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015" yWindow="-15" windowWidth="15075" windowHeight="7785" firstSheet="1" activeTab="4"/>
  </bookViews>
  <sheets>
    <sheet name="General Settings" sheetId="8" r:id="rId1"/>
    <sheet name="HKD_YCRH_FRAs_3M" sheetId="5" r:id="rId2"/>
    <sheet name="HKD_YCRH_Swaps_3M" sheetId="7" r:id="rId3"/>
    <sheet name="RateHelpers" sheetId="11" r:id="rId4"/>
    <sheet name="Selected" sheetId="12" r:id="rId5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Settings'!$J$13</definedName>
    <definedName name="DayCounter">'General Settings'!$D$14</definedName>
    <definedName name="DepoInclusionCriteria" localSheetId="4">Selected!$B$5</definedName>
    <definedName name="Discounting">'General Settings'!#REF!</definedName>
    <definedName name="Discounting2">'General Settings'!#REF!</definedName>
    <definedName name="DiscountingCurve" localSheetId="2">HKD_YCRH_Swaps_3M!$L$2</definedName>
    <definedName name="FamilyName">'General Settings'!$J$14</definedName>
    <definedName name="FileOverwrite">'General Settings'!$J$11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RateHelpers!$K$2:$K$73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Settings'!$J$7</definedName>
    <definedName name="Permanent">'General Settings'!$J$6</definedName>
    <definedName name="QuoteSuffix">'General Settings'!$J$15</definedName>
    <definedName name="RateHelperConstructors" localSheetId="1">HKD_YCRH_FRAs_3M!$H$3:$H$13</definedName>
    <definedName name="RateHelperConstructors" localSheetId="2">HKD_YCRH_Swaps_3M!$L$6:$L$28</definedName>
    <definedName name="RateHelperPrefix">'General Settings'!$D$8</definedName>
    <definedName name="RateHelpers">RateHelpers!$E$2:$E$73</definedName>
    <definedName name="RateHelpersIncluded">RateHelpers!$I$2:$I$73</definedName>
    <definedName name="RateHelpersPriority">RateHelpers!$J$2:$J$73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E14" i="5" l="1"/>
  <c r="H14" i="5"/>
  <c r="E2" i="11" l="1"/>
  <c r="J10" i="8" l="1"/>
  <c r="D14" i="11" a="1"/>
  <c r="D14" i="11" l="1"/>
  <c r="D15" i="11"/>
  <c r="D16" i="11"/>
  <c r="D17" i="11"/>
  <c r="D23" i="11"/>
  <c r="D39" i="11"/>
  <c r="D55" i="11"/>
  <c r="D24" i="11"/>
  <c r="D40" i="11"/>
  <c r="D25" i="11"/>
  <c r="D41" i="11"/>
  <c r="D42" i="11"/>
  <c r="D27" i="11"/>
  <c r="D43" i="11"/>
  <c r="D28" i="11"/>
  <c r="D44" i="11"/>
  <c r="D29" i="11"/>
  <c r="D45" i="11"/>
  <c r="D30" i="11"/>
  <c r="D46" i="11"/>
  <c r="D31" i="11"/>
  <c r="D47" i="11"/>
  <c r="D32" i="11"/>
  <c r="D48" i="11"/>
  <c r="D33" i="11"/>
  <c r="D49" i="11"/>
  <c r="D18" i="11"/>
  <c r="D34" i="11"/>
  <c r="D50" i="11"/>
  <c r="D19" i="11"/>
  <c r="D35" i="11"/>
  <c r="D51" i="11"/>
  <c r="D20" i="11"/>
  <c r="D36" i="11"/>
  <c r="D52" i="11"/>
  <c r="D21" i="11"/>
  <c r="D37" i="11"/>
  <c r="D53" i="11"/>
  <c r="D22" i="11"/>
  <c r="D38" i="11"/>
  <c r="D54" i="11"/>
  <c r="D26" i="11"/>
  <c r="D17" i="8"/>
  <c r="E17" i="8"/>
  <c r="D5" i="8"/>
  <c r="D16" i="8"/>
  <c r="B1" i="8"/>
  <c r="C25" i="8" l="1"/>
  <c r="D12" i="8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E27" i="11" s="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E43" i="11" s="1"/>
  <c r="C44" i="11"/>
  <c r="C45" i="11"/>
  <c r="C46" i="11"/>
  <c r="C47" i="11"/>
  <c r="C48" i="11"/>
  <c r="C49" i="11"/>
  <c r="C50" i="11"/>
  <c r="C51" i="11"/>
  <c r="C52" i="11"/>
  <c r="C53" i="11"/>
  <c r="C54" i="11"/>
  <c r="C55" i="11"/>
  <c r="D8" i="8"/>
  <c r="D15" i="8"/>
  <c r="E15" i="8"/>
  <c r="E16" i="8"/>
  <c r="M43" i="11"/>
  <c r="H27" i="11"/>
  <c r="M27" i="11"/>
  <c r="L27" i="11"/>
  <c r="G27" i="11"/>
  <c r="L43" i="11"/>
  <c r="G43" i="11"/>
  <c r="H43" i="11"/>
  <c r="F43" i="11"/>
  <c r="F27" i="11"/>
  <c r="I43" i="11" l="1"/>
  <c r="I27" i="11"/>
  <c r="E45" i="11"/>
  <c r="E29" i="11"/>
  <c r="E44" i="11"/>
  <c r="E28" i="11"/>
  <c r="E42" i="11"/>
  <c r="E20" i="11"/>
  <c r="E24" i="11"/>
  <c r="E19" i="11"/>
  <c r="E49" i="11"/>
  <c r="E26" i="11"/>
  <c r="E41" i="11"/>
  <c r="E25" i="11"/>
  <c r="E22" i="11"/>
  <c r="E18" i="11"/>
  <c r="E14" i="11"/>
  <c r="E15" i="11"/>
  <c r="E16" i="11"/>
  <c r="E17" i="11"/>
  <c r="E40" i="11"/>
  <c r="E55" i="11"/>
  <c r="E23" i="11"/>
  <c r="E38" i="11"/>
  <c r="E37" i="11"/>
  <c r="E52" i="11"/>
  <c r="E51" i="11"/>
  <c r="E34" i="11"/>
  <c r="E48" i="11"/>
  <c r="E32" i="11"/>
  <c r="E47" i="11"/>
  <c r="E31" i="11"/>
  <c r="E39" i="11"/>
  <c r="E54" i="11"/>
  <c r="E53" i="11"/>
  <c r="E21" i="11"/>
  <c r="E36" i="11"/>
  <c r="E35" i="11"/>
  <c r="E50" i="11"/>
  <c r="E33" i="11"/>
  <c r="E46" i="11"/>
  <c r="E30" i="11"/>
  <c r="K2" i="7"/>
  <c r="K3" i="7" s="1"/>
  <c r="L2" i="7"/>
  <c r="G34" i="11"/>
  <c r="L23" i="11"/>
  <c r="L35" i="11"/>
  <c r="M33" i="11"/>
  <c r="G52" i="11"/>
  <c r="M53" i="11"/>
  <c r="M28" i="11"/>
  <c r="H53" i="11"/>
  <c r="G25" i="11"/>
  <c r="H44" i="11"/>
  <c r="G35" i="11"/>
  <c r="F40" i="11"/>
  <c r="L47" i="11"/>
  <c r="F30" i="11"/>
  <c r="M44" i="11"/>
  <c r="M26" i="11"/>
  <c r="H40" i="11"/>
  <c r="L55" i="11"/>
  <c r="G30" i="11"/>
  <c r="L2" i="11"/>
  <c r="L18" i="11"/>
  <c r="F23" i="11"/>
  <c r="F33" i="11"/>
  <c r="G38" i="11"/>
  <c r="F49" i="11"/>
  <c r="L52" i="11"/>
  <c r="L41" i="11"/>
  <c r="M24" i="11"/>
  <c r="H31" i="11"/>
  <c r="F41" i="11"/>
  <c r="H19" i="11"/>
  <c r="L37" i="11"/>
  <c r="L46" i="11"/>
  <c r="M17" i="11"/>
  <c r="M45" i="11"/>
  <c r="F20" i="11"/>
  <c r="G51" i="11"/>
  <c r="H34" i="11"/>
  <c r="G45" i="11"/>
  <c r="F16" i="11"/>
  <c r="M48" i="11"/>
  <c r="H23" i="11"/>
  <c r="M54" i="11"/>
  <c r="F19" i="11"/>
  <c r="H35" i="11"/>
  <c r="F51" i="11"/>
  <c r="H50" i="11"/>
  <c r="H16" i="11"/>
  <c r="F31" i="11"/>
  <c r="G2" i="11"/>
  <c r="L34" i="11"/>
  <c r="H51" i="11"/>
  <c r="M31" i="11"/>
  <c r="L38" i="11"/>
  <c r="F17" i="11"/>
  <c r="M18" i="11"/>
  <c r="F52" i="11"/>
  <c r="F48" i="11"/>
  <c r="H39" i="11"/>
  <c r="F36" i="11"/>
  <c r="L25" i="11"/>
  <c r="G50" i="11"/>
  <c r="M40" i="11"/>
  <c r="L53" i="11"/>
  <c r="M46" i="11"/>
  <c r="H47" i="11"/>
  <c r="F37" i="11"/>
  <c r="L20" i="11"/>
  <c r="H41" i="11"/>
  <c r="M16" i="11"/>
  <c r="L45" i="11"/>
  <c r="G49" i="11"/>
  <c r="M36" i="11"/>
  <c r="L15" i="11"/>
  <c r="M23" i="11"/>
  <c r="L40" i="11"/>
  <c r="H20" i="11"/>
  <c r="L19" i="11"/>
  <c r="G40" i="11"/>
  <c r="F50" i="11"/>
  <c r="F45" i="11"/>
  <c r="M52" i="11"/>
  <c r="H54" i="11"/>
  <c r="H25" i="11"/>
  <c r="G24" i="11"/>
  <c r="L48" i="11"/>
  <c r="M20" i="11"/>
  <c r="H37" i="11"/>
  <c r="L16" i="11"/>
  <c r="M29" i="11"/>
  <c r="H14" i="11"/>
  <c r="G16" i="11"/>
  <c r="L22" i="11"/>
  <c r="G42" i="11"/>
  <c r="F34" i="11"/>
  <c r="L31" i="11"/>
  <c r="G19" i="11"/>
  <c r="G53" i="11"/>
  <c r="H48" i="11"/>
  <c r="M21" i="11"/>
  <c r="G18" i="11"/>
  <c r="F55" i="11"/>
  <c r="L36" i="11"/>
  <c r="M42" i="11"/>
  <c r="L24" i="11"/>
  <c r="L39" i="11"/>
  <c r="F47" i="11"/>
  <c r="G28" i="11"/>
  <c r="G54" i="11"/>
  <c r="F32" i="11"/>
  <c r="H36" i="11"/>
  <c r="F14" i="11"/>
  <c r="L17" i="11"/>
  <c r="G39" i="11"/>
  <c r="H28" i="11"/>
  <c r="F26" i="11"/>
  <c r="G32" i="11"/>
  <c r="H29" i="11"/>
  <c r="G31" i="11"/>
  <c r="F22" i="11"/>
  <c r="M41" i="11"/>
  <c r="H15" i="11"/>
  <c r="G21" i="11"/>
  <c r="G36" i="11"/>
  <c r="M15" i="11"/>
  <c r="M25" i="11"/>
  <c r="F28" i="11"/>
  <c r="L32" i="11"/>
  <c r="L21" i="11"/>
  <c r="G20" i="11"/>
  <c r="M49" i="11"/>
  <c r="L28" i="11"/>
  <c r="L33" i="11"/>
  <c r="M35" i="11"/>
  <c r="H38" i="11"/>
  <c r="M34" i="11"/>
  <c r="H26" i="11"/>
  <c r="M55" i="11"/>
  <c r="G41" i="11"/>
  <c r="L54" i="11"/>
  <c r="H18" i="11"/>
  <c r="F24" i="11"/>
  <c r="L50" i="11"/>
  <c r="G26" i="11"/>
  <c r="H49" i="11"/>
  <c r="G37" i="11"/>
  <c r="H22" i="11"/>
  <c r="M32" i="11"/>
  <c r="F29" i="11"/>
  <c r="H55" i="11"/>
  <c r="G22" i="11"/>
  <c r="G48" i="11"/>
  <c r="M47" i="11"/>
  <c r="F54" i="11"/>
  <c r="G44" i="11"/>
  <c r="L29" i="11"/>
  <c r="M2" i="11"/>
  <c r="G29" i="11"/>
  <c r="L26" i="11"/>
  <c r="F2" i="11"/>
  <c r="H30" i="11"/>
  <c r="H46" i="11"/>
  <c r="F25" i="11"/>
  <c r="G17" i="11"/>
  <c r="M22" i="11"/>
  <c r="L30" i="11"/>
  <c r="H17" i="11"/>
  <c r="L49" i="11"/>
  <c r="L44" i="11"/>
  <c r="H52" i="11"/>
  <c r="H33" i="11"/>
  <c r="G33" i="11"/>
  <c r="H45" i="11"/>
  <c r="M37" i="11"/>
  <c r="H21" i="11"/>
  <c r="F42" i="11"/>
  <c r="M39" i="11"/>
  <c r="F44" i="11"/>
  <c r="F46" i="11"/>
  <c r="F15" i="11"/>
  <c r="G14" i="11"/>
  <c r="F35" i="11"/>
  <c r="M38" i="11"/>
  <c r="F18" i="11"/>
  <c r="F39" i="11"/>
  <c r="F53" i="11"/>
  <c r="M51" i="11"/>
  <c r="M19" i="11"/>
  <c r="H24" i="11"/>
  <c r="L14" i="11"/>
  <c r="G23" i="11"/>
  <c r="G46" i="11"/>
  <c r="L51" i="11"/>
  <c r="G47" i="11"/>
  <c r="H42" i="11"/>
  <c r="M30" i="11"/>
  <c r="F21" i="11"/>
  <c r="M50" i="11"/>
  <c r="L42" i="11"/>
  <c r="G55" i="11"/>
  <c r="M14" i="11"/>
  <c r="H32" i="11"/>
  <c r="F38" i="11"/>
  <c r="G15" i="11"/>
  <c r="I18" i="11" l="1"/>
  <c r="I37" i="11"/>
  <c r="I26" i="11"/>
  <c r="I39" i="11"/>
  <c r="I25" i="11"/>
  <c r="I48" i="11"/>
  <c r="I52" i="11"/>
  <c r="I36" i="11"/>
  <c r="I54" i="11"/>
  <c r="I32" i="11"/>
  <c r="I47" i="11"/>
  <c r="I53" i="11"/>
  <c r="I42" i="11"/>
  <c r="I15" i="11"/>
  <c r="I38" i="11"/>
  <c r="I16" i="11"/>
  <c r="I21" i="11"/>
  <c r="I50" i="11"/>
  <c r="I30" i="11"/>
  <c r="I40" i="11"/>
  <c r="I46" i="11"/>
  <c r="I55" i="11"/>
  <c r="I49" i="11"/>
  <c r="I14" i="11"/>
  <c r="I33" i="11"/>
  <c r="I2" i="11"/>
  <c r="I20" i="11"/>
  <c r="I31" i="11"/>
  <c r="I17" i="11"/>
  <c r="I35" i="11"/>
  <c r="I24" i="11"/>
  <c r="I22" i="11"/>
  <c r="I51" i="11"/>
  <c r="I34" i="11"/>
  <c r="I41" i="11"/>
  <c r="I23" i="11"/>
  <c r="I28" i="11"/>
  <c r="I44" i="11"/>
  <c r="I29" i="11"/>
  <c r="I45" i="11"/>
  <c r="I19" i="11"/>
  <c r="K4" i="7"/>
  <c r="H6" i="7"/>
  <c r="J6" i="7"/>
  <c r="K6" i="7"/>
  <c r="H7" i="7"/>
  <c r="L4" i="7"/>
  <c r="K7" i="7" l="1"/>
  <c r="J7" i="7"/>
  <c r="H8" i="7"/>
  <c r="M4" i="7"/>
  <c r="L6" i="7"/>
  <c r="L7" i="7"/>
  <c r="E57" i="11" l="1"/>
  <c r="E56" i="11"/>
  <c r="K8" i="7"/>
  <c r="J8" i="7"/>
  <c r="H9" i="7"/>
  <c r="M57" i="11"/>
  <c r="H56" i="11"/>
  <c r="M56" i="11"/>
  <c r="L56" i="11"/>
  <c r="G56" i="11"/>
  <c r="F56" i="11"/>
  <c r="L8" i="7"/>
  <c r="M7" i="7"/>
  <c r="M6" i="7"/>
  <c r="G57" i="11"/>
  <c r="F57" i="11"/>
  <c r="L57" i="11"/>
  <c r="H57" i="11"/>
  <c r="E58" i="11" l="1"/>
  <c r="I56" i="11"/>
  <c r="I57" i="11"/>
  <c r="K9" i="7"/>
  <c r="J9" i="7"/>
  <c r="H10" i="7"/>
  <c r="L58" i="11"/>
  <c r="M58" i="11"/>
  <c r="L9" i="7"/>
  <c r="M8" i="7"/>
  <c r="M9" i="7"/>
  <c r="G58" i="11"/>
  <c r="H58" i="11"/>
  <c r="F58" i="11"/>
  <c r="E59" i="11" l="1"/>
  <c r="I58" i="11"/>
  <c r="K10" i="7"/>
  <c r="J10" i="7"/>
  <c r="H11" i="7"/>
  <c r="L59" i="11"/>
  <c r="L10" i="7"/>
  <c r="H59" i="11"/>
  <c r="M59" i="11"/>
  <c r="G59" i="11"/>
  <c r="F59" i="11"/>
  <c r="E60" i="11" l="1"/>
  <c r="I59" i="11"/>
  <c r="J11" i="7"/>
  <c r="K11" i="7"/>
  <c r="H12" i="7"/>
  <c r="L60" i="11"/>
  <c r="L11" i="7"/>
  <c r="M10" i="7"/>
  <c r="M60" i="11"/>
  <c r="G60" i="11"/>
  <c r="F60" i="11"/>
  <c r="H60" i="11"/>
  <c r="E61" i="11" l="1"/>
  <c r="I60" i="11"/>
  <c r="K12" i="7"/>
  <c r="J12" i="7"/>
  <c r="H13" i="7"/>
  <c r="L61" i="11"/>
  <c r="M11" i="7"/>
  <c r="L12" i="7"/>
  <c r="F61" i="11"/>
  <c r="G61" i="11"/>
  <c r="H61" i="11"/>
  <c r="M61" i="11"/>
  <c r="E62" i="11" l="1"/>
  <c r="I61" i="11"/>
  <c r="K13" i="7"/>
  <c r="J13" i="7"/>
  <c r="H14" i="7"/>
  <c r="H62" i="11"/>
  <c r="L13" i="7"/>
  <c r="M12" i="7"/>
  <c r="M62" i="11"/>
  <c r="G62" i="11"/>
  <c r="L62" i="11"/>
  <c r="F62" i="11"/>
  <c r="E63" i="11" l="1"/>
  <c r="I62" i="11"/>
  <c r="K14" i="7"/>
  <c r="J14" i="7"/>
  <c r="H15" i="7"/>
  <c r="F63" i="11"/>
  <c r="M13" i="7"/>
  <c r="L14" i="7"/>
  <c r="L63" i="11"/>
  <c r="G63" i="11"/>
  <c r="H63" i="11"/>
  <c r="M63" i="11"/>
  <c r="E64" i="11" l="1"/>
  <c r="I63" i="11"/>
  <c r="J15" i="7"/>
  <c r="K15" i="7"/>
  <c r="H16" i="7"/>
  <c r="M64" i="11"/>
  <c r="M14" i="7"/>
  <c r="L15" i="7"/>
  <c r="L64" i="11"/>
  <c r="F64" i="11"/>
  <c r="H64" i="11"/>
  <c r="G64" i="11"/>
  <c r="E65" i="11" l="1"/>
  <c r="I64" i="11"/>
  <c r="K16" i="7"/>
  <c r="J16" i="7"/>
  <c r="H17" i="7"/>
  <c r="F65" i="11"/>
  <c r="L16" i="7"/>
  <c r="M15" i="7"/>
  <c r="M16" i="7"/>
  <c r="L65" i="11"/>
  <c r="M65" i="11"/>
  <c r="H65" i="11"/>
  <c r="G65" i="11"/>
  <c r="E66" i="11" l="1"/>
  <c r="I65" i="11"/>
  <c r="J17" i="7"/>
  <c r="K17" i="7"/>
  <c r="H18" i="7"/>
  <c r="G66" i="11"/>
  <c r="L17" i="7"/>
  <c r="L66" i="11"/>
  <c r="H66" i="11"/>
  <c r="M66" i="11"/>
  <c r="F66" i="11"/>
  <c r="E67" i="11" l="1"/>
  <c r="I66" i="11"/>
  <c r="K18" i="7"/>
  <c r="J18" i="7"/>
  <c r="H19" i="7"/>
  <c r="L67" i="11"/>
  <c r="L18" i="7"/>
  <c r="M17" i="7"/>
  <c r="H67" i="11"/>
  <c r="F67" i="11"/>
  <c r="M67" i="11"/>
  <c r="G67" i="11"/>
  <c r="E68" i="11" l="1"/>
  <c r="I67" i="11"/>
  <c r="J19" i="7"/>
  <c r="K19" i="7"/>
  <c r="H20" i="7"/>
  <c r="L68" i="11"/>
  <c r="M18" i="7"/>
  <c r="L19" i="7"/>
  <c r="G68" i="11"/>
  <c r="H68" i="11"/>
  <c r="M68" i="11"/>
  <c r="F68" i="11"/>
  <c r="E69" i="11" l="1"/>
  <c r="I68" i="11"/>
  <c r="K20" i="7"/>
  <c r="J20" i="7"/>
  <c r="H21" i="7"/>
  <c r="M69" i="11"/>
  <c r="M19" i="7"/>
  <c r="L20" i="7"/>
  <c r="F69" i="11"/>
  <c r="G69" i="11"/>
  <c r="L69" i="11"/>
  <c r="H69" i="11"/>
  <c r="E70" i="11" l="1"/>
  <c r="I69" i="11"/>
  <c r="K21" i="7"/>
  <c r="J21" i="7"/>
  <c r="H22" i="7"/>
  <c r="M70" i="11"/>
  <c r="L21" i="7"/>
  <c r="M20" i="7"/>
  <c r="L70" i="11"/>
  <c r="G70" i="11"/>
  <c r="F70" i="11"/>
  <c r="H70" i="11"/>
  <c r="E71" i="11" l="1"/>
  <c r="I70" i="11"/>
  <c r="K22" i="7"/>
  <c r="J22" i="7"/>
  <c r="H23" i="7"/>
  <c r="M71" i="11"/>
  <c r="M21" i="7"/>
  <c r="L22" i="7"/>
  <c r="L71" i="11"/>
  <c r="H71" i="11"/>
  <c r="G71" i="11"/>
  <c r="F71" i="11"/>
  <c r="E72" i="11" l="1"/>
  <c r="I71" i="11"/>
  <c r="K23" i="7"/>
  <c r="J23" i="7"/>
  <c r="H24" i="7"/>
  <c r="H72" i="11"/>
  <c r="L23" i="7"/>
  <c r="M22" i="7"/>
  <c r="F72" i="11"/>
  <c r="L72" i="11"/>
  <c r="G72" i="11"/>
  <c r="M72" i="11"/>
  <c r="E73" i="11" l="1"/>
  <c r="I72" i="11"/>
  <c r="K24" i="7"/>
  <c r="J24" i="7"/>
  <c r="H25" i="7"/>
  <c r="F73" i="11"/>
  <c r="L24" i="7"/>
  <c r="M23" i="7"/>
  <c r="M24" i="7"/>
  <c r="H73" i="11"/>
  <c r="G73" i="11"/>
  <c r="L73" i="11"/>
  <c r="M73" i="11"/>
  <c r="I73" i="11" l="1"/>
  <c r="K25" i="7"/>
  <c r="J25" i="7"/>
  <c r="H26" i="7"/>
  <c r="L25" i="7"/>
  <c r="K26" i="7" l="1"/>
  <c r="J26" i="7"/>
  <c r="H27" i="7"/>
  <c r="M25" i="7"/>
  <c r="L26" i="7"/>
  <c r="K27" i="7" l="1"/>
  <c r="J27" i="7"/>
  <c r="H28" i="7"/>
  <c r="M26" i="7"/>
  <c r="L27" i="7"/>
  <c r="K28" i="7" l="1"/>
  <c r="J28" i="7"/>
  <c r="L28" i="7"/>
  <c r="M27" i="7"/>
  <c r="M28" i="7"/>
  <c r="E1" i="5" l="1"/>
  <c r="L3" i="7"/>
  <c r="G1" i="5" l="1"/>
  <c r="G2" i="5" s="1"/>
  <c r="C3" i="5"/>
  <c r="F3" i="5" s="1"/>
  <c r="E3" i="5"/>
  <c r="M3" i="7"/>
  <c r="G3" i="5" l="1"/>
  <c r="C4" i="5"/>
  <c r="F4" i="5" s="1"/>
  <c r="E4" i="5"/>
  <c r="H3" i="5"/>
  <c r="E3" i="11" l="1"/>
  <c r="G4" i="5"/>
  <c r="B5" i="5"/>
  <c r="D5" i="5"/>
  <c r="F5" i="5" s="1"/>
  <c r="E5" i="5"/>
  <c r="F3" i="11"/>
  <c r="G3" i="11"/>
  <c r="H4" i="5"/>
  <c r="M3" i="11"/>
  <c r="L3" i="11"/>
  <c r="I3" i="5"/>
  <c r="E4" i="11" l="1"/>
  <c r="I3" i="11"/>
  <c r="G5" i="5"/>
  <c r="B6" i="5"/>
  <c r="D6" i="5"/>
  <c r="F6" i="5" s="1"/>
  <c r="E6" i="5"/>
  <c r="L4" i="11"/>
  <c r="G4" i="11"/>
  <c r="I4" i="5"/>
  <c r="F4" i="11"/>
  <c r="H5" i="5"/>
  <c r="M4" i="11"/>
  <c r="E5" i="11" l="1"/>
  <c r="I4" i="11"/>
  <c r="G6" i="5"/>
  <c r="B7" i="5"/>
  <c r="D7" i="5"/>
  <c r="F7" i="5" s="1"/>
  <c r="E7" i="5"/>
  <c r="F5" i="11"/>
  <c r="M5" i="11"/>
  <c r="I5" i="5"/>
  <c r="G5" i="11"/>
  <c r="H6" i="5"/>
  <c r="L5" i="11"/>
  <c r="E6" i="11" l="1"/>
  <c r="I5" i="11"/>
  <c r="G7" i="5"/>
  <c r="B8" i="5"/>
  <c r="D8" i="5"/>
  <c r="F8" i="5" s="1"/>
  <c r="E8" i="5"/>
  <c r="F6" i="11"/>
  <c r="G6" i="11"/>
  <c r="H7" i="5"/>
  <c r="L6" i="11"/>
  <c r="I6" i="5"/>
  <c r="M6" i="11"/>
  <c r="E7" i="11" l="1"/>
  <c r="I6" i="11"/>
  <c r="G8" i="5"/>
  <c r="B9" i="5"/>
  <c r="D9" i="5"/>
  <c r="G9" i="5" s="1"/>
  <c r="E9" i="5"/>
  <c r="F7" i="11"/>
  <c r="H8" i="5"/>
  <c r="I7" i="5"/>
  <c r="M7" i="11"/>
  <c r="G7" i="11"/>
  <c r="L7" i="11"/>
  <c r="E8" i="11" l="1"/>
  <c r="I7" i="11"/>
  <c r="F9" i="5"/>
  <c r="B10" i="5"/>
  <c r="D10" i="5"/>
  <c r="F10" i="5" s="1"/>
  <c r="E10" i="5"/>
  <c r="F8" i="11"/>
  <c r="I8" i="5"/>
  <c r="H9" i="5"/>
  <c r="M8" i="11"/>
  <c r="L8" i="11"/>
  <c r="G8" i="11"/>
  <c r="E9" i="11" l="1"/>
  <c r="I8" i="11"/>
  <c r="G10" i="5"/>
  <c r="B11" i="5"/>
  <c r="D11" i="5"/>
  <c r="F11" i="5" s="1"/>
  <c r="E11" i="5"/>
  <c r="F9" i="11"/>
  <c r="G9" i="11"/>
  <c r="M9" i="11"/>
  <c r="L9" i="11"/>
  <c r="I9" i="5"/>
  <c r="H10" i="5"/>
  <c r="E10" i="11" l="1"/>
  <c r="I9" i="11"/>
  <c r="G11" i="5"/>
  <c r="B12" i="5"/>
  <c r="D12" i="5"/>
  <c r="F12" i="5" s="1"/>
  <c r="E12" i="5"/>
  <c r="F10" i="11"/>
  <c r="M10" i="11"/>
  <c r="L10" i="11"/>
  <c r="G10" i="11"/>
  <c r="I10" i="5"/>
  <c r="H11" i="5"/>
  <c r="E11" i="11" l="1"/>
  <c r="I10" i="11"/>
  <c r="G12" i="5"/>
  <c r="B13" i="5"/>
  <c r="D13" i="5"/>
  <c r="F13" i="5" s="1"/>
  <c r="E13" i="5"/>
  <c r="M11" i="11"/>
  <c r="L11" i="11"/>
  <c r="G11" i="11"/>
  <c r="F11" i="11"/>
  <c r="I11" i="5"/>
  <c r="H12" i="5"/>
  <c r="E12" i="11" l="1"/>
  <c r="I11" i="11"/>
  <c r="G13" i="5"/>
  <c r="L12" i="11"/>
  <c r="G12" i="11"/>
  <c r="I12" i="5"/>
  <c r="H13" i="5"/>
  <c r="H2" i="5" s="1"/>
  <c r="I13" i="5"/>
  <c r="F12" i="11"/>
  <c r="M12" i="11"/>
  <c r="I2" i="5"/>
  <c r="E13" i="11" l="1"/>
  <c r="I12" i="11"/>
  <c r="M13" i="11"/>
  <c r="L13" i="11"/>
  <c r="F13" i="11"/>
  <c r="G13" i="11"/>
  <c r="I13" i="11" l="1"/>
  <c r="D2" i="12" a="1"/>
  <c r="D117" i="12" l="1"/>
  <c r="D81" i="12"/>
  <c r="D59" i="12"/>
  <c r="D36" i="12"/>
  <c r="D73" i="12"/>
  <c r="D60" i="12"/>
  <c r="D12" i="12"/>
  <c r="D57" i="12"/>
  <c r="D40" i="12"/>
  <c r="D122" i="12"/>
  <c r="D50" i="12"/>
  <c r="D70" i="12"/>
  <c r="D21" i="12"/>
  <c r="D91" i="12"/>
  <c r="D28" i="12"/>
  <c r="D32" i="12"/>
  <c r="D4" i="12"/>
  <c r="D95" i="12"/>
  <c r="D124" i="12"/>
  <c r="D76" i="12"/>
  <c r="D72" i="12"/>
  <c r="D71" i="12"/>
  <c r="D94" i="12"/>
  <c r="D84" i="12"/>
  <c r="D111" i="12"/>
  <c r="D77" i="12"/>
  <c r="D78" i="12"/>
  <c r="D3" i="12"/>
  <c r="D2" i="12"/>
  <c r="D109" i="12"/>
  <c r="D51" i="12"/>
  <c r="D31" i="12"/>
  <c r="D47" i="12"/>
  <c r="D11" i="12"/>
  <c r="D100" i="12"/>
  <c r="D30" i="12"/>
  <c r="D61" i="12"/>
  <c r="D99" i="12"/>
  <c r="D105" i="12"/>
  <c r="D58" i="12"/>
  <c r="D62" i="12"/>
  <c r="D123" i="12"/>
  <c r="D65" i="12"/>
  <c r="D87" i="12"/>
  <c r="D43" i="12"/>
  <c r="D18" i="12"/>
  <c r="D64" i="12"/>
  <c r="D49" i="12"/>
  <c r="D89" i="12"/>
  <c r="D38" i="12"/>
  <c r="D16" i="12"/>
  <c r="D46" i="12"/>
  <c r="D97" i="12"/>
  <c r="D108" i="12"/>
  <c r="D85" i="12"/>
  <c r="D9" i="12"/>
  <c r="D92" i="12"/>
  <c r="D41" i="12"/>
  <c r="D83" i="12"/>
  <c r="D74" i="12"/>
  <c r="D119" i="12"/>
  <c r="D35" i="12"/>
  <c r="D75" i="12"/>
  <c r="D106" i="12"/>
  <c r="D98" i="12"/>
  <c r="D23" i="12"/>
  <c r="D68" i="12"/>
  <c r="D116" i="12"/>
  <c r="D107" i="12"/>
  <c r="D118" i="12"/>
  <c r="D104" i="12"/>
  <c r="D15" i="12"/>
  <c r="D103" i="12"/>
  <c r="D54" i="12"/>
  <c r="D37" i="12"/>
  <c r="D22" i="12"/>
  <c r="D13" i="12"/>
  <c r="D67" i="12"/>
  <c r="D86" i="12"/>
  <c r="D120" i="12"/>
  <c r="D63" i="12"/>
  <c r="D27" i="12"/>
  <c r="D44" i="12"/>
  <c r="D110" i="12"/>
  <c r="D19" i="12"/>
  <c r="D69" i="12"/>
  <c r="D121" i="12"/>
  <c r="D96" i="12"/>
  <c r="D115" i="12"/>
  <c r="D101" i="12"/>
  <c r="D53" i="12"/>
  <c r="D34" i="12"/>
  <c r="D26" i="12"/>
  <c r="D88" i="12"/>
  <c r="D17" i="12"/>
  <c r="D126" i="12"/>
  <c r="D80" i="12"/>
  <c r="D25" i="12"/>
  <c r="D113" i="12"/>
  <c r="D24" i="12"/>
  <c r="D112" i="12"/>
  <c r="D14" i="12"/>
  <c r="D102" i="12"/>
  <c r="D8" i="12"/>
  <c r="D125" i="12"/>
  <c r="D114" i="12"/>
  <c r="D79" i="12"/>
  <c r="D20" i="12"/>
  <c r="D48" i="12"/>
  <c r="D42" i="12"/>
  <c r="D33" i="12"/>
  <c r="D66" i="12"/>
  <c r="D5" i="12"/>
  <c r="D6" i="12"/>
  <c r="D45" i="12"/>
  <c r="D56" i="12"/>
  <c r="D55" i="12"/>
  <c r="D7" i="12"/>
  <c r="D39" i="12"/>
  <c r="D82" i="12"/>
  <c r="D29" i="12"/>
  <c r="D52" i="12"/>
  <c r="D93" i="12"/>
  <c r="D10" i="12"/>
  <c r="D90" i="12"/>
  <c r="E117" i="12"/>
  <c r="F117" i="12"/>
  <c r="H117" i="12"/>
  <c r="G117" i="12"/>
  <c r="G4" i="12"/>
  <c r="E4" i="12"/>
  <c r="H4" i="12"/>
  <c r="F4" i="12"/>
  <c r="G47" i="12"/>
  <c r="F47" i="12"/>
  <c r="E47" i="12"/>
  <c r="H47" i="12"/>
  <c r="H89" i="12"/>
  <c r="F89" i="12"/>
  <c r="G89" i="12"/>
  <c r="E89" i="12"/>
  <c r="E98" i="12"/>
  <c r="G98" i="12"/>
  <c r="F98" i="12"/>
  <c r="H98" i="12"/>
  <c r="F63" i="12"/>
  <c r="E63" i="12"/>
  <c r="G63" i="12"/>
  <c r="H63" i="12"/>
  <c r="F80" i="12"/>
  <c r="E80" i="12"/>
  <c r="G80" i="12"/>
  <c r="H80" i="12"/>
  <c r="G5" i="12"/>
  <c r="E5" i="12"/>
  <c r="F5" i="12"/>
  <c r="H5" i="12"/>
  <c r="E101" i="12"/>
  <c r="G101" i="12"/>
  <c r="F101" i="12"/>
  <c r="H101" i="12"/>
  <c r="F65" i="12"/>
  <c r="E65" i="12"/>
  <c r="G65" i="12"/>
  <c r="H65" i="12"/>
  <c r="F93" i="12"/>
  <c r="G93" i="12"/>
  <c r="H93" i="12"/>
  <c r="E93" i="12"/>
  <c r="G74" i="12"/>
  <c r="H74" i="12"/>
  <c r="F74" i="12"/>
  <c r="E74" i="12"/>
  <c r="H34" i="12"/>
  <c r="G34" i="12"/>
  <c r="F34" i="12"/>
  <c r="E34" i="12"/>
  <c r="F43" i="12"/>
  <c r="G43" i="12"/>
  <c r="H43" i="12"/>
  <c r="E43" i="12"/>
  <c r="G48" i="12"/>
  <c r="E48" i="12"/>
  <c r="F48" i="12"/>
  <c r="H48" i="12"/>
  <c r="H67" i="12"/>
  <c r="F67" i="12"/>
  <c r="G67" i="12"/>
  <c r="E67" i="12"/>
  <c r="H42" i="12"/>
  <c r="E42" i="12"/>
  <c r="F42" i="12"/>
  <c r="G42" i="12"/>
  <c r="F28" i="12"/>
  <c r="H28" i="12"/>
  <c r="E28" i="12"/>
  <c r="G28" i="12"/>
  <c r="H75" i="12"/>
  <c r="E75" i="12"/>
  <c r="F75" i="12"/>
  <c r="G75" i="12"/>
  <c r="H33" i="12"/>
  <c r="F33" i="12"/>
  <c r="G33" i="12"/>
  <c r="E33" i="12"/>
  <c r="F49" i="12"/>
  <c r="G49" i="12"/>
  <c r="E49" i="12"/>
  <c r="H49" i="12"/>
  <c r="G126" i="12"/>
  <c r="F126" i="12"/>
  <c r="E126" i="12"/>
  <c r="H126" i="12"/>
  <c r="F81" i="12"/>
  <c r="E81" i="12"/>
  <c r="G81" i="12"/>
  <c r="H81" i="12"/>
  <c r="E95" i="12"/>
  <c r="G95" i="12"/>
  <c r="F95" i="12"/>
  <c r="H95" i="12"/>
  <c r="F11" i="12"/>
  <c r="H11" i="12"/>
  <c r="E11" i="12"/>
  <c r="G11" i="12"/>
  <c r="F38" i="12"/>
  <c r="G38" i="12"/>
  <c r="E38" i="12"/>
  <c r="H38" i="12"/>
  <c r="H23" i="12"/>
  <c r="G23" i="12"/>
  <c r="F23" i="12"/>
  <c r="E23" i="12"/>
  <c r="E27" i="12"/>
  <c r="F27" i="12"/>
  <c r="G27" i="12"/>
  <c r="H27" i="12"/>
  <c r="F25" i="12"/>
  <c r="E25" i="12"/>
  <c r="G25" i="12"/>
  <c r="H25" i="12"/>
  <c r="G6" i="12"/>
  <c r="F6" i="12"/>
  <c r="H6" i="12"/>
  <c r="E6" i="12"/>
  <c r="F114" i="12"/>
  <c r="G114" i="12"/>
  <c r="H114" i="12"/>
  <c r="E114" i="12"/>
  <c r="E50" i="12"/>
  <c r="H50" i="12"/>
  <c r="F50" i="12"/>
  <c r="G50" i="12"/>
  <c r="H53" i="12"/>
  <c r="F53" i="12"/>
  <c r="G53" i="12"/>
  <c r="E53" i="12"/>
  <c r="F3" i="12"/>
  <c r="G3" i="12"/>
  <c r="H3" i="12"/>
  <c r="E3" i="12"/>
  <c r="E13" i="12"/>
  <c r="G13" i="12"/>
  <c r="H13" i="12"/>
  <c r="F13" i="12"/>
  <c r="F18" i="12"/>
  <c r="G18" i="12"/>
  <c r="H18" i="12"/>
  <c r="E18" i="12"/>
  <c r="F17" i="12"/>
  <c r="G17" i="12"/>
  <c r="H17" i="12"/>
  <c r="E17" i="12"/>
  <c r="E32" i="12"/>
  <c r="H32" i="12"/>
  <c r="F32" i="12"/>
  <c r="G32" i="12"/>
  <c r="F106" i="12"/>
  <c r="G106" i="12"/>
  <c r="H106" i="12"/>
  <c r="E106" i="12"/>
  <c r="F59" i="12"/>
  <c r="G59" i="12"/>
  <c r="H59" i="12"/>
  <c r="E59" i="12"/>
  <c r="E124" i="12"/>
  <c r="H124" i="12"/>
  <c r="F124" i="12"/>
  <c r="G124" i="12"/>
  <c r="G100" i="12"/>
  <c r="E100" i="12"/>
  <c r="H100" i="12"/>
  <c r="F100" i="12"/>
  <c r="E16" i="12"/>
  <c r="G16" i="12"/>
  <c r="F16" i="12"/>
  <c r="H16" i="12"/>
  <c r="F68" i="12"/>
  <c r="H68" i="12"/>
  <c r="G68" i="12"/>
  <c r="E68" i="12"/>
  <c r="E44" i="12"/>
  <c r="G44" i="12"/>
  <c r="F44" i="12"/>
  <c r="H44" i="12"/>
  <c r="F113" i="12"/>
  <c r="G113" i="12"/>
  <c r="H113" i="12"/>
  <c r="E113" i="12"/>
  <c r="H45" i="12"/>
  <c r="F45" i="12"/>
  <c r="G45" i="12"/>
  <c r="E45" i="12"/>
  <c r="E82" i="12"/>
  <c r="F82" i="12"/>
  <c r="H82" i="12"/>
  <c r="G82" i="12"/>
  <c r="F40" i="12"/>
  <c r="E40" i="12"/>
  <c r="G40" i="12"/>
  <c r="H40" i="12"/>
  <c r="H103" i="12"/>
  <c r="E103" i="12"/>
  <c r="F103" i="12"/>
  <c r="G103" i="12"/>
  <c r="E29" i="12"/>
  <c r="G29" i="12"/>
  <c r="H29" i="12"/>
  <c r="F29" i="12"/>
  <c r="H122" i="12"/>
  <c r="E122" i="12"/>
  <c r="G122" i="12"/>
  <c r="F122" i="12"/>
  <c r="F54" i="12"/>
  <c r="G54" i="12"/>
  <c r="H54" i="12"/>
  <c r="E54" i="12"/>
  <c r="G83" i="12"/>
  <c r="H83" i="12"/>
  <c r="F83" i="12"/>
  <c r="E83" i="12"/>
  <c r="H79" i="12"/>
  <c r="E79" i="12"/>
  <c r="G79" i="12"/>
  <c r="F79" i="12"/>
  <c r="H70" i="12"/>
  <c r="G70" i="12"/>
  <c r="E70" i="12"/>
  <c r="F70" i="12"/>
  <c r="G22" i="12"/>
  <c r="F22" i="12"/>
  <c r="E22" i="12"/>
  <c r="H22" i="12"/>
  <c r="E20" i="12"/>
  <c r="H20" i="12"/>
  <c r="F20" i="12"/>
  <c r="G20" i="12"/>
  <c r="B6" i="12"/>
  <c r="H2" i="12"/>
  <c r="G2" i="12"/>
  <c r="F2" i="12"/>
  <c r="E90" i="12"/>
  <c r="F90" i="12"/>
  <c r="G90" i="12"/>
  <c r="H90" i="12"/>
  <c r="F88" i="12"/>
  <c r="E88" i="12"/>
  <c r="H88" i="12"/>
  <c r="G88" i="12"/>
  <c r="F51" i="12"/>
  <c r="E51" i="12"/>
  <c r="G51" i="12"/>
  <c r="H51" i="12"/>
  <c r="E86" i="12"/>
  <c r="G86" i="12"/>
  <c r="F86" i="12"/>
  <c r="H86" i="12"/>
  <c r="A7" i="12"/>
  <c r="B7" i="12" s="1"/>
  <c r="F120" i="12"/>
  <c r="E120" i="12"/>
  <c r="G120" i="12"/>
  <c r="H120" i="12"/>
  <c r="F36" i="12"/>
  <c r="E36" i="12"/>
  <c r="G36" i="12"/>
  <c r="H36" i="12"/>
  <c r="G76" i="12"/>
  <c r="E76" i="12"/>
  <c r="H76" i="12"/>
  <c r="F76" i="12"/>
  <c r="G30" i="12"/>
  <c r="E30" i="12"/>
  <c r="H30" i="12"/>
  <c r="F30" i="12"/>
  <c r="E46" i="12"/>
  <c r="G46" i="12"/>
  <c r="H46" i="12"/>
  <c r="F46" i="12"/>
  <c r="F116" i="12"/>
  <c r="G116" i="12"/>
  <c r="H116" i="12"/>
  <c r="E116" i="12"/>
  <c r="F110" i="12"/>
  <c r="E110" i="12"/>
  <c r="H110" i="12"/>
  <c r="G110" i="12"/>
  <c r="E24" i="12"/>
  <c r="G24" i="12"/>
  <c r="F24" i="12"/>
  <c r="H24" i="12"/>
  <c r="E56" i="12"/>
  <c r="G56" i="12"/>
  <c r="H56" i="12"/>
  <c r="F56" i="12"/>
  <c r="H123" i="12"/>
  <c r="F123" i="12"/>
  <c r="E123" i="12"/>
  <c r="G123" i="12"/>
  <c r="F109" i="12"/>
  <c r="E109" i="12"/>
  <c r="H109" i="12"/>
  <c r="G109" i="12"/>
  <c r="E73" i="12"/>
  <c r="F73" i="12"/>
  <c r="H73" i="12"/>
  <c r="G73" i="12"/>
  <c r="E72" i="12"/>
  <c r="F72" i="12"/>
  <c r="G72" i="12"/>
  <c r="H72" i="12"/>
  <c r="G61" i="12"/>
  <c r="H61" i="12"/>
  <c r="F61" i="12"/>
  <c r="E61" i="12"/>
  <c r="H97" i="12"/>
  <c r="G97" i="12"/>
  <c r="E97" i="12"/>
  <c r="F97" i="12"/>
  <c r="H107" i="12"/>
  <c r="G107" i="12"/>
  <c r="E107" i="12"/>
  <c r="F107" i="12"/>
  <c r="H19" i="12"/>
  <c r="E19" i="12"/>
  <c r="G19" i="12"/>
  <c r="F19" i="12"/>
  <c r="G112" i="12"/>
  <c r="H112" i="12"/>
  <c r="F112" i="12"/>
  <c r="E112" i="12"/>
  <c r="H55" i="12"/>
  <c r="F55" i="12"/>
  <c r="E55" i="12"/>
  <c r="G55" i="12"/>
  <c r="H84" i="12"/>
  <c r="G84" i="12"/>
  <c r="F84" i="12"/>
  <c r="E84" i="12"/>
  <c r="G21" i="12"/>
  <c r="H21" i="12"/>
  <c r="F21" i="12"/>
  <c r="E21" i="12"/>
  <c r="H60" i="12"/>
  <c r="F60" i="12"/>
  <c r="E60" i="12"/>
  <c r="G60" i="12"/>
  <c r="H71" i="12"/>
  <c r="G71" i="12"/>
  <c r="F71" i="12"/>
  <c r="E71" i="12"/>
  <c r="E99" i="12"/>
  <c r="F99" i="12"/>
  <c r="H99" i="12"/>
  <c r="G99" i="12"/>
  <c r="G108" i="12"/>
  <c r="E108" i="12"/>
  <c r="F108" i="12"/>
  <c r="H108" i="12"/>
  <c r="H118" i="12"/>
  <c r="E118" i="12"/>
  <c r="F118" i="12"/>
  <c r="G118" i="12"/>
  <c r="F69" i="12"/>
  <c r="G69" i="12"/>
  <c r="H69" i="12"/>
  <c r="E69" i="12"/>
  <c r="E14" i="12"/>
  <c r="G14" i="12"/>
  <c r="F14" i="12"/>
  <c r="H14" i="12"/>
  <c r="G7" i="12"/>
  <c r="E7" i="12"/>
  <c r="H7" i="12"/>
  <c r="F7" i="12"/>
  <c r="F57" i="12"/>
  <c r="G57" i="12"/>
  <c r="E57" i="12"/>
  <c r="H57" i="12"/>
  <c r="E35" i="12"/>
  <c r="F35" i="12"/>
  <c r="H35" i="12"/>
  <c r="G35" i="12"/>
  <c r="D10" i="8"/>
  <c r="E12" i="12"/>
  <c r="H12" i="12"/>
  <c r="G12" i="12"/>
  <c r="F12" i="12"/>
  <c r="E94" i="12"/>
  <c r="F94" i="12"/>
  <c r="H94" i="12"/>
  <c r="G94" i="12"/>
  <c r="G105" i="12"/>
  <c r="E105" i="12"/>
  <c r="H105" i="12"/>
  <c r="F105" i="12"/>
  <c r="F85" i="12"/>
  <c r="G85" i="12"/>
  <c r="H85" i="12"/>
  <c r="E85" i="12"/>
  <c r="F104" i="12"/>
  <c r="E104" i="12"/>
  <c r="G104" i="12"/>
  <c r="H104" i="12"/>
  <c r="F121" i="12"/>
  <c r="E121" i="12"/>
  <c r="H121" i="12"/>
  <c r="G121" i="12"/>
  <c r="F102" i="12"/>
  <c r="G102" i="12"/>
  <c r="H102" i="12"/>
  <c r="E102" i="12"/>
  <c r="H39" i="12"/>
  <c r="G39" i="12"/>
  <c r="F39" i="12"/>
  <c r="E39" i="12"/>
  <c r="F58" i="12"/>
  <c r="E58" i="12"/>
  <c r="H58" i="12"/>
  <c r="G58" i="12"/>
  <c r="H9" i="12"/>
  <c r="E9" i="12"/>
  <c r="F9" i="12"/>
  <c r="G9" i="12"/>
  <c r="E15" i="12"/>
  <c r="F15" i="12"/>
  <c r="G15" i="12"/>
  <c r="H15" i="12"/>
  <c r="G96" i="12"/>
  <c r="E96" i="12"/>
  <c r="F96" i="12"/>
  <c r="H96" i="12"/>
  <c r="F8" i="12"/>
  <c r="H8" i="12"/>
  <c r="G8" i="12"/>
  <c r="E8" i="12"/>
  <c r="H111" i="12"/>
  <c r="F111" i="12"/>
  <c r="G111" i="12"/>
  <c r="E111" i="12"/>
  <c r="E62" i="12"/>
  <c r="G62" i="12"/>
  <c r="H62" i="12"/>
  <c r="F62" i="12"/>
  <c r="F92" i="12"/>
  <c r="E92" i="12"/>
  <c r="G92" i="12"/>
  <c r="H92" i="12"/>
  <c r="E115" i="12"/>
  <c r="H115" i="12"/>
  <c r="G115" i="12"/>
  <c r="F115" i="12"/>
  <c r="G125" i="12"/>
  <c r="H125" i="12"/>
  <c r="F125" i="12"/>
  <c r="E125" i="12"/>
  <c r="G77" i="12"/>
  <c r="E77" i="12"/>
  <c r="H77" i="12"/>
  <c r="F77" i="12"/>
  <c r="H41" i="12"/>
  <c r="E41" i="12"/>
  <c r="F41" i="12"/>
  <c r="G41" i="12"/>
  <c r="E52" i="12"/>
  <c r="G52" i="12"/>
  <c r="F52" i="12"/>
  <c r="H52" i="12"/>
  <c r="G78" i="12"/>
  <c r="E78" i="12"/>
  <c r="F78" i="12"/>
  <c r="H78" i="12"/>
  <c r="E37" i="12"/>
  <c r="F37" i="12"/>
  <c r="G37" i="12"/>
  <c r="H37" i="12"/>
  <c r="G87" i="12"/>
  <c r="E87" i="12"/>
  <c r="H87" i="12"/>
  <c r="F87" i="12"/>
  <c r="F10" i="12"/>
  <c r="E10" i="12"/>
  <c r="G10" i="12"/>
  <c r="H10" i="12"/>
  <c r="E119" i="12"/>
  <c r="F119" i="12"/>
  <c r="G119" i="12"/>
  <c r="H119" i="12"/>
  <c r="H26" i="12"/>
  <c r="G26" i="12"/>
  <c r="E26" i="12"/>
  <c r="F26" i="12"/>
  <c r="G91" i="12"/>
  <c r="H91" i="12"/>
  <c r="F91" i="12"/>
  <c r="E91" i="12"/>
  <c r="E64" i="12"/>
  <c r="H64" i="12"/>
  <c r="G64" i="12"/>
  <c r="F64" i="12"/>
  <c r="F31" i="12"/>
  <c r="E31" i="12"/>
  <c r="G31" i="12"/>
  <c r="H31" i="12"/>
  <c r="C23" i="8" s="1"/>
  <c r="F66" i="12"/>
  <c r="E66" i="12"/>
  <c r="G66" i="12"/>
  <c r="H66" i="12"/>
  <c r="I1" i="12" a="1"/>
  <c r="D11" i="8"/>
  <c r="C22" i="8"/>
  <c r="I5" i="12" l="1"/>
  <c r="I93" i="12"/>
  <c r="I94" i="12"/>
  <c r="I14" i="12"/>
  <c r="I86" i="12"/>
  <c r="I24" i="12"/>
  <c r="I16" i="12"/>
  <c r="I121" i="12"/>
  <c r="I27" i="12"/>
  <c r="I88" i="12"/>
  <c r="I123" i="12"/>
  <c r="I55" i="12"/>
  <c r="I33" i="12"/>
  <c r="I84" i="12"/>
  <c r="I65" i="12"/>
  <c r="I41" i="12"/>
  <c r="I58" i="12"/>
  <c r="I82" i="12"/>
  <c r="I29" i="12"/>
  <c r="I92" i="12"/>
  <c r="I68" i="12"/>
  <c r="I110" i="12"/>
  <c r="I60" i="12"/>
  <c r="I59" i="12"/>
  <c r="I7" i="12"/>
  <c r="I2" i="12"/>
  <c r="I57" i="12"/>
  <c r="I17" i="12"/>
  <c r="I1" i="12"/>
  <c r="I103" i="12"/>
  <c r="I10" i="12"/>
  <c r="I113" i="12"/>
  <c r="I67" i="12"/>
  <c r="I124" i="12"/>
  <c r="I119" i="12"/>
  <c r="I117" i="12"/>
  <c r="I36" i="12"/>
  <c r="I38" i="12"/>
  <c r="I42" i="12"/>
  <c r="I50" i="12"/>
  <c r="I62" i="12"/>
  <c r="I61" i="12"/>
  <c r="I72" i="12"/>
  <c r="I126" i="12"/>
  <c r="I46" i="12"/>
  <c r="I99" i="12"/>
  <c r="I70" i="12"/>
  <c r="I43" i="12"/>
  <c r="I56" i="12"/>
  <c r="I111" i="12"/>
  <c r="I90" i="12"/>
  <c r="I35" i="12"/>
  <c r="I105" i="12"/>
  <c r="I81" i="12"/>
  <c r="I89" i="12"/>
  <c r="I112" i="12"/>
  <c r="I100" i="12"/>
  <c r="I102" i="12"/>
  <c r="I75" i="12"/>
  <c r="I78" i="12"/>
  <c r="I109" i="12"/>
  <c r="I18" i="12"/>
  <c r="I71" i="12"/>
  <c r="I66" i="12"/>
  <c r="I49" i="12"/>
  <c r="I39" i="12"/>
  <c r="I22" i="12"/>
  <c r="I85" i="12"/>
  <c r="I73" i="12"/>
  <c r="I20" i="12"/>
  <c r="I37" i="12"/>
  <c r="I106" i="12"/>
  <c r="I52" i="12"/>
  <c r="I120" i="12"/>
  <c r="I54" i="12"/>
  <c r="I91" i="12"/>
  <c r="I107" i="12"/>
  <c r="I64" i="12"/>
  <c r="I40" i="12"/>
  <c r="I108" i="12"/>
  <c r="I95" i="12"/>
  <c r="I34" i="12"/>
  <c r="I47" i="12"/>
  <c r="I53" i="12"/>
  <c r="I122" i="12"/>
  <c r="I69" i="12"/>
  <c r="I97" i="12"/>
  <c r="I11" i="12"/>
  <c r="I19" i="12"/>
  <c r="I80" i="12"/>
  <c r="I12" i="12"/>
  <c r="I48" i="12"/>
  <c r="I26" i="12"/>
  <c r="I114" i="12"/>
  <c r="I96" i="12"/>
  <c r="I4" i="12"/>
  <c r="I8" i="12"/>
  <c r="I77" i="12"/>
  <c r="I15" i="12"/>
  <c r="I23" i="12"/>
  <c r="I115" i="12"/>
  <c r="I9" i="12"/>
  <c r="I87" i="12"/>
  <c r="I116" i="12"/>
  <c r="I25" i="12"/>
  <c r="I98" i="12"/>
  <c r="I6" i="12"/>
  <c r="I32" i="12"/>
  <c r="I28" i="12"/>
  <c r="I44" i="12"/>
  <c r="I74" i="12"/>
  <c r="I31" i="12"/>
  <c r="I30" i="12"/>
  <c r="I118" i="12"/>
  <c r="I21" i="12"/>
  <c r="I45" i="12"/>
  <c r="I79" i="12"/>
  <c r="I104" i="12"/>
  <c r="I125" i="12"/>
  <c r="I3" i="12"/>
  <c r="I51" i="12"/>
  <c r="I83" i="12"/>
  <c r="I13" i="12"/>
  <c r="I101" i="12"/>
  <c r="I76" i="12"/>
  <c r="I63" i="12"/>
  <c r="E2" i="12"/>
  <c r="D23" i="8"/>
  <c r="D22" i="8"/>
  <c r="D24" i="8"/>
  <c r="D25" i="8" l="1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<sst xmlns="http://schemas.openxmlformats.org/spreadsheetml/2006/main" count="252" uniqueCount="104">
  <si>
    <t>_Quote</t>
  </si>
  <si>
    <t>QuoteSuffix</t>
  </si>
  <si>
    <t>Hibor</t>
  </si>
  <si>
    <t>FamilyName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</si>
  <si>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</si>
  <si>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</si>
  <si>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</si>
  <si>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</si>
  <si>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</si>
  <si>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</si>
  <si>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</si>
  <si>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</si>
  <si>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</si>
  <si>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</si>
  <si>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</si>
  <si>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</si>
  <si>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</si>
  <si>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</si>
  <si>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</si>
  <si>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</si>
  <si>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</si>
  <si>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</si>
  <si>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</si>
  <si>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</si>
  <si>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</si>
  <si>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</si>
  <si>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</si>
  <si>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</si>
  <si>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</si>
  <si>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</si>
  <si>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</si>
  <si>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</si>
  <si>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</si>
  <si>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</si>
  <si>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</si>
  <si>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</si>
  <si>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</si>
  <si>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</si>
  <si>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</si>
  <si>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</si>
  <si>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</si>
  <si>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</si>
  <si>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</si>
  <si>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</si>
  <si>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</si>
  <si>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</si>
  <si>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</si>
  <si>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</si>
  <si>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</si>
  <si>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</si>
  <si>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</si>
  <si>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</si>
  <si>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</si>
  <si>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</si>
  <si>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</si>
  <si>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</si>
  <si>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</si>
  <si>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</si>
  <si>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</si>
  <si>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</si>
  <si>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</si>
  <si>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</si>
  <si>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</si>
  <si>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</si>
  <si>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</si>
  <si>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</si>
  <si>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</si>
  <si>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</si>
  <si>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</si>
  <si>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</si>
  <si>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</si>
  <si>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</si>
  <si>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</si>
  <si>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</si>
  <si>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</si>
  <si>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</si>
  <si>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</si>
  <si>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</si>
  <si>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</si>
  <si>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</si>
  <si>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</si>
  <si>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</si>
  <si>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</si>
  <si>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</si>
  <si>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</si>
  <si>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</si>
  <si>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</si>
  <si>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</si>
  <si>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</si>
  <si>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</si>
  <si>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</si>
  <si>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</si>
  <si>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</si>
  <si>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</si>
  <si>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</si>
  <si>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</si>
  <si>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</si>
  <si>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</si>
  <si>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</si>
  <si>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3MD</t>
  </si>
  <si>
    <t>Instrument code</t>
  </si>
  <si>
    <t>MonotonicLogCubicNaturalSpline</t>
  </si>
  <si>
    <t>HkdHibor3MLastFixing_Quote</t>
  </si>
  <si>
    <t>HkdHibor3MLastFixing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</si>
</sst>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7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2" fillId="3" borderId="6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5" fontId="18" fillId="3" borderId="24" xfId="2" applyNumberFormat="1" applyFont="1" applyFill="1" applyBorder="1" applyAlignment="1">
      <alignment horizontal="right"/>
    </xf>
    <xf numFmtId="175" fontId="18" fillId="3" borderId="0" xfId="2" applyNumberFormat="1" applyFont="1" applyFill="1" applyBorder="1" applyAlignment="1">
      <alignment horizontal="right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0" fontId="18" fillId="0" borderId="25" xfId="2" applyFont="1" applyBorder="1" applyAlignment="1">
      <alignment horizontal="left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0"/>
  <sheetViews>
    <sheetView workbookViewId="0">
      <selection activeCell="D20" sqref="D20"/>
    </sheetView>
  </sheetViews>
  <sheetFormatPr defaultColWidth="8" defaultRowHeight="11.25" x14ac:dyDescent="0.2"/>
  <cols>
    <col min="1" max="2" width="2.7109375" style="72" customWidth="1"/>
    <col min="3" max="3" width="18" style="72" bestFit="1" customWidth="1"/>
    <col min="4" max="4" width="23.85546875" style="72" bestFit="1" customWidth="1"/>
    <col min="5" max="5" width="22" style="72" bestFit="1" customWidth="1"/>
    <col min="6" max="8" width="2.7109375" style="72" customWidth="1"/>
    <col min="9" max="9" width="18.5703125" style="72" bestFit="1" customWidth="1"/>
    <col min="10" max="10" width="33.42578125" style="72" bestFit="1" customWidth="1"/>
    <col min="11" max="11" width="2.7109375" style="72" customWidth="1"/>
    <col min="12" max="16384" width="8" style="72"/>
  </cols>
  <sheetData>
    <row r="1" spans="1:31" s="73" customFormat="1" ht="12" thickBot="1" x14ac:dyDescent="0.25">
      <c r="B1" s="73" t="str">
        <f>_xll.qlxlVersion(TRUE,Trigger)</f>
        <v>QuantLibXL 1.3.0 - MS VC++ 9.0 - Multithreaded Static Runtime library - Release Configuration - Nov 12 2013 12:02:30</v>
      </c>
    </row>
    <row r="2" spans="1:31" s="73" customFormat="1" ht="18" x14ac:dyDescent="0.25">
      <c r="B2" s="166" t="s">
        <v>79</v>
      </c>
      <c r="C2" s="167"/>
      <c r="D2" s="167"/>
      <c r="E2" s="167"/>
      <c r="F2" s="168"/>
      <c r="H2" s="169" t="s">
        <v>12</v>
      </c>
      <c r="I2" s="170"/>
      <c r="J2" s="170"/>
      <c r="K2" s="171"/>
    </row>
    <row r="3" spans="1:31" x14ac:dyDescent="0.2">
      <c r="A3" s="73"/>
      <c r="B3" s="81"/>
      <c r="C3" s="107"/>
      <c r="D3" s="78"/>
      <c r="E3" s="78"/>
      <c r="F3" s="77"/>
      <c r="G3" s="73"/>
      <c r="H3" s="12"/>
      <c r="I3" s="15"/>
      <c r="J3" s="15"/>
      <c r="K3" s="14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</row>
    <row r="4" spans="1:31" x14ac:dyDescent="0.2">
      <c r="A4" s="73"/>
      <c r="B4" s="81"/>
      <c r="C4" s="106" t="s">
        <v>78</v>
      </c>
      <c r="D4" s="149">
        <v>3</v>
      </c>
      <c r="E4" s="78"/>
      <c r="F4" s="77"/>
      <c r="G4" s="73"/>
      <c r="H4" s="12"/>
      <c r="I4" s="11" t="s">
        <v>11</v>
      </c>
      <c r="J4" s="8">
        <v>41600.746631944443</v>
      </c>
      <c r="K4" s="10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</row>
    <row r="5" spans="1:31" ht="12.75" x14ac:dyDescent="0.2">
      <c r="A5" s="73"/>
      <c r="B5" s="81"/>
      <c r="C5" s="105" t="s">
        <v>77</v>
      </c>
      <c r="D5" s="82" t="str">
        <f>_xll.qlPeriodEquivalent(D4&amp;"M")</f>
        <v>3M</v>
      </c>
      <c r="E5" s="78"/>
      <c r="F5" s="77"/>
      <c r="G5" s="73"/>
      <c r="H5" s="7"/>
      <c r="I5" s="9"/>
      <c r="J5" s="9"/>
      <c r="K5" s="4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</row>
    <row r="6" spans="1:31" x14ac:dyDescent="0.2">
      <c r="A6" s="73"/>
      <c r="B6" s="81"/>
      <c r="C6" s="105" t="s">
        <v>76</v>
      </c>
      <c r="D6" s="82" t="s">
        <v>45</v>
      </c>
      <c r="E6" s="78"/>
      <c r="F6" s="77"/>
      <c r="G6" s="73"/>
      <c r="H6" s="12"/>
      <c r="I6" s="11" t="s">
        <v>10</v>
      </c>
      <c r="J6" s="8" t="b">
        <v>1</v>
      </c>
      <c r="K6" s="10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1:31" x14ac:dyDescent="0.2">
      <c r="A7" s="73"/>
      <c r="B7" s="81"/>
      <c r="C7" s="105" t="s">
        <v>75</v>
      </c>
      <c r="D7" s="82" t="s">
        <v>46</v>
      </c>
      <c r="E7" s="78"/>
      <c r="F7" s="77"/>
      <c r="G7" s="73"/>
      <c r="H7" s="12"/>
      <c r="I7" s="11" t="s">
        <v>9</v>
      </c>
      <c r="J7" s="8" t="b">
        <v>0</v>
      </c>
      <c r="K7" s="10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</row>
    <row r="8" spans="1:31" ht="12.75" x14ac:dyDescent="0.2">
      <c r="A8" s="73"/>
      <c r="B8" s="81"/>
      <c r="C8" s="150" t="s">
        <v>74</v>
      </c>
      <c r="D8" s="104" t="str">
        <f>Currency&amp;"_YC"&amp;IndexTenor&amp;"RH"</f>
        <v>HKD_YC3MRH</v>
      </c>
      <c r="E8" s="78"/>
      <c r="F8" s="77"/>
      <c r="G8" s="73"/>
      <c r="H8" s="7"/>
      <c r="I8" s="9"/>
      <c r="J8" s="9"/>
      <c r="K8" s="4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</row>
    <row r="9" spans="1:31" x14ac:dyDescent="0.2">
      <c r="A9" s="73"/>
      <c r="B9" s="81"/>
      <c r="C9" s="86"/>
      <c r="D9" s="86"/>
      <c r="E9" s="78"/>
      <c r="F9" s="77"/>
      <c r="G9" s="73"/>
      <c r="H9" s="12"/>
      <c r="I9" s="11" t="s">
        <v>8</v>
      </c>
      <c r="J9" s="8" t="b">
        <v>1</v>
      </c>
      <c r="K9" s="10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</row>
    <row r="10" spans="1:31" x14ac:dyDescent="0.2">
      <c r="A10" s="73"/>
      <c r="B10" s="81"/>
      <c r="C10" s="101" t="s">
        <v>73</v>
      </c>
      <c r="D10" s="103" t="str">
        <f>_xll.qlPiecewiseYieldCurve(D12,NDays,Calendar,RateHelpersSelected,DayCounter,IF(ISERROR(D17),NA(),D15:E15),IF(ISERROR(D17),NA(),D16:E16),Accuracy,TraitsID,InterpolatorID,Permanent,,ObjectOverwrite)</f>
        <v>HKDYC3M#0000</v>
      </c>
      <c r="E10" s="78"/>
      <c r="F10" s="77"/>
      <c r="G10" s="73"/>
      <c r="H10" s="12"/>
      <c r="I10" s="11" t="s">
        <v>7</v>
      </c>
      <c r="J10" s="13" t="str">
        <f ca="1">SUBSTITUTE(LEFT(CELL("filename",A1),FIND("[",CELL("filename",A1),1)-1),"\XLS\","\XML\")</f>
        <v>C:\Projects\quantlib\QuantLibXL\Data2\XML\</v>
      </c>
      <c r="K10" s="10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</row>
    <row r="11" spans="1:31" x14ac:dyDescent="0.2">
      <c r="A11" s="73"/>
      <c r="B11" s="81"/>
      <c r="C11" s="88" t="s">
        <v>62</v>
      </c>
      <c r="D11" s="102" t="str">
        <f>_xll.ohRangeRetrieveError(YieldCurve)</f>
        <v/>
      </c>
      <c r="E11" s="148" t="s">
        <v>98</v>
      </c>
      <c r="F11" s="77"/>
      <c r="G11" s="73"/>
      <c r="H11" s="12"/>
      <c r="I11" s="11" t="s">
        <v>6</v>
      </c>
      <c r="J11" s="5" t="b">
        <v>1</v>
      </c>
      <c r="K11" s="10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</row>
    <row r="12" spans="1:31" ht="12.75" x14ac:dyDescent="0.2">
      <c r="A12" s="73"/>
      <c r="B12" s="81"/>
      <c r="C12" s="101" t="s">
        <v>72</v>
      </c>
      <c r="D12" s="100" t="str">
        <f>Currency&amp;"YC"&amp;IndexTenor</f>
        <v>HKDYC3M</v>
      </c>
      <c r="E12" s="78"/>
      <c r="F12" s="77"/>
      <c r="G12" s="73"/>
      <c r="H12" s="7"/>
      <c r="I12" s="9"/>
      <c r="J12" s="9"/>
      <c r="K12" s="4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</row>
    <row r="13" spans="1:31" ht="12.75" x14ac:dyDescent="0.2">
      <c r="A13" s="73"/>
      <c r="B13" s="81"/>
      <c r="C13" s="90" t="s">
        <v>71</v>
      </c>
      <c r="D13" s="99">
        <v>0</v>
      </c>
      <c r="E13" s="78"/>
      <c r="F13" s="77"/>
      <c r="G13" s="73"/>
      <c r="H13" s="7"/>
      <c r="I13" s="6" t="s">
        <v>5</v>
      </c>
      <c r="J13" s="8" t="s">
        <v>4</v>
      </c>
      <c r="K13" s="4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</row>
    <row r="14" spans="1:31" ht="12.75" x14ac:dyDescent="0.2">
      <c r="A14" s="73"/>
      <c r="B14" s="81"/>
      <c r="C14" s="90" t="s">
        <v>70</v>
      </c>
      <c r="D14" s="98"/>
      <c r="E14" s="78"/>
      <c r="F14" s="77"/>
      <c r="G14" s="73"/>
      <c r="H14" s="7"/>
      <c r="I14" s="6" t="s">
        <v>3</v>
      </c>
      <c r="J14" s="8" t="s">
        <v>2</v>
      </c>
      <c r="K14" s="4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</row>
    <row r="15" spans="1:31" ht="12.75" x14ac:dyDescent="0.2">
      <c r="A15" s="73"/>
      <c r="B15" s="81"/>
      <c r="C15" s="90" t="s">
        <v>69</v>
      </c>
      <c r="D15" s="97" t="str">
        <f>Currency&amp;"TOY_SYNTH"&amp;IndexTenor&amp;"_Quote"</f>
        <v>HKDTOY_SYNTH3M_Quote</v>
      </c>
      <c r="E15" s="96" t="str">
        <f>Currency&amp;"TOY2_SYNTH"&amp;IndexTenor&amp;"_Quote"</f>
        <v>HKDTOY2_SYNTH3M_Quote</v>
      </c>
      <c r="F15" s="77"/>
      <c r="G15" s="73"/>
      <c r="H15" s="7"/>
      <c r="I15" s="6" t="s">
        <v>1</v>
      </c>
      <c r="J15" s="5" t="s">
        <v>0</v>
      </c>
      <c r="K15" s="4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</row>
    <row r="16" spans="1:31" ht="12.75" x14ac:dyDescent="0.2">
      <c r="A16" s="73"/>
      <c r="B16" s="81"/>
      <c r="C16" s="90" t="s">
        <v>68</v>
      </c>
      <c r="D16" s="95">
        <f>DATE(YEAR(_xll.qlCalendarAdvance(Calendar,_xll.qlSettingsEvaluationDate(Trigger),NDays&amp;"D")),12,31)</f>
        <v>41639</v>
      </c>
      <c r="E16" s="94">
        <f>DATE(YEAR(D16+1),12,31)</f>
        <v>42004</v>
      </c>
      <c r="F16" s="77"/>
      <c r="G16" s="73"/>
      <c r="H16" s="7"/>
      <c r="I16" s="6" t="s">
        <v>22</v>
      </c>
      <c r="J16" s="8" t="s">
        <v>20</v>
      </c>
      <c r="K16" s="4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</row>
    <row r="17" spans="1:31" ht="12.75" x14ac:dyDescent="0.2">
      <c r="A17" s="73"/>
      <c r="B17" s="81"/>
      <c r="C17" s="90" t="s">
        <v>67</v>
      </c>
      <c r="D17" s="93" t="e">
        <f>NA()</f>
        <v>#N/A</v>
      </c>
      <c r="E17" s="92" t="e">
        <f>NA()</f>
        <v>#N/A</v>
      </c>
      <c r="F17" s="77"/>
      <c r="G17" s="73"/>
      <c r="H17" s="7"/>
      <c r="I17" s="6" t="s">
        <v>21</v>
      </c>
      <c r="J17" s="8" t="s">
        <v>20</v>
      </c>
      <c r="K17" s="4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</row>
    <row r="18" spans="1:31" ht="12.75" x14ac:dyDescent="0.2">
      <c r="A18" s="73"/>
      <c r="B18" s="81"/>
      <c r="C18" s="90" t="s">
        <v>66</v>
      </c>
      <c r="D18" s="91"/>
      <c r="E18" s="78"/>
      <c r="F18" s="77"/>
      <c r="G18" s="73"/>
      <c r="H18" s="7"/>
      <c r="I18" s="6" t="s">
        <v>19</v>
      </c>
      <c r="J18" s="5" t="s">
        <v>18</v>
      </c>
      <c r="K18" s="4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</row>
    <row r="19" spans="1:31" ht="13.5" thickBot="1" x14ac:dyDescent="0.25">
      <c r="A19" s="73"/>
      <c r="B19" s="81"/>
      <c r="C19" s="90" t="s">
        <v>65</v>
      </c>
      <c r="D19" s="89" t="s">
        <v>64</v>
      </c>
      <c r="E19" s="78"/>
      <c r="F19" s="77"/>
      <c r="G19" s="73"/>
      <c r="H19" s="3"/>
      <c r="I19" s="2"/>
      <c r="J19" s="2"/>
      <c r="K19" s="1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</row>
    <row r="20" spans="1:31" x14ac:dyDescent="0.2">
      <c r="A20" s="73"/>
      <c r="B20" s="81"/>
      <c r="C20" s="88" t="s">
        <v>63</v>
      </c>
      <c r="D20" s="87" t="s">
        <v>101</v>
      </c>
      <c r="E20" s="78"/>
      <c r="F20" s="77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</row>
    <row r="21" spans="1:31" x14ac:dyDescent="0.2">
      <c r="A21" s="73"/>
      <c r="B21" s="81"/>
      <c r="C21" s="86"/>
      <c r="D21" s="86"/>
      <c r="E21" s="78"/>
      <c r="F21" s="77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</row>
    <row r="22" spans="1:31" x14ac:dyDescent="0.2">
      <c r="A22" s="73"/>
      <c r="B22" s="81"/>
      <c r="C22" s="85">
        <f>_xll.qlTermStructureReferenceDate(YieldCurve)</f>
        <v>41600</v>
      </c>
      <c r="D22" s="84">
        <f>MAX(_xll.ohPack(Selected!I1:I126))</f>
        <v>1</v>
      </c>
      <c r="E22" s="78"/>
      <c r="F22" s="77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</row>
    <row r="23" spans="1:31" x14ac:dyDescent="0.2">
      <c r="A23" s="73"/>
      <c r="B23" s="81"/>
      <c r="C23" s="83">
        <f>MAX(_xll.ohPack(Selected!H2:H50))</f>
        <v>47079</v>
      </c>
      <c r="D23" s="82">
        <f>MIN(_xll.ohPack(Selected!I1:I126))</f>
        <v>0.63149398965622683</v>
      </c>
      <c r="E23" s="78"/>
      <c r="F23" s="77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</row>
    <row r="24" spans="1:31" x14ac:dyDescent="0.2">
      <c r="A24" s="73"/>
      <c r="B24" s="81"/>
      <c r="C24" s="80" t="s">
        <v>62</v>
      </c>
      <c r="D24" s="79" t="str">
        <f>_xll.ohRangeRetrieveError(Selected!I1)</f>
        <v/>
      </c>
      <c r="E24" s="78"/>
      <c r="F24" s="77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</row>
    <row r="25" spans="1:31" ht="12" thickBot="1" x14ac:dyDescent="0.25">
      <c r="A25" s="73"/>
      <c r="B25" s="76"/>
      <c r="C25" s="154" t="str">
        <f>UPPER(Currency)&amp;IndexTenor</f>
        <v>HKD3M</v>
      </c>
      <c r="D25" s="154" t="b">
        <f>IF(ISERROR(D22),"--",_xll.qlRelinkableHandleLinkTo(C25,YieldCurve))</f>
        <v>1</v>
      </c>
      <c r="E25" s="75"/>
      <c r="F25" s="74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</row>
    <row r="26" spans="1:31" x14ac:dyDescent="0.2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</row>
    <row r="27" spans="1:31" x14ac:dyDescent="0.2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</row>
    <row r="28" spans="1:31" x14ac:dyDescent="0.2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</row>
    <row r="29" spans="1:31" x14ac:dyDescent="0.2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</row>
    <row r="30" spans="1:31" ht="14.25" customHeight="1" x14ac:dyDescent="0.2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</row>
    <row r="31" spans="1:31" x14ac:dyDescent="0.2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</row>
    <row r="32" spans="1:31" x14ac:dyDescent="0.2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</row>
    <row r="33" spans="1:31" x14ac:dyDescent="0.2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</row>
    <row r="34" spans="1:31" x14ac:dyDescent="0.2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</row>
    <row r="35" spans="1:31" x14ac:dyDescent="0.2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</row>
    <row r="36" spans="1:31" x14ac:dyDescent="0.2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</row>
    <row r="37" spans="1:31" x14ac:dyDescent="0.2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</row>
    <row r="38" spans="1:31" x14ac:dyDescent="0.2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</row>
    <row r="39" spans="1:3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</row>
    <row r="40" spans="1:31" x14ac:dyDescent="0.2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</row>
    <row r="41" spans="1:31" x14ac:dyDescent="0.2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</row>
    <row r="42" spans="1:31" x14ac:dyDescent="0.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</row>
    <row r="43" spans="1:31" x14ac:dyDescent="0.2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</row>
    <row r="44" spans="1:31" x14ac:dyDescent="0.2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</row>
    <row r="45" spans="1:31" x14ac:dyDescent="0.2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</row>
    <row r="46" spans="1:31" x14ac:dyDescent="0.2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</row>
    <row r="47" spans="1:31" x14ac:dyDescent="0.2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</row>
    <row r="48" spans="1:31" x14ac:dyDescent="0.2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</row>
    <row r="49" spans="1:31" x14ac:dyDescent="0.2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</row>
    <row r="50" spans="1:31" x14ac:dyDescent="0.2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</row>
    <row r="51" spans="1:31" x14ac:dyDescent="0.2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</row>
    <row r="52" spans="1:31" x14ac:dyDescent="0.2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</row>
    <row r="53" spans="1:31" x14ac:dyDescent="0.2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</row>
    <row r="54" spans="1:31" x14ac:dyDescent="0.2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</row>
    <row r="55" spans="1:31" x14ac:dyDescent="0.2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</row>
    <row r="56" spans="1:31" x14ac:dyDescent="0.2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</row>
    <row r="57" spans="1:31" x14ac:dyDescent="0.2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</row>
    <row r="58" spans="1:31" x14ac:dyDescent="0.2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</row>
    <row r="59" spans="1:31" x14ac:dyDescent="0.2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</row>
    <row r="60" spans="1:31" x14ac:dyDescent="0.2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</row>
    <row r="61" spans="1:31" x14ac:dyDescent="0.2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</row>
    <row r="62" spans="1:3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</row>
    <row r="63" spans="1:31" x14ac:dyDescent="0.2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</row>
    <row r="64" spans="1:31" x14ac:dyDescent="0.2">
      <c r="A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</row>
    <row r="65" spans="1:31" x14ac:dyDescent="0.2">
      <c r="A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</row>
    <row r="66" spans="1:31" x14ac:dyDescent="0.2">
      <c r="A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</row>
    <row r="67" spans="1:31" x14ac:dyDescent="0.2">
      <c r="A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</row>
    <row r="68" spans="1:31" x14ac:dyDescent="0.2">
      <c r="A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</row>
    <row r="69" spans="1:31" x14ac:dyDescent="0.2">
      <c r="H69" s="73"/>
      <c r="I69" s="73"/>
      <c r="J69" s="73"/>
      <c r="K69" s="73"/>
    </row>
    <row r="70" spans="1:31" x14ac:dyDescent="0.2">
      <c r="H70" s="73"/>
      <c r="I70" s="73"/>
      <c r="J70" s="73"/>
      <c r="K70" s="73"/>
    </row>
  </sheetData>
  <mergeCells count="2">
    <mergeCell ref="B2:F2"/>
    <mergeCell ref="H2:K2"/>
  </mergeCells>
  <dataValidations count="7"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3">
      <formula1>"EUR,USD,GBP,JPY,CHF,HKD,CHY,AUD,PLN,HUF"</formula1>
    </dataValidation>
    <dataValidation type="list" showInputMessage="1" showErrorMessage="1" sqref="J14">
      <formula1>"Libor,ibor,Hibor"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H2" sqref="H2"/>
    </sheetView>
  </sheetViews>
  <sheetFormatPr defaultRowHeight="11.25" x14ac:dyDescent="0.2"/>
  <cols>
    <col min="1" max="1" width="13.85546875" style="16" bestFit="1" customWidth="1"/>
    <col min="2" max="2" width="3" style="16" bestFit="1" customWidth="1"/>
    <col min="3" max="3" width="5" style="16" customWidth="1"/>
    <col min="4" max="4" width="4.42578125" style="16" bestFit="1" customWidth="1"/>
    <col min="5" max="5" width="9" style="16" bestFit="1" customWidth="1"/>
    <col min="6" max="6" width="16.28515625" style="16" bestFit="1" customWidth="1"/>
    <col min="7" max="7" width="26" style="16" bestFit="1" customWidth="1"/>
    <col min="8" max="8" width="22.140625" style="17" bestFit="1" customWidth="1"/>
    <col min="9" max="9" width="38.28515625" style="16" customWidth="1"/>
    <col min="10" max="10" width="2.7109375" style="16" customWidth="1"/>
    <col min="11" max="16384" width="9.140625" style="16"/>
  </cols>
  <sheetData>
    <row r="1" spans="1:10" x14ac:dyDescent="0.2">
      <c r="A1" s="147" t="s">
        <v>97</v>
      </c>
      <c r="B1" s="48"/>
      <c r="C1" s="48"/>
      <c r="D1" s="48">
        <v>3</v>
      </c>
      <c r="E1" s="47" t="str">
        <f>_xll.qlPeriodEquivalent(D1&amp;"M")</f>
        <v>3M</v>
      </c>
      <c r="G1" s="46" t="str">
        <f>Currency&amp;"_YC"&amp;$E$1&amp;"RH"</f>
        <v>HKD_YC3MRH</v>
      </c>
      <c r="H1" s="45"/>
      <c r="I1" s="44"/>
      <c r="J1" s="43"/>
    </row>
    <row r="2" spans="1:10" ht="23.25" customHeight="1" x14ac:dyDescent="0.2">
      <c r="A2" s="27"/>
      <c r="B2" s="42"/>
      <c r="C2" s="42"/>
      <c r="D2" s="41"/>
      <c r="E2" s="40" t="s">
        <v>17</v>
      </c>
      <c r="F2" s="40" t="s">
        <v>16</v>
      </c>
      <c r="G2" s="39" t="str">
        <f>$G$1&amp;"_FRAs.xml"</f>
        <v>HKD_YC3MRH_FRAs.xml</v>
      </c>
      <c r="H2" s="38">
        <f ca="1">IF(Serialize,_xll.ohObjectSave(H3:H14,SerializationPath&amp;G2,FileOverwrite,,Serialize),"---")</f>
        <v>12</v>
      </c>
      <c r="I2" s="37" t="str">
        <f ca="1">_xll.ohRangeRetrieveError(H2)</f>
        <v/>
      </c>
      <c r="J2" s="22"/>
    </row>
    <row r="3" spans="1:10" x14ac:dyDescent="0.2">
      <c r="A3" s="27"/>
      <c r="B3" s="36" t="s">
        <v>15</v>
      </c>
      <c r="C3" s="36" t="str">
        <f>"T"&amp;D1</f>
        <v>T3</v>
      </c>
      <c r="D3" s="35" t="s">
        <v>13</v>
      </c>
      <c r="E3" s="34" t="str">
        <f t="shared" ref="E3:E13" si="0">PROPER(Currency)&amp;FamilyName&amp;$E$1</f>
        <v>HkdHibor3M</v>
      </c>
      <c r="F3" s="34" t="str">
        <f t="shared" ref="F3:F13" si="1">Currency&amp;C3&amp;D3&amp;"_Quote"</f>
        <v>HKDT3F1_Quote</v>
      </c>
      <c r="G3" s="34" t="str">
        <f t="shared" ref="G3:G13" si="2">$G$1&amp;"_"&amp;$C3&amp;$D3</f>
        <v>HKD_YC3MRH_T3F1</v>
      </c>
      <c r="H3" s="34" t="str">
        <f>_xll.qlFraRateHelper(G3,F3,B3,E3,Permanent,Trigger,ObjectOverwrite)</f>
        <v>HKD_YC3MRH_T3F1#0000</v>
      </c>
      <c r="I3" s="33" t="str">
        <f>_xll.ohRangeRetrieveError(H3)</f>
        <v/>
      </c>
      <c r="J3" s="22"/>
    </row>
    <row r="4" spans="1:10" x14ac:dyDescent="0.2">
      <c r="A4" s="27"/>
      <c r="B4" s="26" t="s">
        <v>14</v>
      </c>
      <c r="C4" s="26" t="str">
        <f>"TOM"&amp;D1</f>
        <v>TOM3</v>
      </c>
      <c r="D4" s="25" t="s">
        <v>13</v>
      </c>
      <c r="E4" s="24" t="str">
        <f t="shared" si="0"/>
        <v>HkdHibor3M</v>
      </c>
      <c r="F4" s="24" t="str">
        <f t="shared" si="1"/>
        <v>HKDTOM3F1_Quote</v>
      </c>
      <c r="G4" s="24" t="str">
        <f t="shared" si="2"/>
        <v>HKD_YC3MRH_TOM3F1</v>
      </c>
      <c r="H4" s="24" t="str">
        <f>_xll.qlFraRateHelper(G4,F4,B4,E4,Permanent,Trigger,ObjectOverwrite)</f>
        <v>HKD_YC3MRH_TOM3F1#0000</v>
      </c>
      <c r="I4" s="32" t="str">
        <f>_xll.ohRangeRetrieveError(H4)</f>
        <v/>
      </c>
      <c r="J4" s="22"/>
    </row>
    <row r="5" spans="1:10" x14ac:dyDescent="0.2">
      <c r="A5" s="27"/>
      <c r="B5" s="31" t="str">
        <f t="shared" ref="B5:B13" si="3">C5&amp;"M"</f>
        <v>1M</v>
      </c>
      <c r="C5" s="31">
        <v>1</v>
      </c>
      <c r="D5" s="30" t="str">
        <f t="shared" ref="D5:D13" si="4">"x"&amp;C5+$D$1&amp;"F"</f>
        <v>x4F</v>
      </c>
      <c r="E5" s="29" t="str">
        <f t="shared" si="0"/>
        <v>HkdHibor3M</v>
      </c>
      <c r="F5" s="29" t="str">
        <f t="shared" si="1"/>
        <v>HKD1x4F_Quote</v>
      </c>
      <c r="G5" s="29" t="str">
        <f t="shared" si="2"/>
        <v>HKD_YC3MRH_1x4F</v>
      </c>
      <c r="H5" s="29" t="str">
        <f>_xll.qlFraRateHelper(G5,F5,B5,E5,Permanent,Trigger,ObjectOverwrite)</f>
        <v>HKD_YC3MRH_1x4F#0000</v>
      </c>
      <c r="I5" s="28" t="str">
        <f>_xll.ohRangeRetrieveError(H5)</f>
        <v/>
      </c>
      <c r="J5" s="22"/>
    </row>
    <row r="6" spans="1:10" x14ac:dyDescent="0.2">
      <c r="A6" s="27"/>
      <c r="B6" s="31" t="str">
        <f t="shared" si="3"/>
        <v>2M</v>
      </c>
      <c r="C6" s="31">
        <v>2</v>
      </c>
      <c r="D6" s="30" t="str">
        <f t="shared" si="4"/>
        <v>x5F</v>
      </c>
      <c r="E6" s="29" t="str">
        <f t="shared" si="0"/>
        <v>HkdHibor3M</v>
      </c>
      <c r="F6" s="29" t="str">
        <f t="shared" si="1"/>
        <v>HKD2x5F_Quote</v>
      </c>
      <c r="G6" s="29" t="str">
        <f t="shared" si="2"/>
        <v>HKD_YC3MRH_2x5F</v>
      </c>
      <c r="H6" s="29" t="str">
        <f>_xll.qlFraRateHelper(G6,F6,B6,E6,Permanent,Trigger,ObjectOverwrite)</f>
        <v>HKD_YC3MRH_2x5F#0000</v>
      </c>
      <c r="I6" s="28" t="str">
        <f>_xll.ohRangeRetrieveError(H6)</f>
        <v/>
      </c>
      <c r="J6" s="22"/>
    </row>
    <row r="7" spans="1:10" x14ac:dyDescent="0.2">
      <c r="A7" s="27"/>
      <c r="B7" s="31" t="str">
        <f t="shared" si="3"/>
        <v>3M</v>
      </c>
      <c r="C7" s="31">
        <v>3</v>
      </c>
      <c r="D7" s="30" t="str">
        <f t="shared" si="4"/>
        <v>x6F</v>
      </c>
      <c r="E7" s="29" t="str">
        <f t="shared" si="0"/>
        <v>HkdHibor3M</v>
      </c>
      <c r="F7" s="29" t="str">
        <f t="shared" si="1"/>
        <v>HKD3x6F_Quote</v>
      </c>
      <c r="G7" s="29" t="str">
        <f t="shared" si="2"/>
        <v>HKD_YC3MRH_3x6F</v>
      </c>
      <c r="H7" s="29" t="str">
        <f>_xll.qlFraRateHelper(G7,F7,B7,E7,Permanent,Trigger,ObjectOverwrite)</f>
        <v>HKD_YC3MRH_3x6F#0000</v>
      </c>
      <c r="I7" s="28" t="str">
        <f>_xll.ohRangeRetrieveError(H7)</f>
        <v/>
      </c>
      <c r="J7" s="22"/>
    </row>
    <row r="8" spans="1:10" x14ac:dyDescent="0.2">
      <c r="A8" s="27"/>
      <c r="B8" s="31" t="str">
        <f t="shared" si="3"/>
        <v>4M</v>
      </c>
      <c r="C8" s="31">
        <v>4</v>
      </c>
      <c r="D8" s="30" t="str">
        <f t="shared" si="4"/>
        <v>x7F</v>
      </c>
      <c r="E8" s="29" t="str">
        <f t="shared" si="0"/>
        <v>HkdHibor3M</v>
      </c>
      <c r="F8" s="29" t="str">
        <f t="shared" si="1"/>
        <v>HKD4x7F_Quote</v>
      </c>
      <c r="G8" s="29" t="str">
        <f t="shared" si="2"/>
        <v>HKD_YC3MRH_4x7F</v>
      </c>
      <c r="H8" s="29" t="str">
        <f>_xll.qlFraRateHelper(G8,F8,B8,E8,Permanent,Trigger,ObjectOverwrite)</f>
        <v>HKD_YC3MRH_4x7F#0000</v>
      </c>
      <c r="I8" s="28" t="str">
        <f>_xll.ohRangeRetrieveError(H8)</f>
        <v/>
      </c>
      <c r="J8" s="22"/>
    </row>
    <row r="9" spans="1:10" x14ac:dyDescent="0.2">
      <c r="A9" s="27"/>
      <c r="B9" s="31" t="str">
        <f t="shared" si="3"/>
        <v>5M</v>
      </c>
      <c r="C9" s="31">
        <v>5</v>
      </c>
      <c r="D9" s="30" t="str">
        <f t="shared" si="4"/>
        <v>x8F</v>
      </c>
      <c r="E9" s="29" t="str">
        <f t="shared" si="0"/>
        <v>HkdHibor3M</v>
      </c>
      <c r="F9" s="29" t="str">
        <f t="shared" si="1"/>
        <v>HKD5x8F_Quote</v>
      </c>
      <c r="G9" s="29" t="str">
        <f t="shared" si="2"/>
        <v>HKD_YC3MRH_5x8F</v>
      </c>
      <c r="H9" s="29" t="str">
        <f>_xll.qlFraRateHelper(G9,F9,B9,E9,Permanent,Trigger,ObjectOverwrite)</f>
        <v>HKD_YC3MRH_5x8F#0000</v>
      </c>
      <c r="I9" s="28" t="str">
        <f>_xll.ohRangeRetrieveError(H9)</f>
        <v/>
      </c>
      <c r="J9" s="22"/>
    </row>
    <row r="10" spans="1:10" x14ac:dyDescent="0.2">
      <c r="A10" s="27"/>
      <c r="B10" s="31" t="str">
        <f t="shared" si="3"/>
        <v>6M</v>
      </c>
      <c r="C10" s="31">
        <v>6</v>
      </c>
      <c r="D10" s="30" t="str">
        <f t="shared" si="4"/>
        <v>x9F</v>
      </c>
      <c r="E10" s="29" t="str">
        <f t="shared" si="0"/>
        <v>HkdHibor3M</v>
      </c>
      <c r="F10" s="29" t="str">
        <f t="shared" si="1"/>
        <v>HKD6x9F_Quote</v>
      </c>
      <c r="G10" s="29" t="str">
        <f t="shared" si="2"/>
        <v>HKD_YC3MRH_6x9F</v>
      </c>
      <c r="H10" s="29" t="str">
        <f>_xll.qlFraRateHelper(G10,F10,B10,E10,Permanent,Trigger,ObjectOverwrite)</f>
        <v>HKD_YC3MRH_6x9F#0000</v>
      </c>
      <c r="I10" s="28" t="str">
        <f>_xll.ohRangeRetrieveError(H10)</f>
        <v/>
      </c>
      <c r="J10" s="22"/>
    </row>
    <row r="11" spans="1:10" x14ac:dyDescent="0.2">
      <c r="A11" s="27"/>
      <c r="B11" s="31" t="str">
        <f t="shared" si="3"/>
        <v>7M</v>
      </c>
      <c r="C11" s="31">
        <v>7</v>
      </c>
      <c r="D11" s="30" t="str">
        <f t="shared" si="4"/>
        <v>x10F</v>
      </c>
      <c r="E11" s="29" t="str">
        <f t="shared" si="0"/>
        <v>HkdHibor3M</v>
      </c>
      <c r="F11" s="29" t="str">
        <f t="shared" si="1"/>
        <v>HKD7x10F_Quote</v>
      </c>
      <c r="G11" s="29" t="str">
        <f t="shared" si="2"/>
        <v>HKD_YC3MRH_7x10F</v>
      </c>
      <c r="H11" s="29" t="str">
        <f>_xll.qlFraRateHelper(G11,F11,B11,E11,Permanent,Trigger,ObjectOverwrite)</f>
        <v>HKD_YC3MRH_7x10F#0000</v>
      </c>
      <c r="I11" s="28" t="str">
        <f>_xll.ohRangeRetrieveError(H11)</f>
        <v/>
      </c>
      <c r="J11" s="22"/>
    </row>
    <row r="12" spans="1:10" x14ac:dyDescent="0.2">
      <c r="A12" s="27"/>
      <c r="B12" s="31" t="str">
        <f t="shared" si="3"/>
        <v>8M</v>
      </c>
      <c r="C12" s="31">
        <v>8</v>
      </c>
      <c r="D12" s="30" t="str">
        <f t="shared" si="4"/>
        <v>x11F</v>
      </c>
      <c r="E12" s="29" t="str">
        <f t="shared" si="0"/>
        <v>HkdHibor3M</v>
      </c>
      <c r="F12" s="29" t="str">
        <f t="shared" si="1"/>
        <v>HKD8x11F_Quote</v>
      </c>
      <c r="G12" s="29" t="str">
        <f t="shared" si="2"/>
        <v>HKD_YC3MRH_8x11F</v>
      </c>
      <c r="H12" s="29" t="str">
        <f>_xll.qlFraRateHelper(G12,F12,B12,E12,Permanent,Trigger,ObjectOverwrite)</f>
        <v>HKD_YC3MRH_8x11F#0000</v>
      </c>
      <c r="I12" s="28" t="str">
        <f>_xll.ohRangeRetrieveError(H12)</f>
        <v/>
      </c>
      <c r="J12" s="22"/>
    </row>
    <row r="13" spans="1:10" x14ac:dyDescent="0.2">
      <c r="A13" s="27"/>
      <c r="B13" s="26" t="str">
        <f t="shared" si="3"/>
        <v>9M</v>
      </c>
      <c r="C13" s="26">
        <v>9</v>
      </c>
      <c r="D13" s="25" t="str">
        <f t="shared" si="4"/>
        <v>x12F</v>
      </c>
      <c r="E13" s="24" t="str">
        <f t="shared" si="0"/>
        <v>HkdHibor3M</v>
      </c>
      <c r="F13" s="24" t="str">
        <f t="shared" si="1"/>
        <v>HKD9x12F_Quote</v>
      </c>
      <c r="G13" s="24" t="str">
        <f t="shared" si="2"/>
        <v>HKD_YC3MRH_9x12F</v>
      </c>
      <c r="H13" s="24" t="str">
        <f>_xll.qlFraRateHelper(G13,F13,B13,E13,Permanent,Trigger,ObjectOverwrite)</f>
        <v>HKD_YC3MRH_9x12F#0000</v>
      </c>
      <c r="I13" s="23" t="str">
        <f>_xll.ohRangeRetrieveError(H13)</f>
        <v/>
      </c>
      <c r="J13" s="22"/>
    </row>
    <row r="14" spans="1:10" ht="12" thickBot="1" x14ac:dyDescent="0.25">
      <c r="A14" s="21"/>
      <c r="B14" s="20"/>
      <c r="C14" s="20"/>
      <c r="D14" s="20"/>
      <c r="E14" s="20" t="str">
        <f>PROPER(Currency)&amp;FamilyName&amp;$E$1</f>
        <v>HkdHibor3M</v>
      </c>
      <c r="F14" s="20" t="s">
        <v>102</v>
      </c>
      <c r="G14" s="20" t="s">
        <v>103</v>
      </c>
      <c r="H14" s="19" t="str">
        <f>_xll.qlDepositRateHelper(G14,F14,E14,Permanent,Trigger,ObjectOverwrite)</f>
        <v>HkdHibor3MLastFixing#0000</v>
      </c>
      <c r="I14" s="19"/>
      <c r="J14" s="18"/>
    </row>
    <row r="16" spans="1:10" x14ac:dyDescent="0.2">
      <c r="H1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9"/>
  <sheetViews>
    <sheetView zoomScaleNormal="100" workbookViewId="0">
      <selection activeCell="L3" sqref="L3"/>
    </sheetView>
  </sheetViews>
  <sheetFormatPr defaultRowHeight="11.25" x14ac:dyDescent="0.2"/>
  <cols>
    <col min="1" max="1" width="2.7109375" style="16" customWidth="1"/>
    <col min="2" max="2" width="4.7109375" style="16" bestFit="1" customWidth="1"/>
    <col min="3" max="3" width="3.85546875" style="16" bestFit="1" customWidth="1"/>
    <col min="4" max="4" width="4.42578125" style="16" bestFit="1" customWidth="1"/>
    <col min="5" max="5" width="2.7109375" style="16" bestFit="1" customWidth="1"/>
    <col min="6" max="6" width="7.42578125" style="16" bestFit="1" customWidth="1"/>
    <col min="7" max="7" width="13.85546875" style="16" bestFit="1" customWidth="1"/>
    <col min="8" max="8" width="15.28515625" style="16" bestFit="1" customWidth="1"/>
    <col min="9" max="9" width="7.140625" style="16" bestFit="1" customWidth="1"/>
    <col min="10" max="10" width="15.7109375" style="16" bestFit="1" customWidth="1"/>
    <col min="11" max="11" width="22.85546875" style="16" bestFit="1" customWidth="1"/>
    <col min="12" max="12" width="27.28515625" style="17" bestFit="1" customWidth="1"/>
    <col min="13" max="13" width="16" style="16" customWidth="1"/>
    <col min="14" max="15" width="2.7109375" style="16" customWidth="1"/>
    <col min="16" max="16" width="6.5703125" style="16" bestFit="1" customWidth="1"/>
    <col min="17" max="17" width="13.140625" style="16" bestFit="1" customWidth="1"/>
    <col min="18" max="18" width="7.28515625" style="16" bestFit="1" customWidth="1"/>
    <col min="19" max="19" width="5.28515625" style="16" bestFit="1" customWidth="1"/>
    <col min="20" max="20" width="13.5703125" style="16" bestFit="1" customWidth="1"/>
    <col min="21" max="16384" width="9.140625" style="16"/>
  </cols>
  <sheetData>
    <row r="1" spans="1:20" x14ac:dyDescent="0.2">
      <c r="A1" s="49"/>
      <c r="B1" s="48"/>
      <c r="C1" s="48"/>
      <c r="D1" s="48"/>
      <c r="E1" s="48"/>
      <c r="F1" s="48"/>
      <c r="G1" s="48"/>
      <c r="H1" s="48"/>
      <c r="I1" s="48"/>
      <c r="J1" s="48"/>
      <c r="K1" s="47"/>
      <c r="L1" s="48"/>
      <c r="M1" s="48"/>
      <c r="N1" s="71"/>
    </row>
    <row r="2" spans="1:20" x14ac:dyDescent="0.2">
      <c r="A2" s="27"/>
      <c r="B2" s="50"/>
      <c r="C2" s="50"/>
      <c r="D2" s="50"/>
      <c r="E2" s="50"/>
      <c r="F2" s="50"/>
      <c r="G2" s="50"/>
      <c r="H2" s="50"/>
      <c r="I2" s="50"/>
      <c r="J2" s="70" t="s">
        <v>61</v>
      </c>
      <c r="K2" s="70" t="str">
        <f>Currency&amp;"_YC"&amp;$J$2&amp;"RH"</f>
        <v>HKD_YC3MRH</v>
      </c>
      <c r="L2" s="70" t="e">
        <f>NA()</f>
        <v>#N/A</v>
      </c>
      <c r="M2" s="50"/>
      <c r="N2" s="52"/>
    </row>
    <row r="3" spans="1:20" ht="36" customHeight="1" x14ac:dyDescent="0.2">
      <c r="A3" s="27"/>
      <c r="B3" s="40" t="s">
        <v>60</v>
      </c>
      <c r="C3" s="40"/>
      <c r="D3" s="40"/>
      <c r="E3" s="40"/>
      <c r="F3" s="40" t="s">
        <v>59</v>
      </c>
      <c r="G3" s="40" t="s">
        <v>58</v>
      </c>
      <c r="H3" s="40" t="s">
        <v>57</v>
      </c>
      <c r="I3" s="40" t="s">
        <v>56</v>
      </c>
      <c r="J3" s="40" t="s">
        <v>16</v>
      </c>
      <c r="K3" s="69" t="str">
        <f>K2&amp;"_Swaps.xml"</f>
        <v>HKD_YC3MRH_Swaps.xml</v>
      </c>
      <c r="L3" s="38">
        <f ca="1">IF(Serialize,_xll.ohObjectSave(L4:L28,SerializationPath&amp;K3,FileOverwrite,,Serialize),"---")</f>
        <v>24</v>
      </c>
      <c r="M3" s="53" t="str">
        <f ca="1">_xll.ohRangeRetrieveError(L3)</f>
        <v/>
      </c>
      <c r="N3" s="151" t="s">
        <v>98</v>
      </c>
      <c r="P3" s="68" t="s">
        <v>55</v>
      </c>
      <c r="Q3" s="68" t="s">
        <v>54</v>
      </c>
      <c r="R3" s="68" t="s">
        <v>53</v>
      </c>
      <c r="S3" s="68" t="s">
        <v>52</v>
      </c>
      <c r="T3" s="152" t="s">
        <v>51</v>
      </c>
    </row>
    <row r="4" spans="1:20" x14ac:dyDescent="0.2">
      <c r="A4" s="63"/>
      <c r="B4" s="50"/>
      <c r="C4" s="50"/>
      <c r="D4" s="50"/>
      <c r="E4" s="50"/>
      <c r="F4" s="50"/>
      <c r="G4" s="50"/>
      <c r="H4" s="50"/>
      <c r="I4" s="50"/>
      <c r="J4" s="50"/>
      <c r="K4" s="67" t="str">
        <f>$K$2&amp;"_"&amp;$D6&amp;$E6&amp;"_"&amp;FamilyName&amp;$J$2</f>
        <v>HKD_YC3MRH_QM3H_Hibor3M</v>
      </c>
      <c r="L4" s="66" t="str">
        <f>_xll.qlIborIndex(K4,FamilyName,J2,P4,Currency,Q4,R4,S4,T4,,Permanent,Trigger,ObjectOverwrite)</f>
        <v>HKD_YC3MRH_QM3H_Hibor3M#0000</v>
      </c>
      <c r="M4" s="65" t="str">
        <f>_xll.ohRangeRetrieveError(L4)</f>
        <v/>
      </c>
      <c r="N4" s="52" t="s">
        <v>98</v>
      </c>
      <c r="P4" s="64">
        <v>0</v>
      </c>
      <c r="Q4" s="64" t="s">
        <v>18</v>
      </c>
      <c r="R4" s="64" t="s">
        <v>50</v>
      </c>
      <c r="S4" s="64" t="b">
        <v>1</v>
      </c>
      <c r="T4" s="153" t="s">
        <v>20</v>
      </c>
    </row>
    <row r="5" spans="1:20" x14ac:dyDescent="0.2">
      <c r="A5" s="63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2" t="s">
        <v>98</v>
      </c>
    </row>
    <row r="6" spans="1:20" x14ac:dyDescent="0.2">
      <c r="A6" s="27"/>
      <c r="B6" s="58" t="s">
        <v>15</v>
      </c>
      <c r="C6" s="62" t="s">
        <v>49</v>
      </c>
      <c r="D6" s="58" t="s">
        <v>46</v>
      </c>
      <c r="E6" s="58" t="s">
        <v>45</v>
      </c>
      <c r="F6" s="58" t="s">
        <v>24</v>
      </c>
      <c r="G6" s="61" t="s">
        <v>23</v>
      </c>
      <c r="H6" s="61" t="str">
        <f t="shared" ref="H6:H28" si="0">IF(UPPER(RIGHT($D6))="B",BondBasisDayCounter,IF(UPPER(RIGHT($D6))="M",MoneyMarketDayCounter,"--"))</f>
        <v>Actual/365 (Fixed)</v>
      </c>
      <c r="I6" s="56">
        <v>0</v>
      </c>
      <c r="J6" s="60" t="str">
        <f t="shared" ref="J6:J28" si="1">Currency&amp;$D6&amp;$E6&amp;$C6&amp;"_Quote"</f>
        <v>HKDQM3H1Y_Quote</v>
      </c>
      <c r="K6" s="55" t="str">
        <f t="shared" ref="K6:K28" si="2">$K$2&amp;"_"&amp;$D6&amp;$E6&amp;$C6</f>
        <v>HKD_YC3MRH_QM3H1Y</v>
      </c>
      <c r="L6" s="54" t="str">
        <f>_xll.qlSwapRateHelper2(K6,$J6,$C6,Calendar,$F6,$G6,$H6,$L$4,$I6,B6,DiscountingCurve,Permanent,Trigger,ObjectOverwrite)</f>
        <v>HKD_YC3MRH_QM3H1Y#0000</v>
      </c>
      <c r="M6" s="53" t="str">
        <f>_xll.ohRangeRetrieveError(L6)</f>
        <v/>
      </c>
      <c r="N6" s="52" t="s">
        <v>98</v>
      </c>
    </row>
    <row r="7" spans="1:20" x14ac:dyDescent="0.2">
      <c r="A7" s="27"/>
      <c r="B7" s="58" t="s">
        <v>15</v>
      </c>
      <c r="C7" s="62" t="s">
        <v>48</v>
      </c>
      <c r="D7" s="58" t="s">
        <v>46</v>
      </c>
      <c r="E7" s="58" t="s">
        <v>45</v>
      </c>
      <c r="F7" s="58" t="s">
        <v>24</v>
      </c>
      <c r="G7" s="57" t="s">
        <v>23</v>
      </c>
      <c r="H7" s="57" t="str">
        <f t="shared" si="0"/>
        <v>Actual/365 (Fixed)</v>
      </c>
      <c r="I7" s="56">
        <v>0</v>
      </c>
      <c r="J7" s="24" t="str">
        <f t="shared" si="1"/>
        <v>HKDQM3H15M_Quote</v>
      </c>
      <c r="K7" s="55" t="str">
        <f t="shared" si="2"/>
        <v>HKD_YC3MRH_QM3H15M</v>
      </c>
      <c r="L7" s="54" t="str">
        <f>_xll.qlSwapRateHelper2(K7,$J7,$C7,Calendar,$F7,$G7,$H7,$L$4,$I7,B7,DiscountingCurve,Permanent,Trigger,ObjectOverwrite)</f>
        <v>HKD_YC3MRH_QM3H15M#0000</v>
      </c>
      <c r="M7" s="53" t="str">
        <f>_xll.ohRangeRetrieveError(L7)</f>
        <v/>
      </c>
      <c r="N7" s="52" t="s">
        <v>98</v>
      </c>
    </row>
    <row r="8" spans="1:20" x14ac:dyDescent="0.2">
      <c r="A8" s="27"/>
      <c r="B8" s="58" t="s">
        <v>15</v>
      </c>
      <c r="C8" s="62" t="s">
        <v>47</v>
      </c>
      <c r="D8" s="58" t="s">
        <v>46</v>
      </c>
      <c r="E8" s="58" t="s">
        <v>45</v>
      </c>
      <c r="F8" s="58" t="s">
        <v>24</v>
      </c>
      <c r="G8" s="57" t="s">
        <v>23</v>
      </c>
      <c r="H8" s="57" t="str">
        <f t="shared" si="0"/>
        <v>Actual/365 (Fixed)</v>
      </c>
      <c r="I8" s="56">
        <v>0</v>
      </c>
      <c r="J8" s="24" t="str">
        <f t="shared" si="1"/>
        <v>HKDQM3H18M_Quote</v>
      </c>
      <c r="K8" s="55" t="str">
        <f t="shared" si="2"/>
        <v>HKD_YC3MRH_QM3H18M</v>
      </c>
      <c r="L8" s="54" t="str">
        <f>_xll.qlSwapRateHelper2(K8,$J8,$C8,Calendar,$F8,$G8,$H8,$L$4,$I8,B8,DiscountingCurve,Permanent,Trigger,ObjectOverwrite)</f>
        <v>HKD_YC3MRH_QM3H18M#0000</v>
      </c>
      <c r="M8" s="53" t="str">
        <f>_xll.ohRangeRetrieveError(L8)</f>
        <v/>
      </c>
      <c r="N8" s="52" t="s">
        <v>98</v>
      </c>
    </row>
    <row r="9" spans="1:20" x14ac:dyDescent="0.2">
      <c r="A9" s="27"/>
      <c r="B9" s="58" t="s">
        <v>15</v>
      </c>
      <c r="C9" s="62" t="s">
        <v>44</v>
      </c>
      <c r="D9" s="58" t="s">
        <v>46</v>
      </c>
      <c r="E9" s="58" t="s">
        <v>45</v>
      </c>
      <c r="F9" s="58" t="s">
        <v>24</v>
      </c>
      <c r="G9" s="57" t="s">
        <v>23</v>
      </c>
      <c r="H9" s="57" t="str">
        <f t="shared" si="0"/>
        <v>Actual/365 (Fixed)</v>
      </c>
      <c r="I9" s="56">
        <v>0</v>
      </c>
      <c r="J9" s="24" t="str">
        <f t="shared" si="1"/>
        <v>HKDQM3H21M_Quote</v>
      </c>
      <c r="K9" s="55" t="str">
        <f t="shared" si="2"/>
        <v>HKD_YC3MRH_QM3H21M</v>
      </c>
      <c r="L9" s="54" t="str">
        <f>_xll.qlSwapRateHelper2(K9,$J9,$C9,Calendar,$F9,$G9,$H9,$L$4,$I9,B9,DiscountingCurve,Permanent,Trigger,ObjectOverwrite)</f>
        <v>HKD_YC3MRH_QM3H21M#0000</v>
      </c>
      <c r="M9" s="53" t="str">
        <f>_xll.ohRangeRetrieveError(L9)</f>
        <v/>
      </c>
      <c r="N9" s="52" t="s">
        <v>98</v>
      </c>
    </row>
    <row r="10" spans="1:20" x14ac:dyDescent="0.2">
      <c r="A10" s="27"/>
      <c r="B10" s="58" t="s">
        <v>15</v>
      </c>
      <c r="C10" s="59" t="s">
        <v>43</v>
      </c>
      <c r="D10" s="58" t="s">
        <v>46</v>
      </c>
      <c r="E10" s="58" t="s">
        <v>45</v>
      </c>
      <c r="F10" s="58" t="s">
        <v>24</v>
      </c>
      <c r="G10" s="57" t="s">
        <v>23</v>
      </c>
      <c r="H10" s="57" t="str">
        <f t="shared" si="0"/>
        <v>Actual/365 (Fixed)</v>
      </c>
      <c r="I10" s="56">
        <v>0</v>
      </c>
      <c r="J10" s="24" t="str">
        <f t="shared" si="1"/>
        <v>HKDQM3H2Y_Quote</v>
      </c>
      <c r="K10" s="55" t="str">
        <f t="shared" si="2"/>
        <v>HKD_YC3MRH_QM3H2Y</v>
      </c>
      <c r="L10" s="54" t="str">
        <f>_xll.qlSwapRateHelper2(K10,$J10,$C10,Calendar,$F10,$G10,$H10,$L$4,$I10,B10,DiscountingCurve,Permanent,Trigger,ObjectOverwrite)</f>
        <v>HKD_YC3MRH_QM3H2Y#0000</v>
      </c>
      <c r="M10" s="53" t="str">
        <f>_xll.ohRangeRetrieveError(L10)</f>
        <v/>
      </c>
      <c r="N10" s="52" t="s">
        <v>98</v>
      </c>
    </row>
    <row r="11" spans="1:20" x14ac:dyDescent="0.2">
      <c r="A11" s="27"/>
      <c r="B11" s="58" t="s">
        <v>15</v>
      </c>
      <c r="C11" s="59" t="s">
        <v>42</v>
      </c>
      <c r="D11" s="58" t="s">
        <v>46</v>
      </c>
      <c r="E11" s="58" t="s">
        <v>45</v>
      </c>
      <c r="F11" s="58" t="s">
        <v>24</v>
      </c>
      <c r="G11" s="57" t="s">
        <v>23</v>
      </c>
      <c r="H11" s="57" t="str">
        <f t="shared" si="0"/>
        <v>Actual/365 (Fixed)</v>
      </c>
      <c r="I11" s="56">
        <v>0</v>
      </c>
      <c r="J11" s="24" t="str">
        <f t="shared" si="1"/>
        <v>HKDQM3H3Y_Quote</v>
      </c>
      <c r="K11" s="55" t="str">
        <f t="shared" si="2"/>
        <v>HKD_YC3MRH_QM3H3Y</v>
      </c>
      <c r="L11" s="54" t="str">
        <f>_xll.qlSwapRateHelper2(K11,$J11,$C11,Calendar,$F11,$G11,$H11,$L$4,$I11,B11,DiscountingCurve,Permanent,Trigger,ObjectOverwrite)</f>
        <v>HKD_YC3MRH_QM3H3Y#0000</v>
      </c>
      <c r="M11" s="53" t="str">
        <f>_xll.ohRangeRetrieveError(L11)</f>
        <v/>
      </c>
      <c r="N11" s="52" t="s">
        <v>98</v>
      </c>
    </row>
    <row r="12" spans="1:20" x14ac:dyDescent="0.2">
      <c r="A12" s="27"/>
      <c r="B12" s="58" t="s">
        <v>15</v>
      </c>
      <c r="C12" s="59" t="s">
        <v>41</v>
      </c>
      <c r="D12" s="58" t="s">
        <v>46</v>
      </c>
      <c r="E12" s="58" t="s">
        <v>45</v>
      </c>
      <c r="F12" s="58" t="s">
        <v>24</v>
      </c>
      <c r="G12" s="57" t="s">
        <v>23</v>
      </c>
      <c r="H12" s="57" t="str">
        <f t="shared" si="0"/>
        <v>Actual/365 (Fixed)</v>
      </c>
      <c r="I12" s="56">
        <v>0</v>
      </c>
      <c r="J12" s="24" t="str">
        <f t="shared" si="1"/>
        <v>HKDQM3H4Y_Quote</v>
      </c>
      <c r="K12" s="55" t="str">
        <f t="shared" si="2"/>
        <v>HKD_YC3MRH_QM3H4Y</v>
      </c>
      <c r="L12" s="54" t="str">
        <f>_xll.qlSwapRateHelper2(K12,$J12,$C12,Calendar,$F12,$G12,$H12,$L$4,$I12,B12,DiscountingCurve,Permanent,Trigger,ObjectOverwrite)</f>
        <v>HKD_YC3MRH_QM3H4Y#0000</v>
      </c>
      <c r="M12" s="53" t="str">
        <f>_xll.ohRangeRetrieveError(L12)</f>
        <v/>
      </c>
      <c r="N12" s="52" t="s">
        <v>98</v>
      </c>
    </row>
    <row r="13" spans="1:20" x14ac:dyDescent="0.2">
      <c r="A13" s="27"/>
      <c r="B13" s="58" t="s">
        <v>15</v>
      </c>
      <c r="C13" s="59" t="s">
        <v>40</v>
      </c>
      <c r="D13" s="58" t="s">
        <v>46</v>
      </c>
      <c r="E13" s="58" t="s">
        <v>45</v>
      </c>
      <c r="F13" s="58" t="s">
        <v>24</v>
      </c>
      <c r="G13" s="57" t="s">
        <v>23</v>
      </c>
      <c r="H13" s="57" t="str">
        <f t="shared" si="0"/>
        <v>Actual/365 (Fixed)</v>
      </c>
      <c r="I13" s="56">
        <v>0</v>
      </c>
      <c r="J13" s="24" t="str">
        <f t="shared" si="1"/>
        <v>HKDQM3H5Y_Quote</v>
      </c>
      <c r="K13" s="55" t="str">
        <f t="shared" si="2"/>
        <v>HKD_YC3MRH_QM3H5Y</v>
      </c>
      <c r="L13" s="54" t="str">
        <f>_xll.qlSwapRateHelper2(K13,$J13,$C13,Calendar,$F13,$G13,$H13,$L$4,$I13,B13,DiscountingCurve,Permanent,Trigger,ObjectOverwrite)</f>
        <v>HKD_YC3MRH_QM3H5Y#0000</v>
      </c>
      <c r="M13" s="53" t="str">
        <f>_xll.ohRangeRetrieveError(L13)</f>
        <v/>
      </c>
      <c r="N13" s="52" t="s">
        <v>98</v>
      </c>
    </row>
    <row r="14" spans="1:20" x14ac:dyDescent="0.2">
      <c r="A14" s="27"/>
      <c r="B14" s="58" t="s">
        <v>15</v>
      </c>
      <c r="C14" s="59" t="s">
        <v>39</v>
      </c>
      <c r="D14" s="58" t="s">
        <v>46</v>
      </c>
      <c r="E14" s="58" t="s">
        <v>45</v>
      </c>
      <c r="F14" s="58" t="s">
        <v>24</v>
      </c>
      <c r="G14" s="57" t="s">
        <v>23</v>
      </c>
      <c r="H14" s="57" t="str">
        <f t="shared" si="0"/>
        <v>Actual/365 (Fixed)</v>
      </c>
      <c r="I14" s="56">
        <v>0</v>
      </c>
      <c r="J14" s="24" t="str">
        <f t="shared" si="1"/>
        <v>HKDQM3H6Y_Quote</v>
      </c>
      <c r="K14" s="55" t="str">
        <f t="shared" si="2"/>
        <v>HKD_YC3MRH_QM3H6Y</v>
      </c>
      <c r="L14" s="54" t="str">
        <f>_xll.qlSwapRateHelper2(K14,$J14,$C14,Calendar,$F14,$G14,$H14,$L$4,$I14,B14,DiscountingCurve,Permanent,Trigger,ObjectOverwrite)</f>
        <v>HKD_YC3MRH_QM3H6Y#0000</v>
      </c>
      <c r="M14" s="53" t="str">
        <f>_xll.ohRangeRetrieveError(L14)</f>
        <v/>
      </c>
      <c r="N14" s="52" t="s">
        <v>98</v>
      </c>
    </row>
    <row r="15" spans="1:20" x14ac:dyDescent="0.2">
      <c r="A15" s="27"/>
      <c r="B15" s="58" t="s">
        <v>15</v>
      </c>
      <c r="C15" s="59" t="s">
        <v>38</v>
      </c>
      <c r="D15" s="58" t="s">
        <v>46</v>
      </c>
      <c r="E15" s="58" t="s">
        <v>45</v>
      </c>
      <c r="F15" s="58" t="s">
        <v>24</v>
      </c>
      <c r="G15" s="57" t="s">
        <v>23</v>
      </c>
      <c r="H15" s="57" t="str">
        <f t="shared" si="0"/>
        <v>Actual/365 (Fixed)</v>
      </c>
      <c r="I15" s="56">
        <v>0</v>
      </c>
      <c r="J15" s="24" t="str">
        <f t="shared" si="1"/>
        <v>HKDQM3H7Y_Quote</v>
      </c>
      <c r="K15" s="55" t="str">
        <f t="shared" si="2"/>
        <v>HKD_YC3MRH_QM3H7Y</v>
      </c>
      <c r="L15" s="54" t="str">
        <f>_xll.qlSwapRateHelper2(K15,$J15,$C15,Calendar,$F15,$G15,$H15,$L$4,$I15,B15,DiscountingCurve,Permanent,Trigger,ObjectOverwrite)</f>
        <v>HKD_YC3MRH_QM3H7Y#0000</v>
      </c>
      <c r="M15" s="53" t="str">
        <f>_xll.ohRangeRetrieveError(L15)</f>
        <v/>
      </c>
      <c r="N15" s="52" t="s">
        <v>98</v>
      </c>
    </row>
    <row r="16" spans="1:20" x14ac:dyDescent="0.2">
      <c r="A16" s="27"/>
      <c r="B16" s="58" t="s">
        <v>15</v>
      </c>
      <c r="C16" s="59" t="s">
        <v>37</v>
      </c>
      <c r="D16" s="58" t="s">
        <v>46</v>
      </c>
      <c r="E16" s="58" t="s">
        <v>45</v>
      </c>
      <c r="F16" s="58" t="s">
        <v>24</v>
      </c>
      <c r="G16" s="57" t="s">
        <v>23</v>
      </c>
      <c r="H16" s="57" t="str">
        <f t="shared" si="0"/>
        <v>Actual/365 (Fixed)</v>
      </c>
      <c r="I16" s="56">
        <v>0</v>
      </c>
      <c r="J16" s="24" t="str">
        <f t="shared" si="1"/>
        <v>HKDQM3H8Y_Quote</v>
      </c>
      <c r="K16" s="55" t="str">
        <f t="shared" si="2"/>
        <v>HKD_YC3MRH_QM3H8Y</v>
      </c>
      <c r="L16" s="54" t="str">
        <f>_xll.qlSwapRateHelper2(K16,$J16,$C16,Calendar,$F16,$G16,$H16,$L$4,$I16,B16,DiscountingCurve,Permanent,Trigger,ObjectOverwrite)</f>
        <v>HKD_YC3MRH_QM3H8Y#0000</v>
      </c>
      <c r="M16" s="53" t="str">
        <f>_xll.ohRangeRetrieveError(L16)</f>
        <v/>
      </c>
      <c r="N16" s="52" t="s">
        <v>98</v>
      </c>
    </row>
    <row r="17" spans="1:15" x14ac:dyDescent="0.2">
      <c r="A17" s="27"/>
      <c r="B17" s="58" t="s">
        <v>15</v>
      </c>
      <c r="C17" s="59" t="s">
        <v>36</v>
      </c>
      <c r="D17" s="58" t="s">
        <v>46</v>
      </c>
      <c r="E17" s="58" t="s">
        <v>45</v>
      </c>
      <c r="F17" s="58" t="s">
        <v>24</v>
      </c>
      <c r="G17" s="57" t="s">
        <v>23</v>
      </c>
      <c r="H17" s="57" t="str">
        <f t="shared" si="0"/>
        <v>Actual/365 (Fixed)</v>
      </c>
      <c r="I17" s="56">
        <v>0</v>
      </c>
      <c r="J17" s="24" t="str">
        <f t="shared" si="1"/>
        <v>HKDQM3H9Y_Quote</v>
      </c>
      <c r="K17" s="55" t="str">
        <f t="shared" si="2"/>
        <v>HKD_YC3MRH_QM3H9Y</v>
      </c>
      <c r="L17" s="54" t="str">
        <f>_xll.qlSwapRateHelper2(K17,$J17,$C17,Calendar,$F17,$G17,$H17,$L$4,$I17,B17,DiscountingCurve,Permanent,Trigger,ObjectOverwrite)</f>
        <v>HKD_YC3MRH_QM3H9Y#0000</v>
      </c>
      <c r="M17" s="53" t="str">
        <f>_xll.ohRangeRetrieveError(L17)</f>
        <v/>
      </c>
      <c r="N17" s="52" t="s">
        <v>98</v>
      </c>
    </row>
    <row r="18" spans="1:15" x14ac:dyDescent="0.2">
      <c r="A18" s="27"/>
      <c r="B18" s="58" t="s">
        <v>15</v>
      </c>
      <c r="C18" s="59" t="s">
        <v>35</v>
      </c>
      <c r="D18" s="58" t="s">
        <v>46</v>
      </c>
      <c r="E18" s="58" t="s">
        <v>45</v>
      </c>
      <c r="F18" s="58" t="s">
        <v>24</v>
      </c>
      <c r="G18" s="57" t="s">
        <v>23</v>
      </c>
      <c r="H18" s="57" t="str">
        <f t="shared" si="0"/>
        <v>Actual/365 (Fixed)</v>
      </c>
      <c r="I18" s="56">
        <v>0</v>
      </c>
      <c r="J18" s="24" t="str">
        <f t="shared" si="1"/>
        <v>HKDQM3H10Y_Quote</v>
      </c>
      <c r="K18" s="55" t="str">
        <f t="shared" si="2"/>
        <v>HKD_YC3MRH_QM3H10Y</v>
      </c>
      <c r="L18" s="54" t="str">
        <f>_xll.qlSwapRateHelper2(K18,$J18,$C18,Calendar,$F18,$G18,$H18,$L$4,$I18,B18,DiscountingCurve,Permanent,Trigger,ObjectOverwrite)</f>
        <v>HKD_YC3MRH_QM3H10Y#0000</v>
      </c>
      <c r="M18" s="53" t="str">
        <f>_xll.ohRangeRetrieveError(L18)</f>
        <v/>
      </c>
      <c r="N18" s="52" t="s">
        <v>98</v>
      </c>
    </row>
    <row r="19" spans="1:15" x14ac:dyDescent="0.2">
      <c r="A19" s="27"/>
      <c r="B19" s="58" t="s">
        <v>15</v>
      </c>
      <c r="C19" s="59" t="s">
        <v>34</v>
      </c>
      <c r="D19" s="58" t="s">
        <v>46</v>
      </c>
      <c r="E19" s="58" t="s">
        <v>45</v>
      </c>
      <c r="F19" s="58" t="s">
        <v>24</v>
      </c>
      <c r="G19" s="57" t="s">
        <v>23</v>
      </c>
      <c r="H19" s="57" t="str">
        <f t="shared" si="0"/>
        <v>Actual/365 (Fixed)</v>
      </c>
      <c r="I19" s="56">
        <v>0</v>
      </c>
      <c r="J19" s="24" t="str">
        <f t="shared" si="1"/>
        <v>HKDQM3H11Y_Quote</v>
      </c>
      <c r="K19" s="55" t="str">
        <f t="shared" si="2"/>
        <v>HKD_YC3MRH_QM3H11Y</v>
      </c>
      <c r="L19" s="54" t="str">
        <f>_xll.qlSwapRateHelper2(K19,$J19,$C19,Calendar,$F19,$G19,$H19,$L$4,$I19,B19,DiscountingCurve,Permanent,Trigger,ObjectOverwrite)</f>
        <v>HKD_YC3MRH_QM3H11Y#0000</v>
      </c>
      <c r="M19" s="53" t="str">
        <f>_xll.ohRangeRetrieveError(L19)</f>
        <v/>
      </c>
      <c r="N19" s="52" t="s">
        <v>98</v>
      </c>
    </row>
    <row r="20" spans="1:15" x14ac:dyDescent="0.2">
      <c r="A20" s="27"/>
      <c r="B20" s="58" t="s">
        <v>15</v>
      </c>
      <c r="C20" s="59" t="s">
        <v>33</v>
      </c>
      <c r="D20" s="58" t="s">
        <v>46</v>
      </c>
      <c r="E20" s="58" t="s">
        <v>45</v>
      </c>
      <c r="F20" s="58" t="s">
        <v>24</v>
      </c>
      <c r="G20" s="57" t="s">
        <v>23</v>
      </c>
      <c r="H20" s="57" t="str">
        <f t="shared" si="0"/>
        <v>Actual/365 (Fixed)</v>
      </c>
      <c r="I20" s="56">
        <v>0</v>
      </c>
      <c r="J20" s="24" t="str">
        <f t="shared" si="1"/>
        <v>HKDQM3H12Y_Quote</v>
      </c>
      <c r="K20" s="55" t="str">
        <f t="shared" si="2"/>
        <v>HKD_YC3MRH_QM3H12Y</v>
      </c>
      <c r="L20" s="54" t="str">
        <f>_xll.qlSwapRateHelper2(K20,$J20,$C20,Calendar,$F20,$G20,$H20,$L$4,$I20,B20,DiscountingCurve,Permanent,Trigger,ObjectOverwrite)</f>
        <v>HKD_YC3MRH_QM3H12Y#0000</v>
      </c>
      <c r="M20" s="53" t="str">
        <f>_xll.ohRangeRetrieveError(L20)</f>
        <v/>
      </c>
      <c r="N20" s="52" t="s">
        <v>98</v>
      </c>
    </row>
    <row r="21" spans="1:15" x14ac:dyDescent="0.2">
      <c r="A21" s="27"/>
      <c r="B21" s="58" t="s">
        <v>15</v>
      </c>
      <c r="C21" s="59" t="s">
        <v>32</v>
      </c>
      <c r="D21" s="58" t="s">
        <v>46</v>
      </c>
      <c r="E21" s="58" t="s">
        <v>45</v>
      </c>
      <c r="F21" s="58" t="s">
        <v>24</v>
      </c>
      <c r="G21" s="57" t="s">
        <v>23</v>
      </c>
      <c r="H21" s="57" t="str">
        <f t="shared" si="0"/>
        <v>Actual/365 (Fixed)</v>
      </c>
      <c r="I21" s="56">
        <v>0</v>
      </c>
      <c r="J21" s="24" t="str">
        <f t="shared" si="1"/>
        <v>HKDQM3H13Y_Quote</v>
      </c>
      <c r="K21" s="55" t="str">
        <f t="shared" si="2"/>
        <v>HKD_YC3MRH_QM3H13Y</v>
      </c>
      <c r="L21" s="54" t="str">
        <f>_xll.qlSwapRateHelper2(K21,$J21,$C21,Calendar,$F21,$G21,$H21,$L$4,$I21,B21,DiscountingCurve,Permanent,Trigger,ObjectOverwrite)</f>
        <v>HKD_YC3MRH_QM3H13Y#0000</v>
      </c>
      <c r="M21" s="53" t="str">
        <f>_xll.ohRangeRetrieveError(L21)</f>
        <v/>
      </c>
      <c r="N21" s="52" t="s">
        <v>98</v>
      </c>
    </row>
    <row r="22" spans="1:15" x14ac:dyDescent="0.2">
      <c r="A22" s="27"/>
      <c r="B22" s="58" t="s">
        <v>15</v>
      </c>
      <c r="C22" s="59" t="s">
        <v>31</v>
      </c>
      <c r="D22" s="58" t="s">
        <v>46</v>
      </c>
      <c r="E22" s="58" t="s">
        <v>45</v>
      </c>
      <c r="F22" s="58" t="s">
        <v>24</v>
      </c>
      <c r="G22" s="57" t="s">
        <v>23</v>
      </c>
      <c r="H22" s="57" t="str">
        <f t="shared" si="0"/>
        <v>Actual/365 (Fixed)</v>
      </c>
      <c r="I22" s="56">
        <v>0</v>
      </c>
      <c r="J22" s="24" t="str">
        <f t="shared" si="1"/>
        <v>HKDQM3H14Y_Quote</v>
      </c>
      <c r="K22" s="55" t="str">
        <f t="shared" si="2"/>
        <v>HKD_YC3MRH_QM3H14Y</v>
      </c>
      <c r="L22" s="54" t="str">
        <f>_xll.qlSwapRateHelper2(K22,$J22,$C22,Calendar,$F22,$G22,$H22,$L$4,$I22,B22,DiscountingCurve,Permanent,Trigger,ObjectOverwrite)</f>
        <v>HKD_YC3MRH_QM3H14Y#0000</v>
      </c>
      <c r="M22" s="53" t="str">
        <f>_xll.ohRangeRetrieveError(L22)</f>
        <v/>
      </c>
      <c r="N22" s="52" t="s">
        <v>98</v>
      </c>
    </row>
    <row r="23" spans="1:15" x14ac:dyDescent="0.2">
      <c r="A23" s="27"/>
      <c r="B23" s="58" t="s">
        <v>15</v>
      </c>
      <c r="C23" s="59" t="s">
        <v>30</v>
      </c>
      <c r="D23" s="58" t="s">
        <v>46</v>
      </c>
      <c r="E23" s="58" t="s">
        <v>45</v>
      </c>
      <c r="F23" s="58" t="s">
        <v>24</v>
      </c>
      <c r="G23" s="57" t="s">
        <v>23</v>
      </c>
      <c r="H23" s="57" t="str">
        <f t="shared" si="0"/>
        <v>Actual/365 (Fixed)</v>
      </c>
      <c r="I23" s="56">
        <v>0</v>
      </c>
      <c r="J23" s="24" t="str">
        <f t="shared" si="1"/>
        <v>HKDQM3H15Y_Quote</v>
      </c>
      <c r="K23" s="55" t="str">
        <f t="shared" si="2"/>
        <v>HKD_YC3MRH_QM3H15Y</v>
      </c>
      <c r="L23" s="54" t="str">
        <f>_xll.qlSwapRateHelper2(K23,$J23,$C23,Calendar,$F23,$G23,$H23,$L$4,$I23,B23,DiscountingCurve,Permanent,Trigger,ObjectOverwrite)</f>
        <v>HKD_YC3MRH_QM3H15Y#0000</v>
      </c>
      <c r="M23" s="53" t="str">
        <f>_xll.ohRangeRetrieveError(L23)</f>
        <v/>
      </c>
      <c r="N23" s="52" t="s">
        <v>98</v>
      </c>
    </row>
    <row r="24" spans="1:15" x14ac:dyDescent="0.2">
      <c r="A24" s="27"/>
      <c r="B24" s="58" t="s">
        <v>15</v>
      </c>
      <c r="C24" s="59" t="s">
        <v>29</v>
      </c>
      <c r="D24" s="58" t="s">
        <v>46</v>
      </c>
      <c r="E24" s="58" t="s">
        <v>45</v>
      </c>
      <c r="F24" s="58" t="s">
        <v>24</v>
      </c>
      <c r="G24" s="57" t="s">
        <v>23</v>
      </c>
      <c r="H24" s="57" t="str">
        <f t="shared" si="0"/>
        <v>Actual/365 (Fixed)</v>
      </c>
      <c r="I24" s="56">
        <v>0</v>
      </c>
      <c r="J24" s="24" t="str">
        <f t="shared" si="1"/>
        <v>HKDQM3H16Y_Quote</v>
      </c>
      <c r="K24" s="55" t="str">
        <f t="shared" si="2"/>
        <v>HKD_YC3MRH_QM3H16Y</v>
      </c>
      <c r="L24" s="54" t="str">
        <f>_xll.qlSwapRateHelper2(K24,$J24,$C24,Calendar,$F24,$G24,$H24,$L$4,$I24,B24,DiscountingCurve,Permanent,Trigger,ObjectOverwrite)</f>
        <v>HKD_YC3MRH_QM3H16Y#0000</v>
      </c>
      <c r="M24" s="53" t="str">
        <f>_xll.ohRangeRetrieveError(L24)</f>
        <v/>
      </c>
      <c r="N24" s="52" t="s">
        <v>98</v>
      </c>
    </row>
    <row r="25" spans="1:15" x14ac:dyDescent="0.2">
      <c r="A25" s="27"/>
      <c r="B25" s="58" t="s">
        <v>15</v>
      </c>
      <c r="C25" s="59" t="s">
        <v>28</v>
      </c>
      <c r="D25" s="58" t="s">
        <v>46</v>
      </c>
      <c r="E25" s="58" t="s">
        <v>45</v>
      </c>
      <c r="F25" s="58" t="s">
        <v>24</v>
      </c>
      <c r="G25" s="57" t="s">
        <v>23</v>
      </c>
      <c r="H25" s="57" t="str">
        <f t="shared" si="0"/>
        <v>Actual/365 (Fixed)</v>
      </c>
      <c r="I25" s="56">
        <v>0</v>
      </c>
      <c r="J25" s="24" t="str">
        <f t="shared" si="1"/>
        <v>HKDQM3H17Y_Quote</v>
      </c>
      <c r="K25" s="55" t="str">
        <f t="shared" si="2"/>
        <v>HKD_YC3MRH_QM3H17Y</v>
      </c>
      <c r="L25" s="54" t="str">
        <f>_xll.qlSwapRateHelper2(K25,$J25,$C25,Calendar,$F25,$G25,$H25,$L$4,$I25,B25,DiscountingCurve,Permanent,Trigger,ObjectOverwrite)</f>
        <v>HKD_YC3MRH_QM3H17Y#0000</v>
      </c>
      <c r="M25" s="53" t="str">
        <f>_xll.ohRangeRetrieveError(L25)</f>
        <v/>
      </c>
      <c r="N25" s="52" t="s">
        <v>98</v>
      </c>
    </row>
    <row r="26" spans="1:15" x14ac:dyDescent="0.2">
      <c r="A26" s="27"/>
      <c r="B26" s="58" t="s">
        <v>15</v>
      </c>
      <c r="C26" s="59" t="s">
        <v>27</v>
      </c>
      <c r="D26" s="58" t="s">
        <v>46</v>
      </c>
      <c r="E26" s="58" t="s">
        <v>45</v>
      </c>
      <c r="F26" s="58" t="s">
        <v>24</v>
      </c>
      <c r="G26" s="57" t="s">
        <v>23</v>
      </c>
      <c r="H26" s="57" t="str">
        <f t="shared" si="0"/>
        <v>Actual/365 (Fixed)</v>
      </c>
      <c r="I26" s="56">
        <v>0</v>
      </c>
      <c r="J26" s="24" t="str">
        <f t="shared" si="1"/>
        <v>HKDQM3H18Y_Quote</v>
      </c>
      <c r="K26" s="55" t="str">
        <f t="shared" si="2"/>
        <v>HKD_YC3MRH_QM3H18Y</v>
      </c>
      <c r="L26" s="54" t="str">
        <f>_xll.qlSwapRateHelper2(K26,$J26,$C26,Calendar,$F26,$G26,$H26,$L$4,$I26,B26,DiscountingCurve,Permanent,Trigger,ObjectOverwrite)</f>
        <v>HKD_YC3MRH_QM3H18Y#0000</v>
      </c>
      <c r="M26" s="53" t="str">
        <f>_xll.ohRangeRetrieveError(L26)</f>
        <v/>
      </c>
      <c r="N26" s="52" t="s">
        <v>98</v>
      </c>
    </row>
    <row r="27" spans="1:15" x14ac:dyDescent="0.2">
      <c r="A27" s="27"/>
      <c r="B27" s="58" t="s">
        <v>15</v>
      </c>
      <c r="C27" s="59" t="s">
        <v>26</v>
      </c>
      <c r="D27" s="58" t="s">
        <v>46</v>
      </c>
      <c r="E27" s="58" t="s">
        <v>45</v>
      </c>
      <c r="F27" s="58" t="s">
        <v>24</v>
      </c>
      <c r="G27" s="57" t="s">
        <v>23</v>
      </c>
      <c r="H27" s="57" t="str">
        <f t="shared" si="0"/>
        <v>Actual/365 (Fixed)</v>
      </c>
      <c r="I27" s="56">
        <v>0</v>
      </c>
      <c r="J27" s="24" t="str">
        <f t="shared" si="1"/>
        <v>HKDQM3H19Y_Quote</v>
      </c>
      <c r="K27" s="55" t="str">
        <f t="shared" si="2"/>
        <v>HKD_YC3MRH_QM3H19Y</v>
      </c>
      <c r="L27" s="54" t="str">
        <f>_xll.qlSwapRateHelper2(K27,$J27,$C27,Calendar,$F27,$G27,$H27,$L$4,$I27,B27,DiscountingCurve,Permanent,Trigger,ObjectOverwrite)</f>
        <v>HKD_YC3MRH_QM3H19Y#0000</v>
      </c>
      <c r="M27" s="53" t="str">
        <f>_xll.ohRangeRetrieveError(L27)</f>
        <v/>
      </c>
      <c r="N27" s="52" t="s">
        <v>98</v>
      </c>
    </row>
    <row r="28" spans="1:15" x14ac:dyDescent="0.2">
      <c r="A28" s="27"/>
      <c r="B28" s="58" t="s">
        <v>15</v>
      </c>
      <c r="C28" s="59" t="s">
        <v>25</v>
      </c>
      <c r="D28" s="58" t="s">
        <v>46</v>
      </c>
      <c r="E28" s="58" t="s">
        <v>45</v>
      </c>
      <c r="F28" s="58" t="s">
        <v>24</v>
      </c>
      <c r="G28" s="57" t="s">
        <v>23</v>
      </c>
      <c r="H28" s="57" t="str">
        <f t="shared" si="0"/>
        <v>Actual/365 (Fixed)</v>
      </c>
      <c r="I28" s="56">
        <v>0</v>
      </c>
      <c r="J28" s="24" t="str">
        <f t="shared" si="1"/>
        <v>HKDQM3H20Y_Quote</v>
      </c>
      <c r="K28" s="55" t="str">
        <f t="shared" si="2"/>
        <v>HKD_YC3MRH_QM3H20Y</v>
      </c>
      <c r="L28" s="54" t="str">
        <f>_xll.qlSwapRateHelper2(K28,$J28,$C28,Calendar,$F28,$G28,$H28,$L$4,$I28,B28,DiscountingCurve,Permanent,Trigger,ObjectOverwrite)</f>
        <v>HKD_YC3MRH_QM3H20Y#0000</v>
      </c>
      <c r="M28" s="53" t="str">
        <f>_xll.ohRangeRetrieveError(L28)</f>
        <v/>
      </c>
      <c r="N28" s="52" t="s">
        <v>98</v>
      </c>
    </row>
    <row r="29" spans="1:15" ht="12" thickBot="1" x14ac:dyDescent="0.25">
      <c r="A29" s="2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51"/>
      <c r="O29" s="50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74"/>
  <sheetViews>
    <sheetView workbookViewId="0">
      <selection activeCell="J1" sqref="J1"/>
    </sheetView>
  </sheetViews>
  <sheetFormatPr defaultRowHeight="11.25" x14ac:dyDescent="0.2"/>
  <cols>
    <col min="1" max="1" width="5.7109375" style="108" customWidth="1"/>
    <col min="2" max="2" width="5" style="109" customWidth="1"/>
    <col min="3" max="3" width="8.5703125" style="109" customWidth="1"/>
    <col min="4" max="4" width="4.42578125" style="109" customWidth="1"/>
    <col min="5" max="5" width="24.42578125" style="109" bestFit="1" customWidth="1"/>
    <col min="6" max="6" width="21.42578125" style="109" bestFit="1" customWidth="1"/>
    <col min="7" max="7" width="8.140625" style="109" bestFit="1" customWidth="1"/>
    <col min="8" max="9" width="8" style="109" bestFit="1" customWidth="1"/>
    <col min="10" max="10" width="9.28515625" style="109" customWidth="1"/>
    <col min="11" max="11" width="7.85546875" style="109" bestFit="1" customWidth="1"/>
    <col min="12" max="13" width="17.28515625" style="109" bestFit="1" customWidth="1"/>
    <col min="14" max="14" width="3" style="108" bestFit="1" customWidth="1"/>
    <col min="15" max="16384" width="9.140625" style="108"/>
  </cols>
  <sheetData>
    <row r="1" spans="1:13" ht="33.75" x14ac:dyDescent="0.2">
      <c r="B1" s="172" t="s">
        <v>100</v>
      </c>
      <c r="C1" s="173"/>
      <c r="D1" s="174"/>
      <c r="E1" s="164" t="s">
        <v>88</v>
      </c>
      <c r="F1" s="164" t="s">
        <v>87</v>
      </c>
      <c r="G1" s="164" t="s">
        <v>86</v>
      </c>
      <c r="H1" s="164" t="s">
        <v>85</v>
      </c>
      <c r="I1" s="164" t="s">
        <v>84</v>
      </c>
      <c r="J1" s="164" t="s">
        <v>83</v>
      </c>
      <c r="K1" s="164" t="s">
        <v>82</v>
      </c>
      <c r="L1" s="164" t="s">
        <v>81</v>
      </c>
      <c r="M1" s="164" t="s">
        <v>80</v>
      </c>
    </row>
    <row r="2" spans="1:13" x14ac:dyDescent="0.2">
      <c r="B2" s="163"/>
      <c r="C2" s="157"/>
      <c r="D2" s="119" t="s">
        <v>99</v>
      </c>
      <c r="E2" s="119" t="str">
        <f>HKD_YCRH_FRAs_3M!H14</f>
        <v>HkdHibor3MLastFixing#0000</v>
      </c>
      <c r="F2" s="119" t="str">
        <f>_xll.ohObjectPropertyValues(E2,"Rate")</f>
        <v>HkdHibor3MLastFixing_Quote</v>
      </c>
      <c r="G2" s="118">
        <f>_xll.qlRateHelperQuoteValue($E2,Trigger)</f>
        <v>3.8214000000000004E-3</v>
      </c>
      <c r="H2" s="118"/>
      <c r="I2" s="117" t="b">
        <f t="shared" ref="I2:I65" si="0">IF(ISERROR(G2),FALSE,TRUE)</f>
        <v>1</v>
      </c>
      <c r="J2" s="117">
        <v>10</v>
      </c>
      <c r="K2" s="117">
        <v>1</v>
      </c>
      <c r="L2" s="116">
        <f>_xll.qlRateHelperEarliestDate($E2,Trigger)</f>
        <v>41600</v>
      </c>
      <c r="M2" s="115">
        <f>_xll.qlRateHelperLatestDate($E2,Trigger)</f>
        <v>41694</v>
      </c>
    </row>
    <row r="3" spans="1:13" x14ac:dyDescent="0.2">
      <c r="B3" s="160"/>
      <c r="C3" s="159"/>
      <c r="D3" s="124"/>
      <c r="E3" s="124" t="str">
        <f>HKD_YCRH_FRAs_3M!H3</f>
        <v>HKD_YC3MRH_T3F1#0000</v>
      </c>
      <c r="F3" s="124" t="str">
        <f>_xll.ohObjectPropertyValues(E3,"Rate")</f>
        <v>HKDT3F1_Quote</v>
      </c>
      <c r="G3" s="123" t="e">
        <f>_xll.qlRateHelperQuoteValue($E3,Trigger)</f>
        <v>#NUM!</v>
      </c>
      <c r="H3" s="123"/>
      <c r="I3" s="122" t="b">
        <f t="shared" si="0"/>
        <v>0</v>
      </c>
      <c r="J3" s="122">
        <v>20</v>
      </c>
      <c r="K3" s="122">
        <v>1</v>
      </c>
      <c r="L3" s="121">
        <f>_xll.qlRateHelperEarliestDate($E3,Trigger)</f>
        <v>41600</v>
      </c>
      <c r="M3" s="120">
        <f>_xll.qlRateHelperLatestDate($E3,Trigger)</f>
        <v>41694</v>
      </c>
    </row>
    <row r="4" spans="1:13" x14ac:dyDescent="0.2">
      <c r="B4" s="156"/>
      <c r="C4" s="155"/>
      <c r="D4" s="114"/>
      <c r="E4" s="114" t="str">
        <f>HKD_YCRH_FRAs_3M!H4</f>
        <v>HKD_YC3MRH_TOM3F1#0000</v>
      </c>
      <c r="F4" s="114" t="str">
        <f>_xll.ohObjectPropertyValues(E4,"Rate")</f>
        <v>HKDTOM3F1_Quote</v>
      </c>
      <c r="G4" s="113" t="e">
        <f>_xll.qlRateHelperQuoteValue($E4,Trigger)</f>
        <v>#NUM!</v>
      </c>
      <c r="H4" s="113"/>
      <c r="I4" s="112" t="b">
        <f t="shared" si="0"/>
        <v>0</v>
      </c>
      <c r="J4" s="112">
        <v>20</v>
      </c>
      <c r="K4" s="112">
        <v>1</v>
      </c>
      <c r="L4" s="111">
        <f>_xll.qlRateHelperEarliestDate($E4,Trigger)</f>
        <v>41603</v>
      </c>
      <c r="M4" s="110">
        <f>_xll.qlRateHelperLatestDate($E4,Trigger)</f>
        <v>41695</v>
      </c>
    </row>
    <row r="5" spans="1:13" x14ac:dyDescent="0.2">
      <c r="B5" s="158"/>
      <c r="C5" s="157"/>
      <c r="D5" s="119"/>
      <c r="E5" s="119" t="str">
        <f>HKD_YCRH_FRAs_3M!H5</f>
        <v>HKD_YC3MRH_1x4F#0000</v>
      </c>
      <c r="F5" s="119" t="str">
        <f>_xll.ohObjectPropertyValues(E5,"Rate")</f>
        <v>HKD1x4F_Quote</v>
      </c>
      <c r="G5" s="118">
        <f>_xll.qlRateHelperQuoteValue($E5,Trigger)</f>
        <v>4.1000000000000003E-3</v>
      </c>
      <c r="H5" s="118"/>
      <c r="I5" s="117" t="b">
        <f t="shared" si="0"/>
        <v>1</v>
      </c>
      <c r="J5" s="117">
        <v>20</v>
      </c>
      <c r="K5" s="117">
        <v>1</v>
      </c>
      <c r="L5" s="116">
        <f>_xll.qlRateHelperEarliestDate($E5,Trigger)</f>
        <v>41631</v>
      </c>
      <c r="M5" s="115">
        <f>_xll.qlRateHelperLatestDate($E5,Trigger)</f>
        <v>41722</v>
      </c>
    </row>
    <row r="6" spans="1:13" x14ac:dyDescent="0.2">
      <c r="B6" s="158"/>
      <c r="C6" s="157"/>
      <c r="D6" s="119"/>
      <c r="E6" s="119" t="str">
        <f>HKD_YCRH_FRAs_3M!H6</f>
        <v>HKD_YC3MRH_2x5F#0000</v>
      </c>
      <c r="F6" s="119" t="str">
        <f>_xll.ohObjectPropertyValues(E6,"Rate")</f>
        <v>HKD2x5F_Quote</v>
      </c>
      <c r="G6" s="118">
        <f>_xll.qlRateHelperQuoteValue($E6,Trigger)</f>
        <v>4.1000000000000003E-3</v>
      </c>
      <c r="H6" s="118"/>
      <c r="I6" s="117" t="b">
        <f t="shared" si="0"/>
        <v>1</v>
      </c>
      <c r="J6" s="117">
        <v>20</v>
      </c>
      <c r="K6" s="117">
        <v>1</v>
      </c>
      <c r="L6" s="116">
        <f>_xll.qlRateHelperEarliestDate($E6,Trigger)</f>
        <v>41661</v>
      </c>
      <c r="M6" s="115">
        <f>_xll.qlRateHelperLatestDate($E6,Trigger)</f>
        <v>41751</v>
      </c>
    </row>
    <row r="7" spans="1:13" x14ac:dyDescent="0.2">
      <c r="B7" s="158"/>
      <c r="C7" s="157"/>
      <c r="D7" s="119"/>
      <c r="E7" s="119" t="str">
        <f>HKD_YCRH_FRAs_3M!H7</f>
        <v>HKD_YC3MRH_3x6F#0000</v>
      </c>
      <c r="F7" s="119" t="str">
        <f>_xll.ohObjectPropertyValues(E7,"Rate")</f>
        <v>HKD3x6F_Quote</v>
      </c>
      <c r="G7" s="118">
        <f>_xll.qlRateHelperQuoteValue($E7,Trigger)</f>
        <v>4.1000000000000003E-3</v>
      </c>
      <c r="H7" s="118"/>
      <c r="I7" s="117" t="b">
        <f t="shared" si="0"/>
        <v>1</v>
      </c>
      <c r="J7" s="117">
        <v>20</v>
      </c>
      <c r="K7" s="117">
        <v>1</v>
      </c>
      <c r="L7" s="116">
        <f>_xll.qlRateHelperEarliestDate($E7,Trigger)</f>
        <v>41694</v>
      </c>
      <c r="M7" s="115">
        <f>_xll.qlRateHelperLatestDate($E7,Trigger)</f>
        <v>41785</v>
      </c>
    </row>
    <row r="8" spans="1:13" x14ac:dyDescent="0.2">
      <c r="B8" s="158"/>
      <c r="C8" s="157"/>
      <c r="D8" s="119"/>
      <c r="E8" s="119" t="str">
        <f>HKD_YCRH_FRAs_3M!H8</f>
        <v>HKD_YC3MRH_4x7F#0000</v>
      </c>
      <c r="F8" s="119" t="str">
        <f>_xll.ohObjectPropertyValues(E8,"Rate")</f>
        <v>HKD4x7F_Quote</v>
      </c>
      <c r="G8" s="118">
        <f>_xll.qlRateHelperQuoteValue($E8,Trigger)</f>
        <v>4.2000000000000006E-3</v>
      </c>
      <c r="H8" s="118"/>
      <c r="I8" s="117" t="b">
        <f t="shared" si="0"/>
        <v>1</v>
      </c>
      <c r="J8" s="117">
        <v>20</v>
      </c>
      <c r="K8" s="117">
        <v>1</v>
      </c>
      <c r="L8" s="116">
        <f>_xll.qlRateHelperEarliestDate($E8,Trigger)</f>
        <v>41722</v>
      </c>
      <c r="M8" s="115">
        <f>_xll.qlRateHelperLatestDate($E8,Trigger)</f>
        <v>41814</v>
      </c>
    </row>
    <row r="9" spans="1:13" x14ac:dyDescent="0.2">
      <c r="B9" s="158"/>
      <c r="C9" s="157"/>
      <c r="D9" s="119"/>
      <c r="E9" s="119" t="str">
        <f>HKD_YCRH_FRAs_3M!H9</f>
        <v>HKD_YC3MRH_5x8F#0000</v>
      </c>
      <c r="F9" s="119" t="str">
        <f>_xll.ohObjectPropertyValues(E9,"Rate")</f>
        <v>HKD5x8F_Quote</v>
      </c>
      <c r="G9" s="118">
        <f>_xll.qlRateHelperQuoteValue($E9,Trigger)</f>
        <v>4.4000000000000003E-3</v>
      </c>
      <c r="H9" s="118"/>
      <c r="I9" s="117" t="b">
        <f t="shared" si="0"/>
        <v>1</v>
      </c>
      <c r="J9" s="117">
        <v>20</v>
      </c>
      <c r="K9" s="117">
        <v>1</v>
      </c>
      <c r="L9" s="116">
        <f>_xll.qlRateHelperEarliestDate($E9,Trigger)</f>
        <v>41751</v>
      </c>
      <c r="M9" s="115">
        <f>_xll.qlRateHelperLatestDate($E9,Trigger)</f>
        <v>41842</v>
      </c>
    </row>
    <row r="10" spans="1:13" x14ac:dyDescent="0.2">
      <c r="B10" s="158"/>
      <c r="C10" s="157"/>
      <c r="D10" s="119"/>
      <c r="E10" s="119" t="str">
        <f>HKD_YCRH_FRAs_3M!H10</f>
        <v>HKD_YC3MRH_6x9F#0000</v>
      </c>
      <c r="F10" s="119" t="str">
        <f>_xll.ohObjectPropertyValues(E10,"Rate")</f>
        <v>HKD6x9F_Quote</v>
      </c>
      <c r="G10" s="118">
        <f>_xll.qlRateHelperQuoteValue($E10,Trigger)</f>
        <v>4.5000000000000005E-3</v>
      </c>
      <c r="H10" s="118"/>
      <c r="I10" s="117" t="b">
        <f t="shared" si="0"/>
        <v>1</v>
      </c>
      <c r="J10" s="117">
        <v>20</v>
      </c>
      <c r="K10" s="117">
        <v>1</v>
      </c>
      <c r="L10" s="116">
        <f>_xll.qlRateHelperEarliestDate($E10,Trigger)</f>
        <v>41781</v>
      </c>
      <c r="M10" s="115">
        <f>_xll.qlRateHelperLatestDate($E10,Trigger)</f>
        <v>41873</v>
      </c>
    </row>
    <row r="11" spans="1:13" x14ac:dyDescent="0.2">
      <c r="B11" s="158"/>
      <c r="C11" s="157"/>
      <c r="D11" s="119"/>
      <c r="E11" s="119" t="str">
        <f>HKD_YCRH_FRAs_3M!H11</f>
        <v>HKD_YC3MRH_7x10F#0000</v>
      </c>
      <c r="F11" s="119" t="str">
        <f>_xll.ohObjectPropertyValues(E11,"Rate")</f>
        <v>HKD7x10F_Quote</v>
      </c>
      <c r="G11" s="118">
        <f>_xll.qlRateHelperQuoteValue($E11,Trigger)</f>
        <v>4.5999999999999999E-3</v>
      </c>
      <c r="H11" s="118"/>
      <c r="I11" s="117" t="b">
        <f t="shared" si="0"/>
        <v>1</v>
      </c>
      <c r="J11" s="117">
        <v>20</v>
      </c>
      <c r="K11" s="117">
        <v>1</v>
      </c>
      <c r="L11" s="116">
        <f>_xll.qlRateHelperEarliestDate($E11,Trigger)</f>
        <v>41813</v>
      </c>
      <c r="M11" s="115">
        <f>_xll.qlRateHelperLatestDate($E11,Trigger)</f>
        <v>41905</v>
      </c>
    </row>
    <row r="12" spans="1:13" x14ac:dyDescent="0.2">
      <c r="B12" s="158"/>
      <c r="C12" s="157"/>
      <c r="D12" s="119"/>
      <c r="E12" s="119" t="str">
        <f>HKD_YCRH_FRAs_3M!H12</f>
        <v>HKD_YC3MRH_8x11F#0000</v>
      </c>
      <c r="F12" s="119" t="str">
        <f>_xll.ohObjectPropertyValues(E12,"Rate")</f>
        <v>HKD8x11F_Quote</v>
      </c>
      <c r="G12" s="118">
        <f>_xll.qlRateHelperQuoteValue($E12,Trigger)</f>
        <v>4.6999999999999993E-3</v>
      </c>
      <c r="H12" s="118"/>
      <c r="I12" s="117" t="b">
        <f t="shared" si="0"/>
        <v>1</v>
      </c>
      <c r="J12" s="117">
        <v>20</v>
      </c>
      <c r="K12" s="117">
        <v>1</v>
      </c>
      <c r="L12" s="116">
        <f>_xll.qlRateHelperEarliestDate($E12,Trigger)</f>
        <v>41842</v>
      </c>
      <c r="M12" s="115">
        <f>_xll.qlRateHelperLatestDate($E12,Trigger)</f>
        <v>41934</v>
      </c>
    </row>
    <row r="13" spans="1:13" x14ac:dyDescent="0.2">
      <c r="B13" s="156"/>
      <c r="C13" s="155"/>
      <c r="D13" s="114"/>
      <c r="E13" s="114" t="str">
        <f>HKD_YCRH_FRAs_3M!H13</f>
        <v>HKD_YC3MRH_9x12F#0000</v>
      </c>
      <c r="F13" s="114" t="str">
        <f>_xll.ohObjectPropertyValues(E13,"Rate")</f>
        <v>HKD9x12F_Quote</v>
      </c>
      <c r="G13" s="113">
        <f>_xll.qlRateHelperQuoteValue($E13,Trigger)</f>
        <v>4.7999999999999996E-3</v>
      </c>
      <c r="H13" s="113"/>
      <c r="I13" s="112" t="b">
        <f t="shared" si="0"/>
        <v>1</v>
      </c>
      <c r="J13" s="112">
        <v>20</v>
      </c>
      <c r="K13" s="112">
        <v>1</v>
      </c>
      <c r="L13" s="111">
        <f>_xll.qlRateHelperEarliestDate($E13,Trigger)</f>
        <v>41873</v>
      </c>
      <c r="M13" s="110">
        <f>_xll.qlRateHelperLatestDate($E13,Trigger)</f>
        <v>41967</v>
      </c>
    </row>
    <row r="14" spans="1:13" ht="11.25" customHeight="1" x14ac:dyDescent="0.2">
      <c r="A14" s="159" t="b">
        <v>0</v>
      </c>
      <c r="B14" s="158"/>
      <c r="C14" s="157" t="str">
        <f t="shared" ref="C14:C55" si="1">IF(IndexTenor="6M","IMMFRA","FUT")&amp;IndexTenor</f>
        <v>FUT3M</v>
      </c>
      <c r="D14" s="119" t="str">
        <f t="array" ref="D14:D55">_xll.qlIMMNextCodes(_xll.qlSettingsEvaluationDate(Trigger)-1,$A14:$A55)</f>
        <v>Z3</v>
      </c>
      <c r="E14" s="119" t="str">
        <f t="shared" ref="E14:E43" si="2">RateHelperPrefix&amp;"_"&amp;$B14&amp;$C14&amp;$D14</f>
        <v>HKD_YC3MRH_FUT3MZ3</v>
      </c>
      <c r="F14" s="119" t="e">
        <f>_xll.ohObjectPropertyValues(E14,"Price")</f>
        <v>#NUM!</v>
      </c>
      <c r="G14" s="162" t="e">
        <f>_xll.qlRateHelperQuoteValue($E14,Trigger)</f>
        <v>#NUM!</v>
      </c>
      <c r="H14" s="118" t="e">
        <f>_xll.qlFuturesRateHelperConvexityAdjustment($E14,Trigger)</f>
        <v>#NUM!</v>
      </c>
      <c r="I14" s="117" t="b">
        <f t="shared" si="0"/>
        <v>0</v>
      </c>
      <c r="J14" s="117">
        <v>60</v>
      </c>
      <c r="K14" s="117">
        <v>7</v>
      </c>
      <c r="L14" s="116" t="e">
        <f>_xll.qlRateHelperEarliestDate($E14,Trigger)</f>
        <v>#NUM!</v>
      </c>
      <c r="M14" s="115" t="e">
        <f>_xll.qlRateHelperLatestDate($E14,Trigger)</f>
        <v>#NUM!</v>
      </c>
    </row>
    <row r="15" spans="1:13" x14ac:dyDescent="0.2">
      <c r="A15" s="157" t="b">
        <v>0</v>
      </c>
      <c r="B15" s="158"/>
      <c r="C15" s="157" t="str">
        <f t="shared" si="1"/>
        <v>FUT3M</v>
      </c>
      <c r="D15" s="119" t="str">
        <v>F4</v>
      </c>
      <c r="E15" s="119" t="str">
        <f t="shared" si="2"/>
        <v>HKD_YC3MRH_FUT3MF4</v>
      </c>
      <c r="F15" s="119" t="e">
        <f>_xll.ohObjectPropertyValues(E15,"Price")</f>
        <v>#NUM!</v>
      </c>
      <c r="G15" s="162" t="e">
        <f>_xll.qlRateHelperQuoteValue($E15,Trigger)</f>
        <v>#NUM!</v>
      </c>
      <c r="H15" s="118" t="e">
        <f>_xll.qlFuturesRateHelperConvexityAdjustment($E15,Trigger)</f>
        <v>#NUM!</v>
      </c>
      <c r="I15" s="117" t="b">
        <f t="shared" si="0"/>
        <v>0</v>
      </c>
      <c r="J15" s="117">
        <v>60</v>
      </c>
      <c r="K15" s="117">
        <v>1</v>
      </c>
      <c r="L15" s="116" t="e">
        <f>_xll.qlRateHelperEarliestDate($E15,Trigger)</f>
        <v>#NUM!</v>
      </c>
      <c r="M15" s="115" t="e">
        <f>_xll.qlRateHelperLatestDate($E15,Trigger)</f>
        <v>#NUM!</v>
      </c>
    </row>
    <row r="16" spans="1:13" x14ac:dyDescent="0.2">
      <c r="A16" s="157" t="b">
        <v>0</v>
      </c>
      <c r="B16" s="158"/>
      <c r="C16" s="157" t="str">
        <f t="shared" si="1"/>
        <v>FUT3M</v>
      </c>
      <c r="D16" s="119" t="str">
        <v>G4</v>
      </c>
      <c r="E16" s="119" t="str">
        <f t="shared" si="2"/>
        <v>HKD_YC3MRH_FUT3MG4</v>
      </c>
      <c r="F16" s="119" t="e">
        <f>_xll.ohObjectPropertyValues(E16,"Price")</f>
        <v>#NUM!</v>
      </c>
      <c r="G16" s="162" t="e">
        <f>_xll.qlRateHelperQuoteValue($E16,Trigger)</f>
        <v>#NUM!</v>
      </c>
      <c r="H16" s="118" t="e">
        <f>_xll.qlFuturesRateHelperConvexityAdjustment($E16,Trigger)</f>
        <v>#NUM!</v>
      </c>
      <c r="I16" s="117" t="b">
        <f t="shared" si="0"/>
        <v>0</v>
      </c>
      <c r="J16" s="117">
        <v>60</v>
      </c>
      <c r="K16" s="117">
        <v>1</v>
      </c>
      <c r="L16" s="116" t="e">
        <f>_xll.qlRateHelperEarliestDate($E16,Trigger)</f>
        <v>#NUM!</v>
      </c>
      <c r="M16" s="115" t="e">
        <f>_xll.qlRateHelperLatestDate($E16,Trigger)</f>
        <v>#NUM!</v>
      </c>
    </row>
    <row r="17" spans="1:13" x14ac:dyDescent="0.2">
      <c r="A17" s="157" t="b">
        <v>0</v>
      </c>
      <c r="B17" s="158"/>
      <c r="C17" s="157" t="str">
        <f t="shared" si="1"/>
        <v>FUT3M</v>
      </c>
      <c r="D17" s="119" t="str">
        <v>H4</v>
      </c>
      <c r="E17" s="119" t="str">
        <f t="shared" si="2"/>
        <v>HKD_YC3MRH_FUT3MH4</v>
      </c>
      <c r="F17" s="119" t="e">
        <f>_xll.ohObjectPropertyValues(E17,"Price")</f>
        <v>#NUM!</v>
      </c>
      <c r="G17" s="162" t="e">
        <f>_xll.qlRateHelperQuoteValue($E17,Trigger)</f>
        <v>#NUM!</v>
      </c>
      <c r="H17" s="118" t="e">
        <f>_xll.qlFuturesRateHelperConvexityAdjustment($E17,Trigger)</f>
        <v>#NUM!</v>
      </c>
      <c r="I17" s="117" t="b">
        <f t="shared" si="0"/>
        <v>0</v>
      </c>
      <c r="J17" s="117">
        <v>60</v>
      </c>
      <c r="K17" s="117">
        <v>21</v>
      </c>
      <c r="L17" s="116" t="e">
        <f>_xll.qlRateHelperEarliestDate($E17,Trigger)</f>
        <v>#NUM!</v>
      </c>
      <c r="M17" s="115" t="e">
        <f>_xll.qlRateHelperLatestDate($E17,Trigger)</f>
        <v>#NUM!</v>
      </c>
    </row>
    <row r="18" spans="1:13" x14ac:dyDescent="0.2">
      <c r="A18" s="157" t="b">
        <v>0</v>
      </c>
      <c r="B18" s="158"/>
      <c r="C18" s="157" t="str">
        <f t="shared" si="1"/>
        <v>FUT3M</v>
      </c>
      <c r="D18" s="119" t="str">
        <v>J4</v>
      </c>
      <c r="E18" s="119" t="str">
        <f t="shared" si="2"/>
        <v>HKD_YC3MRH_FUT3MJ4</v>
      </c>
      <c r="F18" s="119" t="e">
        <f>_xll.ohObjectPropertyValues(E18,"Price")</f>
        <v>#NUM!</v>
      </c>
      <c r="G18" s="162" t="e">
        <f>_xll.qlRateHelperQuoteValue($E18,Trigger)</f>
        <v>#NUM!</v>
      </c>
      <c r="H18" s="118" t="e">
        <f>_xll.qlFuturesRateHelperConvexityAdjustment($E18,Trigger)</f>
        <v>#NUM!</v>
      </c>
      <c r="I18" s="117" t="b">
        <f t="shared" si="0"/>
        <v>0</v>
      </c>
      <c r="J18" s="117">
        <v>60</v>
      </c>
      <c r="K18" s="117">
        <v>21</v>
      </c>
      <c r="L18" s="116" t="e">
        <f>_xll.qlRateHelperEarliestDate($E18,Trigger)</f>
        <v>#NUM!</v>
      </c>
      <c r="M18" s="115" t="e">
        <f>_xll.qlRateHelperLatestDate($E18,Trigger)</f>
        <v>#NUM!</v>
      </c>
    </row>
    <row r="19" spans="1:13" x14ac:dyDescent="0.2">
      <c r="A19" s="157" t="b">
        <v>0</v>
      </c>
      <c r="B19" s="158"/>
      <c r="C19" s="157" t="str">
        <f t="shared" si="1"/>
        <v>FUT3M</v>
      </c>
      <c r="D19" s="119" t="str">
        <v>K4</v>
      </c>
      <c r="E19" s="119" t="str">
        <f t="shared" si="2"/>
        <v>HKD_YC3MRH_FUT3MK4</v>
      </c>
      <c r="F19" s="119" t="e">
        <f>_xll.ohObjectPropertyValues(E19,"Price")</f>
        <v>#NUM!</v>
      </c>
      <c r="G19" s="162" t="e">
        <f>_xll.qlRateHelperQuoteValue($E19,Trigger)</f>
        <v>#NUM!</v>
      </c>
      <c r="H19" s="118" t="e">
        <f>_xll.qlFuturesRateHelperConvexityAdjustment($E19,Trigger)</f>
        <v>#NUM!</v>
      </c>
      <c r="I19" s="117" t="b">
        <f t="shared" ref="I19" si="3">IF(ISERROR(G19),FALSE,TRUE)</f>
        <v>0</v>
      </c>
      <c r="J19" s="117">
        <v>60</v>
      </c>
      <c r="K19" s="117">
        <v>21</v>
      </c>
      <c r="L19" s="116" t="e">
        <f>_xll.qlRateHelperEarliestDate($E19,Trigger)</f>
        <v>#NUM!</v>
      </c>
      <c r="M19" s="115" t="e">
        <f>_xll.qlRateHelperLatestDate($E19,Trigger)</f>
        <v>#NUM!</v>
      </c>
    </row>
    <row r="20" spans="1:13" x14ac:dyDescent="0.2">
      <c r="A20" s="157" t="b">
        <v>0</v>
      </c>
      <c r="B20" s="158"/>
      <c r="C20" s="157" t="str">
        <f t="shared" si="1"/>
        <v>FUT3M</v>
      </c>
      <c r="D20" s="119" t="str">
        <v>M4</v>
      </c>
      <c r="E20" s="119" t="str">
        <f t="shared" si="2"/>
        <v>HKD_YC3MRH_FUT3MM4</v>
      </c>
      <c r="F20" s="119" t="e">
        <f>_xll.ohObjectPropertyValues(E20,"Price")</f>
        <v>#NUM!</v>
      </c>
      <c r="G20" s="162" t="e">
        <f>_xll.qlRateHelperQuoteValue($E20,Trigger)</f>
        <v>#NUM!</v>
      </c>
      <c r="H20" s="118" t="e">
        <f>_xll.qlFuturesRateHelperConvexityAdjustment($E20,Trigger)</f>
        <v>#NUM!</v>
      </c>
      <c r="I20" s="117" t="b">
        <f t="shared" si="0"/>
        <v>0</v>
      </c>
      <c r="J20" s="117">
        <v>60</v>
      </c>
      <c r="K20" s="117">
        <v>21</v>
      </c>
      <c r="L20" s="116" t="e">
        <f>_xll.qlRateHelperEarliestDate($E20,Trigger)</f>
        <v>#NUM!</v>
      </c>
      <c r="M20" s="115" t="e">
        <f>_xll.qlRateHelperLatestDate($E20,Trigger)</f>
        <v>#NUM!</v>
      </c>
    </row>
    <row r="21" spans="1:13" x14ac:dyDescent="0.2">
      <c r="A21" s="157" t="b">
        <v>0</v>
      </c>
      <c r="B21" s="158"/>
      <c r="C21" s="157" t="str">
        <f t="shared" si="1"/>
        <v>FUT3M</v>
      </c>
      <c r="D21" s="119" t="str">
        <v>N4</v>
      </c>
      <c r="E21" s="119" t="str">
        <f t="shared" si="2"/>
        <v>HKD_YC3MRH_FUT3MN4</v>
      </c>
      <c r="F21" s="119" t="e">
        <f>_xll.ohObjectPropertyValues(E21,"Price")</f>
        <v>#NUM!</v>
      </c>
      <c r="G21" s="162" t="e">
        <f>_xll.qlRateHelperQuoteValue($E21,Trigger)</f>
        <v>#NUM!</v>
      </c>
      <c r="H21" s="118" t="e">
        <f>_xll.qlFuturesRateHelperConvexityAdjustment($E21,Trigger)</f>
        <v>#NUM!</v>
      </c>
      <c r="I21" s="117" t="b">
        <f t="shared" si="0"/>
        <v>0</v>
      </c>
      <c r="J21" s="117">
        <v>60</v>
      </c>
      <c r="K21" s="117">
        <v>21</v>
      </c>
      <c r="L21" s="116" t="e">
        <f>_xll.qlRateHelperEarliestDate($E21,Trigger)</f>
        <v>#NUM!</v>
      </c>
      <c r="M21" s="115" t="e">
        <f>_xll.qlRateHelperLatestDate($E21,Trigger)</f>
        <v>#NUM!</v>
      </c>
    </row>
    <row r="22" spans="1:13" x14ac:dyDescent="0.2">
      <c r="A22" s="157" t="b">
        <v>0</v>
      </c>
      <c r="B22" s="158"/>
      <c r="C22" s="157" t="str">
        <f t="shared" si="1"/>
        <v>FUT3M</v>
      </c>
      <c r="D22" s="119" t="str">
        <v>Q4</v>
      </c>
      <c r="E22" s="119" t="str">
        <f t="shared" si="2"/>
        <v>HKD_YC3MRH_FUT3MQ4</v>
      </c>
      <c r="F22" s="119" t="e">
        <f>_xll.ohObjectPropertyValues(E22,"Price")</f>
        <v>#NUM!</v>
      </c>
      <c r="G22" s="162" t="e">
        <f>_xll.qlRateHelperQuoteValue($E22,Trigger)</f>
        <v>#NUM!</v>
      </c>
      <c r="H22" s="118" t="e">
        <f>_xll.qlFuturesRateHelperConvexityAdjustment($E22,Trigger)</f>
        <v>#NUM!</v>
      </c>
      <c r="I22" s="117" t="b">
        <f t="shared" si="0"/>
        <v>0</v>
      </c>
      <c r="J22" s="117">
        <v>60</v>
      </c>
      <c r="K22" s="117">
        <v>21</v>
      </c>
      <c r="L22" s="116" t="e">
        <f>_xll.qlRateHelperEarliestDate($E22,Trigger)</f>
        <v>#NUM!</v>
      </c>
      <c r="M22" s="115" t="e">
        <f>_xll.qlRateHelperLatestDate($E22,Trigger)</f>
        <v>#NUM!</v>
      </c>
    </row>
    <row r="23" spans="1:13" x14ac:dyDescent="0.2">
      <c r="A23" s="157" t="b">
        <v>0</v>
      </c>
      <c r="B23" s="158"/>
      <c r="C23" s="157" t="str">
        <f t="shared" si="1"/>
        <v>FUT3M</v>
      </c>
      <c r="D23" s="119" t="str">
        <v>U4</v>
      </c>
      <c r="E23" s="119" t="str">
        <f t="shared" si="2"/>
        <v>HKD_YC3MRH_FUT3MU4</v>
      </c>
      <c r="F23" s="119" t="e">
        <f>_xll.ohObjectPropertyValues(E23,"Price")</f>
        <v>#NUM!</v>
      </c>
      <c r="G23" s="162" t="e">
        <f>_xll.qlRateHelperQuoteValue($E23,Trigger)</f>
        <v>#NUM!</v>
      </c>
      <c r="H23" s="118" t="e">
        <f>_xll.qlFuturesRateHelperConvexityAdjustment($E23,Trigger)</f>
        <v>#NUM!</v>
      </c>
      <c r="I23" s="117" t="b">
        <f t="shared" si="0"/>
        <v>0</v>
      </c>
      <c r="J23" s="117">
        <v>60</v>
      </c>
      <c r="K23" s="117">
        <v>21</v>
      </c>
      <c r="L23" s="116" t="e">
        <f>_xll.qlRateHelperEarliestDate($E23,Trigger)</f>
        <v>#NUM!</v>
      </c>
      <c r="M23" s="115" t="e">
        <f>_xll.qlRateHelperLatestDate($E23,Trigger)</f>
        <v>#NUM!</v>
      </c>
    </row>
    <row r="24" spans="1:13" x14ac:dyDescent="0.2">
      <c r="A24" s="157" t="b">
        <v>0</v>
      </c>
      <c r="B24" s="158"/>
      <c r="C24" s="157" t="str">
        <f t="shared" si="1"/>
        <v>FUT3M</v>
      </c>
      <c r="D24" s="119" t="str">
        <v>V4</v>
      </c>
      <c r="E24" s="119" t="str">
        <f t="shared" si="2"/>
        <v>HKD_YC3MRH_FUT3MV4</v>
      </c>
      <c r="F24" s="119" t="e">
        <f>_xll.ohObjectPropertyValues(E24,"Price")</f>
        <v>#NUM!</v>
      </c>
      <c r="G24" s="162" t="e">
        <f>_xll.qlRateHelperQuoteValue($E24,Trigger)</f>
        <v>#NUM!</v>
      </c>
      <c r="H24" s="118" t="e">
        <f>_xll.qlFuturesRateHelperConvexityAdjustment($E24,Trigger)</f>
        <v>#NUM!</v>
      </c>
      <c r="I24" s="117" t="b">
        <f t="shared" si="0"/>
        <v>0</v>
      </c>
      <c r="J24" s="117">
        <v>60</v>
      </c>
      <c r="K24" s="117">
        <v>21</v>
      </c>
      <c r="L24" s="116" t="e">
        <f>_xll.qlRateHelperEarliestDate($E24,Trigger)</f>
        <v>#NUM!</v>
      </c>
      <c r="M24" s="115" t="e">
        <f>_xll.qlRateHelperLatestDate($E24,Trigger)</f>
        <v>#NUM!</v>
      </c>
    </row>
    <row r="25" spans="1:13" x14ac:dyDescent="0.2">
      <c r="A25" s="157" t="b">
        <v>0</v>
      </c>
      <c r="B25" s="158"/>
      <c r="C25" s="157" t="str">
        <f t="shared" si="1"/>
        <v>FUT3M</v>
      </c>
      <c r="D25" s="119" t="str">
        <v>X4</v>
      </c>
      <c r="E25" s="119" t="str">
        <f t="shared" si="2"/>
        <v>HKD_YC3MRH_FUT3MX4</v>
      </c>
      <c r="F25" s="119" t="e">
        <f>_xll.ohObjectPropertyValues(E25,"Price")</f>
        <v>#NUM!</v>
      </c>
      <c r="G25" s="162" t="e">
        <f>_xll.qlRateHelperQuoteValue($E25,Trigger)</f>
        <v>#NUM!</v>
      </c>
      <c r="H25" s="118" t="e">
        <f>_xll.qlFuturesRateHelperConvexityAdjustment($E25,Trigger)</f>
        <v>#NUM!</v>
      </c>
      <c r="I25" s="117" t="b">
        <f t="shared" si="0"/>
        <v>0</v>
      </c>
      <c r="J25" s="117">
        <v>60</v>
      </c>
      <c r="K25" s="117">
        <v>21</v>
      </c>
      <c r="L25" s="116" t="e">
        <f>_xll.qlRateHelperEarliestDate($E25,Trigger)</f>
        <v>#NUM!</v>
      </c>
      <c r="M25" s="115" t="e">
        <f>_xll.qlRateHelperLatestDate($E25,Trigger)</f>
        <v>#NUM!</v>
      </c>
    </row>
    <row r="26" spans="1:13" x14ac:dyDescent="0.2">
      <c r="A26" s="157" t="b">
        <v>1</v>
      </c>
      <c r="B26" s="158"/>
      <c r="C26" s="157" t="str">
        <f t="shared" si="1"/>
        <v>FUT3M</v>
      </c>
      <c r="D26" s="119" t="str">
        <v>Z4</v>
      </c>
      <c r="E26" s="119" t="str">
        <f t="shared" si="2"/>
        <v>HKD_YC3MRH_FUT3MZ4</v>
      </c>
      <c r="F26" s="119" t="e">
        <f>_xll.ohObjectPropertyValues(E26,"Price")</f>
        <v>#NUM!</v>
      </c>
      <c r="G26" s="162" t="e">
        <f>_xll.qlRateHelperQuoteValue($E26,Trigger)</f>
        <v>#NUM!</v>
      </c>
      <c r="H26" s="118" t="e">
        <f>_xll.qlFuturesRateHelperConvexityAdjustment($E26,Trigger)</f>
        <v>#NUM!</v>
      </c>
      <c r="I26" s="117" t="b">
        <f t="shared" si="0"/>
        <v>0</v>
      </c>
      <c r="J26" s="117">
        <v>60</v>
      </c>
      <c r="K26" s="117">
        <v>21</v>
      </c>
      <c r="L26" s="116" t="e">
        <f>_xll.qlRateHelperEarliestDate($E26,Trigger)</f>
        <v>#NUM!</v>
      </c>
      <c r="M26" s="115" t="e">
        <f>_xll.qlRateHelperLatestDate($E26,Trigger)</f>
        <v>#NUM!</v>
      </c>
    </row>
    <row r="27" spans="1:13" x14ac:dyDescent="0.2">
      <c r="A27" s="157" t="b">
        <v>1</v>
      </c>
      <c r="B27" s="158"/>
      <c r="C27" s="157" t="str">
        <f t="shared" si="1"/>
        <v>FUT3M</v>
      </c>
      <c r="D27" s="119" t="str">
        <v>H5</v>
      </c>
      <c r="E27" s="119" t="str">
        <f t="shared" si="2"/>
        <v>HKD_YC3MRH_FUT3MH5</v>
      </c>
      <c r="F27" s="119" t="e">
        <f>_xll.ohObjectPropertyValues(E27,"Price")</f>
        <v>#NUM!</v>
      </c>
      <c r="G27" s="162" t="e">
        <f>_xll.qlRateHelperQuoteValue($E27,Trigger)</f>
        <v>#NUM!</v>
      </c>
      <c r="H27" s="118" t="e">
        <f>_xll.qlFuturesRateHelperConvexityAdjustment($E27,Trigger)</f>
        <v>#NUM!</v>
      </c>
      <c r="I27" s="117" t="b">
        <f t="shared" si="0"/>
        <v>0</v>
      </c>
      <c r="J27" s="117">
        <v>60</v>
      </c>
      <c r="K27" s="117">
        <v>21</v>
      </c>
      <c r="L27" s="116" t="e">
        <f>_xll.qlRateHelperEarliestDate($E27,Trigger)</f>
        <v>#NUM!</v>
      </c>
      <c r="M27" s="115" t="e">
        <f>_xll.qlRateHelperLatestDate($E27,Trigger)</f>
        <v>#NUM!</v>
      </c>
    </row>
    <row r="28" spans="1:13" x14ac:dyDescent="0.2">
      <c r="A28" s="157" t="b">
        <v>1</v>
      </c>
      <c r="B28" s="158"/>
      <c r="C28" s="157" t="str">
        <f t="shared" si="1"/>
        <v>FUT3M</v>
      </c>
      <c r="D28" s="119" t="str">
        <v>M5</v>
      </c>
      <c r="E28" s="119" t="str">
        <f t="shared" si="2"/>
        <v>HKD_YC3MRH_FUT3MM5</v>
      </c>
      <c r="F28" s="119" t="e">
        <f>_xll.ohObjectPropertyValues(E28,"Price")</f>
        <v>#NUM!</v>
      </c>
      <c r="G28" s="162" t="e">
        <f>_xll.qlRateHelperQuoteValue($E28,Trigger)</f>
        <v>#NUM!</v>
      </c>
      <c r="H28" s="118" t="e">
        <f>_xll.qlFuturesRateHelperConvexityAdjustment($E28,Trigger)</f>
        <v>#NUM!</v>
      </c>
      <c r="I28" s="117" t="b">
        <f t="shared" si="0"/>
        <v>0</v>
      </c>
      <c r="J28" s="117">
        <v>60</v>
      </c>
      <c r="K28" s="117">
        <v>21</v>
      </c>
      <c r="L28" s="116" t="e">
        <f>_xll.qlRateHelperEarliestDate($E28,Trigger)</f>
        <v>#NUM!</v>
      </c>
      <c r="M28" s="115" t="e">
        <f>_xll.qlRateHelperLatestDate($E28,Trigger)</f>
        <v>#NUM!</v>
      </c>
    </row>
    <row r="29" spans="1:13" x14ac:dyDescent="0.2">
      <c r="A29" s="157" t="b">
        <v>1</v>
      </c>
      <c r="B29" s="158"/>
      <c r="C29" s="157" t="str">
        <f t="shared" si="1"/>
        <v>FUT3M</v>
      </c>
      <c r="D29" s="119" t="str">
        <v>U5</v>
      </c>
      <c r="E29" s="119" t="str">
        <f t="shared" si="2"/>
        <v>HKD_YC3MRH_FUT3MU5</v>
      </c>
      <c r="F29" s="119" t="e">
        <f>_xll.ohObjectPropertyValues(E29,"Price")</f>
        <v>#NUM!</v>
      </c>
      <c r="G29" s="162" t="e">
        <f>_xll.qlRateHelperQuoteValue($E29,Trigger)</f>
        <v>#NUM!</v>
      </c>
      <c r="H29" s="118" t="e">
        <f>_xll.qlFuturesRateHelperConvexityAdjustment($E29,Trigger)</f>
        <v>#NUM!</v>
      </c>
      <c r="I29" s="117" t="b">
        <f t="shared" si="0"/>
        <v>0</v>
      </c>
      <c r="J29" s="117">
        <v>60</v>
      </c>
      <c r="K29" s="117">
        <v>21</v>
      </c>
      <c r="L29" s="116" t="e">
        <f>_xll.qlRateHelperEarliestDate($E29,Trigger)</f>
        <v>#NUM!</v>
      </c>
      <c r="M29" s="115" t="e">
        <f>_xll.qlRateHelperLatestDate($E29,Trigger)</f>
        <v>#NUM!</v>
      </c>
    </row>
    <row r="30" spans="1:13" x14ac:dyDescent="0.2">
      <c r="A30" s="157" t="b">
        <v>1</v>
      </c>
      <c r="B30" s="158"/>
      <c r="C30" s="157" t="str">
        <f t="shared" si="1"/>
        <v>FUT3M</v>
      </c>
      <c r="D30" s="119" t="str">
        <v>Z5</v>
      </c>
      <c r="E30" s="119" t="str">
        <f t="shared" si="2"/>
        <v>HKD_YC3MRH_FUT3MZ5</v>
      </c>
      <c r="F30" s="119" t="e">
        <f>_xll.ohObjectPropertyValues(E30,"Price")</f>
        <v>#NUM!</v>
      </c>
      <c r="G30" s="162" t="e">
        <f>_xll.qlRateHelperQuoteValue($E30,Trigger)</f>
        <v>#NUM!</v>
      </c>
      <c r="H30" s="118" t="e">
        <f>_xll.qlFuturesRateHelperConvexityAdjustment($E30,Trigger)</f>
        <v>#NUM!</v>
      </c>
      <c r="I30" s="117" t="b">
        <f t="shared" si="0"/>
        <v>0</v>
      </c>
      <c r="J30" s="117">
        <v>60</v>
      </c>
      <c r="K30" s="117">
        <v>21</v>
      </c>
      <c r="L30" s="116" t="e">
        <f>_xll.qlRateHelperEarliestDate($E30,Trigger)</f>
        <v>#NUM!</v>
      </c>
      <c r="M30" s="115" t="e">
        <f>_xll.qlRateHelperLatestDate($E30,Trigger)</f>
        <v>#NUM!</v>
      </c>
    </row>
    <row r="31" spans="1:13" x14ac:dyDescent="0.2">
      <c r="A31" s="157" t="b">
        <v>1</v>
      </c>
      <c r="B31" s="158"/>
      <c r="C31" s="157" t="str">
        <f t="shared" si="1"/>
        <v>FUT3M</v>
      </c>
      <c r="D31" s="119" t="str">
        <v>H6</v>
      </c>
      <c r="E31" s="119" t="str">
        <f t="shared" si="2"/>
        <v>HKD_YC3MRH_FUT3MH6</v>
      </c>
      <c r="F31" s="119" t="e">
        <f>_xll.ohObjectPropertyValues(E31,"Price")</f>
        <v>#NUM!</v>
      </c>
      <c r="G31" s="162" t="e">
        <f>_xll.qlRateHelperQuoteValue($E31,Trigger)</f>
        <v>#NUM!</v>
      </c>
      <c r="H31" s="118" t="e">
        <f>_xll.qlFuturesRateHelperConvexityAdjustment($E31,Trigger)</f>
        <v>#NUM!</v>
      </c>
      <c r="I31" s="117" t="b">
        <f t="shared" si="0"/>
        <v>0</v>
      </c>
      <c r="J31" s="117">
        <v>30</v>
      </c>
      <c r="K31" s="117">
        <v>21</v>
      </c>
      <c r="L31" s="116" t="e">
        <f>_xll.qlRateHelperEarliestDate($E31,Trigger)</f>
        <v>#NUM!</v>
      </c>
      <c r="M31" s="115" t="e">
        <f>_xll.qlRateHelperLatestDate($E31,Trigger)</f>
        <v>#NUM!</v>
      </c>
    </row>
    <row r="32" spans="1:13" x14ac:dyDescent="0.2">
      <c r="A32" s="157" t="b">
        <v>1</v>
      </c>
      <c r="B32" s="158"/>
      <c r="C32" s="157" t="str">
        <f t="shared" si="1"/>
        <v>FUT3M</v>
      </c>
      <c r="D32" s="119" t="str">
        <v>M6</v>
      </c>
      <c r="E32" s="119" t="str">
        <f t="shared" si="2"/>
        <v>HKD_YC3MRH_FUT3MM6</v>
      </c>
      <c r="F32" s="119" t="e">
        <f>_xll.ohObjectPropertyValues(E32,"Price")</f>
        <v>#NUM!</v>
      </c>
      <c r="G32" s="162" t="e">
        <f>_xll.qlRateHelperQuoteValue($E32,Trigger)</f>
        <v>#NUM!</v>
      </c>
      <c r="H32" s="118" t="e">
        <f>_xll.qlFuturesRateHelperConvexityAdjustment($E32,Trigger)</f>
        <v>#NUM!</v>
      </c>
      <c r="I32" s="117" t="b">
        <f t="shared" si="0"/>
        <v>0</v>
      </c>
      <c r="J32" s="117">
        <v>30</v>
      </c>
      <c r="K32" s="117">
        <v>21</v>
      </c>
      <c r="L32" s="116" t="e">
        <f>_xll.qlRateHelperEarliestDate($E32,Trigger)</f>
        <v>#NUM!</v>
      </c>
      <c r="M32" s="115" t="e">
        <f>_xll.qlRateHelperLatestDate($E32,Trigger)</f>
        <v>#NUM!</v>
      </c>
    </row>
    <row r="33" spans="1:13" x14ac:dyDescent="0.2">
      <c r="A33" s="157" t="b">
        <v>1</v>
      </c>
      <c r="B33" s="158"/>
      <c r="C33" s="157" t="str">
        <f t="shared" si="1"/>
        <v>FUT3M</v>
      </c>
      <c r="D33" s="119" t="str">
        <v>U6</v>
      </c>
      <c r="E33" s="119" t="str">
        <f t="shared" si="2"/>
        <v>HKD_YC3MRH_FUT3MU6</v>
      </c>
      <c r="F33" s="119" t="e">
        <f>_xll.ohObjectPropertyValues(E33,"Price")</f>
        <v>#NUM!</v>
      </c>
      <c r="G33" s="162" t="e">
        <f>_xll.qlRateHelperQuoteValue($E33,Trigger)</f>
        <v>#NUM!</v>
      </c>
      <c r="H33" s="118" t="e">
        <f>_xll.qlFuturesRateHelperConvexityAdjustment($E33,Trigger)</f>
        <v>#NUM!</v>
      </c>
      <c r="I33" s="117" t="b">
        <f t="shared" si="0"/>
        <v>0</v>
      </c>
      <c r="J33" s="117">
        <v>30</v>
      </c>
      <c r="K33" s="117">
        <v>21</v>
      </c>
      <c r="L33" s="116" t="e">
        <f>_xll.qlRateHelperEarliestDate($E33,Trigger)</f>
        <v>#NUM!</v>
      </c>
      <c r="M33" s="115" t="e">
        <f>_xll.qlRateHelperLatestDate($E33,Trigger)</f>
        <v>#NUM!</v>
      </c>
    </row>
    <row r="34" spans="1:13" x14ac:dyDescent="0.2">
      <c r="A34" s="157" t="b">
        <v>1</v>
      </c>
      <c r="B34" s="158"/>
      <c r="C34" s="157" t="str">
        <f t="shared" si="1"/>
        <v>FUT3M</v>
      </c>
      <c r="D34" s="119" t="str">
        <v>Z6</v>
      </c>
      <c r="E34" s="119" t="str">
        <f t="shared" si="2"/>
        <v>HKD_YC3MRH_FUT3MZ6</v>
      </c>
      <c r="F34" s="119" t="e">
        <f>_xll.ohObjectPropertyValues(E34,"Price")</f>
        <v>#NUM!</v>
      </c>
      <c r="G34" s="162" t="e">
        <f>_xll.qlRateHelperQuoteValue($E34,Trigger)</f>
        <v>#NUM!</v>
      </c>
      <c r="H34" s="118" t="e">
        <f>_xll.qlFuturesRateHelperConvexityAdjustment($E34,Trigger)</f>
        <v>#NUM!</v>
      </c>
      <c r="I34" s="117" t="b">
        <f t="shared" si="0"/>
        <v>0</v>
      </c>
      <c r="J34" s="117">
        <v>30</v>
      </c>
      <c r="K34" s="117">
        <v>21</v>
      </c>
      <c r="L34" s="116" t="e">
        <f>_xll.qlRateHelperEarliestDate($E34,Trigger)</f>
        <v>#NUM!</v>
      </c>
      <c r="M34" s="115" t="e">
        <f>_xll.qlRateHelperLatestDate($E34,Trigger)</f>
        <v>#NUM!</v>
      </c>
    </row>
    <row r="35" spans="1:13" x14ac:dyDescent="0.2">
      <c r="A35" s="157" t="b">
        <v>1</v>
      </c>
      <c r="B35" s="158"/>
      <c r="C35" s="157" t="str">
        <f t="shared" si="1"/>
        <v>FUT3M</v>
      </c>
      <c r="D35" s="119" t="str">
        <v>H7</v>
      </c>
      <c r="E35" s="119" t="str">
        <f t="shared" si="2"/>
        <v>HKD_YC3MRH_FUT3MH7</v>
      </c>
      <c r="F35" s="119" t="e">
        <f>_xll.ohObjectPropertyValues(E35,"Price")</f>
        <v>#NUM!</v>
      </c>
      <c r="G35" s="162" t="e">
        <f>_xll.qlRateHelperQuoteValue($E35,Trigger)</f>
        <v>#NUM!</v>
      </c>
      <c r="H35" s="118" t="e">
        <f>_xll.qlFuturesRateHelperConvexityAdjustment($E35,Trigger)</f>
        <v>#NUM!</v>
      </c>
      <c r="I35" s="117" t="b">
        <f t="shared" si="0"/>
        <v>0</v>
      </c>
      <c r="J35" s="117">
        <v>30</v>
      </c>
      <c r="K35" s="117">
        <v>21</v>
      </c>
      <c r="L35" s="116" t="e">
        <f>_xll.qlRateHelperEarliestDate($E35,Trigger)</f>
        <v>#NUM!</v>
      </c>
      <c r="M35" s="115" t="e">
        <f>_xll.qlRateHelperLatestDate($E35,Trigger)</f>
        <v>#NUM!</v>
      </c>
    </row>
    <row r="36" spans="1:13" x14ac:dyDescent="0.2">
      <c r="A36" s="157" t="b">
        <v>1</v>
      </c>
      <c r="B36" s="158"/>
      <c r="C36" s="157" t="str">
        <f t="shared" si="1"/>
        <v>FUT3M</v>
      </c>
      <c r="D36" s="119" t="str">
        <v>M7</v>
      </c>
      <c r="E36" s="119" t="str">
        <f t="shared" si="2"/>
        <v>HKD_YC3MRH_FUT3MM7</v>
      </c>
      <c r="F36" s="119" t="e">
        <f>_xll.ohObjectPropertyValues(E36,"Price")</f>
        <v>#NUM!</v>
      </c>
      <c r="G36" s="162" t="e">
        <f>_xll.qlRateHelperQuoteValue($E36,Trigger)</f>
        <v>#NUM!</v>
      </c>
      <c r="H36" s="118" t="e">
        <f>_xll.qlFuturesRateHelperConvexityAdjustment($E36,Trigger)</f>
        <v>#NUM!</v>
      </c>
      <c r="I36" s="117" t="b">
        <f t="shared" si="0"/>
        <v>0</v>
      </c>
      <c r="J36" s="117">
        <v>30</v>
      </c>
      <c r="K36" s="117">
        <v>21</v>
      </c>
      <c r="L36" s="116" t="e">
        <f>_xll.qlRateHelperEarliestDate($E36,Trigger)</f>
        <v>#NUM!</v>
      </c>
      <c r="M36" s="115" t="e">
        <f>_xll.qlRateHelperLatestDate($E36,Trigger)</f>
        <v>#NUM!</v>
      </c>
    </row>
    <row r="37" spans="1:13" x14ac:dyDescent="0.2">
      <c r="A37" s="157" t="b">
        <v>1</v>
      </c>
      <c r="B37" s="158"/>
      <c r="C37" s="157" t="str">
        <f t="shared" si="1"/>
        <v>FUT3M</v>
      </c>
      <c r="D37" s="119" t="str">
        <v>U7</v>
      </c>
      <c r="E37" s="119" t="str">
        <f t="shared" si="2"/>
        <v>HKD_YC3MRH_FUT3MU7</v>
      </c>
      <c r="F37" s="119" t="e">
        <f>_xll.ohObjectPropertyValues(E37,"Price")</f>
        <v>#NUM!</v>
      </c>
      <c r="G37" s="162" t="e">
        <f>_xll.qlRateHelperQuoteValue($E37,Trigger)</f>
        <v>#NUM!</v>
      </c>
      <c r="H37" s="118" t="e">
        <f>_xll.qlFuturesRateHelperConvexityAdjustment($E37,Trigger)</f>
        <v>#NUM!</v>
      </c>
      <c r="I37" s="117" t="b">
        <f t="shared" si="0"/>
        <v>0</v>
      </c>
      <c r="J37" s="117">
        <v>30</v>
      </c>
      <c r="K37" s="117">
        <v>21</v>
      </c>
      <c r="L37" s="116" t="e">
        <f>_xll.qlRateHelperEarliestDate($E37,Trigger)</f>
        <v>#NUM!</v>
      </c>
      <c r="M37" s="115" t="e">
        <f>_xll.qlRateHelperLatestDate($E37,Trigger)</f>
        <v>#NUM!</v>
      </c>
    </row>
    <row r="38" spans="1:13" x14ac:dyDescent="0.2">
      <c r="A38" s="157" t="b">
        <v>1</v>
      </c>
      <c r="B38" s="158"/>
      <c r="C38" s="157" t="str">
        <f t="shared" si="1"/>
        <v>FUT3M</v>
      </c>
      <c r="D38" s="119" t="str">
        <v>Z7</v>
      </c>
      <c r="E38" s="119" t="str">
        <f t="shared" si="2"/>
        <v>HKD_YC3MRH_FUT3MZ7</v>
      </c>
      <c r="F38" s="119" t="e">
        <f>_xll.ohObjectPropertyValues(E38,"Price")</f>
        <v>#NUM!</v>
      </c>
      <c r="G38" s="162" t="e">
        <f>_xll.qlRateHelperQuoteValue($E38,Trigger)</f>
        <v>#NUM!</v>
      </c>
      <c r="H38" s="118" t="e">
        <f>_xll.qlFuturesRateHelperConvexityAdjustment($E38,Trigger)</f>
        <v>#NUM!</v>
      </c>
      <c r="I38" s="117" t="b">
        <f t="shared" si="0"/>
        <v>0</v>
      </c>
      <c r="J38" s="117">
        <v>30</v>
      </c>
      <c r="K38" s="117">
        <v>21</v>
      </c>
      <c r="L38" s="116" t="e">
        <f>_xll.qlRateHelperEarliestDate($E38,Trigger)</f>
        <v>#NUM!</v>
      </c>
      <c r="M38" s="115" t="e">
        <f>_xll.qlRateHelperLatestDate($E38,Trigger)</f>
        <v>#NUM!</v>
      </c>
    </row>
    <row r="39" spans="1:13" x14ac:dyDescent="0.2">
      <c r="A39" s="157" t="b">
        <v>1</v>
      </c>
      <c r="B39" s="158"/>
      <c r="C39" s="157" t="str">
        <f t="shared" si="1"/>
        <v>FUT3M</v>
      </c>
      <c r="D39" s="119" t="str">
        <v>H8</v>
      </c>
      <c r="E39" s="119" t="str">
        <f t="shared" si="2"/>
        <v>HKD_YC3MRH_FUT3MH8</v>
      </c>
      <c r="F39" s="119" t="e">
        <f>_xll.ohObjectPropertyValues(E39,"Price")</f>
        <v>#NUM!</v>
      </c>
      <c r="G39" s="162" t="e">
        <f>_xll.qlRateHelperQuoteValue($E39,Trigger)</f>
        <v>#NUM!</v>
      </c>
      <c r="H39" s="118" t="e">
        <f>_xll.qlFuturesRateHelperConvexityAdjustment($E39,Trigger)</f>
        <v>#NUM!</v>
      </c>
      <c r="I39" s="117" t="b">
        <f t="shared" si="0"/>
        <v>0</v>
      </c>
      <c r="J39" s="117">
        <v>30</v>
      </c>
      <c r="K39" s="117">
        <v>21</v>
      </c>
      <c r="L39" s="116" t="e">
        <f>_xll.qlRateHelperEarliestDate($E39,Trigger)</f>
        <v>#NUM!</v>
      </c>
      <c r="M39" s="115" t="e">
        <f>_xll.qlRateHelperLatestDate($E39,Trigger)</f>
        <v>#NUM!</v>
      </c>
    </row>
    <row r="40" spans="1:13" x14ac:dyDescent="0.2">
      <c r="A40" s="157" t="b">
        <v>1</v>
      </c>
      <c r="B40" s="158"/>
      <c r="C40" s="157" t="str">
        <f t="shared" si="1"/>
        <v>FUT3M</v>
      </c>
      <c r="D40" s="119" t="str">
        <v>M8</v>
      </c>
      <c r="E40" s="119" t="str">
        <f t="shared" si="2"/>
        <v>HKD_YC3MRH_FUT3MM8</v>
      </c>
      <c r="F40" s="119" t="e">
        <f>_xll.ohObjectPropertyValues(E40,"Price")</f>
        <v>#NUM!</v>
      </c>
      <c r="G40" s="162" t="e">
        <f>_xll.qlRateHelperQuoteValue($E40,Trigger)</f>
        <v>#NUM!</v>
      </c>
      <c r="H40" s="118" t="e">
        <f>_xll.qlFuturesRateHelperConvexityAdjustment($E40,Trigger)</f>
        <v>#NUM!</v>
      </c>
      <c r="I40" s="117" t="b">
        <f t="shared" si="0"/>
        <v>0</v>
      </c>
      <c r="J40" s="117">
        <v>30</v>
      </c>
      <c r="K40" s="117">
        <v>21</v>
      </c>
      <c r="L40" s="116" t="e">
        <f>_xll.qlRateHelperEarliestDate($E40,Trigger)</f>
        <v>#NUM!</v>
      </c>
      <c r="M40" s="115" t="e">
        <f>_xll.qlRateHelperLatestDate($E40,Trigger)</f>
        <v>#NUM!</v>
      </c>
    </row>
    <row r="41" spans="1:13" x14ac:dyDescent="0.2">
      <c r="A41" s="157" t="b">
        <v>1</v>
      </c>
      <c r="B41" s="158"/>
      <c r="C41" s="157" t="str">
        <f t="shared" si="1"/>
        <v>FUT3M</v>
      </c>
      <c r="D41" s="119" t="str">
        <v>U8</v>
      </c>
      <c r="E41" s="119" t="str">
        <f t="shared" si="2"/>
        <v>HKD_YC3MRH_FUT3MU8</v>
      </c>
      <c r="F41" s="119" t="e">
        <f>_xll.ohObjectPropertyValues(E41,"Price")</f>
        <v>#NUM!</v>
      </c>
      <c r="G41" s="162" t="e">
        <f>_xll.qlRateHelperQuoteValue($E41,Trigger)</f>
        <v>#NUM!</v>
      </c>
      <c r="H41" s="118" t="e">
        <f>_xll.qlFuturesRateHelperConvexityAdjustment($E41,Trigger)</f>
        <v>#NUM!</v>
      </c>
      <c r="I41" s="117" t="b">
        <f t="shared" si="0"/>
        <v>0</v>
      </c>
      <c r="J41" s="117">
        <v>30</v>
      </c>
      <c r="K41" s="117">
        <v>21</v>
      </c>
      <c r="L41" s="116" t="e">
        <f>_xll.qlRateHelperEarliestDate($E41,Trigger)</f>
        <v>#NUM!</v>
      </c>
      <c r="M41" s="115" t="e">
        <f>_xll.qlRateHelperLatestDate($E41,Trigger)</f>
        <v>#NUM!</v>
      </c>
    </row>
    <row r="42" spans="1:13" x14ac:dyDescent="0.2">
      <c r="A42" s="157" t="b">
        <v>1</v>
      </c>
      <c r="B42" s="158"/>
      <c r="C42" s="157" t="str">
        <f t="shared" si="1"/>
        <v>FUT3M</v>
      </c>
      <c r="D42" s="119" t="str">
        <v>Z8</v>
      </c>
      <c r="E42" s="119" t="str">
        <f t="shared" si="2"/>
        <v>HKD_YC3MRH_FUT3MZ8</v>
      </c>
      <c r="F42" s="119" t="e">
        <f>_xll.ohObjectPropertyValues(E42,"Price")</f>
        <v>#NUM!</v>
      </c>
      <c r="G42" s="162" t="e">
        <f>_xll.qlRateHelperQuoteValue($E42,Trigger)</f>
        <v>#NUM!</v>
      </c>
      <c r="H42" s="118" t="e">
        <f>_xll.qlFuturesRateHelperConvexityAdjustment($E42,Trigger)</f>
        <v>#NUM!</v>
      </c>
      <c r="I42" s="117" t="b">
        <f t="shared" si="0"/>
        <v>0</v>
      </c>
      <c r="J42" s="117">
        <v>30</v>
      </c>
      <c r="K42" s="117">
        <v>21</v>
      </c>
      <c r="L42" s="116" t="e">
        <f>_xll.qlRateHelperEarliestDate($E42,Trigger)</f>
        <v>#NUM!</v>
      </c>
      <c r="M42" s="115" t="e">
        <f>_xll.qlRateHelperLatestDate($E42,Trigger)</f>
        <v>#NUM!</v>
      </c>
    </row>
    <row r="43" spans="1:13" x14ac:dyDescent="0.2">
      <c r="A43" s="157" t="b">
        <v>1</v>
      </c>
      <c r="B43" s="158"/>
      <c r="C43" s="157" t="str">
        <f t="shared" si="1"/>
        <v>FUT3M</v>
      </c>
      <c r="D43" s="119" t="str">
        <v>H9</v>
      </c>
      <c r="E43" s="119" t="str">
        <f t="shared" si="2"/>
        <v>HKD_YC3MRH_FUT3MH9</v>
      </c>
      <c r="F43" s="119" t="e">
        <f>_xll.ohObjectPropertyValues(E43,"Price")</f>
        <v>#NUM!</v>
      </c>
      <c r="G43" s="162" t="e">
        <f>_xll.qlRateHelperQuoteValue($E43,Trigger)</f>
        <v>#NUM!</v>
      </c>
      <c r="H43" s="118" t="e">
        <f>_xll.qlFuturesRateHelperConvexityAdjustment($E43,Trigger)</f>
        <v>#NUM!</v>
      </c>
      <c r="I43" s="117" t="b">
        <f t="shared" si="0"/>
        <v>0</v>
      </c>
      <c r="J43" s="117">
        <v>30</v>
      </c>
      <c r="K43" s="117">
        <v>21</v>
      </c>
      <c r="L43" s="116" t="e">
        <f>_xll.qlRateHelperEarliestDate($E43,Trigger)</f>
        <v>#NUM!</v>
      </c>
      <c r="M43" s="115" t="e">
        <f>_xll.qlRateHelperLatestDate($E43,Trigger)</f>
        <v>#NUM!</v>
      </c>
    </row>
    <row r="44" spans="1:13" x14ac:dyDescent="0.2">
      <c r="A44" s="157" t="b">
        <v>1</v>
      </c>
      <c r="B44" s="158"/>
      <c r="C44" s="157" t="str">
        <f t="shared" si="1"/>
        <v>FUT3M</v>
      </c>
      <c r="D44" s="119" t="str">
        <v>M9</v>
      </c>
      <c r="E44" s="119" t="str">
        <f t="shared" ref="E44:E55" si="4">RateHelperPrefix&amp;"_"&amp;$B44&amp;$C44&amp;$D44</f>
        <v>HKD_YC3MRH_FUT3MM9</v>
      </c>
      <c r="F44" s="119" t="e">
        <f>_xll.ohObjectPropertyValues(E44,"Price")</f>
        <v>#NUM!</v>
      </c>
      <c r="G44" s="162" t="e">
        <f>_xll.qlRateHelperQuoteValue($E44,Trigger)</f>
        <v>#NUM!</v>
      </c>
      <c r="H44" s="118" t="e">
        <f>_xll.qlFuturesRateHelperConvexityAdjustment($E44,Trigger)</f>
        <v>#NUM!</v>
      </c>
      <c r="I44" s="117" t="b">
        <f t="shared" si="0"/>
        <v>0</v>
      </c>
      <c r="J44" s="117">
        <v>30</v>
      </c>
      <c r="K44" s="117">
        <v>21</v>
      </c>
      <c r="L44" s="116" t="e">
        <f>_xll.qlRateHelperEarliestDate($E44,Trigger)</f>
        <v>#NUM!</v>
      </c>
      <c r="M44" s="115" t="e">
        <f>_xll.qlRateHelperLatestDate($E44,Trigger)</f>
        <v>#NUM!</v>
      </c>
    </row>
    <row r="45" spans="1:13" x14ac:dyDescent="0.2">
      <c r="A45" s="157" t="b">
        <v>1</v>
      </c>
      <c r="B45" s="158"/>
      <c r="C45" s="157" t="str">
        <f t="shared" si="1"/>
        <v>FUT3M</v>
      </c>
      <c r="D45" s="119" t="str">
        <v>U9</v>
      </c>
      <c r="E45" s="119" t="str">
        <f t="shared" si="4"/>
        <v>HKD_YC3MRH_FUT3MU9</v>
      </c>
      <c r="F45" s="119" t="e">
        <f>_xll.ohObjectPropertyValues(E45,"Price")</f>
        <v>#NUM!</v>
      </c>
      <c r="G45" s="162" t="e">
        <f>_xll.qlRateHelperQuoteValue($E45,Trigger)</f>
        <v>#NUM!</v>
      </c>
      <c r="H45" s="118" t="e">
        <f>_xll.qlFuturesRateHelperConvexityAdjustment($E45,Trigger)</f>
        <v>#NUM!</v>
      </c>
      <c r="I45" s="117" t="b">
        <f t="shared" si="0"/>
        <v>0</v>
      </c>
      <c r="J45" s="117">
        <v>30</v>
      </c>
      <c r="K45" s="117">
        <v>21</v>
      </c>
      <c r="L45" s="116" t="e">
        <f>_xll.qlRateHelperEarliestDate($E45,Trigger)</f>
        <v>#NUM!</v>
      </c>
      <c r="M45" s="115" t="e">
        <f>_xll.qlRateHelperLatestDate($E45,Trigger)</f>
        <v>#NUM!</v>
      </c>
    </row>
    <row r="46" spans="1:13" x14ac:dyDescent="0.2">
      <c r="A46" s="157" t="b">
        <v>1</v>
      </c>
      <c r="B46" s="158"/>
      <c r="C46" s="157" t="str">
        <f t="shared" si="1"/>
        <v>FUT3M</v>
      </c>
      <c r="D46" s="119" t="str">
        <v>Z9</v>
      </c>
      <c r="E46" s="119" t="str">
        <f t="shared" si="4"/>
        <v>HKD_YC3MRH_FUT3MZ9</v>
      </c>
      <c r="F46" s="119" t="e">
        <f>_xll.ohObjectPropertyValues(E46,"Price")</f>
        <v>#NUM!</v>
      </c>
      <c r="G46" s="162" t="e">
        <f>_xll.qlRateHelperQuoteValue($E46,Trigger)</f>
        <v>#NUM!</v>
      </c>
      <c r="H46" s="118" t="e">
        <f>_xll.qlFuturesRateHelperConvexityAdjustment($E46,Trigger)</f>
        <v>#NUM!</v>
      </c>
      <c r="I46" s="117" t="b">
        <f t="shared" si="0"/>
        <v>0</v>
      </c>
      <c r="J46" s="117">
        <v>30</v>
      </c>
      <c r="K46" s="117">
        <v>21</v>
      </c>
      <c r="L46" s="116" t="e">
        <f>_xll.qlRateHelperEarliestDate($E46,Trigger)</f>
        <v>#NUM!</v>
      </c>
      <c r="M46" s="115" t="e">
        <f>_xll.qlRateHelperLatestDate($E46,Trigger)</f>
        <v>#NUM!</v>
      </c>
    </row>
    <row r="47" spans="1:13" x14ac:dyDescent="0.2">
      <c r="A47" s="157" t="b">
        <v>1</v>
      </c>
      <c r="B47" s="158"/>
      <c r="C47" s="157" t="str">
        <f t="shared" si="1"/>
        <v>FUT3M</v>
      </c>
      <c r="D47" s="119" t="str">
        <v>H0</v>
      </c>
      <c r="E47" s="119" t="str">
        <f t="shared" si="4"/>
        <v>HKD_YC3MRH_FUT3MH0</v>
      </c>
      <c r="F47" s="119" t="e">
        <f>_xll.ohObjectPropertyValues(E47,"Price")</f>
        <v>#NUM!</v>
      </c>
      <c r="G47" s="162" t="e">
        <f>_xll.qlRateHelperQuoteValue($E47,Trigger)</f>
        <v>#NUM!</v>
      </c>
      <c r="H47" s="118" t="e">
        <f>_xll.qlFuturesRateHelperConvexityAdjustment($E47,Trigger)</f>
        <v>#NUM!</v>
      </c>
      <c r="I47" s="117" t="b">
        <f t="shared" si="0"/>
        <v>0</v>
      </c>
      <c r="J47" s="117">
        <v>30</v>
      </c>
      <c r="K47" s="117">
        <v>21</v>
      </c>
      <c r="L47" s="116" t="e">
        <f>_xll.qlRateHelperEarliestDate($E47,Trigger)</f>
        <v>#NUM!</v>
      </c>
      <c r="M47" s="115" t="e">
        <f>_xll.qlRateHelperLatestDate($E47,Trigger)</f>
        <v>#NUM!</v>
      </c>
    </row>
    <row r="48" spans="1:13" x14ac:dyDescent="0.2">
      <c r="A48" s="157" t="b">
        <v>1</v>
      </c>
      <c r="B48" s="158"/>
      <c r="C48" s="157" t="str">
        <f t="shared" si="1"/>
        <v>FUT3M</v>
      </c>
      <c r="D48" s="119" t="str">
        <v>M0</v>
      </c>
      <c r="E48" s="119" t="str">
        <f t="shared" si="4"/>
        <v>HKD_YC3MRH_FUT3MM0</v>
      </c>
      <c r="F48" s="119" t="e">
        <f>_xll.ohObjectPropertyValues(E48,"Price")</f>
        <v>#NUM!</v>
      </c>
      <c r="G48" s="162" t="e">
        <f>_xll.qlRateHelperQuoteValue($E48,Trigger)</f>
        <v>#NUM!</v>
      </c>
      <c r="H48" s="118" t="e">
        <f>_xll.qlFuturesRateHelperConvexityAdjustment($E48,Trigger)</f>
        <v>#NUM!</v>
      </c>
      <c r="I48" s="117" t="b">
        <f t="shared" si="0"/>
        <v>0</v>
      </c>
      <c r="J48" s="117">
        <v>30</v>
      </c>
      <c r="K48" s="117">
        <v>21</v>
      </c>
      <c r="L48" s="116" t="e">
        <f>_xll.qlRateHelperEarliestDate($E48,Trigger)</f>
        <v>#NUM!</v>
      </c>
      <c r="M48" s="115" t="e">
        <f>_xll.qlRateHelperLatestDate($E48,Trigger)</f>
        <v>#NUM!</v>
      </c>
    </row>
    <row r="49" spans="1:14" x14ac:dyDescent="0.2">
      <c r="A49" s="157" t="b">
        <v>1</v>
      </c>
      <c r="B49" s="158"/>
      <c r="C49" s="157" t="str">
        <f t="shared" si="1"/>
        <v>FUT3M</v>
      </c>
      <c r="D49" s="119" t="str">
        <v>U0</v>
      </c>
      <c r="E49" s="119" t="str">
        <f t="shared" si="4"/>
        <v>HKD_YC3MRH_FUT3MU0</v>
      </c>
      <c r="F49" s="119" t="e">
        <f>_xll.ohObjectPropertyValues(E49,"Price")</f>
        <v>#NUM!</v>
      </c>
      <c r="G49" s="162" t="e">
        <f>_xll.qlRateHelperQuoteValue($E49,Trigger)</f>
        <v>#NUM!</v>
      </c>
      <c r="H49" s="118" t="e">
        <f>_xll.qlFuturesRateHelperConvexityAdjustment($E49,Trigger)</f>
        <v>#NUM!</v>
      </c>
      <c r="I49" s="117" t="b">
        <f t="shared" si="0"/>
        <v>0</v>
      </c>
      <c r="J49" s="117">
        <v>30</v>
      </c>
      <c r="K49" s="117">
        <v>21</v>
      </c>
      <c r="L49" s="116" t="e">
        <f>_xll.qlRateHelperEarliestDate($E49,Trigger)</f>
        <v>#NUM!</v>
      </c>
      <c r="M49" s="115" t="e">
        <f>_xll.qlRateHelperLatestDate($E49,Trigger)</f>
        <v>#NUM!</v>
      </c>
    </row>
    <row r="50" spans="1:14" x14ac:dyDescent="0.2">
      <c r="A50" s="157" t="b">
        <v>1</v>
      </c>
      <c r="B50" s="158"/>
      <c r="C50" s="157" t="str">
        <f t="shared" si="1"/>
        <v>FUT3M</v>
      </c>
      <c r="D50" s="119" t="str">
        <v>Z0</v>
      </c>
      <c r="E50" s="119" t="str">
        <f t="shared" si="4"/>
        <v>HKD_YC3MRH_FUT3MZ0</v>
      </c>
      <c r="F50" s="119" t="e">
        <f>_xll.ohObjectPropertyValues(E50,"Price")</f>
        <v>#NUM!</v>
      </c>
      <c r="G50" s="162" t="e">
        <f>_xll.qlRateHelperQuoteValue($E50,Trigger)</f>
        <v>#NUM!</v>
      </c>
      <c r="H50" s="118" t="e">
        <f>_xll.qlFuturesRateHelperConvexityAdjustment($E50,Trigger)</f>
        <v>#NUM!</v>
      </c>
      <c r="I50" s="117" t="b">
        <f t="shared" si="0"/>
        <v>0</v>
      </c>
      <c r="J50" s="117">
        <v>30</v>
      </c>
      <c r="K50" s="117">
        <v>21</v>
      </c>
      <c r="L50" s="116" t="e">
        <f>_xll.qlRateHelperEarliestDate($E50,Trigger)</f>
        <v>#NUM!</v>
      </c>
      <c r="M50" s="115" t="e">
        <f>_xll.qlRateHelperLatestDate($E50,Trigger)</f>
        <v>#NUM!</v>
      </c>
    </row>
    <row r="51" spans="1:14" x14ac:dyDescent="0.2">
      <c r="A51" s="157" t="b">
        <v>1</v>
      </c>
      <c r="B51" s="158"/>
      <c r="C51" s="157" t="str">
        <f t="shared" si="1"/>
        <v>FUT3M</v>
      </c>
      <c r="D51" s="119" t="str">
        <v>H1</v>
      </c>
      <c r="E51" s="119" t="str">
        <f t="shared" si="4"/>
        <v>HKD_YC3MRH_FUT3MH1</v>
      </c>
      <c r="F51" s="119" t="e">
        <f>_xll.ohObjectPropertyValues(E51,"Price")</f>
        <v>#NUM!</v>
      </c>
      <c r="G51" s="162" t="e">
        <f>_xll.qlRateHelperQuoteValue($E51,Trigger)</f>
        <v>#NUM!</v>
      </c>
      <c r="H51" s="118" t="e">
        <f>_xll.qlFuturesRateHelperConvexityAdjustment($E51,Trigger)</f>
        <v>#NUM!</v>
      </c>
      <c r="I51" s="117" t="b">
        <f t="shared" si="0"/>
        <v>0</v>
      </c>
      <c r="J51" s="117">
        <v>30</v>
      </c>
      <c r="K51" s="117">
        <v>21</v>
      </c>
      <c r="L51" s="116" t="e">
        <f>_xll.qlRateHelperEarliestDate($E51,Trigger)</f>
        <v>#NUM!</v>
      </c>
      <c r="M51" s="115" t="e">
        <f>_xll.qlRateHelperLatestDate($E51,Trigger)</f>
        <v>#NUM!</v>
      </c>
    </row>
    <row r="52" spans="1:14" x14ac:dyDescent="0.2">
      <c r="A52" s="157" t="b">
        <v>1</v>
      </c>
      <c r="B52" s="158"/>
      <c r="C52" s="157" t="str">
        <f t="shared" si="1"/>
        <v>FUT3M</v>
      </c>
      <c r="D52" s="119" t="str">
        <v>M1</v>
      </c>
      <c r="E52" s="119" t="str">
        <f t="shared" si="4"/>
        <v>HKD_YC3MRH_FUT3MM1</v>
      </c>
      <c r="F52" s="119" t="e">
        <f>_xll.ohObjectPropertyValues(E52,"Price")</f>
        <v>#NUM!</v>
      </c>
      <c r="G52" s="162" t="e">
        <f>_xll.qlRateHelperQuoteValue($E52,Trigger)</f>
        <v>#NUM!</v>
      </c>
      <c r="H52" s="118" t="e">
        <f>_xll.qlFuturesRateHelperConvexityAdjustment($E52,Trigger)</f>
        <v>#NUM!</v>
      </c>
      <c r="I52" s="117" t="b">
        <f t="shared" si="0"/>
        <v>0</v>
      </c>
      <c r="J52" s="117">
        <v>30</v>
      </c>
      <c r="K52" s="117">
        <v>21</v>
      </c>
      <c r="L52" s="116" t="e">
        <f>_xll.qlRateHelperEarliestDate($E52,Trigger)</f>
        <v>#NUM!</v>
      </c>
      <c r="M52" s="115" t="e">
        <f>_xll.qlRateHelperLatestDate($E52,Trigger)</f>
        <v>#NUM!</v>
      </c>
    </row>
    <row r="53" spans="1:14" x14ac:dyDescent="0.2">
      <c r="A53" s="157" t="b">
        <v>1</v>
      </c>
      <c r="B53" s="158"/>
      <c r="C53" s="157" t="str">
        <f t="shared" si="1"/>
        <v>FUT3M</v>
      </c>
      <c r="D53" s="119" t="str">
        <v>U1</v>
      </c>
      <c r="E53" s="119" t="str">
        <f t="shared" si="4"/>
        <v>HKD_YC3MRH_FUT3MU1</v>
      </c>
      <c r="F53" s="119" t="e">
        <f>_xll.ohObjectPropertyValues(E53,"Price")</f>
        <v>#NUM!</v>
      </c>
      <c r="G53" s="162" t="e">
        <f>_xll.qlRateHelperQuoteValue($E53,Trigger)</f>
        <v>#NUM!</v>
      </c>
      <c r="H53" s="118" t="e">
        <f>_xll.qlFuturesRateHelperConvexityAdjustment($E53,Trigger)</f>
        <v>#NUM!</v>
      </c>
      <c r="I53" s="117" t="b">
        <f t="shared" si="0"/>
        <v>0</v>
      </c>
      <c r="J53" s="117">
        <v>30</v>
      </c>
      <c r="K53" s="117">
        <v>21</v>
      </c>
      <c r="L53" s="116" t="e">
        <f>_xll.qlRateHelperEarliestDate($E53,Trigger)</f>
        <v>#NUM!</v>
      </c>
      <c r="M53" s="115" t="e">
        <f>_xll.qlRateHelperLatestDate($E53,Trigger)</f>
        <v>#NUM!</v>
      </c>
    </row>
    <row r="54" spans="1:14" x14ac:dyDescent="0.2">
      <c r="A54" s="157" t="b">
        <v>1</v>
      </c>
      <c r="B54" s="158"/>
      <c r="C54" s="157" t="str">
        <f t="shared" si="1"/>
        <v>FUT3M</v>
      </c>
      <c r="D54" s="119" t="str">
        <v>Z1</v>
      </c>
      <c r="E54" s="119" t="str">
        <f t="shared" si="4"/>
        <v>HKD_YC3MRH_FUT3MZ1</v>
      </c>
      <c r="F54" s="119" t="e">
        <f>_xll.ohObjectPropertyValues(E54,"Price")</f>
        <v>#NUM!</v>
      </c>
      <c r="G54" s="162" t="e">
        <f>_xll.qlRateHelperQuoteValue($E54,Trigger)</f>
        <v>#NUM!</v>
      </c>
      <c r="H54" s="118" t="e">
        <f>_xll.qlFuturesRateHelperConvexityAdjustment($E54,Trigger)</f>
        <v>#NUM!</v>
      </c>
      <c r="I54" s="117" t="b">
        <f t="shared" si="0"/>
        <v>0</v>
      </c>
      <c r="J54" s="117">
        <v>30</v>
      </c>
      <c r="K54" s="117">
        <v>21</v>
      </c>
      <c r="L54" s="116" t="e">
        <f>_xll.qlRateHelperEarliestDate($E54,Trigger)</f>
        <v>#NUM!</v>
      </c>
      <c r="M54" s="115" t="e">
        <f>_xll.qlRateHelperLatestDate($E54,Trigger)</f>
        <v>#NUM!</v>
      </c>
    </row>
    <row r="55" spans="1:14" x14ac:dyDescent="0.2">
      <c r="A55" s="155" t="b">
        <v>1</v>
      </c>
      <c r="B55" s="156"/>
      <c r="C55" s="155" t="str">
        <f t="shared" si="1"/>
        <v>FUT3M</v>
      </c>
      <c r="D55" s="114" t="str">
        <v>H2</v>
      </c>
      <c r="E55" s="114" t="str">
        <f t="shared" si="4"/>
        <v>HKD_YC3MRH_FUT3MH2</v>
      </c>
      <c r="F55" s="114" t="e">
        <f>_xll.ohObjectPropertyValues(E55,"Price")</f>
        <v>#NUM!</v>
      </c>
      <c r="G55" s="161" t="e">
        <f>_xll.qlRateHelperQuoteValue($E55,Trigger)</f>
        <v>#NUM!</v>
      </c>
      <c r="H55" s="113" t="e">
        <f>_xll.qlFuturesRateHelperConvexityAdjustment($E55,Trigger)</f>
        <v>#NUM!</v>
      </c>
      <c r="I55" s="112" t="b">
        <f t="shared" si="0"/>
        <v>0</v>
      </c>
      <c r="J55" s="112">
        <v>30</v>
      </c>
      <c r="K55" s="117">
        <v>21</v>
      </c>
      <c r="L55" s="111" t="e">
        <f>_xll.qlRateHelperEarliestDate($E55,Trigger)</f>
        <v>#NUM!</v>
      </c>
      <c r="M55" s="110" t="e">
        <f>_xll.qlRateHelperLatestDate($E55,Trigger)</f>
        <v>#NUM!</v>
      </c>
      <c r="N55" s="125"/>
    </row>
    <row r="56" spans="1:14" x14ac:dyDescent="0.2">
      <c r="B56" s="158"/>
      <c r="C56" s="157"/>
      <c r="D56" s="119"/>
      <c r="E56" s="119" t="str">
        <f>HKD_YCRH_Swaps_3M!L6</f>
        <v>HKD_YC3MRH_QM3H1Y#0000</v>
      </c>
      <c r="F56" s="119" t="str">
        <f>_xll.ohObjectPropertyValues(E56,"Rate")</f>
        <v>HKDQM3H1Y_Quote</v>
      </c>
      <c r="G56" s="118">
        <f>_xll.qlRateHelperQuoteValue($E56,Trigger)</f>
        <v>4.3E-3</v>
      </c>
      <c r="H56" s="118">
        <f>_xll.qlSwapRateHelperSpread($E56,Trigger)</f>
        <v>0</v>
      </c>
      <c r="I56" s="117" t="b">
        <f t="shared" si="0"/>
        <v>1</v>
      </c>
      <c r="J56" s="117">
        <v>50</v>
      </c>
      <c r="K56" s="117">
        <v>1</v>
      </c>
      <c r="L56" s="116">
        <f>_xll.qlRateHelperEarliestDate($E56,Trigger)</f>
        <v>41600</v>
      </c>
      <c r="M56" s="115">
        <f>_xll.qlRateHelperLatestDate($E56,Trigger)</f>
        <v>41967</v>
      </c>
    </row>
    <row r="57" spans="1:14" x14ac:dyDescent="0.2">
      <c r="B57" s="158"/>
      <c r="C57" s="157"/>
      <c r="D57" s="119"/>
      <c r="E57" s="119" t="str">
        <f>HKD_YCRH_Swaps_3M!L7</f>
        <v>HKD_YC3MRH_QM3H15M#0000</v>
      </c>
      <c r="F57" s="119" t="str">
        <f>_xll.ohObjectPropertyValues(E57,"Rate")</f>
        <v>HKDQM3H15M_Quote</v>
      </c>
      <c r="G57" s="118" t="e">
        <f>_xll.qlRateHelperQuoteValue($E57,Trigger)</f>
        <v>#NUM!</v>
      </c>
      <c r="H57" s="118">
        <f>_xll.qlSwapRateHelperSpread($E57,Trigger)</f>
        <v>0</v>
      </c>
      <c r="I57" s="117" t="b">
        <f t="shared" si="0"/>
        <v>0</v>
      </c>
      <c r="J57" s="117">
        <v>50</v>
      </c>
      <c r="K57" s="117">
        <v>1</v>
      </c>
      <c r="L57" s="116">
        <f>_xll.qlRateHelperEarliestDate($E57,Trigger)</f>
        <v>41600</v>
      </c>
      <c r="M57" s="115">
        <f>_xll.qlRateHelperLatestDate($E57,Trigger)</f>
        <v>42058</v>
      </c>
    </row>
    <row r="58" spans="1:14" x14ac:dyDescent="0.2">
      <c r="B58" s="158"/>
      <c r="C58" s="157"/>
      <c r="D58" s="119"/>
      <c r="E58" s="119" t="str">
        <f>HKD_YCRH_Swaps_3M!L8</f>
        <v>HKD_YC3MRH_QM3H18M#0000</v>
      </c>
      <c r="F58" s="119" t="str">
        <f>_xll.ohObjectPropertyValues(E58,"Rate")</f>
        <v>HKDQM3H18M_Quote</v>
      </c>
      <c r="G58" s="118">
        <f>_xll.qlRateHelperQuoteValue($E58,Trigger)</f>
        <v>4.5999999999999999E-3</v>
      </c>
      <c r="H58" s="118">
        <f>_xll.qlSwapRateHelperSpread($E58,Trigger)</f>
        <v>0</v>
      </c>
      <c r="I58" s="117" t="b">
        <f t="shared" si="0"/>
        <v>1</v>
      </c>
      <c r="J58" s="117">
        <v>50</v>
      </c>
      <c r="K58" s="117">
        <v>1</v>
      </c>
      <c r="L58" s="116">
        <f>_xll.qlRateHelperEarliestDate($E58,Trigger)</f>
        <v>41600</v>
      </c>
      <c r="M58" s="115">
        <f>_xll.qlRateHelperLatestDate($E58,Trigger)</f>
        <v>42146</v>
      </c>
    </row>
    <row r="59" spans="1:14" x14ac:dyDescent="0.2">
      <c r="B59" s="158"/>
      <c r="C59" s="157"/>
      <c r="D59" s="119"/>
      <c r="E59" s="119" t="str">
        <f>HKD_YCRH_Swaps_3M!L9</f>
        <v>HKD_YC3MRH_QM3H21M#0000</v>
      </c>
      <c r="F59" s="119" t="str">
        <f>_xll.ohObjectPropertyValues(E59,"Rate")</f>
        <v>HKDQM3H21M_Quote</v>
      </c>
      <c r="G59" s="118" t="e">
        <f>_xll.qlRateHelperQuoteValue($E59,Trigger)</f>
        <v>#NUM!</v>
      </c>
      <c r="H59" s="118">
        <f>_xll.qlSwapRateHelperSpread($E59,Trigger)</f>
        <v>0</v>
      </c>
      <c r="I59" s="117" t="b">
        <f t="shared" si="0"/>
        <v>0</v>
      </c>
      <c r="J59" s="117">
        <v>50</v>
      </c>
      <c r="K59" s="117">
        <v>1</v>
      </c>
      <c r="L59" s="116">
        <f>_xll.qlRateHelperEarliestDate($E59,Trigger)</f>
        <v>41600</v>
      </c>
      <c r="M59" s="115">
        <f>_xll.qlRateHelperLatestDate($E59,Trigger)</f>
        <v>42240</v>
      </c>
    </row>
    <row r="60" spans="1:14" x14ac:dyDescent="0.2">
      <c r="B60" s="158"/>
      <c r="C60" s="157"/>
      <c r="D60" s="119"/>
      <c r="E60" s="119" t="str">
        <f>HKD_YCRH_Swaps_3M!L10</f>
        <v>HKD_YC3MRH_QM3H2Y#0000</v>
      </c>
      <c r="F60" s="119" t="str">
        <f>_xll.ohObjectPropertyValues(E60,"Rate")</f>
        <v>HKDQM3H2Y_Quote</v>
      </c>
      <c r="G60" s="118">
        <f>_xll.qlRateHelperQuoteValue($E60,Trigger)</f>
        <v>5.1999999999999998E-3</v>
      </c>
      <c r="H60" s="118">
        <f>_xll.qlSwapRateHelperSpread($E60,Trigger)</f>
        <v>0</v>
      </c>
      <c r="I60" s="117" t="b">
        <f t="shared" si="0"/>
        <v>1</v>
      </c>
      <c r="J60" s="117">
        <v>50</v>
      </c>
      <c r="K60" s="117">
        <v>1</v>
      </c>
      <c r="L60" s="116">
        <f>_xll.qlRateHelperEarliestDate($E60,Trigger)</f>
        <v>41600</v>
      </c>
      <c r="M60" s="115">
        <f>_xll.qlRateHelperLatestDate($E60,Trigger)</f>
        <v>42331</v>
      </c>
    </row>
    <row r="61" spans="1:14" x14ac:dyDescent="0.2">
      <c r="B61" s="158"/>
      <c r="C61" s="157"/>
      <c r="D61" s="119"/>
      <c r="E61" s="119" t="str">
        <f>HKD_YCRH_Swaps_3M!L11</f>
        <v>HKD_YC3MRH_QM3H3Y#0000</v>
      </c>
      <c r="F61" s="119" t="str">
        <f>_xll.ohObjectPropertyValues(E61,"Rate")</f>
        <v>HKDQM3H3Y_Quote</v>
      </c>
      <c r="G61" s="118">
        <f>_xll.qlRateHelperQuoteValue($E61,Trigger)</f>
        <v>7.4999999999999997E-3</v>
      </c>
      <c r="H61" s="118">
        <f>_xll.qlSwapRateHelperSpread($E61,Trigger)</f>
        <v>0</v>
      </c>
      <c r="I61" s="117" t="b">
        <f t="shared" si="0"/>
        <v>1</v>
      </c>
      <c r="J61" s="117">
        <v>50</v>
      </c>
      <c r="K61" s="117">
        <v>1</v>
      </c>
      <c r="L61" s="116">
        <f>_xll.qlRateHelperEarliestDate($E61,Trigger)</f>
        <v>41600</v>
      </c>
      <c r="M61" s="115">
        <f>_xll.qlRateHelperLatestDate($E61,Trigger)</f>
        <v>42696</v>
      </c>
    </row>
    <row r="62" spans="1:14" x14ac:dyDescent="0.2">
      <c r="B62" s="158"/>
      <c r="C62" s="157"/>
      <c r="D62" s="119"/>
      <c r="E62" s="119" t="str">
        <f>HKD_YCRH_Swaps_3M!L12</f>
        <v>HKD_YC3MRH_QM3H4Y#0000</v>
      </c>
      <c r="F62" s="119" t="str">
        <f>_xll.ohObjectPropertyValues(E62,"Rate")</f>
        <v>HKDQM3H4Y_Quote</v>
      </c>
      <c r="G62" s="118">
        <f>_xll.qlRateHelperQuoteValue($E62,Trigger)</f>
        <v>1.1099999999999999E-2</v>
      </c>
      <c r="H62" s="118">
        <f>_xll.qlSwapRateHelperSpread($E62,Trigger)</f>
        <v>0</v>
      </c>
      <c r="I62" s="117" t="b">
        <f t="shared" si="0"/>
        <v>1</v>
      </c>
      <c r="J62" s="117">
        <v>50</v>
      </c>
      <c r="K62" s="117">
        <v>1</v>
      </c>
      <c r="L62" s="116">
        <f>_xll.qlRateHelperEarliestDate($E62,Trigger)</f>
        <v>41600</v>
      </c>
      <c r="M62" s="115">
        <f>_xll.qlRateHelperLatestDate($E62,Trigger)</f>
        <v>43061</v>
      </c>
    </row>
    <row r="63" spans="1:14" x14ac:dyDescent="0.2">
      <c r="B63" s="158"/>
      <c r="C63" s="157"/>
      <c r="D63" s="119"/>
      <c r="E63" s="119" t="str">
        <f>HKD_YCRH_Swaps_3M!L13</f>
        <v>HKD_YC3MRH_QM3H5Y#0000</v>
      </c>
      <c r="F63" s="119" t="str">
        <f>_xll.ohObjectPropertyValues(E63,"Rate")</f>
        <v>HKDQM3H5Y_Quote</v>
      </c>
      <c r="G63" s="118">
        <f>_xll.qlRateHelperQuoteValue($E63,Trigger)</f>
        <v>1.4999999999999999E-2</v>
      </c>
      <c r="H63" s="118">
        <f>_xll.qlSwapRateHelperSpread($E63,Trigger)</f>
        <v>0</v>
      </c>
      <c r="I63" s="117" t="b">
        <f t="shared" si="0"/>
        <v>1</v>
      </c>
      <c r="J63" s="117">
        <v>50</v>
      </c>
      <c r="K63" s="117">
        <v>1</v>
      </c>
      <c r="L63" s="116">
        <f>_xll.qlRateHelperEarliestDate($E63,Trigger)</f>
        <v>41600</v>
      </c>
      <c r="M63" s="115">
        <f>_xll.qlRateHelperLatestDate($E63,Trigger)</f>
        <v>43426</v>
      </c>
    </row>
    <row r="64" spans="1:14" x14ac:dyDescent="0.2">
      <c r="B64" s="158"/>
      <c r="C64" s="157"/>
      <c r="D64" s="119"/>
      <c r="E64" s="119" t="str">
        <f>HKD_YCRH_Swaps_3M!L14</f>
        <v>HKD_YC3MRH_QM3H6Y#0000</v>
      </c>
      <c r="F64" s="119" t="str">
        <f>_xll.ohObjectPropertyValues(E64,"Rate")</f>
        <v>HKDQM3H6Y_Quote</v>
      </c>
      <c r="G64" s="118" t="e">
        <f>_xll.qlRateHelperQuoteValue($E64,Trigger)</f>
        <v>#NUM!</v>
      </c>
      <c r="H64" s="118">
        <f>_xll.qlSwapRateHelperSpread($E64,Trigger)</f>
        <v>0</v>
      </c>
      <c r="I64" s="117" t="b">
        <f t="shared" si="0"/>
        <v>0</v>
      </c>
      <c r="J64" s="117">
        <v>50</v>
      </c>
      <c r="K64" s="117">
        <v>1</v>
      </c>
      <c r="L64" s="116">
        <f>_xll.qlRateHelperEarliestDate($E64,Trigger)</f>
        <v>41600</v>
      </c>
      <c r="M64" s="115">
        <f>_xll.qlRateHelperLatestDate($E64,Trigger)</f>
        <v>43791</v>
      </c>
    </row>
    <row r="65" spans="2:13" x14ac:dyDescent="0.2">
      <c r="B65" s="158"/>
      <c r="C65" s="157"/>
      <c r="D65" s="119"/>
      <c r="E65" s="119" t="str">
        <f>HKD_YCRH_Swaps_3M!L15</f>
        <v>HKD_YC3MRH_QM3H7Y#0000</v>
      </c>
      <c r="F65" s="119" t="str">
        <f>_xll.ohObjectPropertyValues(E65,"Rate")</f>
        <v>HKDQM3H7Y_Quote</v>
      </c>
      <c r="G65" s="118">
        <f>_xll.qlRateHelperQuoteValue($E65,Trigger)</f>
        <v>2.0799999999999999E-2</v>
      </c>
      <c r="H65" s="118">
        <f>_xll.qlSwapRateHelperSpread($E65,Trigger)</f>
        <v>0</v>
      </c>
      <c r="I65" s="117" t="b">
        <f t="shared" si="0"/>
        <v>1</v>
      </c>
      <c r="J65" s="117">
        <v>50</v>
      </c>
      <c r="K65" s="117">
        <v>1</v>
      </c>
      <c r="L65" s="116">
        <f>_xll.qlRateHelperEarliestDate($E65,Trigger)</f>
        <v>41600</v>
      </c>
      <c r="M65" s="115">
        <f>_xll.qlRateHelperLatestDate($E65,Trigger)</f>
        <v>44158</v>
      </c>
    </row>
    <row r="66" spans="2:13" x14ac:dyDescent="0.2">
      <c r="B66" s="158"/>
      <c r="C66" s="157"/>
      <c r="D66" s="119"/>
      <c r="E66" s="119" t="str">
        <f>HKD_YCRH_Swaps_3M!L16</f>
        <v>HKD_YC3MRH_QM3H8Y#0000</v>
      </c>
      <c r="F66" s="119" t="str">
        <f>_xll.ohObjectPropertyValues(E66,"Rate")</f>
        <v>HKDQM3H8Y_Quote</v>
      </c>
      <c r="G66" s="118" t="e">
        <f>_xll.qlRateHelperQuoteValue($E66,Trigger)</f>
        <v>#NUM!</v>
      </c>
      <c r="H66" s="118">
        <f>_xll.qlSwapRateHelperSpread($E66,Trigger)</f>
        <v>0</v>
      </c>
      <c r="I66" s="117" t="b">
        <f t="shared" ref="I66:I73" si="5">IF(ISERROR(G66),FALSE,TRUE)</f>
        <v>0</v>
      </c>
      <c r="J66" s="117">
        <v>50</v>
      </c>
      <c r="K66" s="117">
        <v>1</v>
      </c>
      <c r="L66" s="116">
        <f>_xll.qlRateHelperEarliestDate($E66,Trigger)</f>
        <v>41600</v>
      </c>
      <c r="M66" s="115">
        <f>_xll.qlRateHelperLatestDate($E66,Trigger)</f>
        <v>44522</v>
      </c>
    </row>
    <row r="67" spans="2:13" x14ac:dyDescent="0.2">
      <c r="B67" s="158"/>
      <c r="C67" s="157"/>
      <c r="D67" s="119"/>
      <c r="E67" s="119" t="str">
        <f>HKD_YCRH_Swaps_3M!L17</f>
        <v>HKD_YC3MRH_QM3H9Y#0000</v>
      </c>
      <c r="F67" s="119" t="str">
        <f>_xll.ohObjectPropertyValues(E67,"Rate")</f>
        <v>HKDQM3H9Y_Quote</v>
      </c>
      <c r="G67" s="118" t="e">
        <f>_xll.qlRateHelperQuoteValue($E67,Trigger)</f>
        <v>#NUM!</v>
      </c>
      <c r="H67" s="118">
        <f>_xll.qlSwapRateHelperSpread($E67,Trigger)</f>
        <v>0</v>
      </c>
      <c r="I67" s="117" t="b">
        <f t="shared" si="5"/>
        <v>0</v>
      </c>
      <c r="J67" s="117">
        <v>50</v>
      </c>
      <c r="K67" s="117">
        <v>1</v>
      </c>
      <c r="L67" s="116">
        <f>_xll.qlRateHelperEarliestDate($E67,Trigger)</f>
        <v>41600</v>
      </c>
      <c r="M67" s="115">
        <f>_xll.qlRateHelperLatestDate($E67,Trigger)</f>
        <v>44887</v>
      </c>
    </row>
    <row r="68" spans="2:13" x14ac:dyDescent="0.2">
      <c r="B68" s="158"/>
      <c r="C68" s="157"/>
      <c r="D68" s="119"/>
      <c r="E68" s="119" t="str">
        <f>HKD_YCRH_Swaps_3M!L18</f>
        <v>HKD_YC3MRH_QM3H10Y#0000</v>
      </c>
      <c r="F68" s="119" t="str">
        <f>_xll.ohObjectPropertyValues(E68,"Rate")</f>
        <v>HKDQM3H10Y_Quote</v>
      </c>
      <c r="G68" s="118">
        <f>_xll.qlRateHelperQuoteValue($E68,Trigger)</f>
        <v>2.6200000000000001E-2</v>
      </c>
      <c r="H68" s="118">
        <f>_xll.qlSwapRateHelperSpread($E68,Trigger)</f>
        <v>0</v>
      </c>
      <c r="I68" s="117" t="b">
        <f t="shared" si="5"/>
        <v>1</v>
      </c>
      <c r="J68" s="117">
        <v>50</v>
      </c>
      <c r="K68" s="117">
        <v>1</v>
      </c>
      <c r="L68" s="116">
        <f>_xll.qlRateHelperEarliestDate($E68,Trigger)</f>
        <v>41600</v>
      </c>
      <c r="M68" s="115">
        <f>_xll.qlRateHelperLatestDate($E68,Trigger)</f>
        <v>45252</v>
      </c>
    </row>
    <row r="69" spans="2:13" x14ac:dyDescent="0.2">
      <c r="B69" s="158"/>
      <c r="C69" s="157"/>
      <c r="D69" s="119"/>
      <c r="E69" s="119" t="str">
        <f>HKD_YCRH_Swaps_3M!L19</f>
        <v>HKD_YC3MRH_QM3H11Y#0000</v>
      </c>
      <c r="F69" s="119" t="str">
        <f>_xll.ohObjectPropertyValues(E69,"Rate")</f>
        <v>HKDQM3H11Y_Quote</v>
      </c>
      <c r="G69" s="118" t="e">
        <f>_xll.qlRateHelperQuoteValue($E69,Trigger)</f>
        <v>#NUM!</v>
      </c>
      <c r="H69" s="118">
        <f>_xll.qlSwapRateHelperSpread($E69,Trigger)</f>
        <v>0</v>
      </c>
      <c r="I69" s="117" t="b">
        <f t="shared" si="5"/>
        <v>0</v>
      </c>
      <c r="J69" s="117">
        <v>50</v>
      </c>
      <c r="K69" s="117">
        <v>1</v>
      </c>
      <c r="L69" s="116">
        <f>_xll.qlRateHelperEarliestDate($E69,Trigger)</f>
        <v>41600</v>
      </c>
      <c r="M69" s="115">
        <f>_xll.qlRateHelperLatestDate($E69,Trigger)</f>
        <v>45618</v>
      </c>
    </row>
    <row r="70" spans="2:13" x14ac:dyDescent="0.2">
      <c r="B70" s="158"/>
      <c r="C70" s="157"/>
      <c r="D70" s="119"/>
      <c r="E70" s="119" t="str">
        <f>HKD_YCRH_Swaps_3M!L20</f>
        <v>HKD_YC3MRH_QM3H12Y#0000</v>
      </c>
      <c r="F70" s="119" t="str">
        <f>_xll.ohObjectPropertyValues(E70,"Rate")</f>
        <v>HKDQM3H12Y_Quote</v>
      </c>
      <c r="G70" s="118">
        <f>_xll.qlRateHelperQuoteValue($E70,Trigger)</f>
        <v>2.81E-2</v>
      </c>
      <c r="H70" s="118">
        <f>_xll.qlSwapRateHelperSpread($E70,Trigger)</f>
        <v>0</v>
      </c>
      <c r="I70" s="117" t="b">
        <f t="shared" si="5"/>
        <v>1</v>
      </c>
      <c r="J70" s="117">
        <v>50</v>
      </c>
      <c r="K70" s="117">
        <v>1</v>
      </c>
      <c r="L70" s="116">
        <f>_xll.qlRateHelperEarliestDate($E70,Trigger)</f>
        <v>41600</v>
      </c>
      <c r="M70" s="115">
        <f>_xll.qlRateHelperLatestDate($E70,Trigger)</f>
        <v>45985</v>
      </c>
    </row>
    <row r="71" spans="2:13" x14ac:dyDescent="0.2">
      <c r="B71" s="158"/>
      <c r="C71" s="157"/>
      <c r="D71" s="119"/>
      <c r="E71" s="119" t="str">
        <f>HKD_YCRH_Swaps_3M!L21</f>
        <v>HKD_YC3MRH_QM3H13Y#0000</v>
      </c>
      <c r="F71" s="119" t="str">
        <f>_xll.ohObjectPropertyValues(E71,"Rate")</f>
        <v>HKDQM3H13Y_Quote</v>
      </c>
      <c r="G71" s="118" t="e">
        <f>_xll.qlRateHelperQuoteValue($E71,Trigger)</f>
        <v>#NUM!</v>
      </c>
      <c r="H71" s="118">
        <f>_xll.qlSwapRateHelperSpread($E71,Trigger)</f>
        <v>0</v>
      </c>
      <c r="I71" s="117" t="b">
        <f t="shared" si="5"/>
        <v>0</v>
      </c>
      <c r="J71" s="117">
        <v>50</v>
      </c>
      <c r="K71" s="117">
        <v>1</v>
      </c>
      <c r="L71" s="116">
        <f>_xll.qlRateHelperEarliestDate($E71,Trigger)</f>
        <v>41600</v>
      </c>
      <c r="M71" s="115">
        <f>_xll.qlRateHelperLatestDate($E71,Trigger)</f>
        <v>46349</v>
      </c>
    </row>
    <row r="72" spans="2:13" x14ac:dyDescent="0.2">
      <c r="B72" s="158"/>
      <c r="C72" s="157"/>
      <c r="D72" s="119"/>
      <c r="E72" s="119" t="str">
        <f>HKD_YCRH_Swaps_3M!L22</f>
        <v>HKD_YC3MRH_QM3H14Y#0000</v>
      </c>
      <c r="F72" s="119" t="str">
        <f>_xll.ohObjectPropertyValues(E72,"Rate")</f>
        <v>HKDQM3H14Y_Quote</v>
      </c>
      <c r="G72" s="118" t="e">
        <f>_xll.qlRateHelperQuoteValue($E72,Trigger)</f>
        <v>#NUM!</v>
      </c>
      <c r="H72" s="118">
        <f>_xll.qlSwapRateHelperSpread($E72,Trigger)</f>
        <v>0</v>
      </c>
      <c r="I72" s="117" t="b">
        <f t="shared" si="5"/>
        <v>0</v>
      </c>
      <c r="J72" s="117">
        <v>50</v>
      </c>
      <c r="K72" s="117">
        <v>1</v>
      </c>
      <c r="L72" s="116">
        <f>_xll.qlRateHelperEarliestDate($E72,Trigger)</f>
        <v>41600</v>
      </c>
      <c r="M72" s="115">
        <f>_xll.qlRateHelperLatestDate($E72,Trigger)</f>
        <v>46713</v>
      </c>
    </row>
    <row r="73" spans="2:13" x14ac:dyDescent="0.2">
      <c r="B73" s="158"/>
      <c r="C73" s="157"/>
      <c r="D73" s="119"/>
      <c r="E73" s="119" t="str">
        <f>HKD_YCRH_Swaps_3M!L23</f>
        <v>HKD_YC3MRH_QM3H15Y#0000</v>
      </c>
      <c r="F73" s="119" t="str">
        <f>_xll.ohObjectPropertyValues(E73,"Rate")</f>
        <v>HKDQM3H15Y_Quote</v>
      </c>
      <c r="G73" s="118">
        <f>_xll.qlRateHelperQuoteValue($E73,Trigger)</f>
        <v>2.9400000000000003E-2</v>
      </c>
      <c r="H73" s="118">
        <f>_xll.qlSwapRateHelperSpread($E73,Trigger)</f>
        <v>0</v>
      </c>
      <c r="I73" s="117" t="b">
        <f t="shared" si="5"/>
        <v>1</v>
      </c>
      <c r="J73" s="117">
        <v>50</v>
      </c>
      <c r="K73" s="117">
        <v>1</v>
      </c>
      <c r="L73" s="116">
        <f>_xll.qlRateHelperEarliestDate($E73,Trigger)</f>
        <v>41600</v>
      </c>
      <c r="M73" s="115">
        <f>_xll.qlRateHelperLatestDate($E73,Trigger)</f>
        <v>47079</v>
      </c>
    </row>
    <row r="74" spans="2:13" x14ac:dyDescent="0.2"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108" bestFit="1" customWidth="1"/>
    <col min="2" max="2" width="9" style="108" bestFit="1" customWidth="1"/>
    <col min="3" max="3" width="5.28515625" style="108" customWidth="1"/>
    <col min="4" max="4" width="21.42578125" style="109" bestFit="1" customWidth="1"/>
    <col min="5" max="6" width="8" style="109" bestFit="1" customWidth="1"/>
    <col min="7" max="8" width="17.28515625" style="109" bestFit="1" customWidth="1"/>
    <col min="9" max="9" width="12" style="108" bestFit="1" customWidth="1"/>
    <col min="10" max="16384" width="9.140625" style="108"/>
  </cols>
  <sheetData>
    <row r="1" spans="1:9" ht="23.25" thickBot="1" x14ac:dyDescent="0.25">
      <c r="A1" s="175" t="s">
        <v>96</v>
      </c>
      <c r="B1" s="176"/>
      <c r="D1" s="146" t="s">
        <v>95</v>
      </c>
      <c r="E1" s="145" t="s">
        <v>94</v>
      </c>
      <c r="F1" s="145"/>
      <c r="G1" s="145" t="s">
        <v>81</v>
      </c>
      <c r="H1" s="144" t="s">
        <v>80</v>
      </c>
      <c r="I1" s="126">
        <f t="array" ref="I1:I126">_xll.qlPiecewiseYieldCurveData(YieldCurve)</f>
        <v>1</v>
      </c>
    </row>
    <row r="2" spans="1:9" x14ac:dyDescent="0.2">
      <c r="A2" s="143" t="s">
        <v>93</v>
      </c>
      <c r="B2" s="142">
        <v>0</v>
      </c>
      <c r="D2" s="134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HKD_YCRH_FRAs_3M!RateHelperConstructors),ISERROR(HKD_YCRH_Swaps_3M!RateHelperConstructors)))</f>
        <v>HkdHibor3MLastFixing</v>
      </c>
      <c r="E2" s="133">
        <f>_xll.qlRateHelperRate($D2)</f>
        <v>3.8214000000000004E-3</v>
      </c>
      <c r="F2" s="133" t="str">
        <f>IF(ISERROR(_xll.qlSwapRateHelperSpread($D2)),IF(ISERROR(_xll.qlFuturesRateHelperConvexityAdjustment($D2)),"--",_xll.qlFuturesRateHelperConvexityAdjustment($D2)),_xll.qlSwapRateHelperSpread($D2))</f>
        <v>--</v>
      </c>
      <c r="G2" s="132">
        <f>_xll.qlRateHelperEarliestDate($D2)</f>
        <v>41600</v>
      </c>
      <c r="H2" s="131">
        <f>_xll.qlRateHelperLatestDate($D2)</f>
        <v>41694</v>
      </c>
      <c r="I2" s="126">
        <v>0.99901682621220256</v>
      </c>
    </row>
    <row r="3" spans="1:9" x14ac:dyDescent="0.2">
      <c r="A3" s="139" t="s">
        <v>92</v>
      </c>
      <c r="B3" s="141">
        <v>0</v>
      </c>
      <c r="D3" s="134" t="str">
        <v>HKD_YC3MRH_1x4F</v>
      </c>
      <c r="E3" s="133">
        <f>_xll.qlRateHelperRate($D3)</f>
        <v>4.1000000000000003E-3</v>
      </c>
      <c r="F3" s="133" t="str">
        <f>IF(ISERROR(_xll.qlSwapRateHelperSpread($D3)),IF(ISERROR(_xll.qlFuturesRateHelperConvexityAdjustment($D3)),"--",_xll.qlFuturesRateHelperConvexityAdjustment($D3)),_xll.qlSwapRateHelperSpread($D3))</f>
        <v>--</v>
      </c>
      <c r="G3" s="132">
        <f>_xll.qlRateHelperEarliestDate($D3)</f>
        <v>41631</v>
      </c>
      <c r="H3" s="131">
        <f>_xll.qlRateHelperLatestDate($D3)</f>
        <v>41722</v>
      </c>
      <c r="I3" s="126">
        <v>0.99867858119346153</v>
      </c>
    </row>
    <row r="4" spans="1:9" x14ac:dyDescent="0.2">
      <c r="A4" s="139" t="s">
        <v>91</v>
      </c>
      <c r="B4" s="141">
        <v>0</v>
      </c>
      <c r="D4" s="134" t="str">
        <v>HKD_YC3MRH_2x5F</v>
      </c>
      <c r="E4" s="133">
        <f>_xll.qlRateHelperRate($D4)</f>
        <v>4.1000000000000003E-3</v>
      </c>
      <c r="F4" s="133" t="str">
        <f>IF(ISERROR(_xll.qlSwapRateHelperSpread($D4)),IF(ISERROR(_xll.qlFuturesRateHelperConvexityAdjustment($D4)),"--",_xll.qlFuturesRateHelperConvexityAdjustment($D4)),_xll.qlSwapRateHelperSpread($D4))</f>
        <v>--</v>
      </c>
      <c r="G4" s="132">
        <f>_xll.qlRateHelperEarliestDate($D4)</f>
        <v>41661</v>
      </c>
      <c r="H4" s="131">
        <f>_xll.qlRateHelperLatestDate($D4)</f>
        <v>41751</v>
      </c>
      <c r="I4" s="126">
        <v>0.99838291612399666</v>
      </c>
    </row>
    <row r="5" spans="1:9" x14ac:dyDescent="0.2">
      <c r="A5" s="139" t="s">
        <v>90</v>
      </c>
      <c r="B5" s="140" t="s">
        <v>89</v>
      </c>
      <c r="D5" s="134" t="str">
        <v>HKD_YC3MRH_3x6F</v>
      </c>
      <c r="E5" s="133">
        <f>_xll.qlRateHelperRate($D5)</f>
        <v>4.1000000000000003E-3</v>
      </c>
      <c r="F5" s="133" t="str">
        <f>IF(ISERROR(_xll.qlSwapRateHelperSpread($D5)),IF(ISERROR(_xll.qlFuturesRateHelperConvexityAdjustment($D5)),"--",_xll.qlFuturesRateHelperConvexityAdjustment($D5)),_xll.qlSwapRateHelperSpread($D5))</f>
        <v>--</v>
      </c>
      <c r="G5" s="132">
        <f>_xll.qlRateHelperEarliestDate($D5)</f>
        <v>41694</v>
      </c>
      <c r="H5" s="131">
        <f>_xll.qlRateHelperLatestDate($D5)</f>
        <v>41785</v>
      </c>
      <c r="I5" s="126">
        <v>0.99799668220636362</v>
      </c>
    </row>
    <row r="6" spans="1:9" x14ac:dyDescent="0.2">
      <c r="A6" s="139" t="s">
        <v>62</v>
      </c>
      <c r="B6" s="138" t="str">
        <f>_xll.ohRangeRetrieveError(Selected!D2)</f>
        <v/>
      </c>
      <c r="D6" s="134" t="str">
        <v>HKD_YC3MRH_4x7F</v>
      </c>
      <c r="E6" s="133">
        <f>_xll.qlRateHelperRate($D6)</f>
        <v>4.2000000000000006E-3</v>
      </c>
      <c r="F6" s="133" t="str">
        <f>IF(ISERROR(_xll.qlSwapRateHelperSpread($D6)),IF(ISERROR(_xll.qlFuturesRateHelperConvexityAdjustment($D6)),"--",_xll.qlFuturesRateHelperConvexityAdjustment($D6)),_xll.qlSwapRateHelperSpread($D6))</f>
        <v>--</v>
      </c>
      <c r="G6" s="132">
        <f>_xll.qlRateHelperEarliestDate($D6)</f>
        <v>41722</v>
      </c>
      <c r="H6" s="131">
        <f>_xll.qlRateHelperLatestDate($D6)</f>
        <v>41814</v>
      </c>
      <c r="I6" s="126">
        <v>0.99762246798379095</v>
      </c>
    </row>
    <row r="7" spans="1:9" ht="12" thickBot="1" x14ac:dyDescent="0.25">
      <c r="A7" s="137" t="str">
        <f>_xll.ohGroup(RateHelperPrefix&amp;"_RateHelpersSelected",_xll.ohPack(Selected!D2:D126),TRUE,,ObjectOverwrite)</f>
        <v>HKD_YC3MRH_RateHelpersSelected#0000</v>
      </c>
      <c r="B7" s="136" t="str">
        <f>_xll.ohRangeRetrieveError(RateHelpersSelected)</f>
        <v/>
      </c>
      <c r="D7" s="134" t="str">
        <v>HKD_YC3MRH_5x8F</v>
      </c>
      <c r="E7" s="133">
        <f>_xll.qlRateHelperRate($D7)</f>
        <v>4.4000000000000003E-3</v>
      </c>
      <c r="F7" s="133" t="str">
        <f>IF(ISERROR(_xll.qlSwapRateHelperSpread($D7)),IF(ISERROR(_xll.qlFuturesRateHelperConvexityAdjustment($D7)),"--",_xll.qlFuturesRateHelperConvexityAdjustment($D7)),_xll.qlSwapRateHelperSpread($D7))</f>
        <v>--</v>
      </c>
      <c r="G7" s="132">
        <f>_xll.qlRateHelperEarliestDate($D7)</f>
        <v>41751</v>
      </c>
      <c r="H7" s="131">
        <f>_xll.qlRateHelperLatestDate($D7)</f>
        <v>41842</v>
      </c>
      <c r="I7" s="126">
        <v>0.99728890385767954</v>
      </c>
    </row>
    <row r="8" spans="1:9" x14ac:dyDescent="0.2">
      <c r="D8" s="134" t="str">
        <v>HKD_YC3MRH_6x9F</v>
      </c>
      <c r="E8" s="133">
        <f>_xll.qlRateHelperRate($D8)</f>
        <v>4.5000000000000005E-3</v>
      </c>
      <c r="F8" s="133" t="str">
        <f>IF(ISERROR(_xll.qlSwapRateHelperSpread($D8)),IF(ISERROR(_xll.qlFuturesRateHelperConvexityAdjustment($D8)),"--",_xll.qlFuturesRateHelperConvexityAdjustment($D8)),_xll.qlSwapRateHelperSpread($D8))</f>
        <v>--</v>
      </c>
      <c r="G8" s="132">
        <f>_xll.qlRateHelperEarliestDate($D8)</f>
        <v>41781</v>
      </c>
      <c r="H8" s="131">
        <f>_xll.qlRateHelperLatestDate($D8)</f>
        <v>41873</v>
      </c>
      <c r="I8" s="126">
        <v>0.99691555268959242</v>
      </c>
    </row>
    <row r="9" spans="1:9" x14ac:dyDescent="0.2">
      <c r="D9" s="134" t="str">
        <v>HKD_YC3MRH_7x10F</v>
      </c>
      <c r="E9" s="133">
        <f>_xll.qlRateHelperRate($D9)</f>
        <v>4.5999999999999999E-3</v>
      </c>
      <c r="F9" s="133" t="str">
        <f>IF(ISERROR(_xll.qlSwapRateHelperSpread($D9)),IF(ISERROR(_xll.qlFuturesRateHelperConvexityAdjustment($D9)),"--",_xll.qlFuturesRateHelperConvexityAdjustment($D9)),_xll.qlSwapRateHelperSpread($D9))</f>
        <v>--</v>
      </c>
      <c r="G9" s="132">
        <f>_xll.qlRateHelperEarliestDate($D9)</f>
        <v>41813</v>
      </c>
      <c r="H9" s="131">
        <f>_xll.qlRateHelperLatestDate($D9)</f>
        <v>41905</v>
      </c>
      <c r="I9" s="126">
        <v>0.99647970474708203</v>
      </c>
    </row>
    <row r="10" spans="1:9" x14ac:dyDescent="0.2">
      <c r="D10" s="134" t="str">
        <v>HKD_YC3MRH_8x11F</v>
      </c>
      <c r="E10" s="133">
        <f>_xll.qlRateHelperRate($D10)</f>
        <v>4.6999999999999993E-3</v>
      </c>
      <c r="F10" s="133" t="str">
        <f>IF(ISERROR(_xll.qlSwapRateHelperSpread($D10)),IF(ISERROR(_xll.qlFuturesRateHelperConvexityAdjustment($D10)),"--",_xll.qlFuturesRateHelperConvexityAdjustment($D10)),_xll.qlSwapRateHelperSpread($D10))</f>
        <v>--</v>
      </c>
      <c r="G10" s="132">
        <f>_xll.qlRateHelperEarliestDate($D10)</f>
        <v>41842</v>
      </c>
      <c r="H10" s="131">
        <f>_xll.qlRateHelperLatestDate($D10)</f>
        <v>41934</v>
      </c>
      <c r="I10" s="126">
        <v>0.99610885599618371</v>
      </c>
    </row>
    <row r="11" spans="1:9" x14ac:dyDescent="0.2">
      <c r="D11" s="134" t="str">
        <v>HKD_YC3MRH_QM3H1Y</v>
      </c>
      <c r="E11" s="133">
        <f>_xll.qlRateHelperRate($D11)</f>
        <v>4.3E-3</v>
      </c>
      <c r="F11" s="133">
        <f>IF(ISERROR(_xll.qlSwapRateHelperSpread($D11)),IF(ISERROR(_xll.qlFuturesRateHelperConvexityAdjustment($D11)),"--",_xll.qlFuturesRateHelperConvexityAdjustment($D11)),_xll.qlSwapRateHelperSpread($D11))</f>
        <v>0</v>
      </c>
      <c r="G11" s="132">
        <f>_xll.qlRateHelperEarliestDate($D11)</f>
        <v>41600</v>
      </c>
      <c r="H11" s="131">
        <f>_xll.qlRateHelperLatestDate($D11)</f>
        <v>41967</v>
      </c>
      <c r="I11" s="126">
        <v>0.99568764804846799</v>
      </c>
    </row>
    <row r="12" spans="1:9" x14ac:dyDescent="0.2">
      <c r="A12" s="135"/>
      <c r="D12" s="134" t="str">
        <v>HKD_YC3MRH_QM3H18M</v>
      </c>
      <c r="E12" s="133">
        <f>_xll.qlRateHelperRate($D12)</f>
        <v>4.5999999999999999E-3</v>
      </c>
      <c r="F12" s="133">
        <f>IF(ISERROR(_xll.qlSwapRateHelperSpread($D12)),IF(ISERROR(_xll.qlFuturesRateHelperConvexityAdjustment($D12)),"--",_xll.qlFuturesRateHelperConvexityAdjustment($D12)),_xll.qlSwapRateHelperSpread($D12))</f>
        <v>0</v>
      </c>
      <c r="G12" s="132">
        <f>_xll.qlRateHelperEarliestDate($D12)</f>
        <v>41600</v>
      </c>
      <c r="H12" s="131">
        <f>_xll.qlRateHelperLatestDate($D12)</f>
        <v>42146</v>
      </c>
      <c r="I12" s="126">
        <v>0.99314484795501734</v>
      </c>
    </row>
    <row r="13" spans="1:9" x14ac:dyDescent="0.2">
      <c r="A13" s="135"/>
      <c r="D13" s="134" t="str">
        <v>HKD_YC3MRH_QM3H2Y</v>
      </c>
      <c r="E13" s="133">
        <f>_xll.qlRateHelperRate($D13)</f>
        <v>5.1999999999999998E-3</v>
      </c>
      <c r="F13" s="133">
        <f>IF(ISERROR(_xll.qlSwapRateHelperSpread($D13)),IF(ISERROR(_xll.qlFuturesRateHelperConvexityAdjustment($D13)),"--",_xll.qlFuturesRateHelperConvexityAdjustment($D13)),_xll.qlSwapRateHelperSpread($D13))</f>
        <v>0</v>
      </c>
      <c r="G13" s="132">
        <f>_xll.qlRateHelperEarliestDate($D13)</f>
        <v>41600</v>
      </c>
      <c r="H13" s="131">
        <f>_xll.qlRateHelperLatestDate($D13)</f>
        <v>42331</v>
      </c>
      <c r="I13" s="126">
        <v>0.98963987572834888</v>
      </c>
    </row>
    <row r="14" spans="1:9" x14ac:dyDescent="0.2">
      <c r="D14" s="134" t="str">
        <v>HKD_YC3MRH_QM3H3Y</v>
      </c>
      <c r="E14" s="133">
        <f>_xll.qlRateHelperRate($D14)</f>
        <v>7.4999999999999997E-3</v>
      </c>
      <c r="F14" s="133">
        <f>IF(ISERROR(_xll.qlSwapRateHelperSpread($D14)),IF(ISERROR(_xll.qlFuturesRateHelperConvexityAdjustment($D14)),"--",_xll.qlFuturesRateHelperConvexityAdjustment($D14)),_xll.qlSwapRateHelperSpread($D14))</f>
        <v>0</v>
      </c>
      <c r="G14" s="132">
        <f>_xll.qlRateHelperEarliestDate($D14)</f>
        <v>41600</v>
      </c>
      <c r="H14" s="131">
        <f>_xll.qlRateHelperLatestDate($D14)</f>
        <v>42696</v>
      </c>
      <c r="I14" s="126">
        <v>0.9776864342329743</v>
      </c>
    </row>
    <row r="15" spans="1:9" x14ac:dyDescent="0.2">
      <c r="D15" s="134" t="str">
        <v>HKD_YC3MRH_QM3H4Y</v>
      </c>
      <c r="E15" s="133">
        <f>_xll.qlRateHelperRate($D15)</f>
        <v>1.1099999999999999E-2</v>
      </c>
      <c r="F15" s="133">
        <f>IF(ISERROR(_xll.qlSwapRateHelperSpread($D15)),IF(ISERROR(_xll.qlFuturesRateHelperConvexityAdjustment($D15)),"--",_xll.qlFuturesRateHelperConvexityAdjustment($D15)),_xll.qlSwapRateHelperSpread($D15))</f>
        <v>0</v>
      </c>
      <c r="G15" s="132">
        <f>_xll.qlRateHelperEarliestDate($D15)</f>
        <v>41600</v>
      </c>
      <c r="H15" s="131">
        <f>_xll.qlRateHelperLatestDate($D15)</f>
        <v>43061</v>
      </c>
      <c r="I15" s="126">
        <v>0.9562637700033505</v>
      </c>
    </row>
    <row r="16" spans="1:9" x14ac:dyDescent="0.2">
      <c r="D16" s="134" t="str">
        <v>HKD_YC3MRH_QM3H5Y</v>
      </c>
      <c r="E16" s="133">
        <f>_xll.qlRateHelperRate($D16)</f>
        <v>1.4999999999999999E-2</v>
      </c>
      <c r="F16" s="133">
        <f>IF(ISERROR(_xll.qlSwapRateHelperSpread($D16)),IF(ISERROR(_xll.qlFuturesRateHelperConvexityAdjustment($D16)),"--",_xll.qlFuturesRateHelperConvexityAdjustment($D16)),_xll.qlSwapRateHelperSpread($D16))</f>
        <v>0</v>
      </c>
      <c r="G16" s="132">
        <f>_xll.qlRateHelperEarliestDate($D16)</f>
        <v>41600</v>
      </c>
      <c r="H16" s="131">
        <f>_xll.qlRateHelperLatestDate($D16)</f>
        <v>43426</v>
      </c>
      <c r="I16" s="126">
        <v>0.92682296333015612</v>
      </c>
    </row>
    <row r="17" spans="4:9" x14ac:dyDescent="0.2">
      <c r="D17" s="134" t="str">
        <v>HKD_YC3MRH_QM3H7Y</v>
      </c>
      <c r="E17" s="133">
        <f>_xll.qlRateHelperRate($D17)</f>
        <v>2.0799999999999999E-2</v>
      </c>
      <c r="F17" s="133">
        <f>IF(ISERROR(_xll.qlSwapRateHelperSpread($D17)),IF(ISERROR(_xll.qlFuturesRateHelperConvexityAdjustment($D17)),"--",_xll.qlFuturesRateHelperConvexityAdjustment($D17)),_xll.qlSwapRateHelperSpread($D17))</f>
        <v>0</v>
      </c>
      <c r="G17" s="132">
        <f>_xll.qlRateHelperEarliestDate($D17)</f>
        <v>41600</v>
      </c>
      <c r="H17" s="131">
        <f>_xll.qlRateHelperLatestDate($D17)</f>
        <v>44158</v>
      </c>
      <c r="I17" s="126">
        <v>0.86138676397325709</v>
      </c>
    </row>
    <row r="18" spans="4:9" x14ac:dyDescent="0.2">
      <c r="D18" s="134" t="str">
        <v>HKD_YC3MRH_QM3H10Y</v>
      </c>
      <c r="E18" s="133">
        <f>_xll.qlRateHelperRate($D18)</f>
        <v>2.6200000000000001E-2</v>
      </c>
      <c r="F18" s="133">
        <f>IF(ISERROR(_xll.qlSwapRateHelperSpread($D18)),IF(ISERROR(_xll.qlFuturesRateHelperConvexityAdjustment($D18)),"--",_xll.qlFuturesRateHelperConvexityAdjustment($D18)),_xll.qlSwapRateHelperSpread($D18))</f>
        <v>0</v>
      </c>
      <c r="G18" s="132">
        <f>_xll.qlRateHelperEarliestDate($D18)</f>
        <v>41600</v>
      </c>
      <c r="H18" s="131">
        <f>_xll.qlRateHelperLatestDate($D18)</f>
        <v>45252</v>
      </c>
      <c r="I18" s="126">
        <v>0.76203074775792334</v>
      </c>
    </row>
    <row r="19" spans="4:9" x14ac:dyDescent="0.2">
      <c r="D19" s="134" t="str">
        <v>HKD_YC3MRH_QM3H12Y</v>
      </c>
      <c r="E19" s="133">
        <f>_xll.qlRateHelperRate($D19)</f>
        <v>2.81E-2</v>
      </c>
      <c r="F19" s="133">
        <f>IF(ISERROR(_xll.qlSwapRateHelperSpread($D19)),IF(ISERROR(_xll.qlFuturesRateHelperConvexityAdjustment($D19)),"--",_xll.qlFuturesRateHelperConvexityAdjustment($D19)),_xll.qlSwapRateHelperSpread($D19))</f>
        <v>0</v>
      </c>
      <c r="G19" s="132">
        <f>_xll.qlRateHelperEarliestDate($D19)</f>
        <v>41600</v>
      </c>
      <c r="H19" s="131">
        <f>_xll.qlRateHelperLatestDate($D19)</f>
        <v>45985</v>
      </c>
      <c r="I19" s="126">
        <v>0.70366594682382311</v>
      </c>
    </row>
    <row r="20" spans="4:9" x14ac:dyDescent="0.2">
      <c r="D20" s="134" t="str">
        <v>HKD_YC3MRH_QM3H15Y</v>
      </c>
      <c r="E20" s="133">
        <f>_xll.qlRateHelperRate($D20)</f>
        <v>2.9400000000000003E-2</v>
      </c>
      <c r="F20" s="133">
        <f>IF(ISERROR(_xll.qlSwapRateHelperSpread($D20)),IF(ISERROR(_xll.qlFuturesRateHelperConvexityAdjustment($D20)),"--",_xll.qlFuturesRateHelperConvexityAdjustment($D20)),_xll.qlSwapRateHelperSpread($D20))</f>
        <v>0</v>
      </c>
      <c r="G20" s="132">
        <f>_xll.qlRateHelperEarliestDate($D20)</f>
        <v>41600</v>
      </c>
      <c r="H20" s="131">
        <f>_xll.qlRateHelperLatestDate($D20)</f>
        <v>47079</v>
      </c>
      <c r="I20" s="126">
        <v>0.63149398965622683</v>
      </c>
    </row>
    <row r="21" spans="4:9" x14ac:dyDescent="0.2">
      <c r="D21" s="134" t="e">
        <v>#N/A</v>
      </c>
      <c r="E21" s="133" t="e">
        <f>_xll.qlRateHelperRate($D21)</f>
        <v>#VALUE!</v>
      </c>
      <c r="F21" s="133" t="str">
        <f>IF(ISERROR(_xll.qlSwapRateHelperSpread($D21)),IF(ISERROR(_xll.qlFuturesRateHelperConvexityAdjustment($D21)),"--",_xll.qlFuturesRateHelperConvexityAdjustment($D21)),_xll.qlSwapRateHelperSpread($D21))</f>
        <v>--</v>
      </c>
      <c r="G21" s="132" t="e">
        <f>_xll.qlRateHelperEarliestDate($D21)</f>
        <v>#VALUE!</v>
      </c>
      <c r="H21" s="131" t="e">
        <f>_xll.qlRateHelperLatestDate($D21)</f>
        <v>#VALUE!</v>
      </c>
      <c r="I21" s="126" t="e">
        <v>#N/A</v>
      </c>
    </row>
    <row r="22" spans="4:9" x14ac:dyDescent="0.2">
      <c r="D22" s="134" t="e">
        <v>#N/A</v>
      </c>
      <c r="E22" s="133" t="e">
        <f>_xll.qlRateHelperRate($D22)</f>
        <v>#VALUE!</v>
      </c>
      <c r="F22" s="133" t="str">
        <f>IF(ISERROR(_xll.qlSwapRateHelperSpread($D22)),IF(ISERROR(_xll.qlFuturesRateHelperConvexityAdjustment($D22)),"--",_xll.qlFuturesRateHelperConvexityAdjustment($D22)),_xll.qlSwapRateHelperSpread($D22))</f>
        <v>--</v>
      </c>
      <c r="G22" s="132" t="e">
        <f>_xll.qlRateHelperEarliestDate($D22)</f>
        <v>#VALUE!</v>
      </c>
      <c r="H22" s="131" t="e">
        <f>_xll.qlRateHelperLatestDate($D22)</f>
        <v>#VALUE!</v>
      </c>
      <c r="I22" s="126" t="e">
        <v>#N/A</v>
      </c>
    </row>
    <row r="23" spans="4:9" x14ac:dyDescent="0.2">
      <c r="D23" s="134" t="e">
        <v>#N/A</v>
      </c>
      <c r="E23" s="133" t="e">
        <f>_xll.qlRateHelperRate($D23)</f>
        <v>#VALUE!</v>
      </c>
      <c r="F23" s="133" t="str">
        <f>IF(ISERROR(_xll.qlSwapRateHelperSpread($D23)),IF(ISERROR(_xll.qlFuturesRateHelperConvexityAdjustment($D23)),"--",_xll.qlFuturesRateHelperConvexityAdjustment($D23)),_xll.qlSwapRateHelperSpread($D23))</f>
        <v>--</v>
      </c>
      <c r="G23" s="132" t="e">
        <f>_xll.qlRateHelperEarliestDate($D23)</f>
        <v>#VALUE!</v>
      </c>
      <c r="H23" s="131" t="e">
        <f>_xll.qlRateHelperLatestDate($D23)</f>
        <v>#VALUE!</v>
      </c>
      <c r="I23" s="126" t="e">
        <v>#N/A</v>
      </c>
    </row>
    <row r="24" spans="4:9" x14ac:dyDescent="0.2">
      <c r="D24" s="134" t="e">
        <v>#N/A</v>
      </c>
      <c r="E24" s="133" t="e">
        <f>_xll.qlRateHelperRate($D24)</f>
        <v>#VALUE!</v>
      </c>
      <c r="F24" s="133" t="str">
        <f>IF(ISERROR(_xll.qlSwapRateHelperSpread($D24)),IF(ISERROR(_xll.qlFuturesRateHelperConvexityAdjustment($D24)),"--",_xll.qlFuturesRateHelperConvexityAdjustment($D24)),_xll.qlSwapRateHelperSpread($D24))</f>
        <v>--</v>
      </c>
      <c r="G24" s="132" t="e">
        <f>_xll.qlRateHelperEarliestDate($D24)</f>
        <v>#VALUE!</v>
      </c>
      <c r="H24" s="131" t="e">
        <f>_xll.qlRateHelperLatestDate($D24)</f>
        <v>#VALUE!</v>
      </c>
      <c r="I24" s="126" t="e">
        <v>#N/A</v>
      </c>
    </row>
    <row r="25" spans="4:9" x14ac:dyDescent="0.2">
      <c r="D25" s="134" t="e">
        <v>#N/A</v>
      </c>
      <c r="E25" s="133" t="e">
        <f>_xll.qlRateHelperRate($D25)</f>
        <v>#VALUE!</v>
      </c>
      <c r="F25" s="133" t="str">
        <f>IF(ISERROR(_xll.qlSwapRateHelperSpread($D25)),IF(ISERROR(_xll.qlFuturesRateHelperConvexityAdjustment($D25)),"--",_xll.qlFuturesRateHelperConvexityAdjustment($D25)),_xll.qlSwapRateHelperSpread($D25))</f>
        <v>--</v>
      </c>
      <c r="G25" s="132" t="e">
        <f>_xll.qlRateHelperEarliestDate($D25)</f>
        <v>#VALUE!</v>
      </c>
      <c r="H25" s="131" t="e">
        <f>_xll.qlRateHelperLatestDate($D25)</f>
        <v>#VALUE!</v>
      </c>
      <c r="I25" s="126" t="e">
        <v>#N/A</v>
      </c>
    </row>
    <row r="26" spans="4:9" x14ac:dyDescent="0.2">
      <c r="D26" s="134" t="e">
        <v>#N/A</v>
      </c>
      <c r="E26" s="133" t="e">
        <f>_xll.qlRateHelperRate($D26)</f>
        <v>#VALUE!</v>
      </c>
      <c r="F26" s="133" t="str">
        <f>IF(ISERROR(_xll.qlSwapRateHelperSpread($D26)),IF(ISERROR(_xll.qlFuturesRateHelperConvexityAdjustment($D26)),"--",_xll.qlFuturesRateHelperConvexityAdjustment($D26)),_xll.qlSwapRateHelperSpread($D26))</f>
        <v>--</v>
      </c>
      <c r="G26" s="132" t="e">
        <f>_xll.qlRateHelperEarliestDate($D26)</f>
        <v>#VALUE!</v>
      </c>
      <c r="H26" s="131" t="e">
        <f>_xll.qlRateHelperLatestDate($D26)</f>
        <v>#VALUE!</v>
      </c>
      <c r="I26" s="126" t="e">
        <v>#N/A</v>
      </c>
    </row>
    <row r="27" spans="4:9" x14ac:dyDescent="0.2">
      <c r="D27" s="134" t="e">
        <v>#N/A</v>
      </c>
      <c r="E27" s="133" t="e">
        <f>_xll.qlRateHelperRate($D27)</f>
        <v>#VALUE!</v>
      </c>
      <c r="F27" s="133" t="str">
        <f>IF(ISERROR(_xll.qlSwapRateHelperSpread($D27)),IF(ISERROR(_xll.qlFuturesRateHelperConvexityAdjustment($D27)),"--",_xll.qlFuturesRateHelperConvexityAdjustment($D27)),_xll.qlSwapRateHelperSpread($D27))</f>
        <v>--</v>
      </c>
      <c r="G27" s="132" t="e">
        <f>_xll.qlRateHelperEarliestDate($D27)</f>
        <v>#VALUE!</v>
      </c>
      <c r="H27" s="131" t="e">
        <f>_xll.qlRateHelperLatestDate($D27)</f>
        <v>#VALUE!</v>
      </c>
      <c r="I27" s="126" t="e">
        <v>#N/A</v>
      </c>
    </row>
    <row r="28" spans="4:9" x14ac:dyDescent="0.2">
      <c r="D28" s="134" t="e">
        <v>#N/A</v>
      </c>
      <c r="E28" s="133" t="e">
        <f>_xll.qlRateHelperRate($D28)</f>
        <v>#VALUE!</v>
      </c>
      <c r="F28" s="133" t="str">
        <f>IF(ISERROR(_xll.qlSwapRateHelperSpread($D28)),IF(ISERROR(_xll.qlFuturesRateHelperConvexityAdjustment($D28)),"--",_xll.qlFuturesRateHelperConvexityAdjustment($D28)),_xll.qlSwapRateHelperSpread($D28))</f>
        <v>--</v>
      </c>
      <c r="G28" s="132" t="e">
        <f>_xll.qlRateHelperEarliestDate($D28)</f>
        <v>#VALUE!</v>
      </c>
      <c r="H28" s="131" t="e">
        <f>_xll.qlRateHelperLatestDate($D28)</f>
        <v>#VALUE!</v>
      </c>
      <c r="I28" s="126" t="e">
        <v>#N/A</v>
      </c>
    </row>
    <row r="29" spans="4:9" x14ac:dyDescent="0.2">
      <c r="D29" s="134" t="e">
        <v>#N/A</v>
      </c>
      <c r="E29" s="133" t="e">
        <f>_xll.qlRateHelperRate($D29)</f>
        <v>#VALUE!</v>
      </c>
      <c r="F29" s="133" t="str">
        <f>IF(ISERROR(_xll.qlSwapRateHelperSpread($D29)),IF(ISERROR(_xll.qlFuturesRateHelperConvexityAdjustment($D29)),"--",_xll.qlFuturesRateHelperConvexityAdjustment($D29)),_xll.qlSwapRateHelperSpread($D29))</f>
        <v>--</v>
      </c>
      <c r="G29" s="132" t="e">
        <f>_xll.qlRateHelperEarliestDate($D29)</f>
        <v>#VALUE!</v>
      </c>
      <c r="H29" s="131" t="e">
        <f>_xll.qlRateHelperLatestDate($D29)</f>
        <v>#VALUE!</v>
      </c>
      <c r="I29" s="126" t="e">
        <v>#N/A</v>
      </c>
    </row>
    <row r="30" spans="4:9" x14ac:dyDescent="0.2">
      <c r="D30" s="134" t="e">
        <v>#N/A</v>
      </c>
      <c r="E30" s="133" t="e">
        <f>_xll.qlRateHelperRate($D30)</f>
        <v>#VALUE!</v>
      </c>
      <c r="F30" s="133" t="str">
        <f>IF(ISERROR(_xll.qlSwapRateHelperSpread($D30)),IF(ISERROR(_xll.qlFuturesRateHelperConvexityAdjustment($D30)),"--",_xll.qlFuturesRateHelperConvexityAdjustment($D30)),_xll.qlSwapRateHelperSpread($D30))</f>
        <v>--</v>
      </c>
      <c r="G30" s="132" t="e">
        <f>_xll.qlRateHelperEarliestDate($D30)</f>
        <v>#VALUE!</v>
      </c>
      <c r="H30" s="131" t="e">
        <f>_xll.qlRateHelperLatestDate($D30)</f>
        <v>#VALUE!</v>
      </c>
      <c r="I30" s="126" t="e">
        <v>#N/A</v>
      </c>
    </row>
    <row r="31" spans="4:9" x14ac:dyDescent="0.2">
      <c r="D31" s="134" t="e">
        <v>#N/A</v>
      </c>
      <c r="E31" s="133" t="e">
        <f>_xll.qlRateHelperRate($D31)</f>
        <v>#VALUE!</v>
      </c>
      <c r="F31" s="133" t="str">
        <f>IF(ISERROR(_xll.qlSwapRateHelperSpread($D31)),IF(ISERROR(_xll.qlFuturesRateHelperConvexityAdjustment($D31)),"--",_xll.qlFuturesRateHelperConvexityAdjustment($D31)),_xll.qlSwapRateHelperSpread($D31))</f>
        <v>--</v>
      </c>
      <c r="G31" s="132" t="e">
        <f>_xll.qlRateHelperEarliestDate($D31)</f>
        <v>#VALUE!</v>
      </c>
      <c r="H31" s="131" t="e">
        <f>_xll.qlRateHelperLatestDate($D31)</f>
        <v>#VALUE!</v>
      </c>
      <c r="I31" s="126" t="e">
        <v>#N/A</v>
      </c>
    </row>
    <row r="32" spans="4:9" x14ac:dyDescent="0.2">
      <c r="D32" s="134" t="e">
        <v>#N/A</v>
      </c>
      <c r="E32" s="133" t="e">
        <f>_xll.qlRateHelperRate($D32)</f>
        <v>#VALUE!</v>
      </c>
      <c r="F32" s="133" t="str">
        <f>IF(ISERROR(_xll.qlSwapRateHelperSpread($D32)),IF(ISERROR(_xll.qlFuturesRateHelperConvexityAdjustment($D32)),"--",_xll.qlFuturesRateHelperConvexityAdjustment($D32)),_xll.qlSwapRateHelperSpread($D32))</f>
        <v>--</v>
      </c>
      <c r="G32" s="132" t="e">
        <f>_xll.qlRateHelperEarliestDate($D32)</f>
        <v>#VALUE!</v>
      </c>
      <c r="H32" s="131" t="e">
        <f>_xll.qlRateHelperLatestDate($D32)</f>
        <v>#VALUE!</v>
      </c>
      <c r="I32" s="126" t="e">
        <v>#N/A</v>
      </c>
    </row>
    <row r="33" spans="4:9" x14ac:dyDescent="0.2">
      <c r="D33" s="134" t="e">
        <v>#N/A</v>
      </c>
      <c r="E33" s="133" t="e">
        <f>_xll.qlRateHelperRate($D33)</f>
        <v>#VALUE!</v>
      </c>
      <c r="F33" s="133" t="str">
        <f>IF(ISERROR(_xll.qlSwapRateHelperSpread($D33)),IF(ISERROR(_xll.qlFuturesRateHelperConvexityAdjustment($D33)),"--",_xll.qlFuturesRateHelperConvexityAdjustment($D33)),_xll.qlSwapRateHelperSpread($D33))</f>
        <v>--</v>
      </c>
      <c r="G33" s="132" t="e">
        <f>_xll.qlRateHelperEarliestDate($D33)</f>
        <v>#VALUE!</v>
      </c>
      <c r="H33" s="131" t="e">
        <f>_xll.qlRateHelperLatestDate($D33)</f>
        <v>#VALUE!</v>
      </c>
      <c r="I33" s="126" t="e">
        <v>#N/A</v>
      </c>
    </row>
    <row r="34" spans="4:9" x14ac:dyDescent="0.2">
      <c r="D34" s="134" t="e">
        <v>#N/A</v>
      </c>
      <c r="E34" s="133" t="e">
        <f>_xll.qlRateHelperRate($D34)</f>
        <v>#VALUE!</v>
      </c>
      <c r="F34" s="133" t="str">
        <f>IF(ISERROR(_xll.qlSwapRateHelperSpread($D34)),IF(ISERROR(_xll.qlFuturesRateHelperConvexityAdjustment($D34)),"--",_xll.qlFuturesRateHelperConvexityAdjustment($D34)),_xll.qlSwapRateHelperSpread($D34))</f>
        <v>--</v>
      </c>
      <c r="G34" s="132" t="e">
        <f>_xll.qlRateHelperEarliestDate($D34)</f>
        <v>#VALUE!</v>
      </c>
      <c r="H34" s="131" t="e">
        <f>_xll.qlRateHelperLatestDate($D34)</f>
        <v>#VALUE!</v>
      </c>
      <c r="I34" s="126" t="e">
        <v>#N/A</v>
      </c>
    </row>
    <row r="35" spans="4:9" x14ac:dyDescent="0.2">
      <c r="D35" s="134" t="e">
        <v>#N/A</v>
      </c>
      <c r="E35" s="133" t="e">
        <f>_xll.qlRateHelperRate($D35)</f>
        <v>#VALUE!</v>
      </c>
      <c r="F35" s="133" t="str">
        <f>IF(ISERROR(_xll.qlSwapRateHelperSpread($D35)),IF(ISERROR(_xll.qlFuturesRateHelperConvexityAdjustment($D35)),"--",_xll.qlFuturesRateHelperConvexityAdjustment($D35)),_xll.qlSwapRateHelperSpread($D35))</f>
        <v>--</v>
      </c>
      <c r="G35" s="132" t="e">
        <f>_xll.qlRateHelperEarliestDate($D35)</f>
        <v>#VALUE!</v>
      </c>
      <c r="H35" s="131" t="e">
        <f>_xll.qlRateHelperLatestDate($D35)</f>
        <v>#VALUE!</v>
      </c>
      <c r="I35" s="126" t="e">
        <v>#N/A</v>
      </c>
    </row>
    <row r="36" spans="4:9" x14ac:dyDescent="0.2">
      <c r="D36" s="134" t="e">
        <v>#N/A</v>
      </c>
      <c r="E36" s="133" t="e">
        <f>_xll.qlRateHelperRate($D36)</f>
        <v>#VALUE!</v>
      </c>
      <c r="F36" s="133" t="str">
        <f>IF(ISERROR(_xll.qlSwapRateHelperSpread($D36)),IF(ISERROR(_xll.qlFuturesRateHelperConvexityAdjustment($D36)),"--",_xll.qlFuturesRateHelperConvexityAdjustment($D36)),_xll.qlSwapRateHelperSpread($D36))</f>
        <v>--</v>
      </c>
      <c r="G36" s="132" t="e">
        <f>_xll.qlRateHelperEarliestDate($D36)</f>
        <v>#VALUE!</v>
      </c>
      <c r="H36" s="131" t="e">
        <f>_xll.qlRateHelperLatestDate($D36)</f>
        <v>#VALUE!</v>
      </c>
      <c r="I36" s="126" t="e">
        <v>#N/A</v>
      </c>
    </row>
    <row r="37" spans="4:9" x14ac:dyDescent="0.2">
      <c r="D37" s="134" t="e">
        <v>#N/A</v>
      </c>
      <c r="E37" s="133" t="e">
        <f>_xll.qlRateHelperRate($D37)</f>
        <v>#VALUE!</v>
      </c>
      <c r="F37" s="133" t="str">
        <f>IF(ISERROR(_xll.qlSwapRateHelperSpread($D37)),IF(ISERROR(_xll.qlFuturesRateHelperConvexityAdjustment($D37)),"--",_xll.qlFuturesRateHelperConvexityAdjustment($D37)),_xll.qlSwapRateHelperSpread($D37))</f>
        <v>--</v>
      </c>
      <c r="G37" s="132" t="e">
        <f>_xll.qlRateHelperEarliestDate($D37)</f>
        <v>#VALUE!</v>
      </c>
      <c r="H37" s="131" t="e">
        <f>_xll.qlRateHelperLatestDate($D37)</f>
        <v>#VALUE!</v>
      </c>
      <c r="I37" s="126" t="e">
        <v>#N/A</v>
      </c>
    </row>
    <row r="38" spans="4:9" x14ac:dyDescent="0.2">
      <c r="D38" s="134" t="e">
        <v>#N/A</v>
      </c>
      <c r="E38" s="133" t="e">
        <f>_xll.qlRateHelperRate($D38)</f>
        <v>#VALUE!</v>
      </c>
      <c r="F38" s="133" t="str">
        <f>IF(ISERROR(_xll.qlSwapRateHelperSpread($D38)),IF(ISERROR(_xll.qlFuturesRateHelperConvexityAdjustment($D38)),"--",_xll.qlFuturesRateHelperConvexityAdjustment($D38)),_xll.qlSwapRateHelperSpread($D38))</f>
        <v>--</v>
      </c>
      <c r="G38" s="132" t="e">
        <f>_xll.qlRateHelperEarliestDate($D38)</f>
        <v>#VALUE!</v>
      </c>
      <c r="H38" s="131" t="e">
        <f>_xll.qlRateHelperLatestDate($D38)</f>
        <v>#VALUE!</v>
      </c>
      <c r="I38" s="126" t="e">
        <v>#N/A</v>
      </c>
    </row>
    <row r="39" spans="4:9" x14ac:dyDescent="0.2">
      <c r="D39" s="134" t="e">
        <v>#N/A</v>
      </c>
      <c r="E39" s="133" t="e">
        <f>_xll.qlRateHelperRate($D39)</f>
        <v>#VALUE!</v>
      </c>
      <c r="F39" s="133" t="str">
        <f>IF(ISERROR(_xll.qlSwapRateHelperSpread($D39)),IF(ISERROR(_xll.qlFuturesRateHelperConvexityAdjustment($D39)),"--",_xll.qlFuturesRateHelperConvexityAdjustment($D39)),_xll.qlSwapRateHelperSpread($D39))</f>
        <v>--</v>
      </c>
      <c r="G39" s="132" t="e">
        <f>_xll.qlRateHelperEarliestDate($D39)</f>
        <v>#VALUE!</v>
      </c>
      <c r="H39" s="131" t="e">
        <f>_xll.qlRateHelperLatestDate($D39)</f>
        <v>#VALUE!</v>
      </c>
      <c r="I39" s="126" t="e">
        <v>#N/A</v>
      </c>
    </row>
    <row r="40" spans="4:9" x14ac:dyDescent="0.2">
      <c r="D40" s="134" t="e">
        <v>#N/A</v>
      </c>
      <c r="E40" s="133" t="e">
        <f>_xll.qlRateHelperRate($D40)</f>
        <v>#VALUE!</v>
      </c>
      <c r="F40" s="133" t="str">
        <f>IF(ISERROR(_xll.qlSwapRateHelperSpread($D40)),IF(ISERROR(_xll.qlFuturesRateHelperConvexityAdjustment($D40)),"--",_xll.qlFuturesRateHelperConvexityAdjustment($D40)),_xll.qlSwapRateHelperSpread($D40))</f>
        <v>--</v>
      </c>
      <c r="G40" s="132" t="e">
        <f>_xll.qlRateHelperEarliestDate($D40)</f>
        <v>#VALUE!</v>
      </c>
      <c r="H40" s="131" t="e">
        <f>_xll.qlRateHelperLatestDate($D40)</f>
        <v>#VALUE!</v>
      </c>
      <c r="I40" s="126" t="e">
        <v>#N/A</v>
      </c>
    </row>
    <row r="41" spans="4:9" x14ac:dyDescent="0.2">
      <c r="D41" s="134" t="e">
        <v>#N/A</v>
      </c>
      <c r="E41" s="133" t="e">
        <f>_xll.qlRateHelperRate($D41)</f>
        <v>#VALUE!</v>
      </c>
      <c r="F41" s="133" t="str">
        <f>IF(ISERROR(_xll.qlSwapRateHelperSpread($D41)),IF(ISERROR(_xll.qlFuturesRateHelperConvexityAdjustment($D41)),"--",_xll.qlFuturesRateHelperConvexityAdjustment($D41)),_xll.qlSwapRateHelperSpread($D41))</f>
        <v>--</v>
      </c>
      <c r="G41" s="132" t="e">
        <f>_xll.qlRateHelperEarliestDate($D41)</f>
        <v>#VALUE!</v>
      </c>
      <c r="H41" s="131" t="e">
        <f>_xll.qlRateHelperLatestDate($D41)</f>
        <v>#VALUE!</v>
      </c>
      <c r="I41" s="126" t="e">
        <v>#N/A</v>
      </c>
    </row>
    <row r="42" spans="4:9" x14ac:dyDescent="0.2">
      <c r="D42" s="134" t="e">
        <v>#N/A</v>
      </c>
      <c r="E42" s="133" t="e">
        <f>_xll.qlRateHelperRate($D42)</f>
        <v>#VALUE!</v>
      </c>
      <c r="F42" s="133" t="str">
        <f>IF(ISERROR(_xll.qlSwapRateHelperSpread($D42)),IF(ISERROR(_xll.qlFuturesRateHelperConvexityAdjustment($D42)),"--",_xll.qlFuturesRateHelperConvexityAdjustment($D42)),_xll.qlSwapRateHelperSpread($D42))</f>
        <v>--</v>
      </c>
      <c r="G42" s="132" t="e">
        <f>_xll.qlRateHelperEarliestDate($D42)</f>
        <v>#VALUE!</v>
      </c>
      <c r="H42" s="131" t="e">
        <f>_xll.qlRateHelperLatestDate($D42)</f>
        <v>#VALUE!</v>
      </c>
      <c r="I42" s="126" t="e">
        <v>#N/A</v>
      </c>
    </row>
    <row r="43" spans="4:9" x14ac:dyDescent="0.2">
      <c r="D43" s="134" t="e">
        <v>#N/A</v>
      </c>
      <c r="E43" s="133" t="e">
        <f>_xll.qlRateHelperRate($D43)</f>
        <v>#VALUE!</v>
      </c>
      <c r="F43" s="133" t="str">
        <f>IF(ISERROR(_xll.qlSwapRateHelperSpread($D43)),IF(ISERROR(_xll.qlFuturesRateHelperConvexityAdjustment($D43)),"--",_xll.qlFuturesRateHelperConvexityAdjustment($D43)),_xll.qlSwapRateHelperSpread($D43))</f>
        <v>--</v>
      </c>
      <c r="G43" s="132" t="e">
        <f>_xll.qlRateHelperEarliestDate($D43)</f>
        <v>#VALUE!</v>
      </c>
      <c r="H43" s="131" t="e">
        <f>_xll.qlRateHelperLatestDate($D43)</f>
        <v>#VALUE!</v>
      </c>
      <c r="I43" s="126" t="e">
        <v>#N/A</v>
      </c>
    </row>
    <row r="44" spans="4:9" x14ac:dyDescent="0.2">
      <c r="D44" s="134" t="e">
        <v>#N/A</v>
      </c>
      <c r="E44" s="133" t="e">
        <f>_xll.qlRateHelperRate($D44)</f>
        <v>#VALUE!</v>
      </c>
      <c r="F44" s="133" t="str">
        <f>IF(ISERROR(_xll.qlSwapRateHelperSpread($D44)),IF(ISERROR(_xll.qlFuturesRateHelperConvexityAdjustment($D44)),"--",_xll.qlFuturesRateHelperConvexityAdjustment($D44)),_xll.qlSwapRateHelperSpread($D44))</f>
        <v>--</v>
      </c>
      <c r="G44" s="132" t="e">
        <f>_xll.qlRateHelperEarliestDate($D44)</f>
        <v>#VALUE!</v>
      </c>
      <c r="H44" s="131" t="e">
        <f>_xll.qlRateHelperLatestDate($D44)</f>
        <v>#VALUE!</v>
      </c>
      <c r="I44" s="126" t="e">
        <v>#N/A</v>
      </c>
    </row>
    <row r="45" spans="4:9" x14ac:dyDescent="0.2">
      <c r="D45" s="134" t="e">
        <v>#N/A</v>
      </c>
      <c r="E45" s="133" t="e">
        <f>_xll.qlRateHelperRate($D45)</f>
        <v>#VALUE!</v>
      </c>
      <c r="F45" s="133" t="str">
        <f>IF(ISERROR(_xll.qlSwapRateHelperSpread($D45)),IF(ISERROR(_xll.qlFuturesRateHelperConvexityAdjustment($D45)),"--",_xll.qlFuturesRateHelperConvexityAdjustment($D45)),_xll.qlSwapRateHelperSpread($D45))</f>
        <v>--</v>
      </c>
      <c r="G45" s="132" t="e">
        <f>_xll.qlRateHelperEarliestDate($D45)</f>
        <v>#VALUE!</v>
      </c>
      <c r="H45" s="131" t="e">
        <f>_xll.qlRateHelperLatestDate($D45)</f>
        <v>#VALUE!</v>
      </c>
      <c r="I45" s="126" t="e">
        <v>#N/A</v>
      </c>
    </row>
    <row r="46" spans="4:9" x14ac:dyDescent="0.2">
      <c r="D46" s="134" t="e">
        <v>#N/A</v>
      </c>
      <c r="E46" s="133" t="e">
        <f>_xll.qlRateHelperRate($D46)</f>
        <v>#VALUE!</v>
      </c>
      <c r="F46" s="133" t="str">
        <f>IF(ISERROR(_xll.qlSwapRateHelperSpread($D46)),IF(ISERROR(_xll.qlFuturesRateHelperConvexityAdjustment($D46)),"--",_xll.qlFuturesRateHelperConvexityAdjustment($D46)),_xll.qlSwapRateHelperSpread($D46))</f>
        <v>--</v>
      </c>
      <c r="G46" s="132" t="e">
        <f>_xll.qlRateHelperEarliestDate($D46)</f>
        <v>#VALUE!</v>
      </c>
      <c r="H46" s="131" t="e">
        <f>_xll.qlRateHelperLatestDate($D46)</f>
        <v>#VALUE!</v>
      </c>
      <c r="I46" s="126" t="e">
        <v>#N/A</v>
      </c>
    </row>
    <row r="47" spans="4:9" x14ac:dyDescent="0.2">
      <c r="D47" s="134" t="e">
        <v>#N/A</v>
      </c>
      <c r="E47" s="133" t="e">
        <f>_xll.qlRateHelperRate($D47)</f>
        <v>#VALUE!</v>
      </c>
      <c r="F47" s="133" t="str">
        <f>IF(ISERROR(_xll.qlSwapRateHelperSpread($D47)),IF(ISERROR(_xll.qlFuturesRateHelperConvexityAdjustment($D47)),"--",_xll.qlFuturesRateHelperConvexityAdjustment($D47)),_xll.qlSwapRateHelperSpread($D47))</f>
        <v>--</v>
      </c>
      <c r="G47" s="132" t="e">
        <f>_xll.qlRateHelperEarliestDate($D47)</f>
        <v>#VALUE!</v>
      </c>
      <c r="H47" s="131" t="e">
        <f>_xll.qlRateHelperLatestDate($D47)</f>
        <v>#VALUE!</v>
      </c>
      <c r="I47" s="126" t="e">
        <v>#N/A</v>
      </c>
    </row>
    <row r="48" spans="4:9" x14ac:dyDescent="0.2">
      <c r="D48" s="134" t="e">
        <v>#N/A</v>
      </c>
      <c r="E48" s="133" t="e">
        <f>_xll.qlRateHelperRate($D48)</f>
        <v>#VALUE!</v>
      </c>
      <c r="F48" s="133" t="str">
        <f>IF(ISERROR(_xll.qlSwapRateHelperSpread($D48)),IF(ISERROR(_xll.qlFuturesRateHelperConvexityAdjustment($D48)),"--",_xll.qlFuturesRateHelperConvexityAdjustment($D48)),_xll.qlSwapRateHelperSpread($D48))</f>
        <v>--</v>
      </c>
      <c r="G48" s="132" t="e">
        <f>_xll.qlRateHelperEarliestDate($D48)</f>
        <v>#VALUE!</v>
      </c>
      <c r="H48" s="131" t="e">
        <f>_xll.qlRateHelperLatestDate($D48)</f>
        <v>#VALUE!</v>
      </c>
      <c r="I48" s="126" t="e">
        <v>#N/A</v>
      </c>
    </row>
    <row r="49" spans="4:9" x14ac:dyDescent="0.2">
      <c r="D49" s="134" t="e">
        <v>#N/A</v>
      </c>
      <c r="E49" s="133" t="e">
        <f>_xll.qlRateHelperRate($D49)</f>
        <v>#VALUE!</v>
      </c>
      <c r="F49" s="133" t="str">
        <f>IF(ISERROR(_xll.qlSwapRateHelperSpread($D49)),IF(ISERROR(_xll.qlFuturesRateHelperConvexityAdjustment($D49)),"--",_xll.qlFuturesRateHelperConvexityAdjustment($D49)),_xll.qlSwapRateHelperSpread($D49))</f>
        <v>--</v>
      </c>
      <c r="G49" s="132" t="e">
        <f>_xll.qlRateHelperEarliestDate($D49)</f>
        <v>#VALUE!</v>
      </c>
      <c r="H49" s="131" t="e">
        <f>_xll.qlRateHelperLatestDate($D49)</f>
        <v>#VALUE!</v>
      </c>
      <c r="I49" s="126" t="e">
        <v>#N/A</v>
      </c>
    </row>
    <row r="50" spans="4:9" x14ac:dyDescent="0.2">
      <c r="D50" s="134" t="e">
        <v>#N/A</v>
      </c>
      <c r="E50" s="133" t="e">
        <f>_xll.qlRateHelperRate($D50)</f>
        <v>#VALUE!</v>
      </c>
      <c r="F50" s="133" t="str">
        <f>IF(ISERROR(_xll.qlSwapRateHelperSpread($D50)),IF(ISERROR(_xll.qlFuturesRateHelperConvexityAdjustment($D50)),"--",_xll.qlFuturesRateHelperConvexityAdjustment($D50)),_xll.qlSwapRateHelperSpread($D50))</f>
        <v>--</v>
      </c>
      <c r="G50" s="132" t="e">
        <f>_xll.qlRateHelperEarliestDate($D50)</f>
        <v>#VALUE!</v>
      </c>
      <c r="H50" s="131" t="e">
        <f>_xll.qlRateHelperLatestDate($D50)</f>
        <v>#VALUE!</v>
      </c>
      <c r="I50" s="126" t="e">
        <v>#N/A</v>
      </c>
    </row>
    <row r="51" spans="4:9" x14ac:dyDescent="0.2">
      <c r="D51" s="134" t="e">
        <v>#N/A</v>
      </c>
      <c r="E51" s="133" t="e">
        <f>_xll.qlRateHelperRate($D51)</f>
        <v>#VALUE!</v>
      </c>
      <c r="F51" s="133" t="str">
        <f>IF(ISERROR(_xll.qlSwapRateHelperSpread($D51)),IF(ISERROR(_xll.qlFuturesRateHelperConvexityAdjustment($D51)),"--",_xll.qlFuturesRateHelperConvexityAdjustment($D51)),_xll.qlSwapRateHelperSpread($D51))</f>
        <v>--</v>
      </c>
      <c r="G51" s="132" t="e">
        <f>_xll.qlRateHelperEarliestDate($D51)</f>
        <v>#VALUE!</v>
      </c>
      <c r="H51" s="131" t="e">
        <f>_xll.qlRateHelperLatestDate($D51)</f>
        <v>#VALUE!</v>
      </c>
      <c r="I51" s="126" t="e">
        <v>#N/A</v>
      </c>
    </row>
    <row r="52" spans="4:9" x14ac:dyDescent="0.2">
      <c r="D52" s="134" t="e">
        <v>#N/A</v>
      </c>
      <c r="E52" s="133" t="e">
        <f>_xll.qlRateHelperRate($D52)</f>
        <v>#VALUE!</v>
      </c>
      <c r="F52" s="133" t="str">
        <f>IF(ISERROR(_xll.qlSwapRateHelperSpread($D52)),IF(ISERROR(_xll.qlFuturesRateHelperConvexityAdjustment($D52)),"--",_xll.qlFuturesRateHelperConvexityAdjustment($D52)),_xll.qlSwapRateHelperSpread($D52))</f>
        <v>--</v>
      </c>
      <c r="G52" s="132" t="e">
        <f>_xll.qlRateHelperEarliestDate($D52)</f>
        <v>#VALUE!</v>
      </c>
      <c r="H52" s="131" t="e">
        <f>_xll.qlRateHelperLatestDate($D52)</f>
        <v>#VALUE!</v>
      </c>
      <c r="I52" s="126" t="e">
        <v>#N/A</v>
      </c>
    </row>
    <row r="53" spans="4:9" x14ac:dyDescent="0.2">
      <c r="D53" s="134" t="e">
        <v>#N/A</v>
      </c>
      <c r="E53" s="133" t="e">
        <f>_xll.qlRateHelperRate($D53)</f>
        <v>#VALUE!</v>
      </c>
      <c r="F53" s="133" t="str">
        <f>IF(ISERROR(_xll.qlSwapRateHelperSpread($D53)),IF(ISERROR(_xll.qlFuturesRateHelperConvexityAdjustment($D53)),"--",_xll.qlFuturesRateHelperConvexityAdjustment($D53)),_xll.qlSwapRateHelperSpread($D53))</f>
        <v>--</v>
      </c>
      <c r="G53" s="132" t="e">
        <f>_xll.qlRateHelperEarliestDate($D53)</f>
        <v>#VALUE!</v>
      </c>
      <c r="H53" s="131" t="e">
        <f>_xll.qlRateHelperLatestDate($D53)</f>
        <v>#VALUE!</v>
      </c>
      <c r="I53" s="126" t="e">
        <v>#N/A</v>
      </c>
    </row>
    <row r="54" spans="4:9" x14ac:dyDescent="0.2">
      <c r="D54" s="134" t="e">
        <v>#N/A</v>
      </c>
      <c r="E54" s="133" t="e">
        <f>_xll.qlRateHelperRate($D54)</f>
        <v>#VALUE!</v>
      </c>
      <c r="F54" s="133" t="str">
        <f>IF(ISERROR(_xll.qlSwapRateHelperSpread($D54)),IF(ISERROR(_xll.qlFuturesRateHelperConvexityAdjustment($D54)),"--",_xll.qlFuturesRateHelperConvexityAdjustment($D54)),_xll.qlSwapRateHelperSpread($D54))</f>
        <v>--</v>
      </c>
      <c r="G54" s="132" t="e">
        <f>_xll.qlRateHelperEarliestDate($D54)</f>
        <v>#VALUE!</v>
      </c>
      <c r="H54" s="131" t="e">
        <f>_xll.qlRateHelperLatestDate($D54)</f>
        <v>#VALUE!</v>
      </c>
      <c r="I54" s="126" t="e">
        <v>#N/A</v>
      </c>
    </row>
    <row r="55" spans="4:9" x14ac:dyDescent="0.2">
      <c r="D55" s="134" t="e">
        <v>#N/A</v>
      </c>
      <c r="E55" s="133" t="e">
        <f>_xll.qlRateHelperRate($D55)</f>
        <v>#VALUE!</v>
      </c>
      <c r="F55" s="133" t="str">
        <f>IF(ISERROR(_xll.qlSwapRateHelperSpread($D55)),IF(ISERROR(_xll.qlFuturesRateHelperConvexityAdjustment($D55)),"--",_xll.qlFuturesRateHelperConvexityAdjustment($D55)),_xll.qlSwapRateHelperSpread($D55))</f>
        <v>--</v>
      </c>
      <c r="G55" s="132" t="e">
        <f>_xll.qlRateHelperEarliestDate($D55)</f>
        <v>#VALUE!</v>
      </c>
      <c r="H55" s="131" t="e">
        <f>_xll.qlRateHelperLatestDate($D55)</f>
        <v>#VALUE!</v>
      </c>
      <c r="I55" s="126" t="e">
        <v>#N/A</v>
      </c>
    </row>
    <row r="56" spans="4:9" x14ac:dyDescent="0.2">
      <c r="D56" s="134" t="e">
        <v>#N/A</v>
      </c>
      <c r="E56" s="133" t="e">
        <f>_xll.qlRateHelperRate($D56)</f>
        <v>#VALUE!</v>
      </c>
      <c r="F56" s="133" t="str">
        <f>IF(ISERROR(_xll.qlSwapRateHelperSpread($D56)),IF(ISERROR(_xll.qlFuturesRateHelperConvexityAdjustment($D56)),"--",_xll.qlFuturesRateHelperConvexityAdjustment($D56)),_xll.qlSwapRateHelperSpread($D56))</f>
        <v>--</v>
      </c>
      <c r="G56" s="132" t="e">
        <f>_xll.qlRateHelperEarliestDate($D56)</f>
        <v>#VALUE!</v>
      </c>
      <c r="H56" s="131" t="e">
        <f>_xll.qlRateHelperLatestDate($D56)</f>
        <v>#VALUE!</v>
      </c>
      <c r="I56" s="126" t="e">
        <v>#N/A</v>
      </c>
    </row>
    <row r="57" spans="4:9" x14ac:dyDescent="0.2">
      <c r="D57" s="134" t="e">
        <v>#N/A</v>
      </c>
      <c r="E57" s="133" t="e">
        <f>_xll.qlRateHelperRate($D57)</f>
        <v>#VALUE!</v>
      </c>
      <c r="F57" s="133" t="str">
        <f>IF(ISERROR(_xll.qlSwapRateHelperSpread($D57)),IF(ISERROR(_xll.qlFuturesRateHelperConvexityAdjustment($D57)),"--",_xll.qlFuturesRateHelperConvexityAdjustment($D57)),_xll.qlSwapRateHelperSpread($D57))</f>
        <v>--</v>
      </c>
      <c r="G57" s="132" t="e">
        <f>_xll.qlRateHelperEarliestDate($D57)</f>
        <v>#VALUE!</v>
      </c>
      <c r="H57" s="131" t="e">
        <f>_xll.qlRateHelperLatestDate($D57)</f>
        <v>#VALUE!</v>
      </c>
      <c r="I57" s="126" t="e">
        <v>#N/A</v>
      </c>
    </row>
    <row r="58" spans="4:9" x14ac:dyDescent="0.2">
      <c r="D58" s="134" t="e">
        <v>#N/A</v>
      </c>
      <c r="E58" s="133" t="e">
        <f>_xll.qlRateHelperRate($D58)</f>
        <v>#VALUE!</v>
      </c>
      <c r="F58" s="133" t="str">
        <f>IF(ISERROR(_xll.qlSwapRateHelperSpread($D58)),IF(ISERROR(_xll.qlFuturesRateHelperConvexityAdjustment($D58)),"--",_xll.qlFuturesRateHelperConvexityAdjustment($D58)),_xll.qlSwapRateHelperSpread($D58))</f>
        <v>--</v>
      </c>
      <c r="G58" s="132" t="e">
        <f>_xll.qlRateHelperEarliestDate($D58)</f>
        <v>#VALUE!</v>
      </c>
      <c r="H58" s="131" t="e">
        <f>_xll.qlRateHelperLatestDate($D58)</f>
        <v>#VALUE!</v>
      </c>
      <c r="I58" s="126" t="e">
        <v>#N/A</v>
      </c>
    </row>
    <row r="59" spans="4:9" x14ac:dyDescent="0.2">
      <c r="D59" s="134" t="e">
        <v>#N/A</v>
      </c>
      <c r="E59" s="133" t="e">
        <f>_xll.qlRateHelperRate($D59)</f>
        <v>#VALUE!</v>
      </c>
      <c r="F59" s="133" t="str">
        <f>IF(ISERROR(_xll.qlSwapRateHelperSpread($D59)),IF(ISERROR(_xll.qlFuturesRateHelperConvexityAdjustment($D59)),"--",_xll.qlFuturesRateHelperConvexityAdjustment($D59)),_xll.qlSwapRateHelperSpread($D59))</f>
        <v>--</v>
      </c>
      <c r="G59" s="132" t="e">
        <f>_xll.qlRateHelperEarliestDate($D59)</f>
        <v>#VALUE!</v>
      </c>
      <c r="H59" s="131" t="e">
        <f>_xll.qlRateHelperLatestDate($D59)</f>
        <v>#VALUE!</v>
      </c>
      <c r="I59" s="126" t="e">
        <v>#N/A</v>
      </c>
    </row>
    <row r="60" spans="4:9" x14ac:dyDescent="0.2">
      <c r="D60" s="134" t="e">
        <v>#N/A</v>
      </c>
      <c r="E60" s="133" t="e">
        <f>_xll.qlRateHelperRate($D60)</f>
        <v>#VALUE!</v>
      </c>
      <c r="F60" s="133" t="str">
        <f>IF(ISERROR(_xll.qlSwapRateHelperSpread($D60)),IF(ISERROR(_xll.qlFuturesRateHelperConvexityAdjustment($D60)),"--",_xll.qlFuturesRateHelperConvexityAdjustment($D60)),_xll.qlSwapRateHelperSpread($D60))</f>
        <v>--</v>
      </c>
      <c r="G60" s="132" t="e">
        <f>_xll.qlRateHelperEarliestDate($D60)</f>
        <v>#VALUE!</v>
      </c>
      <c r="H60" s="131" t="e">
        <f>_xll.qlRateHelperLatestDate($D60)</f>
        <v>#VALUE!</v>
      </c>
      <c r="I60" s="126" t="e">
        <v>#N/A</v>
      </c>
    </row>
    <row r="61" spans="4:9" x14ac:dyDescent="0.2">
      <c r="D61" s="134" t="e">
        <v>#N/A</v>
      </c>
      <c r="E61" s="133" t="e">
        <f>_xll.qlRateHelperRate($D61)</f>
        <v>#VALUE!</v>
      </c>
      <c r="F61" s="133" t="str">
        <f>IF(ISERROR(_xll.qlSwapRateHelperSpread($D61)),IF(ISERROR(_xll.qlFuturesRateHelperConvexityAdjustment($D61)),"--",_xll.qlFuturesRateHelperConvexityAdjustment($D61)),_xll.qlSwapRateHelperSpread($D61))</f>
        <v>--</v>
      </c>
      <c r="G61" s="132" t="e">
        <f>_xll.qlRateHelperEarliestDate($D61)</f>
        <v>#VALUE!</v>
      </c>
      <c r="H61" s="131" t="e">
        <f>_xll.qlRateHelperLatestDate($D61)</f>
        <v>#VALUE!</v>
      </c>
      <c r="I61" s="126" t="e">
        <v>#N/A</v>
      </c>
    </row>
    <row r="62" spans="4:9" x14ac:dyDescent="0.2">
      <c r="D62" s="134" t="e">
        <v>#N/A</v>
      </c>
      <c r="E62" s="133" t="e">
        <f>_xll.qlRateHelperRate($D62)</f>
        <v>#VALUE!</v>
      </c>
      <c r="F62" s="133" t="str">
        <f>IF(ISERROR(_xll.qlSwapRateHelperSpread($D62)),IF(ISERROR(_xll.qlFuturesRateHelperConvexityAdjustment($D62)),"--",_xll.qlFuturesRateHelperConvexityAdjustment($D62)),_xll.qlSwapRateHelperSpread($D62))</f>
        <v>--</v>
      </c>
      <c r="G62" s="132" t="e">
        <f>_xll.qlRateHelperEarliestDate($D62)</f>
        <v>#VALUE!</v>
      </c>
      <c r="H62" s="131" t="e">
        <f>_xll.qlRateHelperLatestDate($D62)</f>
        <v>#VALUE!</v>
      </c>
      <c r="I62" s="126" t="e">
        <v>#N/A</v>
      </c>
    </row>
    <row r="63" spans="4:9" x14ac:dyDescent="0.2">
      <c r="D63" s="134" t="e">
        <v>#N/A</v>
      </c>
      <c r="E63" s="133" t="e">
        <f>_xll.qlRateHelperRate($D63)</f>
        <v>#VALUE!</v>
      </c>
      <c r="F63" s="133" t="str">
        <f>IF(ISERROR(_xll.qlSwapRateHelperSpread($D63)),IF(ISERROR(_xll.qlFuturesRateHelperConvexityAdjustment($D63)),"--",_xll.qlFuturesRateHelperConvexityAdjustment($D63)),_xll.qlSwapRateHelperSpread($D63))</f>
        <v>--</v>
      </c>
      <c r="G63" s="132" t="e">
        <f>_xll.qlRateHelperEarliestDate($D63)</f>
        <v>#VALUE!</v>
      </c>
      <c r="H63" s="131" t="e">
        <f>_xll.qlRateHelperLatestDate($D63)</f>
        <v>#VALUE!</v>
      </c>
      <c r="I63" s="126" t="e">
        <v>#N/A</v>
      </c>
    </row>
    <row r="64" spans="4:9" x14ac:dyDescent="0.2">
      <c r="D64" s="134" t="e">
        <v>#N/A</v>
      </c>
      <c r="E64" s="133" t="e">
        <f>_xll.qlRateHelperRate($D64)</f>
        <v>#VALUE!</v>
      </c>
      <c r="F64" s="133" t="str">
        <f>IF(ISERROR(_xll.qlSwapRateHelperSpread($D64)),IF(ISERROR(_xll.qlFuturesRateHelperConvexityAdjustment($D64)),"--",_xll.qlFuturesRateHelperConvexityAdjustment($D64)),_xll.qlSwapRateHelperSpread($D64))</f>
        <v>--</v>
      </c>
      <c r="G64" s="132" t="e">
        <f>_xll.qlRateHelperEarliestDate($D64)</f>
        <v>#VALUE!</v>
      </c>
      <c r="H64" s="131" t="e">
        <f>_xll.qlRateHelperLatestDate($D64)</f>
        <v>#VALUE!</v>
      </c>
      <c r="I64" s="126" t="e">
        <v>#N/A</v>
      </c>
    </row>
    <row r="65" spans="4:9" x14ac:dyDescent="0.2">
      <c r="D65" s="134" t="e">
        <v>#N/A</v>
      </c>
      <c r="E65" s="133" t="e">
        <f>_xll.qlRateHelperRate($D65)</f>
        <v>#VALUE!</v>
      </c>
      <c r="F65" s="133" t="str">
        <f>IF(ISERROR(_xll.qlSwapRateHelperSpread($D65)),IF(ISERROR(_xll.qlFuturesRateHelperConvexityAdjustment($D65)),"--",_xll.qlFuturesRateHelperConvexityAdjustment($D65)),_xll.qlSwapRateHelperSpread($D65))</f>
        <v>--</v>
      </c>
      <c r="G65" s="132" t="e">
        <f>_xll.qlRateHelperEarliestDate($D65)</f>
        <v>#VALUE!</v>
      </c>
      <c r="H65" s="131" t="e">
        <f>_xll.qlRateHelperLatestDate($D65)</f>
        <v>#VALUE!</v>
      </c>
      <c r="I65" s="126" t="e">
        <v>#N/A</v>
      </c>
    </row>
    <row r="66" spans="4:9" x14ac:dyDescent="0.2">
      <c r="D66" s="134" t="e">
        <v>#N/A</v>
      </c>
      <c r="E66" s="133" t="e">
        <f>_xll.qlRateHelperRate($D66)</f>
        <v>#VALUE!</v>
      </c>
      <c r="F66" s="133" t="str">
        <f>IF(ISERROR(_xll.qlSwapRateHelperSpread($D66)),IF(ISERROR(_xll.qlFuturesRateHelperConvexityAdjustment($D66)),"--",_xll.qlFuturesRateHelperConvexityAdjustment($D66)),_xll.qlSwapRateHelperSpread($D66))</f>
        <v>--</v>
      </c>
      <c r="G66" s="132" t="e">
        <f>_xll.qlRateHelperEarliestDate($D66)</f>
        <v>#VALUE!</v>
      </c>
      <c r="H66" s="131" t="e">
        <f>_xll.qlRateHelperLatestDate($D66)</f>
        <v>#VALUE!</v>
      </c>
      <c r="I66" s="126" t="e">
        <v>#N/A</v>
      </c>
    </row>
    <row r="67" spans="4:9" x14ac:dyDescent="0.2">
      <c r="D67" s="134" t="e">
        <v>#N/A</v>
      </c>
      <c r="E67" s="133" t="e">
        <f>_xll.qlRateHelperRate($D67)</f>
        <v>#VALUE!</v>
      </c>
      <c r="F67" s="133" t="str">
        <f>IF(ISERROR(_xll.qlSwapRateHelperSpread($D67)),IF(ISERROR(_xll.qlFuturesRateHelperConvexityAdjustment($D67)),"--",_xll.qlFuturesRateHelperConvexityAdjustment($D67)),_xll.qlSwapRateHelperSpread($D67))</f>
        <v>--</v>
      </c>
      <c r="G67" s="132" t="e">
        <f>_xll.qlRateHelperEarliestDate($D67)</f>
        <v>#VALUE!</v>
      </c>
      <c r="H67" s="131" t="e">
        <f>_xll.qlRateHelperLatestDate($D67)</f>
        <v>#VALUE!</v>
      </c>
      <c r="I67" s="126" t="e">
        <v>#N/A</v>
      </c>
    </row>
    <row r="68" spans="4:9" x14ac:dyDescent="0.2">
      <c r="D68" s="134" t="e">
        <v>#N/A</v>
      </c>
      <c r="E68" s="133" t="e">
        <f>_xll.qlRateHelperRate($D68)</f>
        <v>#VALUE!</v>
      </c>
      <c r="F68" s="133" t="str">
        <f>IF(ISERROR(_xll.qlSwapRateHelperSpread($D68)),IF(ISERROR(_xll.qlFuturesRateHelperConvexityAdjustment($D68)),"--",_xll.qlFuturesRateHelperConvexityAdjustment($D68)),_xll.qlSwapRateHelperSpread($D68))</f>
        <v>--</v>
      </c>
      <c r="G68" s="132" t="e">
        <f>_xll.qlRateHelperEarliestDate($D68)</f>
        <v>#VALUE!</v>
      </c>
      <c r="H68" s="131" t="e">
        <f>_xll.qlRateHelperLatestDate($D68)</f>
        <v>#VALUE!</v>
      </c>
      <c r="I68" s="126" t="e">
        <v>#N/A</v>
      </c>
    </row>
    <row r="69" spans="4:9" x14ac:dyDescent="0.2">
      <c r="D69" s="134" t="e">
        <v>#N/A</v>
      </c>
      <c r="E69" s="133" t="e">
        <f>_xll.qlRateHelperRate($D69)</f>
        <v>#VALUE!</v>
      </c>
      <c r="F69" s="133" t="str">
        <f>IF(ISERROR(_xll.qlSwapRateHelperSpread($D69)),IF(ISERROR(_xll.qlFuturesRateHelperConvexityAdjustment($D69)),"--",_xll.qlFuturesRateHelperConvexityAdjustment($D69)),_xll.qlSwapRateHelperSpread($D69))</f>
        <v>--</v>
      </c>
      <c r="G69" s="132" t="e">
        <f>_xll.qlRateHelperEarliestDate($D69)</f>
        <v>#VALUE!</v>
      </c>
      <c r="H69" s="131" t="e">
        <f>_xll.qlRateHelperLatestDate($D69)</f>
        <v>#VALUE!</v>
      </c>
      <c r="I69" s="126" t="e">
        <v>#N/A</v>
      </c>
    </row>
    <row r="70" spans="4:9" x14ac:dyDescent="0.2">
      <c r="D70" s="134" t="e">
        <v>#N/A</v>
      </c>
      <c r="E70" s="133" t="e">
        <f>_xll.qlRateHelperRate($D70)</f>
        <v>#VALUE!</v>
      </c>
      <c r="F70" s="133" t="str">
        <f>IF(ISERROR(_xll.qlSwapRateHelperSpread($D70)),IF(ISERROR(_xll.qlFuturesRateHelperConvexityAdjustment($D70)),"--",_xll.qlFuturesRateHelperConvexityAdjustment($D70)),_xll.qlSwapRateHelperSpread($D70))</f>
        <v>--</v>
      </c>
      <c r="G70" s="132" t="e">
        <f>_xll.qlRateHelperEarliestDate($D70)</f>
        <v>#VALUE!</v>
      </c>
      <c r="H70" s="131" t="e">
        <f>_xll.qlRateHelperLatestDate($D70)</f>
        <v>#VALUE!</v>
      </c>
      <c r="I70" s="126" t="e">
        <v>#N/A</v>
      </c>
    </row>
    <row r="71" spans="4:9" x14ac:dyDescent="0.2">
      <c r="D71" s="134" t="e">
        <v>#N/A</v>
      </c>
      <c r="E71" s="133" t="e">
        <f>_xll.qlRateHelperRate($D71)</f>
        <v>#VALUE!</v>
      </c>
      <c r="F71" s="133" t="str">
        <f>IF(ISERROR(_xll.qlSwapRateHelperSpread($D71)),IF(ISERROR(_xll.qlFuturesRateHelperConvexityAdjustment($D71)),"--",_xll.qlFuturesRateHelperConvexityAdjustment($D71)),_xll.qlSwapRateHelperSpread($D71))</f>
        <v>--</v>
      </c>
      <c r="G71" s="132" t="e">
        <f>_xll.qlRateHelperEarliestDate($D71)</f>
        <v>#VALUE!</v>
      </c>
      <c r="H71" s="131" t="e">
        <f>_xll.qlRateHelperLatestDate($D71)</f>
        <v>#VALUE!</v>
      </c>
      <c r="I71" s="126" t="e">
        <v>#N/A</v>
      </c>
    </row>
    <row r="72" spans="4:9" x14ac:dyDescent="0.2">
      <c r="D72" s="134" t="e">
        <v>#N/A</v>
      </c>
      <c r="E72" s="133" t="e">
        <f>_xll.qlRateHelperRate($D72)</f>
        <v>#VALUE!</v>
      </c>
      <c r="F72" s="133" t="str">
        <f>IF(ISERROR(_xll.qlSwapRateHelperSpread($D72)),IF(ISERROR(_xll.qlFuturesRateHelperConvexityAdjustment($D72)),"--",_xll.qlFuturesRateHelperConvexityAdjustment($D72)),_xll.qlSwapRateHelperSpread($D72))</f>
        <v>--</v>
      </c>
      <c r="G72" s="132" t="e">
        <f>_xll.qlRateHelperEarliestDate($D72)</f>
        <v>#VALUE!</v>
      </c>
      <c r="H72" s="131" t="e">
        <f>_xll.qlRateHelperLatestDate($D72)</f>
        <v>#VALUE!</v>
      </c>
      <c r="I72" s="126" t="e">
        <v>#N/A</v>
      </c>
    </row>
    <row r="73" spans="4:9" x14ac:dyDescent="0.2">
      <c r="D73" s="134" t="e">
        <v>#N/A</v>
      </c>
      <c r="E73" s="133" t="e">
        <f>_xll.qlRateHelperRate($D73)</f>
        <v>#VALUE!</v>
      </c>
      <c r="F73" s="133" t="str">
        <f>IF(ISERROR(_xll.qlSwapRateHelperSpread($D73)),IF(ISERROR(_xll.qlFuturesRateHelperConvexityAdjustment($D73)),"--",_xll.qlFuturesRateHelperConvexityAdjustment($D73)),_xll.qlSwapRateHelperSpread($D73))</f>
        <v>--</v>
      </c>
      <c r="G73" s="132" t="e">
        <f>_xll.qlRateHelperEarliestDate($D73)</f>
        <v>#VALUE!</v>
      </c>
      <c r="H73" s="131" t="e">
        <f>_xll.qlRateHelperLatestDate($D73)</f>
        <v>#VALUE!</v>
      </c>
      <c r="I73" s="126" t="e">
        <v>#N/A</v>
      </c>
    </row>
    <row r="74" spans="4:9" x14ac:dyDescent="0.2">
      <c r="D74" s="134" t="e">
        <v>#N/A</v>
      </c>
      <c r="E74" s="133" t="e">
        <f>_xll.qlRateHelperRate($D74)</f>
        <v>#VALUE!</v>
      </c>
      <c r="F74" s="133" t="str">
        <f>IF(ISERROR(_xll.qlSwapRateHelperSpread($D74)),IF(ISERROR(_xll.qlFuturesRateHelperConvexityAdjustment($D74)),"--",_xll.qlFuturesRateHelperConvexityAdjustment($D74)),_xll.qlSwapRateHelperSpread($D74))</f>
        <v>--</v>
      </c>
      <c r="G74" s="132" t="e">
        <f>_xll.qlRateHelperEarliestDate($D74)</f>
        <v>#VALUE!</v>
      </c>
      <c r="H74" s="131" t="e">
        <f>_xll.qlRateHelperLatestDate($D74)</f>
        <v>#VALUE!</v>
      </c>
      <c r="I74" s="126" t="e">
        <v>#N/A</v>
      </c>
    </row>
    <row r="75" spans="4:9" x14ac:dyDescent="0.2">
      <c r="D75" s="134" t="e">
        <v>#N/A</v>
      </c>
      <c r="E75" s="133" t="e">
        <f>_xll.qlRateHelperRate($D75)</f>
        <v>#VALUE!</v>
      </c>
      <c r="F75" s="133" t="str">
        <f>IF(ISERROR(_xll.qlSwapRateHelperSpread($D75)),IF(ISERROR(_xll.qlFuturesRateHelperConvexityAdjustment($D75)),"--",_xll.qlFuturesRateHelperConvexityAdjustment($D75)),_xll.qlSwapRateHelperSpread($D75))</f>
        <v>--</v>
      </c>
      <c r="G75" s="132" t="e">
        <f>_xll.qlRateHelperEarliestDate($D75)</f>
        <v>#VALUE!</v>
      </c>
      <c r="H75" s="131" t="e">
        <f>_xll.qlRateHelperLatestDate($D75)</f>
        <v>#VALUE!</v>
      </c>
      <c r="I75" s="126" t="e">
        <v>#N/A</v>
      </c>
    </row>
    <row r="76" spans="4:9" x14ac:dyDescent="0.2">
      <c r="D76" s="134" t="e">
        <v>#N/A</v>
      </c>
      <c r="E76" s="133" t="e">
        <f>_xll.qlRateHelperRate($D76)</f>
        <v>#VALUE!</v>
      </c>
      <c r="F76" s="133" t="str">
        <f>IF(ISERROR(_xll.qlSwapRateHelperSpread($D76)),IF(ISERROR(_xll.qlFuturesRateHelperConvexityAdjustment($D76)),"--",_xll.qlFuturesRateHelperConvexityAdjustment($D76)),_xll.qlSwapRateHelperSpread($D76))</f>
        <v>--</v>
      </c>
      <c r="G76" s="132" t="e">
        <f>_xll.qlRateHelperEarliestDate($D76)</f>
        <v>#VALUE!</v>
      </c>
      <c r="H76" s="131" t="e">
        <f>_xll.qlRateHelperLatestDate($D76)</f>
        <v>#VALUE!</v>
      </c>
      <c r="I76" s="126" t="e">
        <v>#N/A</v>
      </c>
    </row>
    <row r="77" spans="4:9" x14ac:dyDescent="0.2">
      <c r="D77" s="134" t="e">
        <v>#N/A</v>
      </c>
      <c r="E77" s="133" t="e">
        <f>_xll.qlRateHelperRate($D77)</f>
        <v>#VALUE!</v>
      </c>
      <c r="F77" s="133" t="str">
        <f>IF(ISERROR(_xll.qlSwapRateHelperSpread($D77)),IF(ISERROR(_xll.qlFuturesRateHelperConvexityAdjustment($D77)),"--",_xll.qlFuturesRateHelperConvexityAdjustment($D77)),_xll.qlSwapRateHelperSpread($D77))</f>
        <v>--</v>
      </c>
      <c r="G77" s="132" t="e">
        <f>_xll.qlRateHelperEarliestDate($D77)</f>
        <v>#VALUE!</v>
      </c>
      <c r="H77" s="131" t="e">
        <f>_xll.qlRateHelperLatestDate($D77)</f>
        <v>#VALUE!</v>
      </c>
      <c r="I77" s="126" t="e">
        <v>#N/A</v>
      </c>
    </row>
    <row r="78" spans="4:9" x14ac:dyDescent="0.2">
      <c r="D78" s="134" t="e">
        <v>#N/A</v>
      </c>
      <c r="E78" s="133" t="e">
        <f>_xll.qlRateHelperRate($D78)</f>
        <v>#VALUE!</v>
      </c>
      <c r="F78" s="133" t="str">
        <f>IF(ISERROR(_xll.qlSwapRateHelperSpread($D78)),IF(ISERROR(_xll.qlFuturesRateHelperConvexityAdjustment($D78)),"--",_xll.qlFuturesRateHelperConvexityAdjustment($D78)),_xll.qlSwapRateHelperSpread($D78))</f>
        <v>--</v>
      </c>
      <c r="G78" s="132" t="e">
        <f>_xll.qlRateHelperEarliestDate($D78)</f>
        <v>#VALUE!</v>
      </c>
      <c r="H78" s="131" t="e">
        <f>_xll.qlRateHelperLatestDate($D78)</f>
        <v>#VALUE!</v>
      </c>
      <c r="I78" s="126" t="e">
        <v>#N/A</v>
      </c>
    </row>
    <row r="79" spans="4:9" x14ac:dyDescent="0.2">
      <c r="D79" s="134" t="e">
        <v>#N/A</v>
      </c>
      <c r="E79" s="133" t="e">
        <f>_xll.qlRateHelperRate($D79)</f>
        <v>#VALUE!</v>
      </c>
      <c r="F79" s="133" t="str">
        <f>IF(ISERROR(_xll.qlSwapRateHelperSpread($D79)),IF(ISERROR(_xll.qlFuturesRateHelperConvexityAdjustment($D79)),"--",_xll.qlFuturesRateHelperConvexityAdjustment($D79)),_xll.qlSwapRateHelperSpread($D79))</f>
        <v>--</v>
      </c>
      <c r="G79" s="132" t="e">
        <f>_xll.qlRateHelperEarliestDate($D79)</f>
        <v>#VALUE!</v>
      </c>
      <c r="H79" s="131" t="e">
        <f>_xll.qlRateHelperLatestDate($D79)</f>
        <v>#VALUE!</v>
      </c>
      <c r="I79" s="126" t="e">
        <v>#N/A</v>
      </c>
    </row>
    <row r="80" spans="4:9" x14ac:dyDescent="0.2">
      <c r="D80" s="134" t="e">
        <v>#N/A</v>
      </c>
      <c r="E80" s="133" t="e">
        <f>_xll.qlRateHelperRate($D80)</f>
        <v>#VALUE!</v>
      </c>
      <c r="F80" s="133" t="str">
        <f>IF(ISERROR(_xll.qlSwapRateHelperSpread($D80)),IF(ISERROR(_xll.qlFuturesRateHelperConvexityAdjustment($D80)),"--",_xll.qlFuturesRateHelperConvexityAdjustment($D80)),_xll.qlSwapRateHelperSpread($D80))</f>
        <v>--</v>
      </c>
      <c r="G80" s="132" t="e">
        <f>_xll.qlRateHelperEarliestDate($D80)</f>
        <v>#VALUE!</v>
      </c>
      <c r="H80" s="131" t="e">
        <f>_xll.qlRateHelperLatestDate($D80)</f>
        <v>#VALUE!</v>
      </c>
      <c r="I80" s="126" t="e">
        <v>#N/A</v>
      </c>
    </row>
    <row r="81" spans="4:9" x14ac:dyDescent="0.2">
      <c r="D81" s="134" t="e">
        <v>#N/A</v>
      </c>
      <c r="E81" s="133" t="e">
        <f>_xll.qlRateHelperRate($D81)</f>
        <v>#VALUE!</v>
      </c>
      <c r="F81" s="133" t="str">
        <f>IF(ISERROR(_xll.qlSwapRateHelperSpread($D81)),IF(ISERROR(_xll.qlFuturesRateHelperConvexityAdjustment($D81)),"--",_xll.qlFuturesRateHelperConvexityAdjustment($D81)),_xll.qlSwapRateHelperSpread($D81))</f>
        <v>--</v>
      </c>
      <c r="G81" s="132" t="e">
        <f>_xll.qlRateHelperEarliestDate($D81)</f>
        <v>#VALUE!</v>
      </c>
      <c r="H81" s="131" t="e">
        <f>_xll.qlRateHelperLatestDate($D81)</f>
        <v>#VALUE!</v>
      </c>
      <c r="I81" s="126" t="e">
        <v>#N/A</v>
      </c>
    </row>
    <row r="82" spans="4:9" x14ac:dyDescent="0.2">
      <c r="D82" s="134" t="e">
        <v>#N/A</v>
      </c>
      <c r="E82" s="133" t="e">
        <f>_xll.qlRateHelperRate($D82)</f>
        <v>#VALUE!</v>
      </c>
      <c r="F82" s="133" t="str">
        <f>IF(ISERROR(_xll.qlSwapRateHelperSpread($D82)),IF(ISERROR(_xll.qlFuturesRateHelperConvexityAdjustment($D82)),"--",_xll.qlFuturesRateHelperConvexityAdjustment($D82)),_xll.qlSwapRateHelperSpread($D82))</f>
        <v>--</v>
      </c>
      <c r="G82" s="132" t="e">
        <f>_xll.qlRateHelperEarliestDate($D82)</f>
        <v>#VALUE!</v>
      </c>
      <c r="H82" s="131" t="e">
        <f>_xll.qlRateHelperLatestDate($D82)</f>
        <v>#VALUE!</v>
      </c>
      <c r="I82" s="126" t="e">
        <v>#N/A</v>
      </c>
    </row>
    <row r="83" spans="4:9" x14ac:dyDescent="0.2">
      <c r="D83" s="134" t="e">
        <v>#N/A</v>
      </c>
      <c r="E83" s="133" t="e">
        <f>_xll.qlRateHelperRate($D83)</f>
        <v>#VALUE!</v>
      </c>
      <c r="F83" s="133" t="str">
        <f>IF(ISERROR(_xll.qlSwapRateHelperSpread($D83)),IF(ISERROR(_xll.qlFuturesRateHelperConvexityAdjustment($D83)),"--",_xll.qlFuturesRateHelperConvexityAdjustment($D83)),_xll.qlSwapRateHelperSpread($D83))</f>
        <v>--</v>
      </c>
      <c r="G83" s="132" t="e">
        <f>_xll.qlRateHelperEarliestDate($D83)</f>
        <v>#VALUE!</v>
      </c>
      <c r="H83" s="131" t="e">
        <f>_xll.qlRateHelperLatestDate($D83)</f>
        <v>#VALUE!</v>
      </c>
      <c r="I83" s="126" t="e">
        <v>#N/A</v>
      </c>
    </row>
    <row r="84" spans="4:9" x14ac:dyDescent="0.2">
      <c r="D84" s="134" t="e">
        <v>#N/A</v>
      </c>
      <c r="E84" s="133" t="e">
        <f>_xll.qlRateHelperRate($D84)</f>
        <v>#VALUE!</v>
      </c>
      <c r="F84" s="133" t="str">
        <f>IF(ISERROR(_xll.qlSwapRateHelperSpread($D84)),IF(ISERROR(_xll.qlFuturesRateHelperConvexityAdjustment($D84)),"--",_xll.qlFuturesRateHelperConvexityAdjustment($D84)),_xll.qlSwapRateHelperSpread($D84))</f>
        <v>--</v>
      </c>
      <c r="G84" s="132" t="e">
        <f>_xll.qlRateHelperEarliestDate($D84)</f>
        <v>#VALUE!</v>
      </c>
      <c r="H84" s="131" t="e">
        <f>_xll.qlRateHelperLatestDate($D84)</f>
        <v>#VALUE!</v>
      </c>
      <c r="I84" s="126" t="e">
        <v>#N/A</v>
      </c>
    </row>
    <row r="85" spans="4:9" x14ac:dyDescent="0.2">
      <c r="D85" s="134" t="e">
        <v>#N/A</v>
      </c>
      <c r="E85" s="133" t="e">
        <f>_xll.qlRateHelperRate($D85)</f>
        <v>#VALUE!</v>
      </c>
      <c r="F85" s="133" t="str">
        <f>IF(ISERROR(_xll.qlSwapRateHelperSpread($D85)),IF(ISERROR(_xll.qlFuturesRateHelperConvexityAdjustment($D85)),"--",_xll.qlFuturesRateHelperConvexityAdjustment($D85)),_xll.qlSwapRateHelperSpread($D85))</f>
        <v>--</v>
      </c>
      <c r="G85" s="132" t="e">
        <f>_xll.qlRateHelperEarliestDate($D85)</f>
        <v>#VALUE!</v>
      </c>
      <c r="H85" s="131" t="e">
        <f>_xll.qlRateHelperLatestDate($D85)</f>
        <v>#VALUE!</v>
      </c>
      <c r="I85" s="126" t="e">
        <v>#N/A</v>
      </c>
    </row>
    <row r="86" spans="4:9" x14ac:dyDescent="0.2">
      <c r="D86" s="134" t="e">
        <v>#N/A</v>
      </c>
      <c r="E86" s="133" t="e">
        <f>_xll.qlRateHelperRate($D86)</f>
        <v>#VALUE!</v>
      </c>
      <c r="F86" s="133" t="str">
        <f>IF(ISERROR(_xll.qlSwapRateHelperSpread($D86)),IF(ISERROR(_xll.qlFuturesRateHelperConvexityAdjustment($D86)),"--",_xll.qlFuturesRateHelperConvexityAdjustment($D86)),_xll.qlSwapRateHelperSpread($D86))</f>
        <v>--</v>
      </c>
      <c r="G86" s="132" t="e">
        <f>_xll.qlRateHelperEarliestDate($D86)</f>
        <v>#VALUE!</v>
      </c>
      <c r="H86" s="131" t="e">
        <f>_xll.qlRateHelperLatestDate($D86)</f>
        <v>#VALUE!</v>
      </c>
      <c r="I86" s="126" t="e">
        <v>#N/A</v>
      </c>
    </row>
    <row r="87" spans="4:9" x14ac:dyDescent="0.2">
      <c r="D87" s="134" t="e">
        <v>#N/A</v>
      </c>
      <c r="E87" s="133" t="e">
        <f>_xll.qlRateHelperRate($D87)</f>
        <v>#VALUE!</v>
      </c>
      <c r="F87" s="133" t="str">
        <f>IF(ISERROR(_xll.qlSwapRateHelperSpread($D87)),IF(ISERROR(_xll.qlFuturesRateHelperConvexityAdjustment($D87)),"--",_xll.qlFuturesRateHelperConvexityAdjustment($D87)),_xll.qlSwapRateHelperSpread($D87))</f>
        <v>--</v>
      </c>
      <c r="G87" s="132" t="e">
        <f>_xll.qlRateHelperEarliestDate($D87)</f>
        <v>#VALUE!</v>
      </c>
      <c r="H87" s="131" t="e">
        <f>_xll.qlRateHelperLatestDate($D87)</f>
        <v>#VALUE!</v>
      </c>
      <c r="I87" s="126" t="e">
        <v>#N/A</v>
      </c>
    </row>
    <row r="88" spans="4:9" x14ac:dyDescent="0.2">
      <c r="D88" s="134" t="e">
        <v>#N/A</v>
      </c>
      <c r="E88" s="133" t="e">
        <f>_xll.qlRateHelperRate($D88)</f>
        <v>#VALUE!</v>
      </c>
      <c r="F88" s="133" t="str">
        <f>IF(ISERROR(_xll.qlSwapRateHelperSpread($D88)),IF(ISERROR(_xll.qlFuturesRateHelperConvexityAdjustment($D88)),"--",_xll.qlFuturesRateHelperConvexityAdjustment($D88)),_xll.qlSwapRateHelperSpread($D88))</f>
        <v>--</v>
      </c>
      <c r="G88" s="132" t="e">
        <f>_xll.qlRateHelperEarliestDate($D88)</f>
        <v>#VALUE!</v>
      </c>
      <c r="H88" s="131" t="e">
        <f>_xll.qlRateHelperLatestDate($D88)</f>
        <v>#VALUE!</v>
      </c>
      <c r="I88" s="126" t="e">
        <v>#N/A</v>
      </c>
    </row>
    <row r="89" spans="4:9" x14ac:dyDescent="0.2">
      <c r="D89" s="134" t="e">
        <v>#N/A</v>
      </c>
      <c r="E89" s="133" t="e">
        <f>_xll.qlRateHelperRate($D89)</f>
        <v>#VALUE!</v>
      </c>
      <c r="F89" s="133" t="str">
        <f>IF(ISERROR(_xll.qlSwapRateHelperSpread($D89)),IF(ISERROR(_xll.qlFuturesRateHelperConvexityAdjustment($D89)),"--",_xll.qlFuturesRateHelperConvexityAdjustment($D89)),_xll.qlSwapRateHelperSpread($D89))</f>
        <v>--</v>
      </c>
      <c r="G89" s="132" t="e">
        <f>_xll.qlRateHelperEarliestDate($D89)</f>
        <v>#VALUE!</v>
      </c>
      <c r="H89" s="131" t="e">
        <f>_xll.qlRateHelperLatestDate($D89)</f>
        <v>#VALUE!</v>
      </c>
      <c r="I89" s="126" t="e">
        <v>#N/A</v>
      </c>
    </row>
    <row r="90" spans="4:9" x14ac:dyDescent="0.2">
      <c r="D90" s="134" t="e">
        <v>#N/A</v>
      </c>
      <c r="E90" s="133" t="e">
        <f>_xll.qlRateHelperRate($D90)</f>
        <v>#VALUE!</v>
      </c>
      <c r="F90" s="133" t="str">
        <f>IF(ISERROR(_xll.qlSwapRateHelperSpread($D90)),IF(ISERROR(_xll.qlFuturesRateHelperConvexityAdjustment($D90)),"--",_xll.qlFuturesRateHelperConvexityAdjustment($D90)),_xll.qlSwapRateHelperSpread($D90))</f>
        <v>--</v>
      </c>
      <c r="G90" s="132" t="e">
        <f>_xll.qlRateHelperEarliestDate($D90)</f>
        <v>#VALUE!</v>
      </c>
      <c r="H90" s="131" t="e">
        <f>_xll.qlRateHelperLatestDate($D90)</f>
        <v>#VALUE!</v>
      </c>
      <c r="I90" s="126" t="e">
        <v>#N/A</v>
      </c>
    </row>
    <row r="91" spans="4:9" x14ac:dyDescent="0.2">
      <c r="D91" s="134" t="e">
        <v>#N/A</v>
      </c>
      <c r="E91" s="133" t="e">
        <f>_xll.qlRateHelperRate($D91)</f>
        <v>#VALUE!</v>
      </c>
      <c r="F91" s="133" t="str">
        <f>IF(ISERROR(_xll.qlSwapRateHelperSpread($D91)),IF(ISERROR(_xll.qlFuturesRateHelperConvexityAdjustment($D91)),"--",_xll.qlFuturesRateHelperConvexityAdjustment($D91)),_xll.qlSwapRateHelperSpread($D91))</f>
        <v>--</v>
      </c>
      <c r="G91" s="132" t="e">
        <f>_xll.qlRateHelperEarliestDate($D91)</f>
        <v>#VALUE!</v>
      </c>
      <c r="H91" s="131" t="e">
        <f>_xll.qlRateHelperLatestDate($D91)</f>
        <v>#VALUE!</v>
      </c>
      <c r="I91" s="126" t="e">
        <v>#N/A</v>
      </c>
    </row>
    <row r="92" spans="4:9" x14ac:dyDescent="0.2">
      <c r="D92" s="134" t="e">
        <v>#N/A</v>
      </c>
      <c r="E92" s="133" t="e">
        <f>_xll.qlRateHelperRate($D92)</f>
        <v>#VALUE!</v>
      </c>
      <c r="F92" s="133" t="str">
        <f>IF(ISERROR(_xll.qlSwapRateHelperSpread($D92)),IF(ISERROR(_xll.qlFuturesRateHelperConvexityAdjustment($D92)),"--",_xll.qlFuturesRateHelperConvexityAdjustment($D92)),_xll.qlSwapRateHelperSpread($D92))</f>
        <v>--</v>
      </c>
      <c r="G92" s="132" t="e">
        <f>_xll.qlRateHelperEarliestDate($D92)</f>
        <v>#VALUE!</v>
      </c>
      <c r="H92" s="131" t="e">
        <f>_xll.qlRateHelperLatestDate($D92)</f>
        <v>#VALUE!</v>
      </c>
      <c r="I92" s="126" t="e">
        <v>#N/A</v>
      </c>
    </row>
    <row r="93" spans="4:9" x14ac:dyDescent="0.2">
      <c r="D93" s="134" t="e">
        <v>#N/A</v>
      </c>
      <c r="E93" s="133" t="e">
        <f>_xll.qlRateHelperRate($D93)</f>
        <v>#VALUE!</v>
      </c>
      <c r="F93" s="133" t="str">
        <f>IF(ISERROR(_xll.qlSwapRateHelperSpread($D93)),IF(ISERROR(_xll.qlFuturesRateHelperConvexityAdjustment($D93)),"--",_xll.qlFuturesRateHelperConvexityAdjustment($D93)),_xll.qlSwapRateHelperSpread($D93))</f>
        <v>--</v>
      </c>
      <c r="G93" s="132" t="e">
        <f>_xll.qlRateHelperEarliestDate($D93)</f>
        <v>#VALUE!</v>
      </c>
      <c r="H93" s="131" t="e">
        <f>_xll.qlRateHelperLatestDate($D93)</f>
        <v>#VALUE!</v>
      </c>
      <c r="I93" s="126" t="e">
        <v>#N/A</v>
      </c>
    </row>
    <row r="94" spans="4:9" x14ac:dyDescent="0.2">
      <c r="D94" s="134" t="e">
        <v>#N/A</v>
      </c>
      <c r="E94" s="133" t="e">
        <f>_xll.qlRateHelperRate($D94)</f>
        <v>#VALUE!</v>
      </c>
      <c r="F94" s="133" t="str">
        <f>IF(ISERROR(_xll.qlSwapRateHelperSpread($D94)),IF(ISERROR(_xll.qlFuturesRateHelperConvexityAdjustment($D94)),"--",_xll.qlFuturesRateHelperConvexityAdjustment($D94)),_xll.qlSwapRateHelperSpread($D94))</f>
        <v>--</v>
      </c>
      <c r="G94" s="132" t="e">
        <f>_xll.qlRateHelperEarliestDate($D94)</f>
        <v>#VALUE!</v>
      </c>
      <c r="H94" s="131" t="e">
        <f>_xll.qlRateHelperLatestDate($D94)</f>
        <v>#VALUE!</v>
      </c>
      <c r="I94" s="126" t="e">
        <v>#N/A</v>
      </c>
    </row>
    <row r="95" spans="4:9" x14ac:dyDescent="0.2">
      <c r="D95" s="134" t="e">
        <v>#N/A</v>
      </c>
      <c r="E95" s="133" t="e">
        <f>_xll.qlRateHelperRate($D95)</f>
        <v>#VALUE!</v>
      </c>
      <c r="F95" s="133" t="str">
        <f>IF(ISERROR(_xll.qlSwapRateHelperSpread($D95)),IF(ISERROR(_xll.qlFuturesRateHelperConvexityAdjustment($D95)),"--",_xll.qlFuturesRateHelperConvexityAdjustment($D95)),_xll.qlSwapRateHelperSpread($D95))</f>
        <v>--</v>
      </c>
      <c r="G95" s="132" t="e">
        <f>_xll.qlRateHelperEarliestDate($D95)</f>
        <v>#VALUE!</v>
      </c>
      <c r="H95" s="131" t="e">
        <f>_xll.qlRateHelperLatestDate($D95)</f>
        <v>#VALUE!</v>
      </c>
      <c r="I95" s="126" t="e">
        <v>#N/A</v>
      </c>
    </row>
    <row r="96" spans="4:9" x14ac:dyDescent="0.2">
      <c r="D96" s="134" t="e">
        <v>#N/A</v>
      </c>
      <c r="E96" s="133" t="e">
        <f>_xll.qlRateHelperRate($D96)</f>
        <v>#VALUE!</v>
      </c>
      <c r="F96" s="133" t="str">
        <f>IF(ISERROR(_xll.qlSwapRateHelperSpread($D96)),IF(ISERROR(_xll.qlFuturesRateHelperConvexityAdjustment($D96)),"--",_xll.qlFuturesRateHelperConvexityAdjustment($D96)),_xll.qlSwapRateHelperSpread($D96))</f>
        <v>--</v>
      </c>
      <c r="G96" s="132" t="e">
        <f>_xll.qlRateHelperEarliestDate($D96)</f>
        <v>#VALUE!</v>
      </c>
      <c r="H96" s="131" t="e">
        <f>_xll.qlRateHelperLatestDate($D96)</f>
        <v>#VALUE!</v>
      </c>
      <c r="I96" s="126" t="e">
        <v>#N/A</v>
      </c>
    </row>
    <row r="97" spans="4:9" x14ac:dyDescent="0.2">
      <c r="D97" s="134" t="e">
        <v>#N/A</v>
      </c>
      <c r="E97" s="133" t="e">
        <f>_xll.qlRateHelperRate($D97)</f>
        <v>#VALUE!</v>
      </c>
      <c r="F97" s="133" t="str">
        <f>IF(ISERROR(_xll.qlSwapRateHelperSpread($D97)),IF(ISERROR(_xll.qlFuturesRateHelperConvexityAdjustment($D97)),"--",_xll.qlFuturesRateHelperConvexityAdjustment($D97)),_xll.qlSwapRateHelperSpread($D97))</f>
        <v>--</v>
      </c>
      <c r="G97" s="132" t="e">
        <f>_xll.qlRateHelperEarliestDate($D97)</f>
        <v>#VALUE!</v>
      </c>
      <c r="H97" s="131" t="e">
        <f>_xll.qlRateHelperLatestDate($D97)</f>
        <v>#VALUE!</v>
      </c>
      <c r="I97" s="126" t="e">
        <v>#N/A</v>
      </c>
    </row>
    <row r="98" spans="4:9" x14ac:dyDescent="0.2">
      <c r="D98" s="134" t="e">
        <v>#N/A</v>
      </c>
      <c r="E98" s="133" t="e">
        <f>_xll.qlRateHelperRate($D98)</f>
        <v>#VALUE!</v>
      </c>
      <c r="F98" s="133" t="str">
        <f>IF(ISERROR(_xll.qlSwapRateHelperSpread($D98)),IF(ISERROR(_xll.qlFuturesRateHelperConvexityAdjustment($D98)),"--",_xll.qlFuturesRateHelperConvexityAdjustment($D98)),_xll.qlSwapRateHelperSpread($D98))</f>
        <v>--</v>
      </c>
      <c r="G98" s="132" t="e">
        <f>_xll.qlRateHelperEarliestDate($D98)</f>
        <v>#VALUE!</v>
      </c>
      <c r="H98" s="131" t="e">
        <f>_xll.qlRateHelperLatestDate($D98)</f>
        <v>#VALUE!</v>
      </c>
      <c r="I98" s="126" t="e">
        <v>#N/A</v>
      </c>
    </row>
    <row r="99" spans="4:9" x14ac:dyDescent="0.2">
      <c r="D99" s="134" t="e">
        <v>#N/A</v>
      </c>
      <c r="E99" s="133" t="e">
        <f>_xll.qlRateHelperRate($D99)</f>
        <v>#VALUE!</v>
      </c>
      <c r="F99" s="133" t="str">
        <f>IF(ISERROR(_xll.qlSwapRateHelperSpread($D99)),IF(ISERROR(_xll.qlFuturesRateHelperConvexityAdjustment($D99)),"--",_xll.qlFuturesRateHelperConvexityAdjustment($D99)),_xll.qlSwapRateHelperSpread($D99))</f>
        <v>--</v>
      </c>
      <c r="G99" s="132" t="e">
        <f>_xll.qlRateHelperEarliestDate($D99)</f>
        <v>#VALUE!</v>
      </c>
      <c r="H99" s="131" t="e">
        <f>_xll.qlRateHelperLatestDate($D99)</f>
        <v>#VALUE!</v>
      </c>
      <c r="I99" s="126" t="e">
        <v>#N/A</v>
      </c>
    </row>
    <row r="100" spans="4:9" x14ac:dyDescent="0.2">
      <c r="D100" s="134" t="e">
        <v>#N/A</v>
      </c>
      <c r="E100" s="133" t="e">
        <f>_xll.qlRateHelperRate($D100)</f>
        <v>#VALUE!</v>
      </c>
      <c r="F100" s="133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32" t="e">
        <f>_xll.qlRateHelperEarliestDate($D100)</f>
        <v>#VALUE!</v>
      </c>
      <c r="H100" s="131" t="e">
        <f>_xll.qlRateHelperLatestDate($D100)</f>
        <v>#VALUE!</v>
      </c>
      <c r="I100" s="126" t="e">
        <v>#N/A</v>
      </c>
    </row>
    <row r="101" spans="4:9" x14ac:dyDescent="0.2">
      <c r="D101" s="134" t="e">
        <v>#N/A</v>
      </c>
      <c r="E101" s="133" t="e">
        <f>_xll.qlRateHelperRate($D101)</f>
        <v>#VALUE!</v>
      </c>
      <c r="F101" s="133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32" t="e">
        <f>_xll.qlRateHelperEarliestDate($D101)</f>
        <v>#VALUE!</v>
      </c>
      <c r="H101" s="131" t="e">
        <f>_xll.qlRateHelperLatestDate($D101)</f>
        <v>#VALUE!</v>
      </c>
      <c r="I101" s="126" t="e">
        <v>#N/A</v>
      </c>
    </row>
    <row r="102" spans="4:9" x14ac:dyDescent="0.2">
      <c r="D102" s="134" t="e">
        <v>#N/A</v>
      </c>
      <c r="E102" s="133" t="e">
        <f>_xll.qlRateHelperRate($D102)</f>
        <v>#VALUE!</v>
      </c>
      <c r="F102" s="133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32" t="e">
        <f>_xll.qlRateHelperEarliestDate($D102)</f>
        <v>#VALUE!</v>
      </c>
      <c r="H102" s="131" t="e">
        <f>_xll.qlRateHelperLatestDate($D102)</f>
        <v>#VALUE!</v>
      </c>
      <c r="I102" s="126" t="e">
        <v>#N/A</v>
      </c>
    </row>
    <row r="103" spans="4:9" x14ac:dyDescent="0.2">
      <c r="D103" s="134" t="e">
        <v>#N/A</v>
      </c>
      <c r="E103" s="133" t="e">
        <f>_xll.qlRateHelperRate($D103)</f>
        <v>#VALUE!</v>
      </c>
      <c r="F103" s="133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32" t="e">
        <f>_xll.qlRateHelperEarliestDate($D103)</f>
        <v>#VALUE!</v>
      </c>
      <c r="H103" s="131" t="e">
        <f>_xll.qlRateHelperLatestDate($D103)</f>
        <v>#VALUE!</v>
      </c>
      <c r="I103" s="126" t="e">
        <v>#N/A</v>
      </c>
    </row>
    <row r="104" spans="4:9" x14ac:dyDescent="0.2">
      <c r="D104" s="134" t="e">
        <v>#N/A</v>
      </c>
      <c r="E104" s="133" t="e">
        <f>_xll.qlRateHelperRate($D104)</f>
        <v>#VALUE!</v>
      </c>
      <c r="F104" s="133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32" t="e">
        <f>_xll.qlRateHelperEarliestDate($D104)</f>
        <v>#VALUE!</v>
      </c>
      <c r="H104" s="131" t="e">
        <f>_xll.qlRateHelperLatestDate($D104)</f>
        <v>#VALUE!</v>
      </c>
      <c r="I104" s="126" t="e">
        <v>#N/A</v>
      </c>
    </row>
    <row r="105" spans="4:9" x14ac:dyDescent="0.2">
      <c r="D105" s="134" t="e">
        <v>#N/A</v>
      </c>
      <c r="E105" s="133" t="e">
        <f>_xll.qlRateHelperRate($D105)</f>
        <v>#VALUE!</v>
      </c>
      <c r="F105" s="133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32" t="e">
        <f>_xll.qlRateHelperEarliestDate($D105)</f>
        <v>#VALUE!</v>
      </c>
      <c r="H105" s="131" t="e">
        <f>_xll.qlRateHelperLatestDate($D105)</f>
        <v>#VALUE!</v>
      </c>
      <c r="I105" s="126" t="e">
        <v>#N/A</v>
      </c>
    </row>
    <row r="106" spans="4:9" x14ac:dyDescent="0.2">
      <c r="D106" s="134" t="e">
        <v>#N/A</v>
      </c>
      <c r="E106" s="133" t="e">
        <f>_xll.qlRateHelperRate($D106)</f>
        <v>#VALUE!</v>
      </c>
      <c r="F106" s="133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32" t="e">
        <f>_xll.qlRateHelperEarliestDate($D106)</f>
        <v>#VALUE!</v>
      </c>
      <c r="H106" s="131" t="e">
        <f>_xll.qlRateHelperLatestDate($D106)</f>
        <v>#VALUE!</v>
      </c>
      <c r="I106" s="126" t="e">
        <v>#N/A</v>
      </c>
    </row>
    <row r="107" spans="4:9" x14ac:dyDescent="0.2">
      <c r="D107" s="134" t="e">
        <v>#N/A</v>
      </c>
      <c r="E107" s="133" t="e">
        <f>_xll.qlRateHelperRate($D107)</f>
        <v>#VALUE!</v>
      </c>
      <c r="F107" s="133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32" t="e">
        <f>_xll.qlRateHelperEarliestDate($D107)</f>
        <v>#VALUE!</v>
      </c>
      <c r="H107" s="131" t="e">
        <f>_xll.qlRateHelperLatestDate($D107)</f>
        <v>#VALUE!</v>
      </c>
      <c r="I107" s="126" t="e">
        <v>#N/A</v>
      </c>
    </row>
    <row r="108" spans="4:9" x14ac:dyDescent="0.2">
      <c r="D108" s="134" t="e">
        <v>#N/A</v>
      </c>
      <c r="E108" s="133" t="e">
        <f>_xll.qlRateHelperRate($D108)</f>
        <v>#VALUE!</v>
      </c>
      <c r="F108" s="133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32" t="e">
        <f>_xll.qlRateHelperEarliestDate($D108)</f>
        <v>#VALUE!</v>
      </c>
      <c r="H108" s="131" t="e">
        <f>_xll.qlRateHelperLatestDate($D108)</f>
        <v>#VALUE!</v>
      </c>
      <c r="I108" s="126" t="e">
        <v>#N/A</v>
      </c>
    </row>
    <row r="109" spans="4:9" x14ac:dyDescent="0.2">
      <c r="D109" s="134" t="e">
        <v>#N/A</v>
      </c>
      <c r="E109" s="133" t="e">
        <f>_xll.qlRateHelperRate($D109)</f>
        <v>#VALUE!</v>
      </c>
      <c r="F109" s="133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32" t="e">
        <f>_xll.qlRateHelperEarliestDate($D109)</f>
        <v>#VALUE!</v>
      </c>
      <c r="H109" s="131" t="e">
        <f>_xll.qlRateHelperLatestDate($D109)</f>
        <v>#VALUE!</v>
      </c>
      <c r="I109" s="126" t="e">
        <v>#N/A</v>
      </c>
    </row>
    <row r="110" spans="4:9" x14ac:dyDescent="0.2">
      <c r="D110" s="134" t="e">
        <v>#N/A</v>
      </c>
      <c r="E110" s="133" t="e">
        <f>_xll.qlRateHelperRate($D110)</f>
        <v>#VALUE!</v>
      </c>
      <c r="F110" s="133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32" t="e">
        <f>_xll.qlRateHelperEarliestDate($D110)</f>
        <v>#VALUE!</v>
      </c>
      <c r="H110" s="131" t="e">
        <f>_xll.qlRateHelperLatestDate($D110)</f>
        <v>#VALUE!</v>
      </c>
      <c r="I110" s="126" t="e">
        <v>#N/A</v>
      </c>
    </row>
    <row r="111" spans="4:9" x14ac:dyDescent="0.2">
      <c r="D111" s="134" t="e">
        <v>#N/A</v>
      </c>
      <c r="E111" s="133" t="e">
        <f>_xll.qlRateHelperRate($D111)</f>
        <v>#VALUE!</v>
      </c>
      <c r="F111" s="133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32" t="e">
        <f>_xll.qlRateHelperEarliestDate($D111)</f>
        <v>#VALUE!</v>
      </c>
      <c r="H111" s="131" t="e">
        <f>_xll.qlRateHelperLatestDate($D111)</f>
        <v>#VALUE!</v>
      </c>
      <c r="I111" s="126" t="e">
        <v>#N/A</v>
      </c>
    </row>
    <row r="112" spans="4:9" x14ac:dyDescent="0.2">
      <c r="D112" s="134" t="e">
        <v>#N/A</v>
      </c>
      <c r="E112" s="133" t="e">
        <f>_xll.qlRateHelperRate($D112)</f>
        <v>#VALUE!</v>
      </c>
      <c r="F112" s="133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32" t="e">
        <f>_xll.qlRateHelperEarliestDate($D112)</f>
        <v>#VALUE!</v>
      </c>
      <c r="H112" s="131" t="e">
        <f>_xll.qlRateHelperLatestDate($D112)</f>
        <v>#VALUE!</v>
      </c>
      <c r="I112" s="126" t="e">
        <v>#N/A</v>
      </c>
    </row>
    <row r="113" spans="4:9" x14ac:dyDescent="0.2">
      <c r="D113" s="134" t="e">
        <v>#N/A</v>
      </c>
      <c r="E113" s="133" t="e">
        <f>_xll.qlRateHelperRate($D113)</f>
        <v>#VALUE!</v>
      </c>
      <c r="F113" s="133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32" t="e">
        <f>_xll.qlRateHelperEarliestDate($D113)</f>
        <v>#VALUE!</v>
      </c>
      <c r="H113" s="131" t="e">
        <f>_xll.qlRateHelperLatestDate($D113)</f>
        <v>#VALUE!</v>
      </c>
      <c r="I113" s="126" t="e">
        <v>#N/A</v>
      </c>
    </row>
    <row r="114" spans="4:9" x14ac:dyDescent="0.2">
      <c r="D114" s="134" t="e">
        <v>#N/A</v>
      </c>
      <c r="E114" s="133" t="e">
        <f>_xll.qlRateHelperRate($D114)</f>
        <v>#VALUE!</v>
      </c>
      <c r="F114" s="133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32" t="e">
        <f>_xll.qlRateHelperEarliestDate($D114)</f>
        <v>#VALUE!</v>
      </c>
      <c r="H114" s="131" t="e">
        <f>_xll.qlRateHelperLatestDate($D114)</f>
        <v>#VALUE!</v>
      </c>
      <c r="I114" s="126" t="e">
        <v>#N/A</v>
      </c>
    </row>
    <row r="115" spans="4:9" x14ac:dyDescent="0.2">
      <c r="D115" s="134" t="e">
        <v>#N/A</v>
      </c>
      <c r="E115" s="133" t="e">
        <f>_xll.qlRateHelperRate($D115)</f>
        <v>#VALUE!</v>
      </c>
      <c r="F115" s="133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32" t="e">
        <f>_xll.qlRateHelperEarliestDate($D115)</f>
        <v>#VALUE!</v>
      </c>
      <c r="H115" s="131" t="e">
        <f>_xll.qlRateHelperLatestDate($D115)</f>
        <v>#VALUE!</v>
      </c>
      <c r="I115" s="126" t="e">
        <v>#N/A</v>
      </c>
    </row>
    <row r="116" spans="4:9" x14ac:dyDescent="0.2">
      <c r="D116" s="134" t="e">
        <v>#N/A</v>
      </c>
      <c r="E116" s="133" t="e">
        <f>_xll.qlRateHelperRate($D116)</f>
        <v>#VALUE!</v>
      </c>
      <c r="F116" s="133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32" t="e">
        <f>_xll.qlRateHelperEarliestDate($D116)</f>
        <v>#VALUE!</v>
      </c>
      <c r="H116" s="131" t="e">
        <f>_xll.qlRateHelperLatestDate($D116)</f>
        <v>#VALUE!</v>
      </c>
      <c r="I116" s="126" t="e">
        <v>#N/A</v>
      </c>
    </row>
    <row r="117" spans="4:9" x14ac:dyDescent="0.2">
      <c r="D117" s="134" t="e">
        <v>#N/A</v>
      </c>
      <c r="E117" s="133" t="e">
        <f>_xll.qlRateHelperRate($D117)</f>
        <v>#VALUE!</v>
      </c>
      <c r="F117" s="133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32" t="e">
        <f>_xll.qlRateHelperEarliestDate($D117)</f>
        <v>#VALUE!</v>
      </c>
      <c r="H117" s="131" t="e">
        <f>_xll.qlRateHelperLatestDate($D117)</f>
        <v>#VALUE!</v>
      </c>
      <c r="I117" s="126" t="e">
        <v>#N/A</v>
      </c>
    </row>
    <row r="118" spans="4:9" x14ac:dyDescent="0.2">
      <c r="D118" s="134" t="e">
        <v>#N/A</v>
      </c>
      <c r="E118" s="133" t="e">
        <f>_xll.qlRateHelperRate($D118)</f>
        <v>#VALUE!</v>
      </c>
      <c r="F118" s="133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32" t="e">
        <f>_xll.qlRateHelperEarliestDate($D118)</f>
        <v>#VALUE!</v>
      </c>
      <c r="H118" s="131" t="e">
        <f>_xll.qlRateHelperLatestDate($D118)</f>
        <v>#VALUE!</v>
      </c>
      <c r="I118" s="126" t="e">
        <v>#N/A</v>
      </c>
    </row>
    <row r="119" spans="4:9" x14ac:dyDescent="0.2">
      <c r="D119" s="134" t="e">
        <v>#N/A</v>
      </c>
      <c r="E119" s="133" t="e">
        <f>_xll.qlRateHelperRate($D119)</f>
        <v>#VALUE!</v>
      </c>
      <c r="F119" s="133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32" t="e">
        <f>_xll.qlRateHelperEarliestDate($D119)</f>
        <v>#VALUE!</v>
      </c>
      <c r="H119" s="131" t="e">
        <f>_xll.qlRateHelperLatestDate($D119)</f>
        <v>#VALUE!</v>
      </c>
      <c r="I119" s="126" t="e">
        <v>#N/A</v>
      </c>
    </row>
    <row r="120" spans="4:9" x14ac:dyDescent="0.2">
      <c r="D120" s="134" t="e">
        <v>#N/A</v>
      </c>
      <c r="E120" s="133" t="e">
        <f>_xll.qlRateHelperRate($D120)</f>
        <v>#VALUE!</v>
      </c>
      <c r="F120" s="133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32" t="e">
        <f>_xll.qlRateHelperEarliestDate($D120)</f>
        <v>#VALUE!</v>
      </c>
      <c r="H120" s="131" t="e">
        <f>_xll.qlRateHelperLatestDate($D120)</f>
        <v>#VALUE!</v>
      </c>
      <c r="I120" s="126" t="e">
        <v>#N/A</v>
      </c>
    </row>
    <row r="121" spans="4:9" x14ac:dyDescent="0.2">
      <c r="D121" s="134" t="e">
        <v>#N/A</v>
      </c>
      <c r="E121" s="133" t="e">
        <f>_xll.qlRateHelperRate($D121)</f>
        <v>#VALUE!</v>
      </c>
      <c r="F121" s="133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32" t="e">
        <f>_xll.qlRateHelperEarliestDate($D121)</f>
        <v>#VALUE!</v>
      </c>
      <c r="H121" s="131" t="e">
        <f>_xll.qlRateHelperLatestDate($D121)</f>
        <v>#VALUE!</v>
      </c>
      <c r="I121" s="126" t="e">
        <v>#N/A</v>
      </c>
    </row>
    <row r="122" spans="4:9" x14ac:dyDescent="0.2">
      <c r="D122" s="134" t="e">
        <v>#N/A</v>
      </c>
      <c r="E122" s="133" t="e">
        <f>_xll.qlRateHelperRate($D122)</f>
        <v>#VALUE!</v>
      </c>
      <c r="F122" s="133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32" t="e">
        <f>_xll.qlRateHelperEarliestDate($D122)</f>
        <v>#VALUE!</v>
      </c>
      <c r="H122" s="131" t="e">
        <f>_xll.qlRateHelperLatestDate($D122)</f>
        <v>#VALUE!</v>
      </c>
      <c r="I122" s="126" t="e">
        <v>#N/A</v>
      </c>
    </row>
    <row r="123" spans="4:9" x14ac:dyDescent="0.2">
      <c r="D123" s="134" t="e">
        <v>#N/A</v>
      </c>
      <c r="E123" s="133" t="e">
        <f>_xll.qlRateHelperRate($D123)</f>
        <v>#VALUE!</v>
      </c>
      <c r="F123" s="133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32" t="e">
        <f>_xll.qlRateHelperEarliestDate($D123)</f>
        <v>#VALUE!</v>
      </c>
      <c r="H123" s="131" t="e">
        <f>_xll.qlRateHelperLatestDate($D123)</f>
        <v>#VALUE!</v>
      </c>
      <c r="I123" s="126" t="e">
        <v>#N/A</v>
      </c>
    </row>
    <row r="124" spans="4:9" x14ac:dyDescent="0.2">
      <c r="D124" s="134" t="e">
        <v>#N/A</v>
      </c>
      <c r="E124" s="133" t="e">
        <f>_xll.qlRateHelperRate($D124)</f>
        <v>#VALUE!</v>
      </c>
      <c r="F124" s="133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32" t="e">
        <f>_xll.qlRateHelperEarliestDate($D124)</f>
        <v>#VALUE!</v>
      </c>
      <c r="H124" s="131" t="e">
        <f>_xll.qlRateHelperLatestDate($D124)</f>
        <v>#VALUE!</v>
      </c>
      <c r="I124" s="126" t="e">
        <v>#N/A</v>
      </c>
    </row>
    <row r="125" spans="4:9" x14ac:dyDescent="0.2">
      <c r="D125" s="134" t="e">
        <v>#N/A</v>
      </c>
      <c r="E125" s="133" t="e">
        <f>_xll.qlRateHelperRate($D125)</f>
        <v>#VALUE!</v>
      </c>
      <c r="F125" s="133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32" t="e">
        <f>_xll.qlRateHelperEarliestDate($D125)</f>
        <v>#VALUE!</v>
      </c>
      <c r="H125" s="131" t="e">
        <f>_xll.qlRateHelperLatestDate($D125)</f>
        <v>#VALUE!</v>
      </c>
      <c r="I125" s="126" t="e">
        <v>#N/A</v>
      </c>
    </row>
    <row r="126" spans="4:9" ht="12" thickBot="1" x14ac:dyDescent="0.25">
      <c r="D126" s="130" t="e">
        <v>#N/A</v>
      </c>
      <c r="E126" s="129" t="e">
        <f>_xll.qlRateHelperRate($D126)</f>
        <v>#VALUE!</v>
      </c>
      <c r="F126" s="129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28" t="e">
        <f>_xll.qlRateHelperEarliestDate($D126)</f>
        <v>#VALUE!</v>
      </c>
      <c r="H126" s="127" t="e">
        <f>_xll.qlRateHelperLatestDate($D126)</f>
        <v>#VALUE!</v>
      </c>
      <c r="I126" s="12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35</vt:i4>
      </vt:variant>
    </vt:vector>
  </HeadingPairs>
  <TitlesOfParts>
    <vt:vector size="40" baseType="lpstr">
      <vt:lpstr>General Settings</vt:lpstr>
      <vt:lpstr>HKD_YCRH_FRAs_3M</vt:lpstr>
      <vt:lpstr>HKD_YCRH_Swaps_3M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HKD_YCRH_Swaps_3M!DiscountingCurve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HKD_YCRH_FRAs_3M!RateHelperConstructors</vt:lpstr>
      <vt:lpstr>HKD_YCRH_Swaps_3M!RateHelperConstructors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2013-11-22T16:57:19Z</dcterms:modified>
</cp:coreProperties>
</file>