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visibility="hidden" xWindow="-15" yWindow="45" windowWidth="9600" windowHeight="12540"/>
  </bookViews>
  <sheets>
    <sheet name="MainChecks" sheetId="2" r:id="rId1"/>
  </sheets>
  <definedNames>
    <definedName name="Currency">MainChecks!$U$4</definedName>
    <definedName name="FirstIndex">MainChecks!$K$9</definedName>
    <definedName name="FuturesDates">MainChecks!$C$15:$C$18</definedName>
    <definedName name="FuturesTable">MainChecks!$A$4:$H$13</definedName>
    <definedName name="IMMFutures">MainChecks!$D$15:$D$18</definedName>
    <definedName name="InterestRatesTrigger">MainChecks!#REF!</definedName>
    <definedName name="TenYearsBondFutures">MainChecks!$C$4:$C$6</definedName>
    <definedName name="Trigger">MainChecks!$U$2</definedName>
  </definedNames>
  <calcPr calcId="145621"/>
</workbook>
</file>

<file path=xl/calcChain.xml><?xml version="1.0" encoding="utf-8"?>
<calcChain xmlns="http://schemas.openxmlformats.org/spreadsheetml/2006/main">
  <c r="K11" i="2" l="1"/>
  <c r="M6" i="2" l="1"/>
  <c r="K5" i="2" l="1"/>
  <c r="L11" i="2"/>
  <c r="K9" i="2" l="1"/>
  <c r="M9" i="2"/>
  <c r="L9" i="2"/>
  <c r="M11" i="2"/>
  <c r="Q11" i="2"/>
  <c r="K6" i="2" l="1"/>
  <c r="Q9" i="2"/>
  <c r="C15" i="2" a="1"/>
  <c r="Q5" i="2"/>
  <c r="P6" i="2"/>
  <c r="Q6" i="2"/>
  <c r="C15" i="2" l="1"/>
  <c r="C17" i="2"/>
  <c r="C16" i="2"/>
  <c r="C18" i="2"/>
  <c r="K13" i="2" l="1"/>
  <c r="K12" i="2"/>
  <c r="K10" i="2"/>
  <c r="L13" i="2"/>
  <c r="L10" i="2"/>
  <c r="U6" i="2"/>
  <c r="L12" i="2"/>
  <c r="D15" i="2" a="1"/>
  <c r="U5" i="2"/>
  <c r="D15" i="2" l="1"/>
  <c r="D16" i="2"/>
  <c r="D17" i="2"/>
  <c r="D18" i="2"/>
  <c r="M12" i="2"/>
  <c r="M13" i="2"/>
  <c r="M10" i="2"/>
  <c r="Q12" i="2"/>
  <c r="Q10" i="2"/>
  <c r="Q13" i="2"/>
</calcChain>
</file>

<file path=xl/sharedStrings.xml><?xml version="1.0" encoding="utf-8"?>
<sst xmlns="http://schemas.openxmlformats.org/spreadsheetml/2006/main" count="105" uniqueCount="58">
  <si>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</si>
  <si>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</si>
  <si>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</si>
  <si>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</si>
  <si>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</si>
  <si>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</si>
  <si>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</si>
  <si>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</si>
  <si>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</si>
  <si>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</si>
  <si>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Reference Date</t>
  </si>
  <si>
    <t>Value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</si>
  <si>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</si>
  <si>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</si>
  <si>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</si>
  <si>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</si>
  <si>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</si>
  <si>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</si>
  <si>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</si>
  <si>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</si>
  <si>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</si>
  <si>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</si>
  <si>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</si>
  <si>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</si>
  <si>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</si>
  <si>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</si>
  <si>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</si>
  <si>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</si>
  <si>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</si>
  <si>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</si>
  <si>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</si>
  <si>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</si>
  <si>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</si>
  <si>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</si>
  <si>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</si>
  <si>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</si>
  <si>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</si>
  <si>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</si>
  <si>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</si>
  <si>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</si>
  <si>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</si>
  <si>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</si>
  <si>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</si>
  <si>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</si>
  <si>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</si>
  <si>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</si>
  <si>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</si>
  <si>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</si>
  <si>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Expiry-Value Date</t>
  </si>
  <si>
    <t>ICAP</t>
  </si>
  <si>
    <t>ICAA</t>
  </si>
  <si>
    <t>PREA</t>
  </si>
  <si>
    <t>JGBc1</t>
  </si>
  <si>
    <t>-</t>
  </si>
  <si>
    <t>3S</t>
  </si>
  <si>
    <t>TRHK</t>
  </si>
  <si>
    <t>Shibor</t>
  </si>
  <si>
    <t>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</si>
</sst>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  <numFmt numFmtId="172" formatCode="dd\-mmm\-yy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9" applyNumberFormat="0" applyFont="0" applyAlignment="0" applyProtection="0"/>
    <xf numFmtId="0" fontId="11" fillId="0" borderId="0"/>
  </cellStyleXfs>
  <cellXfs count="61">
    <xf numFmtId="0" fontId="0" fillId="0" borderId="0" xfId="0"/>
    <xf numFmtId="0" fontId="6" fillId="3" borderId="0" xfId="0" applyFont="1" applyFill="1"/>
    <xf numFmtId="0" fontId="6" fillId="0" borderId="0" xfId="0" applyFont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6" xfId="0" applyFont="1" applyFill="1" applyBorder="1"/>
    <xf numFmtId="0" fontId="6" fillId="0" borderId="8" xfId="0" applyFont="1" applyFill="1" applyBorder="1"/>
    <xf numFmtId="0" fontId="6" fillId="0" borderId="10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centerContinuous" vertic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7" fillId="6" borderId="14" xfId="0" applyFont="1" applyFill="1" applyBorder="1" applyAlignment="1">
      <alignment horizontal="center"/>
    </xf>
    <xf numFmtId="0" fontId="7" fillId="6" borderId="15" xfId="0" applyFont="1" applyFill="1" applyBorder="1" applyAlignment="1">
      <alignment horizontal="center"/>
    </xf>
    <xf numFmtId="171" fontId="6" fillId="0" borderId="10" xfId="0" applyNumberFormat="1" applyFont="1" applyFill="1" applyBorder="1" applyAlignment="1" applyProtection="1">
      <alignment horizontal="center"/>
    </xf>
    <xf numFmtId="0" fontId="6" fillId="6" borderId="10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6" fillId="7" borderId="14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1" xfId="0" applyFont="1" applyFill="1" applyBorder="1" applyAlignment="1">
      <alignment vertical="center"/>
    </xf>
    <xf numFmtId="166" fontId="6" fillId="0" borderId="12" xfId="0" applyNumberFormat="1" applyFont="1" applyFill="1" applyBorder="1" applyAlignment="1">
      <alignment vertical="center"/>
    </xf>
    <xf numFmtId="169" fontId="6" fillId="0" borderId="12" xfId="0" applyNumberFormat="1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5" xfId="0" applyFont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169" fontId="10" fillId="0" borderId="15" xfId="0" applyNumberFormat="1" applyFont="1" applyFill="1" applyBorder="1" applyAlignment="1">
      <alignment vertical="center"/>
    </xf>
    <xf numFmtId="169" fontId="10" fillId="0" borderId="15" xfId="4" applyNumberFormat="1" applyFont="1" applyFill="1" applyBorder="1" applyAlignment="1">
      <alignment vertical="center"/>
    </xf>
    <xf numFmtId="172" fontId="6" fillId="0" borderId="2" xfId="0" applyNumberFormat="1" applyFont="1" applyFill="1" applyBorder="1"/>
    <xf numFmtId="172" fontId="6" fillId="0" borderId="0" xfId="0" applyNumberFormat="1" applyFont="1" applyFill="1" applyBorder="1"/>
    <xf numFmtId="172" fontId="6" fillId="0" borderId="7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6" xfId="0" applyFont="1" applyFill="1" applyBorder="1" applyAlignment="1">
      <alignment horizontal="left"/>
    </xf>
    <xf numFmtId="0" fontId="6" fillId="0" borderId="16" xfId="0" applyFont="1" applyFill="1" applyBorder="1"/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170" fontId="6" fillId="0" borderId="18" xfId="0" applyNumberFormat="1" applyFont="1" applyFill="1" applyBorder="1" applyAlignment="1">
      <alignment vertical="center"/>
    </xf>
    <xf numFmtId="169" fontId="10" fillId="0" borderId="19" xfId="4" applyNumberFormat="1" applyFont="1" applyFill="1" applyBorder="1" applyAlignment="1">
      <alignment vertical="center"/>
    </xf>
    <xf numFmtId="0" fontId="6" fillId="0" borderId="0" xfId="0" applyFont="1" applyFill="1"/>
    <xf numFmtId="0" fontId="6" fillId="0" borderId="1" xfId="9" applyFont="1" applyFill="1" applyBorder="1"/>
    <xf numFmtId="0" fontId="6" fillId="0" borderId="2" xfId="9" applyFont="1" applyFill="1" applyBorder="1"/>
    <xf numFmtId="0" fontId="6" fillId="0" borderId="3" xfId="9" applyFont="1" applyFill="1" applyBorder="1"/>
    <xf numFmtId="0" fontId="6" fillId="0" borderId="4" xfId="9" applyFont="1" applyFill="1" applyBorder="1"/>
    <xf numFmtId="0" fontId="6" fillId="0" borderId="0" xfId="9" applyFont="1" applyFill="1" applyBorder="1"/>
    <xf numFmtId="0" fontId="6" fillId="0" borderId="5" xfId="9" applyFont="1" applyFill="1" applyBorder="1"/>
    <xf numFmtId="0" fontId="6" fillId="0" borderId="6" xfId="9" applyFont="1" applyFill="1" applyBorder="1" applyAlignment="1">
      <alignment horizontal="left"/>
    </xf>
    <xf numFmtId="0" fontId="6" fillId="0" borderId="7" xfId="9" applyFont="1" applyFill="1" applyBorder="1" applyAlignment="1">
      <alignment horizontal="left"/>
    </xf>
    <xf numFmtId="172" fontId="6" fillId="0" borderId="7" xfId="9" applyNumberFormat="1" applyFont="1" applyFill="1" applyBorder="1"/>
    <xf numFmtId="0" fontId="6" fillId="0" borderId="7" xfId="9" applyFont="1" applyFill="1" applyBorder="1"/>
    <xf numFmtId="0" fontId="6" fillId="0" borderId="8" xfId="9" applyFont="1" applyFill="1" applyBorder="1"/>
    <xf numFmtId="0" fontId="6" fillId="8" borderId="0" xfId="0" applyFont="1" applyFill="1"/>
    <xf numFmtId="0" fontId="6" fillId="0" borderId="0" xfId="0" applyFont="1" applyFill="1" applyBorder="1"/>
    <xf numFmtId="166" fontId="6" fillId="0" borderId="20" xfId="0" applyNumberFormat="1" applyFont="1" applyFill="1" applyBorder="1" applyAlignment="1">
      <alignment vertical="center"/>
    </xf>
    <xf numFmtId="165" fontId="6" fillId="0" borderId="20" xfId="4" applyNumberFormat="1" applyFont="1" applyFill="1" applyBorder="1" applyAlignment="1">
      <alignment vertical="center"/>
    </xf>
    <xf numFmtId="0" fontId="10" fillId="0" borderId="21" xfId="0" applyFont="1" applyFill="1" applyBorder="1" applyAlignment="1">
      <alignment vertical="center"/>
    </xf>
    <xf numFmtId="0" fontId="6" fillId="7" borderId="22" xfId="0" applyFont="1" applyFill="1" applyBorder="1" applyAlignment="1">
      <alignment vertical="center"/>
    </xf>
  </cellXfs>
  <cellStyles count="10">
    <cellStyle name="Migliaia (0)_AZIONI" xfId="1"/>
    <cellStyle name="Migliaia_AZIONI" xfId="2"/>
    <cellStyle name="Normal" xfId="0" builtinId="0"/>
    <cellStyle name="Normal 2" xfId="9"/>
    <cellStyle name="Normale_AZIONI" xfId="3"/>
    <cellStyle name="Note" xfId="8" builtinId="10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15:35:39</v>
        <stp/>
        <stp>{4F5FD10D-8768-4E20-8610-4638D04F9844}</stp>
        <tr r="P6" s="2"/>
      </tp>
      <tp t="s">
        <v>Updated at 14:37:52</v>
        <stp/>
        <stp>{AE8188EC-8156-47F1-80BB-FCD5546845E4}</stp>
        <tr r="Q6" s="2"/>
      </tp>
      <tp t="s">
        <v>Updated at 15:38:11</v>
        <stp/>
        <stp>{E3E18B92-86D6-4C93-808F-B168A6A8FE7F}</stp>
        <tr r="Q5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103"/>
  <sheetViews>
    <sheetView showGridLines="0" tabSelected="1" topLeftCell="I1" workbookViewId="0">
      <selection activeCell="U2" sqref="U2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6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7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5" width="7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8" width="2" style="2" bestFit="1" customWidth="1"/>
    <col min="19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36" ht="12" thickBot="1" x14ac:dyDescent="0.25">
      <c r="A1" s="3"/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3"/>
      <c r="AJ1" s="3"/>
    </row>
    <row r="2" spans="1:36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6" t="s">
        <v>13</v>
      </c>
      <c r="S2" s="1"/>
      <c r="T2" s="19" t="s">
        <v>1</v>
      </c>
      <c r="U2" s="18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  <c r="AI2" s="3"/>
      <c r="AJ2" s="3"/>
    </row>
    <row r="3" spans="1:36" ht="17.25" thickBot="1" x14ac:dyDescent="0.25">
      <c r="A3" s="3"/>
      <c r="B3" s="3"/>
      <c r="C3" s="3"/>
      <c r="D3" s="3"/>
      <c r="E3" s="3"/>
      <c r="F3" s="3"/>
      <c r="G3" s="3"/>
      <c r="H3" s="3"/>
      <c r="I3" s="3"/>
      <c r="J3" s="7"/>
      <c r="K3" s="13" t="s">
        <v>9</v>
      </c>
      <c r="L3" s="14"/>
      <c r="M3" s="14"/>
      <c r="N3" s="14"/>
      <c r="O3" s="14"/>
      <c r="P3" s="14"/>
      <c r="Q3" s="15"/>
      <c r="R3" s="8" t="s">
        <v>13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  <c r="AI3" s="3"/>
      <c r="AJ3" s="3"/>
    </row>
    <row r="4" spans="1:36" x14ac:dyDescent="0.2">
      <c r="A4" s="44" t="s">
        <v>5</v>
      </c>
      <c r="B4" s="45" t="s">
        <v>39</v>
      </c>
      <c r="C4" s="45" t="s">
        <v>3</v>
      </c>
      <c r="D4" s="45" t="s">
        <v>25</v>
      </c>
      <c r="E4" s="45" t="s">
        <v>29</v>
      </c>
      <c r="F4" s="45" t="s">
        <v>31</v>
      </c>
      <c r="G4" s="45" t="s">
        <v>49</v>
      </c>
      <c r="H4" s="46" t="s">
        <v>35</v>
      </c>
      <c r="I4" s="3"/>
      <c r="J4" s="7"/>
      <c r="K4" s="16" t="s">
        <v>6</v>
      </c>
      <c r="L4" s="12" t="s">
        <v>48</v>
      </c>
      <c r="M4" s="12" t="s">
        <v>14</v>
      </c>
      <c r="N4" s="12"/>
      <c r="O4" s="12"/>
      <c r="P4" s="12"/>
      <c r="Q4" s="17" t="s">
        <v>12</v>
      </c>
      <c r="R4" s="8" t="s">
        <v>13</v>
      </c>
      <c r="S4" s="1"/>
      <c r="T4" s="19" t="s">
        <v>8</v>
      </c>
      <c r="U4" s="11" t="s">
        <v>57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  <c r="AI4" s="3"/>
      <c r="AJ4" s="3"/>
    </row>
    <row r="5" spans="1:36" x14ac:dyDescent="0.2">
      <c r="A5" s="47" t="s">
        <v>17</v>
      </c>
      <c r="B5" s="48" t="s">
        <v>40</v>
      </c>
      <c r="C5" s="48" t="s">
        <v>16</v>
      </c>
      <c r="D5" s="48" t="s">
        <v>26</v>
      </c>
      <c r="E5" s="48" t="s">
        <v>34</v>
      </c>
      <c r="F5" s="48" t="s">
        <v>33</v>
      </c>
      <c r="G5" s="48" t="s">
        <v>49</v>
      </c>
      <c r="H5" s="49" t="s">
        <v>36</v>
      </c>
      <c r="I5" s="3"/>
      <c r="J5" s="7"/>
      <c r="K5" s="24" t="str">
        <f>VLOOKUP(Currency,FuturesTable,3,0)</f>
        <v>FGBLc1</v>
      </c>
      <c r="L5" s="25">
        <v>42069</v>
      </c>
      <c r="M5" s="26">
        <v>154.69</v>
      </c>
      <c r="N5" s="26"/>
      <c r="O5" s="26"/>
      <c r="P5" s="26"/>
      <c r="Q5" s="27" t="str">
        <f>_xll.RData(K5,{"EXPIR_DATE","LAST"},,"FRQ:1S",,L5)</f>
        <v>Updated at 15:38:11</v>
      </c>
      <c r="R5" s="8" t="s">
        <v>13</v>
      </c>
      <c r="S5" s="1"/>
      <c r="T5" s="19" t="s">
        <v>4</v>
      </c>
      <c r="U5" s="11" t="str">
        <f>_xll.ohBoostVersion(Trigger)&amp;" / "&amp;_xll.ohVersion(Trigger)&amp;" / "&amp;_xll.qlVersion(Trigger)</f>
        <v>1_52 / 1.5.0 / 1.5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  <c r="AI5" s="3"/>
      <c r="AJ5" s="3"/>
    </row>
    <row r="6" spans="1:36" x14ac:dyDescent="0.2">
      <c r="A6" s="47" t="s">
        <v>18</v>
      </c>
      <c r="B6" s="48" t="s">
        <v>39</v>
      </c>
      <c r="C6" s="48" t="s">
        <v>15</v>
      </c>
      <c r="D6" s="48" t="s">
        <v>27</v>
      </c>
      <c r="E6" s="48" t="s">
        <v>32</v>
      </c>
      <c r="F6" s="48" t="s">
        <v>30</v>
      </c>
      <c r="G6" s="48" t="s">
        <v>49</v>
      </c>
      <c r="H6" s="49" t="s">
        <v>36</v>
      </c>
      <c r="I6" s="3"/>
      <c r="J6" s="20"/>
      <c r="K6" s="21" t="str">
        <f>Currency&amp;VLOOKUP(Currency,FuturesTable,5,0)&amp;VLOOKUP(Currency,FuturesTable,6,0)&amp;"10Y"</f>
        <v>SEKAB3S10Y</v>
      </c>
      <c r="L6" s="22">
        <v>41991</v>
      </c>
      <c r="M6" s="30" t="str">
        <f>N6&amp;"/"&amp;O6</f>
        <v>1.2725/1.3225</v>
      </c>
      <c r="N6" s="28">
        <v>1.2725</v>
      </c>
      <c r="O6" s="28">
        <v>1.3225</v>
      </c>
      <c r="P6" s="28" t="str">
        <f>_xll.RData(K6&amp;"="&amp;VLOOKUP(Currency,FuturesTable,7,0),{"BID","ASK"},,"FRQ:1S",,N6)</f>
        <v>Updated at 15:35:39</v>
      </c>
      <c r="Q6" s="29" t="str">
        <f>_xll.RData(K6&amp;"="&amp;VLOOKUP(Currency,FuturesTable,7,0),"VALUE_DT1",,"FRQ:1S",,L6)</f>
        <v>Updated at 14:37:52</v>
      </c>
      <c r="R6" s="8" t="s">
        <v>13</v>
      </c>
      <c r="S6" s="1"/>
      <c r="T6" s="19" t="s">
        <v>2</v>
      </c>
      <c r="U6" s="11">
        <f>_xll.ohRepositoryObjectCount(Trigger)</f>
        <v>758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I6" s="3"/>
      <c r="AJ6" s="3"/>
    </row>
    <row r="7" spans="1:36" ht="16.5" x14ac:dyDescent="0.2">
      <c r="A7" s="47" t="s">
        <v>19</v>
      </c>
      <c r="B7" s="48" t="s">
        <v>40</v>
      </c>
      <c r="C7" s="48" t="s">
        <v>16</v>
      </c>
      <c r="D7" s="48" t="s">
        <v>41</v>
      </c>
      <c r="E7" s="48" t="s">
        <v>42</v>
      </c>
      <c r="F7" s="48" t="s">
        <v>43</v>
      </c>
      <c r="G7" s="48" t="s">
        <v>51</v>
      </c>
      <c r="H7" s="49" t="s">
        <v>37</v>
      </c>
      <c r="I7" s="3"/>
      <c r="J7" s="7"/>
      <c r="K7" s="13" t="s">
        <v>7</v>
      </c>
      <c r="L7" s="14"/>
      <c r="M7" s="14"/>
      <c r="N7" s="14"/>
      <c r="O7" s="14"/>
      <c r="P7" s="14"/>
      <c r="Q7" s="15"/>
      <c r="R7" s="8" t="s">
        <v>13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  <c r="AI7" s="3"/>
      <c r="AJ7" s="3"/>
    </row>
    <row r="8" spans="1:36" x14ac:dyDescent="0.2">
      <c r="A8" s="47" t="s">
        <v>20</v>
      </c>
      <c r="B8" s="48" t="s">
        <v>39</v>
      </c>
      <c r="C8" s="48" t="s">
        <v>52</v>
      </c>
      <c r="D8" s="48" t="s">
        <v>44</v>
      </c>
      <c r="E8" s="48" t="s">
        <v>32</v>
      </c>
      <c r="F8" s="48" t="s">
        <v>30</v>
      </c>
      <c r="G8" s="48" t="s">
        <v>49</v>
      </c>
      <c r="H8" s="49" t="s">
        <v>36</v>
      </c>
      <c r="I8" s="3"/>
      <c r="J8" s="7"/>
      <c r="K8" s="16" t="s">
        <v>0</v>
      </c>
      <c r="L8" s="12" t="s">
        <v>10</v>
      </c>
      <c r="M8" s="12" t="s">
        <v>11</v>
      </c>
      <c r="N8" s="12"/>
      <c r="O8" s="12"/>
      <c r="P8" s="12"/>
      <c r="Q8" s="17" t="s">
        <v>12</v>
      </c>
      <c r="R8" s="8" t="s">
        <v>13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3"/>
      <c r="AJ8" s="3"/>
    </row>
    <row r="9" spans="1:36" x14ac:dyDescent="0.2">
      <c r="A9" s="47" t="s">
        <v>21</v>
      </c>
      <c r="B9" s="48" t="s">
        <v>39</v>
      </c>
      <c r="C9" s="48" t="s">
        <v>16</v>
      </c>
      <c r="D9" s="48" t="s">
        <v>45</v>
      </c>
      <c r="E9" s="48" t="s">
        <v>46</v>
      </c>
      <c r="F9" s="48" t="s">
        <v>47</v>
      </c>
      <c r="G9" s="48" t="s">
        <v>50</v>
      </c>
      <c r="H9" s="49" t="s">
        <v>38</v>
      </c>
      <c r="I9" s="3"/>
      <c r="J9" s="7"/>
      <c r="K9" s="60" t="str">
        <f>PROPER(Currency)&amp;VLOOKUP(Currency,FuturesTable,8,0)&amp;VLOOKUP(Currency,FuturesTable,2,0)</f>
        <v>Sekibor3M</v>
      </c>
      <c r="L9" s="57">
        <f>_xll.qlLastFixingQuoteReferenceDate(FirstIndex&amp;"LastFixing_Quote",Trigger)</f>
        <v>41991</v>
      </c>
      <c r="M9" s="58">
        <f>_xll.qlQuoteValue(FirstIndex&amp;"LastFixing_Quote",Trigger)</f>
        <v>2.5800000000000003E-3</v>
      </c>
      <c r="N9" s="58"/>
      <c r="O9" s="58"/>
      <c r="P9" s="58"/>
      <c r="Q9" s="59" t="str">
        <f>IF(AND(ISERROR(L9),ISERROR(M9)),_xll.ohRangeRetrieveError(L9)&amp;" "&amp;_xll.ohRangeRetrieveError(M9),IF(ISERROR(L9),_xll.ohRangeRetrieveError(L9),_xll.ohRangeRetrieveError(M9)))</f>
        <v/>
      </c>
      <c r="R9" s="8" t="s">
        <v>13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/>
      <c r="AJ9" s="3"/>
    </row>
    <row r="10" spans="1:36" x14ac:dyDescent="0.2">
      <c r="A10" s="47" t="s">
        <v>22</v>
      </c>
      <c r="B10" s="48" t="s">
        <v>40</v>
      </c>
      <c r="C10" s="48" t="s">
        <v>16</v>
      </c>
      <c r="D10" s="48" t="s">
        <v>53</v>
      </c>
      <c r="E10" s="48" t="s">
        <v>42</v>
      </c>
      <c r="F10" s="48" t="s">
        <v>54</v>
      </c>
      <c r="G10" s="48" t="s">
        <v>55</v>
      </c>
      <c r="H10" s="49" t="s">
        <v>56</v>
      </c>
      <c r="I10" s="3"/>
      <c r="J10" s="7"/>
      <c r="K10" s="21" t="str">
        <f>UPPER(Currency)&amp;"STD"</f>
        <v>SEKSTD</v>
      </c>
      <c r="L10" s="22">
        <f>_xll.qlTermStructureReferenceDate(K10,Trigger)</f>
        <v>41995</v>
      </c>
      <c r="M10" s="23">
        <f>_xll.qlYieldTSDiscount(K10,L10)</f>
        <v>1</v>
      </c>
      <c r="N10" s="23"/>
      <c r="O10" s="23"/>
      <c r="P10" s="23"/>
      <c r="Q10" s="31" t="str">
        <f>IF(ISERROR(L10),_xll.ohRangeRetrieveError(L10),_xll.ohRangeRetrieveError(M10))</f>
        <v/>
      </c>
      <c r="R10" s="8" t="s">
        <v>13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  <c r="AI10" s="3"/>
      <c r="AJ10" s="3"/>
    </row>
    <row r="11" spans="1:36" x14ac:dyDescent="0.2">
      <c r="A11" s="47" t="s">
        <v>23</v>
      </c>
      <c r="B11" s="48" t="s">
        <v>40</v>
      </c>
      <c r="C11" s="48" t="s">
        <v>16</v>
      </c>
      <c r="D11" s="48" t="s">
        <v>53</v>
      </c>
      <c r="E11" s="48" t="s">
        <v>42</v>
      </c>
      <c r="F11" s="48" t="s">
        <v>43</v>
      </c>
      <c r="G11" s="48" t="s">
        <v>55</v>
      </c>
      <c r="H11" s="49" t="s">
        <v>37</v>
      </c>
      <c r="I11" s="3"/>
      <c r="J11" s="7"/>
      <c r="K11" s="21" t="str">
        <f>UPPER(Currency)&amp;"ON"</f>
        <v>SEKON</v>
      </c>
      <c r="L11" s="22">
        <f>_xll.qlTermStructureReferenceDate(K11,Trigger)</f>
        <v>41995</v>
      </c>
      <c r="M11" s="23">
        <f>_xll.qlYieldTSDiscount(K11,L11)</f>
        <v>1</v>
      </c>
      <c r="N11" s="23"/>
      <c r="O11" s="23"/>
      <c r="P11" s="23"/>
      <c r="Q11" s="31" t="str">
        <f>IF(ISERROR(L11),_xll.ohRangeRetrieveError(L11),_xll.ohRangeRetrieveError(M11))</f>
        <v/>
      </c>
      <c r="R11" s="8" t="s">
        <v>13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  <c r="AI11" s="3"/>
      <c r="AJ11" s="3"/>
    </row>
    <row r="12" spans="1:36" x14ac:dyDescent="0.2">
      <c r="A12" s="7" t="s">
        <v>57</v>
      </c>
      <c r="B12" s="56" t="s">
        <v>40</v>
      </c>
      <c r="C12" s="56" t="s">
        <v>3</v>
      </c>
      <c r="D12" s="56" t="s">
        <v>53</v>
      </c>
      <c r="E12" s="56" t="s">
        <v>29</v>
      </c>
      <c r="F12" s="56" t="s">
        <v>54</v>
      </c>
      <c r="G12" s="56" t="s">
        <v>49</v>
      </c>
      <c r="H12" s="8" t="s">
        <v>35</v>
      </c>
      <c r="I12" s="3"/>
      <c r="J12" s="7"/>
      <c r="K12" s="21" t="str">
        <f>UPPER(Currency)&amp;"3M"</f>
        <v>SEK3M</v>
      </c>
      <c r="L12" s="22">
        <f>_xll.qlTermStructureReferenceDate(K12,Trigger)</f>
        <v>41995</v>
      </c>
      <c r="M12" s="23" t="e">
        <f>_xll.qlYieldTSDiscount(K12,L12)</f>
        <v>#NUM!</v>
      </c>
      <c r="N12" s="23"/>
      <c r="O12" s="23"/>
      <c r="P12" s="23"/>
      <c r="Q12" s="32" t="str">
        <f ca="1">IF(ISERROR(L12),_xll.ohRangeRetrieveError(L12),_xll.ohRangeRetrieveError(M12))</f>
        <v>qlYieldTSDiscount - 1st instrument (maturity: January 22nd, 2015) has an invalid quote</v>
      </c>
      <c r="R12" s="8" t="s">
        <v>13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  <c r="AI12" s="3"/>
      <c r="AJ12" s="3"/>
    </row>
    <row r="13" spans="1:36" ht="12" thickBot="1" x14ac:dyDescent="0.25">
      <c r="A13" s="50" t="s">
        <v>24</v>
      </c>
      <c r="B13" s="51"/>
      <c r="C13" s="52"/>
      <c r="D13" s="53" t="s">
        <v>28</v>
      </c>
      <c r="E13" s="53" t="s">
        <v>29</v>
      </c>
      <c r="F13" s="53" t="s">
        <v>30</v>
      </c>
      <c r="G13" s="53"/>
      <c r="H13" s="54" t="s">
        <v>36</v>
      </c>
      <c r="I13" s="3"/>
      <c r="J13" s="7"/>
      <c r="K13" s="39" t="str">
        <f>UPPER(Currency)&amp;"6M"</f>
        <v>SEK6M</v>
      </c>
      <c r="L13" s="40">
        <f>_xll.qlTermStructureReferenceDate(K13,Trigger)</f>
        <v>41995</v>
      </c>
      <c r="M13" s="41" t="e">
        <f>_xll.qlYieldTSDiscount(K13,L13)</f>
        <v>#NUM!</v>
      </c>
      <c r="N13" s="41"/>
      <c r="O13" s="41"/>
      <c r="P13" s="41"/>
      <c r="Q13" s="42" t="str">
        <f ca="1">IF(ISERROR(L13),_xll.ohRangeRetrieveError(L13),_xll.ohRangeRetrieveError(M13))</f>
        <v>qlYieldTSDiscount - 1st instrument (maturity: December 23rd, 2014) has an invalid quote</v>
      </c>
      <c r="R13" s="8" t="s">
        <v>13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/>
      <c r="AI13" s="3"/>
      <c r="AJ13" s="3"/>
    </row>
    <row r="14" spans="1:36" ht="12" thickBot="1" x14ac:dyDescent="0.25">
      <c r="A14" s="3"/>
      <c r="B14" s="3"/>
      <c r="C14" s="3"/>
      <c r="D14" s="3"/>
      <c r="E14" s="3"/>
      <c r="F14" s="3"/>
      <c r="G14" s="3"/>
      <c r="H14" s="3"/>
      <c r="I14" s="3"/>
      <c r="J14" s="9"/>
      <c r="K14" s="38"/>
      <c r="L14" s="38"/>
      <c r="M14" s="38"/>
      <c r="N14" s="38"/>
      <c r="O14" s="38"/>
      <c r="P14" s="38"/>
      <c r="Q14" s="38"/>
      <c r="R14" s="10" t="s">
        <v>13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  <c r="AI14" s="3"/>
      <c r="AJ14" s="3"/>
    </row>
    <row r="15" spans="1:36" x14ac:dyDescent="0.2">
      <c r="A15" s="3"/>
      <c r="B15" s="4" t="b">
        <v>1</v>
      </c>
      <c r="C15" s="33">
        <f t="array" ref="C15:C18">_xll.qlIMMNextDates(_xll.qlSettingsEvaluationDate(Trigger)-1,B15:B18)</f>
        <v>42081</v>
      </c>
      <c r="D15" s="6" t="str">
        <f t="array" ref="D15:D18">VLOOKUP(Currency,FuturesTable,4,0)&amp;_xll.qlIMMcode(FuturesDates)</f>
        <v>-H5</v>
      </c>
      <c r="E15" s="3"/>
      <c r="F15" s="3"/>
      <c r="G15" s="3"/>
      <c r="H15" s="3"/>
      <c r="I15" s="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  <c r="AI15" s="3"/>
      <c r="AJ15" s="3"/>
    </row>
    <row r="16" spans="1:36" x14ac:dyDescent="0.2">
      <c r="A16" s="3"/>
      <c r="B16" s="36" t="b">
        <v>1</v>
      </c>
      <c r="C16" s="34">
        <v>42172</v>
      </c>
      <c r="D16" s="8" t="str">
        <v>-M5</v>
      </c>
      <c r="E16" s="3"/>
      <c r="F16" s="3"/>
      <c r="G16" s="3"/>
      <c r="H16" s="3"/>
      <c r="I16" s="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  <c r="AI16" s="3"/>
      <c r="AJ16" s="3"/>
    </row>
    <row r="17" spans="1:36" x14ac:dyDescent="0.2">
      <c r="A17" s="3"/>
      <c r="B17" s="36" t="b">
        <v>1</v>
      </c>
      <c r="C17" s="34">
        <v>42263</v>
      </c>
      <c r="D17" s="8" t="str">
        <v>-U5</v>
      </c>
      <c r="E17" s="3"/>
      <c r="F17" s="3"/>
      <c r="G17" s="3"/>
      <c r="H17" s="3"/>
      <c r="I17" s="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</row>
    <row r="18" spans="1:36" ht="12" thickBot="1" x14ac:dyDescent="0.25">
      <c r="A18" s="3"/>
      <c r="B18" s="37" t="b">
        <v>1</v>
      </c>
      <c r="C18" s="35">
        <v>42354</v>
      </c>
      <c r="D18" s="10" t="str">
        <v>-Z5</v>
      </c>
      <c r="E18" s="3"/>
      <c r="F18" s="3"/>
      <c r="G18" s="3"/>
      <c r="H18" s="3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  <c r="AI18" s="3"/>
      <c r="AJ18" s="3"/>
    </row>
    <row r="19" spans="1:36" x14ac:dyDescent="0.2">
      <c r="A19" s="3"/>
      <c r="B19" s="3"/>
      <c r="C19" s="3"/>
      <c r="D19" s="3"/>
      <c r="E19" s="3"/>
      <c r="F19" s="3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  <c r="AI19" s="3"/>
      <c r="AJ19" s="3"/>
    </row>
    <row r="20" spans="1:36" x14ac:dyDescent="0.2">
      <c r="A20" s="3"/>
      <c r="B20" s="3"/>
      <c r="C20" s="3"/>
      <c r="D20" s="3"/>
      <c r="E20" s="3"/>
      <c r="F20" s="3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  <c r="AI20" s="3"/>
      <c r="AJ20" s="3"/>
    </row>
    <row r="21" spans="1:36" x14ac:dyDescent="0.2">
      <c r="A21" s="3"/>
      <c r="B21" s="3"/>
      <c r="C21" s="3"/>
      <c r="D21" s="3"/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  <c r="AI21" s="3"/>
      <c r="AJ21" s="3"/>
    </row>
    <row r="22" spans="1:36" x14ac:dyDescent="0.2">
      <c r="A22" s="3"/>
      <c r="B22" s="3"/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  <c r="AI22" s="3"/>
      <c r="AJ22" s="3"/>
    </row>
    <row r="23" spans="1:36" x14ac:dyDescent="0.2">
      <c r="A23" s="3"/>
      <c r="B23" s="3"/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  <c r="AI23" s="3"/>
      <c r="AJ23" s="3"/>
    </row>
    <row r="24" spans="1:36" x14ac:dyDescent="0.2">
      <c r="A24" s="3"/>
      <c r="B24" s="3"/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  <c r="AI24" s="3"/>
      <c r="AJ24" s="3"/>
    </row>
    <row r="25" spans="1:36" x14ac:dyDescent="0.2">
      <c r="A25" s="3"/>
      <c r="B25" s="3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/>
      <c r="AI25" s="3"/>
      <c r="AJ25" s="3"/>
    </row>
    <row r="26" spans="1:36" x14ac:dyDescent="0.2">
      <c r="A26" s="3"/>
      <c r="B26" s="3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/>
      <c r="AI26" s="3"/>
      <c r="AJ26" s="3"/>
    </row>
    <row r="27" spans="1:36" x14ac:dyDescent="0.2">
      <c r="A27" s="3"/>
      <c r="B27" s="3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  <c r="AI27" s="3"/>
      <c r="AJ27" s="3"/>
    </row>
    <row r="28" spans="1:36" x14ac:dyDescent="0.2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  <c r="AI28" s="3"/>
      <c r="AJ28" s="3"/>
    </row>
    <row r="29" spans="1:36" x14ac:dyDescent="0.2">
      <c r="A29" s="3"/>
      <c r="B29" s="3"/>
      <c r="C29" s="3"/>
      <c r="D29" s="3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  <c r="AI29" s="3"/>
      <c r="AJ29" s="3"/>
    </row>
    <row r="30" spans="1:36" x14ac:dyDescent="0.2">
      <c r="A30" s="3"/>
      <c r="B30" s="3"/>
      <c r="C30" s="3"/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  <c r="AI30" s="3"/>
      <c r="AJ30" s="3"/>
    </row>
    <row r="31" spans="1:36" x14ac:dyDescent="0.2">
      <c r="A31" s="3"/>
      <c r="B31" s="3"/>
      <c r="C31" s="3"/>
      <c r="D31" s="3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  <c r="AI31" s="3"/>
      <c r="AJ31" s="3"/>
    </row>
    <row r="32" spans="1:36" x14ac:dyDescent="0.2">
      <c r="A32" s="3"/>
      <c r="B32" s="3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  <c r="AI32" s="3"/>
      <c r="AJ32" s="3"/>
    </row>
    <row r="33" spans="1:36" x14ac:dyDescent="0.2">
      <c r="A33" s="3"/>
      <c r="B33" s="3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  <c r="AI33" s="3"/>
      <c r="AJ33" s="3"/>
    </row>
    <row r="34" spans="1:36" x14ac:dyDescent="0.2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/>
      <c r="AI34" s="3"/>
      <c r="AJ34" s="3"/>
    </row>
    <row r="35" spans="1:36" x14ac:dyDescent="0.2">
      <c r="A35" s="3"/>
      <c r="B35" s="3"/>
      <c r="C35" s="3"/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3"/>
    </row>
    <row r="36" spans="1:36" x14ac:dyDescent="0.2">
      <c r="A36" s="3"/>
      <c r="B36" s="3"/>
      <c r="C36" s="3"/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  <c r="AI36" s="3"/>
      <c r="AJ36" s="3"/>
    </row>
    <row r="37" spans="1:36" x14ac:dyDescent="0.2">
      <c r="A37" s="3"/>
      <c r="B37" s="3"/>
      <c r="C37" s="3"/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/>
      <c r="AI37" s="3"/>
      <c r="AJ37" s="3"/>
    </row>
    <row r="38" spans="1:36" x14ac:dyDescent="0.2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/>
      <c r="AI38" s="3"/>
      <c r="AJ38" s="3"/>
    </row>
    <row r="39" spans="1:36" x14ac:dyDescent="0.2">
      <c r="A39" s="3"/>
      <c r="B39" s="3"/>
      <c r="C39" s="3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3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  <c r="AI39" s="3"/>
      <c r="AJ39" s="3"/>
    </row>
    <row r="40" spans="1:36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/>
      <c r="AI40" s="3"/>
      <c r="AJ40" s="3"/>
    </row>
    <row r="41" spans="1:3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/>
      <c r="AI41" s="3"/>
      <c r="AJ41" s="3"/>
    </row>
    <row r="42" spans="1:3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  <c r="AI42" s="3"/>
      <c r="AJ42" s="3"/>
    </row>
    <row r="43" spans="1:3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/>
      <c r="AI43" s="3"/>
      <c r="AJ43" s="3"/>
    </row>
    <row r="44" spans="1:3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/>
      <c r="AI44" s="3"/>
      <c r="AJ44" s="3"/>
    </row>
    <row r="45" spans="1:3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  <c r="AI45" s="3"/>
      <c r="AJ45" s="3"/>
    </row>
    <row r="46" spans="1:3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">
      <c r="A96" s="3"/>
      <c r="B96" s="3"/>
      <c r="C96" s="3"/>
      <c r="D96" s="3"/>
      <c r="E96" s="3"/>
      <c r="F96" s="3"/>
      <c r="G96" s="3"/>
      <c r="H96" s="3"/>
      <c r="I96" s="3"/>
      <c r="J96" s="55"/>
      <c r="K96" s="55"/>
      <c r="L96" s="55"/>
      <c r="M96" s="55"/>
      <c r="N96" s="55"/>
      <c r="O96" s="55"/>
      <c r="P96" s="55"/>
      <c r="Q96" s="55"/>
      <c r="R96" s="55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">
      <c r="A97" s="3"/>
      <c r="B97" s="3"/>
      <c r="C97" s="3"/>
      <c r="D97" s="3"/>
      <c r="E97" s="3"/>
      <c r="F97" s="3"/>
      <c r="G97" s="3"/>
      <c r="H97" s="3"/>
      <c r="I97" s="3"/>
      <c r="J97" s="55"/>
      <c r="K97" s="55"/>
      <c r="L97" s="55"/>
      <c r="M97" s="55"/>
      <c r="N97" s="55"/>
      <c r="O97" s="55"/>
      <c r="P97" s="55"/>
      <c r="Q97" s="55"/>
      <c r="R97" s="55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">
      <c r="A98" s="3"/>
      <c r="B98" s="3"/>
      <c r="C98" s="3"/>
      <c r="D98" s="3"/>
      <c r="E98" s="3"/>
      <c r="F98" s="3"/>
      <c r="G98" s="3"/>
      <c r="H98" s="3"/>
      <c r="I98" s="3"/>
      <c r="J98" s="43"/>
      <c r="K98" s="43"/>
      <c r="L98" s="43"/>
      <c r="M98" s="43"/>
      <c r="N98" s="43"/>
      <c r="O98" s="43"/>
      <c r="P98" s="43"/>
      <c r="Q98" s="43"/>
      <c r="R98" s="4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">
      <c r="A99" s="3"/>
      <c r="B99" s="3"/>
      <c r="C99" s="3"/>
      <c r="D99" s="3"/>
      <c r="E99" s="3"/>
      <c r="F99" s="3"/>
      <c r="G99" s="3"/>
      <c r="H99" s="3"/>
      <c r="I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">
      <c r="A100" s="3"/>
      <c r="B100" s="3"/>
      <c r="C100" s="3"/>
      <c r="D100" s="3"/>
      <c r="E100" s="3"/>
      <c r="F100" s="3"/>
      <c r="G100" s="3"/>
      <c r="H100" s="3"/>
      <c r="I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s="43" customFormat="1" x14ac:dyDescent="0.2">
      <c r="A101" s="3"/>
      <c r="B101" s="3"/>
      <c r="C101" s="3"/>
      <c r="D101" s="3"/>
      <c r="E101" s="3"/>
      <c r="F101" s="3"/>
      <c r="G101" s="3"/>
      <c r="H101" s="3"/>
      <c r="J101" s="2"/>
      <c r="K101" s="2"/>
      <c r="L101" s="2"/>
      <c r="M101" s="2"/>
      <c r="N101" s="2"/>
      <c r="O101" s="2"/>
      <c r="P101" s="2"/>
      <c r="Q101" s="2"/>
      <c r="R101" s="2"/>
      <c r="S101" s="55"/>
    </row>
    <row r="102" spans="1:36" s="43" customFormat="1" x14ac:dyDescent="0.2">
      <c r="J102" s="2"/>
      <c r="K102" s="2"/>
      <c r="L102" s="2"/>
      <c r="M102" s="2"/>
      <c r="N102" s="2"/>
      <c r="O102" s="2"/>
      <c r="P102" s="2"/>
      <c r="Q102" s="2"/>
      <c r="R102" s="2"/>
      <c r="S102" s="55"/>
    </row>
    <row r="103" spans="1:36" x14ac:dyDescent="0.2">
      <c r="A103" s="43"/>
      <c r="B103" s="43"/>
      <c r="C103" s="43"/>
      <c r="D103" s="43"/>
      <c r="E103" s="43"/>
      <c r="F103" s="43"/>
      <c r="G103" s="43"/>
      <c r="H103" s="43"/>
    </row>
  </sheetData>
  <phoneticPr fontId="2" type="noConversion"/>
  <dataValidations count="1">
    <dataValidation type="list" allowBlank="1" showInputMessage="1" showErrorMessage="1" sqref="U4">
      <formula1>"EUR,USD,GBP,JPY,CHF,AUD,CNY,CNH,HKD,RMB,SEK"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26" r:id="rId6" name="CommandButton2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6" name="CommandButton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MainChecks</vt:lpstr>
      <vt:lpstr>Currency</vt:lpstr>
      <vt:lpstr>FirstIndex</vt:lpstr>
      <vt:lpstr>FuturesDates</vt:lpstr>
      <vt:lpstr>FuturesTable</vt:lpstr>
      <vt:lpstr>IMMFutures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ZANZI MADDALENA</cp:lastModifiedBy>
  <cp:lastPrinted>2007-04-04T08:40:21Z</cp:lastPrinted>
  <dcterms:created xsi:type="dcterms:W3CDTF">2006-04-26T09:45:07Z</dcterms:created>
  <dcterms:modified xsi:type="dcterms:W3CDTF">2014-12-18T14:38:48Z</dcterms:modified>
</cp:coreProperties>
</file>