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720" yWindow="405" windowWidth="27555" windowHeight="12300" activeTab="2"/>
  </bookViews>
  <sheets>
    <sheet name="General Settings" sheetId="6" r:id="rId1"/>
    <sheet name="RateHelpers" sheetId="5" r:id="rId2"/>
    <sheet name="Selected" sheetId="4" r:id="rId3"/>
  </sheets>
  <definedNames>
    <definedName name="Accuracy">'General Settings'!$D$23</definedName>
    <definedName name="Calendar">'General Settings'!$D$18</definedName>
    <definedName name="Currency">'General Settings'!$D$4</definedName>
    <definedName name="DayCounter">'General Settings'!$D$19</definedName>
    <definedName name="DepoInclusionCriteria">Selected!$B$5</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RateHelpers!$J$2:$J$169</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RateHelperPrefix">'General Settings'!$D$9</definedName>
    <definedName name="RateHelpers">RateHelpers!$E$2:$E$169</definedName>
    <definedName name="RateHelpersIncluded">RateHelpers!$H$2:$H$169</definedName>
    <definedName name="RateHelpersPriority">RateHelpers!$I$2:$I$169</definedName>
    <definedName name="RateHelpersSelected">Selected!$A$7</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D6" i="6" l="1"/>
  <c r="D7" i="6"/>
  <c r="D8" i="6"/>
  <c r="D9" i="6"/>
  <c r="D16" i="6"/>
  <c r="D20" i="6"/>
  <c r="E20" i="6"/>
  <c r="D23" i="6"/>
  <c r="E2" i="5"/>
  <c r="E3" i="5"/>
  <c r="E4" i="5"/>
  <c r="E5" i="5"/>
  <c r="E6" i="5"/>
  <c r="E7" i="5"/>
  <c r="E8" i="5"/>
  <c r="E9" i="5"/>
  <c r="E10" i="5"/>
  <c r="E11" i="5"/>
  <c r="E12" i="5"/>
  <c r="E13" i="5"/>
  <c r="E14" i="5"/>
  <c r="E15" i="5"/>
  <c r="C16" i="5"/>
  <c r="E16" i="5"/>
  <c r="C17" i="5"/>
  <c r="E17" i="5"/>
  <c r="D18" i="5"/>
  <c r="E18" i="5" s="1"/>
  <c r="D19" i="5"/>
  <c r="E19" i="5" s="1"/>
  <c r="D20" i="5"/>
  <c r="E20" i="5" s="1"/>
  <c r="D21" i="5"/>
  <c r="E21" i="5" s="1"/>
  <c r="D22" i="5"/>
  <c r="E22" i="5" s="1"/>
  <c r="D23" i="5"/>
  <c r="E23" i="5" s="1"/>
  <c r="D24" i="5"/>
  <c r="E24" i="5" s="1"/>
  <c r="D25" i="5"/>
  <c r="E25" i="5" s="1"/>
  <c r="D26" i="5"/>
  <c r="E26" i="5" s="1"/>
  <c r="D27" i="5"/>
  <c r="E27" i="5" s="1"/>
  <c r="D28" i="5"/>
  <c r="E28" i="5"/>
  <c r="D29" i="5"/>
  <c r="E29" i="5" s="1"/>
  <c r="D30" i="5"/>
  <c r="E30" i="5" s="1"/>
  <c r="D31" i="5"/>
  <c r="E31" i="5" s="1"/>
  <c r="D32" i="5"/>
  <c r="E32" i="5" s="1"/>
  <c r="D33" i="5"/>
  <c r="E33" i="5" s="1"/>
  <c r="D34" i="5"/>
  <c r="E34" i="5" s="1"/>
  <c r="D35" i="5"/>
  <c r="E35" i="5" s="1"/>
  <c r="C36" i="5"/>
  <c r="C37" i="5"/>
  <c r="B1" i="6"/>
  <c r="D21" i="6"/>
  <c r="L2" i="5"/>
  <c r="L4" i="5"/>
  <c r="L6" i="5"/>
  <c r="L8" i="5"/>
  <c r="L10" i="5"/>
  <c r="L12" i="5"/>
  <c r="L14" i="5"/>
  <c r="K16" i="5"/>
  <c r="F20" i="5"/>
  <c r="F26" i="5"/>
  <c r="F30" i="5"/>
  <c r="L16" i="5"/>
  <c r="K18" i="5"/>
  <c r="K24" i="5"/>
  <c r="F32" i="5"/>
  <c r="D22" i="6"/>
  <c r="F3" i="5"/>
  <c r="F5" i="5"/>
  <c r="F7" i="5"/>
  <c r="F9" i="5"/>
  <c r="F11" i="5"/>
  <c r="F13" i="5"/>
  <c r="F15" i="5"/>
  <c r="L18" i="5"/>
  <c r="L20" i="5"/>
  <c r="L22" i="5"/>
  <c r="L24" i="5"/>
  <c r="L26" i="5"/>
  <c r="K28" i="5"/>
  <c r="K30" i="5"/>
  <c r="K32" i="5"/>
  <c r="K34" i="5"/>
  <c r="E22" i="6"/>
  <c r="K3" i="5"/>
  <c r="K5" i="5"/>
  <c r="K7" i="5"/>
  <c r="K9" i="5"/>
  <c r="K11" i="5"/>
  <c r="K13" i="5"/>
  <c r="K15" i="5"/>
  <c r="L28" i="5"/>
  <c r="L30" i="5"/>
  <c r="L32" i="5"/>
  <c r="L34" i="5"/>
  <c r="L27" i="5"/>
  <c r="K33" i="5"/>
  <c r="K2" i="5"/>
  <c r="K8" i="5"/>
  <c r="K12" i="5"/>
  <c r="F16" i="5"/>
  <c r="L31" i="5"/>
  <c r="L35" i="5"/>
  <c r="F18" i="5"/>
  <c r="F24" i="5"/>
  <c r="K20" i="5"/>
  <c r="K26" i="5"/>
  <c r="F34" i="5"/>
  <c r="L3" i="5"/>
  <c r="L5" i="5"/>
  <c r="L7" i="5"/>
  <c r="L9" i="5"/>
  <c r="L11" i="5"/>
  <c r="L13" i="5"/>
  <c r="L15" i="5"/>
  <c r="F17" i="5"/>
  <c r="F19" i="5"/>
  <c r="F21" i="5"/>
  <c r="F23" i="5"/>
  <c r="F25" i="5"/>
  <c r="F27" i="5"/>
  <c r="K17" i="5"/>
  <c r="K19" i="5"/>
  <c r="K21" i="5"/>
  <c r="K23" i="5"/>
  <c r="K25" i="5"/>
  <c r="K27" i="5"/>
  <c r="F29" i="5"/>
  <c r="F31" i="5"/>
  <c r="F33" i="5"/>
  <c r="F35" i="5"/>
  <c r="F2" i="5"/>
  <c r="F4" i="5"/>
  <c r="F6" i="5"/>
  <c r="F8" i="5"/>
  <c r="F10" i="5"/>
  <c r="F12" i="5"/>
  <c r="F14" i="5"/>
  <c r="L17" i="5"/>
  <c r="L19" i="5"/>
  <c r="L21" i="5"/>
  <c r="L23" i="5"/>
  <c r="L25" i="5"/>
  <c r="K29" i="5"/>
  <c r="K31" i="5"/>
  <c r="K35" i="5"/>
  <c r="K4" i="5"/>
  <c r="K6" i="5"/>
  <c r="K10" i="5"/>
  <c r="K14" i="5"/>
  <c r="L29" i="5"/>
  <c r="L33" i="5"/>
  <c r="F22" i="5"/>
  <c r="K22" i="5"/>
  <c r="F28" i="5"/>
  <c r="D36" i="5" a="1"/>
  <c r="D37" i="5" l="1"/>
  <c r="D36" i="5"/>
  <c r="E36" i="5" s="1"/>
  <c r="E21" i="6"/>
  <c r="E37" i="5"/>
  <c r="C38" i="5"/>
  <c r="D38" i="5"/>
  <c r="L37" i="5"/>
  <c r="K37" i="5"/>
  <c r="G37" i="5"/>
  <c r="L36" i="5"/>
  <c r="G36" i="5"/>
  <c r="F36" i="5"/>
  <c r="K36" i="5"/>
  <c r="F37" i="5"/>
  <c r="E38" i="5" l="1"/>
  <c r="C39" i="5"/>
  <c r="D39" i="5"/>
  <c r="F38" i="5"/>
  <c r="L38" i="5"/>
  <c r="K38" i="5"/>
  <c r="G38" i="5"/>
  <c r="E39" i="5" l="1"/>
  <c r="C40" i="5"/>
  <c r="D40" i="5"/>
  <c r="F39" i="5"/>
  <c r="L39" i="5"/>
  <c r="K39" i="5"/>
  <c r="G39" i="5"/>
  <c r="E40" i="5" l="1"/>
  <c r="C41" i="5"/>
  <c r="D41" i="5"/>
  <c r="F40" i="5"/>
  <c r="L40" i="5"/>
  <c r="K40" i="5"/>
  <c r="G40" i="5"/>
  <c r="E41" i="5" l="1"/>
  <c r="C42" i="5"/>
  <c r="D42" i="5"/>
  <c r="F41" i="5"/>
  <c r="L41" i="5"/>
  <c r="K41" i="5"/>
  <c r="G41" i="5"/>
  <c r="E42" i="5" l="1"/>
  <c r="C43" i="5"/>
  <c r="D43" i="5"/>
  <c r="F42" i="5"/>
  <c r="L42" i="5"/>
  <c r="K42" i="5"/>
  <c r="G42" i="5"/>
  <c r="E43" i="5" l="1"/>
  <c r="C44" i="5"/>
  <c r="D44" i="5"/>
  <c r="F43" i="5"/>
  <c r="L43" i="5"/>
  <c r="K43" i="5"/>
  <c r="G43" i="5"/>
  <c r="E44" i="5" l="1"/>
  <c r="C45" i="5"/>
  <c r="D45" i="5"/>
  <c r="F44" i="5"/>
  <c r="L44" i="5"/>
  <c r="K44" i="5"/>
  <c r="G44" i="5"/>
  <c r="E45" i="5" l="1"/>
  <c r="C46" i="5"/>
  <c r="D46" i="5"/>
  <c r="F45" i="5"/>
  <c r="L45" i="5"/>
  <c r="K45" i="5"/>
  <c r="G45" i="5"/>
  <c r="E46" i="5" l="1"/>
  <c r="C47" i="5"/>
  <c r="D47" i="5"/>
  <c r="F46" i="5"/>
  <c r="L46" i="5"/>
  <c r="K46" i="5"/>
  <c r="G46" i="5"/>
  <c r="E47" i="5" l="1"/>
  <c r="C48" i="5"/>
  <c r="D48" i="5"/>
  <c r="C49" i="5"/>
  <c r="D49" i="5"/>
  <c r="F47" i="5"/>
  <c r="L47" i="5"/>
  <c r="K47" i="5"/>
  <c r="G47" i="5"/>
  <c r="E48" i="5" l="1"/>
  <c r="E49" i="5"/>
  <c r="C50" i="5"/>
  <c r="D50" i="5"/>
  <c r="G49" i="5"/>
  <c r="F49" i="5"/>
  <c r="L48" i="5"/>
  <c r="K48" i="5"/>
  <c r="G48" i="5"/>
  <c r="F48" i="5"/>
  <c r="L49" i="5"/>
  <c r="K49" i="5"/>
  <c r="E50" i="5" l="1"/>
  <c r="C51" i="5"/>
  <c r="D51" i="5"/>
  <c r="F50" i="5"/>
  <c r="L50" i="5"/>
  <c r="K50" i="5"/>
  <c r="G50" i="5"/>
  <c r="E51" i="5" l="1"/>
  <c r="C52" i="5"/>
  <c r="D52" i="5"/>
  <c r="L51" i="5"/>
  <c r="K51" i="5"/>
  <c r="F51" i="5"/>
  <c r="G51" i="5"/>
  <c r="E52" i="5" l="1"/>
  <c r="C53" i="5"/>
  <c r="D53" i="5"/>
  <c r="F52" i="5"/>
  <c r="L52" i="5"/>
  <c r="K52" i="5"/>
  <c r="G52" i="5"/>
  <c r="E53" i="5" l="1"/>
  <c r="C54" i="5"/>
  <c r="D54" i="5"/>
  <c r="F53" i="5"/>
  <c r="L53" i="5"/>
  <c r="K53" i="5"/>
  <c r="G53" i="5"/>
  <c r="E54" i="5" l="1"/>
  <c r="C55" i="5"/>
  <c r="D55" i="5"/>
  <c r="F54" i="5"/>
  <c r="L54" i="5"/>
  <c r="K54" i="5"/>
  <c r="G54" i="5"/>
  <c r="E55" i="5" l="1"/>
  <c r="C56" i="5"/>
  <c r="D56" i="5"/>
  <c r="F55" i="5"/>
  <c r="L55" i="5"/>
  <c r="K55" i="5"/>
  <c r="G55" i="5"/>
  <c r="E56" i="5" l="1"/>
  <c r="C57" i="5"/>
  <c r="D57" i="5"/>
  <c r="F56" i="5"/>
  <c r="L56" i="5"/>
  <c r="K56" i="5"/>
  <c r="G56" i="5"/>
  <c r="E57" i="5" l="1"/>
  <c r="C58" i="5"/>
  <c r="D58" i="5"/>
  <c r="F57" i="5"/>
  <c r="L57" i="5"/>
  <c r="K57" i="5"/>
  <c r="G57" i="5"/>
  <c r="E58" i="5" l="1"/>
  <c r="C59" i="5"/>
  <c r="D59" i="5"/>
  <c r="F58" i="5"/>
  <c r="L58" i="5"/>
  <c r="K58" i="5"/>
  <c r="G58" i="5"/>
  <c r="E59" i="5" l="1"/>
  <c r="C60" i="5"/>
  <c r="D60" i="5"/>
  <c r="F59" i="5"/>
  <c r="L59" i="5"/>
  <c r="K59" i="5"/>
  <c r="G59" i="5"/>
  <c r="E60" i="5" l="1"/>
  <c r="C61" i="5"/>
  <c r="D61" i="5"/>
  <c r="F60" i="5"/>
  <c r="L60" i="5"/>
  <c r="K60" i="5"/>
  <c r="G60" i="5"/>
  <c r="E61" i="5" l="1"/>
  <c r="C62" i="5"/>
  <c r="D62" i="5"/>
  <c r="F61" i="5"/>
  <c r="L61" i="5"/>
  <c r="K61" i="5"/>
  <c r="G61" i="5"/>
  <c r="E62" i="5" l="1"/>
  <c r="C63" i="5"/>
  <c r="D63" i="5"/>
  <c r="F62" i="5"/>
  <c r="L62" i="5"/>
  <c r="K62" i="5"/>
  <c r="G62" i="5"/>
  <c r="E63" i="5" l="1"/>
  <c r="C64" i="5"/>
  <c r="D64" i="5"/>
  <c r="F63" i="5"/>
  <c r="L63" i="5"/>
  <c r="K63" i="5"/>
  <c r="G63" i="5"/>
  <c r="E64" i="5" l="1"/>
  <c r="C65" i="5"/>
  <c r="D65" i="5"/>
  <c r="F64" i="5"/>
  <c r="L64" i="5"/>
  <c r="K64" i="5"/>
  <c r="G64" i="5"/>
  <c r="E65" i="5" l="1"/>
  <c r="C66" i="5"/>
  <c r="D66" i="5"/>
  <c r="F65" i="5"/>
  <c r="L65" i="5"/>
  <c r="K65" i="5"/>
  <c r="G65" i="5"/>
  <c r="E66" i="5" l="1"/>
  <c r="C67" i="5"/>
  <c r="D67" i="5"/>
  <c r="F66" i="5"/>
  <c r="L66" i="5"/>
  <c r="K66" i="5"/>
  <c r="G66" i="5"/>
  <c r="E67" i="5" l="1"/>
  <c r="C68" i="5"/>
  <c r="D68" i="5"/>
  <c r="F67" i="5"/>
  <c r="L67" i="5"/>
  <c r="K67" i="5"/>
  <c r="G67" i="5"/>
  <c r="E68" i="5" l="1"/>
  <c r="C69" i="5"/>
  <c r="D69" i="5"/>
  <c r="E69" i="5"/>
  <c r="C70" i="5"/>
  <c r="D70" i="5"/>
  <c r="G68" i="5"/>
  <c r="F68" i="5"/>
  <c r="F69" i="5"/>
  <c r="G69" i="5"/>
  <c r="K69" i="5"/>
  <c r="L69" i="5"/>
  <c r="L68" i="5"/>
  <c r="K68" i="5"/>
  <c r="E70" i="5" l="1"/>
  <c r="C71" i="5"/>
  <c r="D71" i="5"/>
  <c r="F70" i="5"/>
  <c r="L70" i="5"/>
  <c r="K70" i="5"/>
  <c r="G70" i="5"/>
  <c r="E71" i="5" l="1"/>
  <c r="C72" i="5"/>
  <c r="D72" i="5"/>
  <c r="F71" i="5"/>
  <c r="L71" i="5"/>
  <c r="K71" i="5"/>
  <c r="G71" i="5"/>
  <c r="E72" i="5" l="1"/>
  <c r="C73" i="5"/>
  <c r="D73" i="5"/>
  <c r="E73" i="5"/>
  <c r="C74" i="5"/>
  <c r="D74" i="5"/>
  <c r="C75" i="5"/>
  <c r="D75" i="5"/>
  <c r="G72" i="5"/>
  <c r="F72" i="5"/>
  <c r="F73" i="5"/>
  <c r="G73" i="5"/>
  <c r="K73" i="5"/>
  <c r="L73" i="5"/>
  <c r="L72" i="5"/>
  <c r="K72" i="5"/>
  <c r="E74" i="5" l="1"/>
  <c r="E75" i="5"/>
  <c r="C76" i="5"/>
  <c r="D76" i="5"/>
  <c r="E76" i="5"/>
  <c r="C77" i="5"/>
  <c r="D77" i="5"/>
  <c r="K75" i="5"/>
  <c r="G75" i="5"/>
  <c r="L74" i="5"/>
  <c r="K74" i="5"/>
  <c r="G74" i="5"/>
  <c r="F74" i="5"/>
  <c r="F75" i="5"/>
  <c r="F76" i="5"/>
  <c r="G76" i="5"/>
  <c r="K76" i="5"/>
  <c r="L76" i="5"/>
  <c r="L75" i="5"/>
  <c r="E77" i="5" l="1"/>
  <c r="E78" i="5"/>
  <c r="E79" i="5"/>
  <c r="E80" i="5"/>
  <c r="E81" i="5"/>
  <c r="E82" i="5"/>
  <c r="E83" i="5"/>
  <c r="E84" i="5"/>
  <c r="E85" i="5"/>
  <c r="E86" i="5"/>
  <c r="E87" i="5"/>
  <c r="E88" i="5"/>
  <c r="E89" i="5"/>
  <c r="E90" i="5"/>
  <c r="E91" i="5"/>
  <c r="E92" i="5"/>
  <c r="E93" i="5"/>
  <c r="E94" i="5"/>
  <c r="E95" i="5"/>
  <c r="B96" i="5"/>
  <c r="C96" i="5"/>
  <c r="E96" i="5" s="1"/>
  <c r="B97" i="5"/>
  <c r="C97" i="5"/>
  <c r="L85" i="5"/>
  <c r="K79" i="5"/>
  <c r="G84" i="5"/>
  <c r="L90" i="5"/>
  <c r="K82" i="5"/>
  <c r="G92" i="5"/>
  <c r="G79" i="5"/>
  <c r="F81" i="5"/>
  <c r="K87" i="5"/>
  <c r="K95" i="5"/>
  <c r="F78" i="5"/>
  <c r="L79" i="5"/>
  <c r="G81" i="5"/>
  <c r="K84" i="5"/>
  <c r="F86" i="5"/>
  <c r="L87" i="5"/>
  <c r="G89" i="5"/>
  <c r="K92" i="5"/>
  <c r="F94" i="5"/>
  <c r="L95" i="5"/>
  <c r="G78" i="5"/>
  <c r="K81" i="5"/>
  <c r="F83" i="5"/>
  <c r="L84" i="5"/>
  <c r="G86" i="5"/>
  <c r="K89" i="5"/>
  <c r="F91" i="5"/>
  <c r="L92" i="5"/>
  <c r="G94" i="5"/>
  <c r="K78" i="5"/>
  <c r="F80" i="5"/>
  <c r="L81" i="5"/>
  <c r="G83" i="5"/>
  <c r="K86" i="5"/>
  <c r="F88" i="5"/>
  <c r="L89" i="5"/>
  <c r="G91" i="5"/>
  <c r="K94" i="5"/>
  <c r="L78" i="5"/>
  <c r="G80" i="5"/>
  <c r="K83" i="5"/>
  <c r="F85" i="5"/>
  <c r="L86" i="5"/>
  <c r="G88" i="5"/>
  <c r="K91" i="5"/>
  <c r="F93" i="5"/>
  <c r="L94" i="5"/>
  <c r="F96" i="5"/>
  <c r="L77" i="5"/>
  <c r="K80" i="5"/>
  <c r="F82" i="5"/>
  <c r="L83" i="5"/>
  <c r="G85" i="5"/>
  <c r="K88" i="5"/>
  <c r="F90" i="5"/>
  <c r="L91" i="5"/>
  <c r="G93" i="5"/>
  <c r="G96" i="5"/>
  <c r="K77" i="5"/>
  <c r="F79" i="5"/>
  <c r="L80" i="5"/>
  <c r="G82" i="5"/>
  <c r="K85" i="5"/>
  <c r="F87" i="5"/>
  <c r="L88" i="5"/>
  <c r="G90" i="5"/>
  <c r="K93" i="5"/>
  <c r="F95" i="5"/>
  <c r="K96" i="5"/>
  <c r="G77" i="5"/>
  <c r="F84" i="5"/>
  <c r="G87" i="5"/>
  <c r="K90" i="5"/>
  <c r="F92" i="5"/>
  <c r="L93" i="5"/>
  <c r="G95" i="5"/>
  <c r="L96" i="5"/>
  <c r="F77" i="5"/>
  <c r="L82" i="5"/>
  <c r="F89" i="5"/>
  <c r="E97" i="5" l="1"/>
  <c r="B98" i="5"/>
  <c r="C98" i="5"/>
  <c r="F97" i="5"/>
  <c r="L97" i="5"/>
  <c r="K97" i="5"/>
  <c r="G97" i="5"/>
  <c r="E98" i="5" l="1"/>
  <c r="B99" i="5"/>
  <c r="C99" i="5"/>
  <c r="E99" i="5" s="1"/>
  <c r="B100" i="5"/>
  <c r="C100" i="5"/>
  <c r="F98" i="5"/>
  <c r="F99" i="5"/>
  <c r="G99" i="5"/>
  <c r="K99" i="5"/>
  <c r="L99" i="5"/>
  <c r="L98" i="5"/>
  <c r="K98" i="5"/>
  <c r="G98" i="5"/>
  <c r="E100" i="5" l="1"/>
  <c r="B101" i="5"/>
  <c r="C101" i="5"/>
  <c r="F100" i="5"/>
  <c r="L100" i="5"/>
  <c r="K100" i="5"/>
  <c r="G100" i="5"/>
  <c r="E101" i="5" l="1"/>
  <c r="B102" i="5"/>
  <c r="E102" i="5" s="1"/>
  <c r="C102" i="5"/>
  <c r="B103" i="5"/>
  <c r="C103" i="5"/>
  <c r="F101" i="5"/>
  <c r="F102" i="5"/>
  <c r="G102" i="5"/>
  <c r="K102" i="5"/>
  <c r="L102" i="5"/>
  <c r="L101" i="5"/>
  <c r="K101" i="5"/>
  <c r="G101" i="5"/>
  <c r="E103" i="5" l="1"/>
  <c r="B104" i="5"/>
  <c r="C104" i="5"/>
  <c r="F103" i="5"/>
  <c r="L103" i="5"/>
  <c r="K103" i="5"/>
  <c r="G103" i="5"/>
  <c r="E104" i="5" l="1"/>
  <c r="B105" i="5"/>
  <c r="C105" i="5"/>
  <c r="E105" i="5" s="1"/>
  <c r="B106" i="5"/>
  <c r="C106" i="5"/>
  <c r="E106" i="5" s="1"/>
  <c r="B107" i="5"/>
  <c r="C107" i="5"/>
  <c r="F104" i="5"/>
  <c r="G106" i="5"/>
  <c r="F105" i="5"/>
  <c r="K106" i="5"/>
  <c r="G105" i="5"/>
  <c r="L106" i="5"/>
  <c r="K105" i="5"/>
  <c r="L105" i="5"/>
  <c r="L104" i="5"/>
  <c r="K104" i="5"/>
  <c r="G104" i="5"/>
  <c r="F106" i="5"/>
  <c r="E107" i="5" l="1"/>
  <c r="B108" i="5"/>
  <c r="C108" i="5"/>
  <c r="F107" i="5"/>
  <c r="L107" i="5"/>
  <c r="K107" i="5"/>
  <c r="G107" i="5"/>
  <c r="E108" i="5" l="1"/>
  <c r="B109" i="5"/>
  <c r="C109" i="5"/>
  <c r="L108" i="5"/>
  <c r="K108" i="5"/>
  <c r="G108" i="5"/>
  <c r="F108" i="5"/>
  <c r="E109" i="5" l="1"/>
  <c r="B110" i="5"/>
  <c r="C110" i="5"/>
  <c r="E110" i="5" s="1"/>
  <c r="B111" i="5"/>
  <c r="C111" i="5"/>
  <c r="E111" i="5" s="1"/>
  <c r="B112" i="5"/>
  <c r="C112" i="5"/>
  <c r="F109" i="5"/>
  <c r="G111" i="5"/>
  <c r="F110" i="5"/>
  <c r="K111" i="5"/>
  <c r="G110" i="5"/>
  <c r="L111" i="5"/>
  <c r="K110" i="5"/>
  <c r="L110" i="5"/>
  <c r="L109" i="5"/>
  <c r="K109" i="5"/>
  <c r="G109" i="5"/>
  <c r="F111" i="5"/>
  <c r="E112" i="5" l="1"/>
  <c r="B113" i="5"/>
  <c r="C113" i="5"/>
  <c r="F112" i="5"/>
  <c r="L112" i="5"/>
  <c r="K112" i="5"/>
  <c r="G112" i="5"/>
  <c r="E113" i="5" l="1"/>
  <c r="B114" i="5"/>
  <c r="C114" i="5"/>
  <c r="E114" i="5" s="1"/>
  <c r="B115" i="5"/>
  <c r="C115" i="5"/>
  <c r="F113" i="5"/>
  <c r="F114" i="5"/>
  <c r="G114" i="5"/>
  <c r="K114" i="5"/>
  <c r="L114" i="5"/>
  <c r="L113" i="5"/>
  <c r="K113" i="5"/>
  <c r="G113" i="5"/>
  <c r="E115" i="5" l="1"/>
  <c r="B116" i="5"/>
  <c r="C116" i="5"/>
  <c r="F115" i="5"/>
  <c r="L115" i="5"/>
  <c r="K115" i="5"/>
  <c r="G115" i="5"/>
  <c r="E116" i="5" l="1"/>
  <c r="B117" i="5"/>
  <c r="C117" i="5"/>
  <c r="F116" i="5"/>
  <c r="L116" i="5"/>
  <c r="K116" i="5"/>
  <c r="G116" i="5"/>
  <c r="E117" i="5" l="1"/>
  <c r="B118" i="5"/>
  <c r="C118" i="5"/>
  <c r="F117" i="5"/>
  <c r="L117" i="5"/>
  <c r="K117" i="5"/>
  <c r="G117" i="5"/>
  <c r="E118" i="5" l="1"/>
  <c r="B119" i="5"/>
  <c r="C119" i="5"/>
  <c r="E119" i="5" s="1"/>
  <c r="B120" i="5"/>
  <c r="C120" i="5"/>
  <c r="F118" i="5"/>
  <c r="F119" i="5"/>
  <c r="G119" i="5"/>
  <c r="K119" i="5"/>
  <c r="L119" i="5"/>
  <c r="L118" i="5"/>
  <c r="K118" i="5"/>
  <c r="G118" i="5"/>
  <c r="E120" i="5" l="1"/>
  <c r="B121" i="5"/>
  <c r="C121" i="5"/>
  <c r="F120" i="5"/>
  <c r="L120" i="5"/>
  <c r="K120" i="5"/>
  <c r="G120" i="5"/>
  <c r="E121" i="5" l="1"/>
  <c r="B122" i="5"/>
  <c r="C122" i="5"/>
  <c r="F121" i="5"/>
  <c r="L121" i="5"/>
  <c r="K121" i="5"/>
  <c r="G121" i="5"/>
  <c r="E122" i="5" l="1"/>
  <c r="B123" i="5"/>
  <c r="C123" i="5"/>
  <c r="E123" i="5" s="1"/>
  <c r="B124" i="5"/>
  <c r="C124" i="5"/>
  <c r="E124" i="5" s="1"/>
  <c r="B125" i="5"/>
  <c r="C125" i="5"/>
  <c r="F122" i="5"/>
  <c r="G124" i="5"/>
  <c r="F123" i="5"/>
  <c r="K124" i="5"/>
  <c r="G123" i="5"/>
  <c r="L124" i="5"/>
  <c r="K123" i="5"/>
  <c r="L123" i="5"/>
  <c r="L122" i="5"/>
  <c r="K122" i="5"/>
  <c r="G122" i="5"/>
  <c r="F124" i="5"/>
  <c r="E125" i="5" l="1"/>
  <c r="B126" i="5"/>
  <c r="C126" i="5"/>
  <c r="F125" i="5"/>
  <c r="L125" i="5"/>
  <c r="K125" i="5"/>
  <c r="G125" i="5"/>
  <c r="E126" i="5" l="1"/>
  <c r="B127" i="5"/>
  <c r="C127" i="5"/>
  <c r="F126" i="5"/>
  <c r="L126" i="5"/>
  <c r="K126" i="5"/>
  <c r="G126" i="5"/>
  <c r="E127" i="5" l="1"/>
  <c r="B128" i="5"/>
  <c r="C128" i="5"/>
  <c r="E128" i="5" s="1"/>
  <c r="B129" i="5"/>
  <c r="C129" i="5"/>
  <c r="E129" i="5" s="1"/>
  <c r="B130" i="5"/>
  <c r="E130" i="5" s="1"/>
  <c r="C130" i="5"/>
  <c r="B131" i="5"/>
  <c r="C131" i="5"/>
  <c r="F127" i="5"/>
  <c r="G129" i="5"/>
  <c r="L130" i="5"/>
  <c r="F128" i="5"/>
  <c r="K129" i="5"/>
  <c r="G128" i="5"/>
  <c r="L129" i="5"/>
  <c r="K128" i="5"/>
  <c r="L128" i="5"/>
  <c r="L127" i="5"/>
  <c r="F130" i="5"/>
  <c r="K127" i="5"/>
  <c r="G130" i="5"/>
  <c r="G127" i="5"/>
  <c r="F129" i="5"/>
  <c r="K130" i="5"/>
  <c r="E131" i="5" l="1"/>
  <c r="B132" i="5"/>
  <c r="E132" i="5" s="1"/>
  <c r="C132" i="5"/>
  <c r="B133" i="5"/>
  <c r="C133" i="5"/>
  <c r="F131" i="5"/>
  <c r="F132" i="5"/>
  <c r="G132" i="5"/>
  <c r="K132" i="5"/>
  <c r="L132" i="5"/>
  <c r="L131" i="5"/>
  <c r="K131" i="5"/>
  <c r="G131" i="5"/>
  <c r="E133" i="5" l="1"/>
  <c r="B134" i="5"/>
  <c r="E134" i="5" s="1"/>
  <c r="C134" i="5"/>
  <c r="F133" i="5"/>
  <c r="F134" i="5"/>
  <c r="G134" i="5"/>
  <c r="K134" i="5"/>
  <c r="L134" i="5"/>
  <c r="L133" i="5"/>
  <c r="K133" i="5"/>
  <c r="G133" i="5"/>
  <c r="N96" i="5" l="1"/>
  <c r="N97" i="5"/>
  <c r="B135" i="5"/>
  <c r="C135" i="5"/>
  <c r="E135" i="5" l="1"/>
  <c r="B136" i="5"/>
  <c r="E136" i="5" s="1"/>
  <c r="C136" i="5"/>
  <c r="F135" i="5"/>
  <c r="F136" i="5"/>
  <c r="G136" i="5"/>
  <c r="K136" i="5"/>
  <c r="L136" i="5"/>
  <c r="L135" i="5"/>
  <c r="K135" i="5"/>
  <c r="G135" i="5"/>
  <c r="N98" i="5" l="1"/>
  <c r="N99" i="5"/>
  <c r="B137" i="5"/>
  <c r="C137" i="5"/>
  <c r="E137" i="5" l="1"/>
  <c r="B138" i="5"/>
  <c r="C138" i="5"/>
  <c r="F137" i="5"/>
  <c r="L137" i="5"/>
  <c r="K137" i="5"/>
  <c r="G137" i="5"/>
  <c r="E138" i="5" l="1"/>
  <c r="N100" i="5"/>
  <c r="B139" i="5"/>
  <c r="C139" i="5"/>
  <c r="G138" i="5"/>
  <c r="F138" i="5"/>
  <c r="L138" i="5"/>
  <c r="K138" i="5"/>
  <c r="N101" i="5" l="1"/>
  <c r="E139" i="5"/>
  <c r="B140" i="5"/>
  <c r="E140" i="5" s="1"/>
  <c r="C140" i="5"/>
  <c r="G139" i="5"/>
  <c r="F139" i="5"/>
  <c r="F140" i="5"/>
  <c r="G140" i="5"/>
  <c r="K140" i="5"/>
  <c r="L140" i="5"/>
  <c r="L139" i="5"/>
  <c r="K139" i="5"/>
  <c r="N102" i="5" l="1"/>
  <c r="N103" i="5"/>
  <c r="B141" i="5"/>
  <c r="C141" i="5"/>
  <c r="E141" i="5" l="1"/>
  <c r="B142" i="5"/>
  <c r="C142" i="5"/>
  <c r="F141" i="5"/>
  <c r="L141" i="5"/>
  <c r="K141" i="5"/>
  <c r="G141" i="5"/>
  <c r="N104" i="5" l="1"/>
  <c r="E142" i="5"/>
  <c r="B143" i="5"/>
  <c r="C143" i="5"/>
  <c r="G142" i="5"/>
  <c r="F142" i="5"/>
  <c r="L142" i="5"/>
  <c r="K142" i="5"/>
  <c r="N105" i="5" l="1"/>
  <c r="E143" i="5"/>
  <c r="B144" i="5"/>
  <c r="E144" i="5" s="1"/>
  <c r="C144" i="5"/>
  <c r="G143" i="5"/>
  <c r="F143" i="5"/>
  <c r="F144" i="5"/>
  <c r="G144" i="5"/>
  <c r="K144" i="5"/>
  <c r="L144" i="5"/>
  <c r="L143" i="5"/>
  <c r="K143" i="5"/>
  <c r="N106" i="5" l="1"/>
  <c r="N107" i="5"/>
  <c r="B145" i="5"/>
  <c r="C145" i="5"/>
  <c r="E145" i="5" l="1"/>
  <c r="B146" i="5"/>
  <c r="C146" i="5"/>
  <c r="F145" i="5"/>
  <c r="L145" i="5"/>
  <c r="K145" i="5"/>
  <c r="G145" i="5"/>
  <c r="E146" i="5" l="1"/>
  <c r="N108" i="5"/>
  <c r="B147" i="5"/>
  <c r="C147" i="5"/>
  <c r="G146" i="5"/>
  <c r="F146" i="5"/>
  <c r="L146" i="5"/>
  <c r="K146" i="5"/>
  <c r="N109" i="5" l="1"/>
  <c r="E147" i="5"/>
  <c r="B148" i="5"/>
  <c r="C148" i="5"/>
  <c r="G147" i="5"/>
  <c r="F147" i="5"/>
  <c r="L147" i="5"/>
  <c r="K147" i="5"/>
  <c r="E148" i="5" l="1"/>
  <c r="N110" i="5"/>
  <c r="B149" i="5"/>
  <c r="C149" i="5"/>
  <c r="G148" i="5"/>
  <c r="F148" i="5"/>
  <c r="L148" i="5"/>
  <c r="K148" i="5"/>
  <c r="N111" i="5" l="1"/>
  <c r="E149" i="5"/>
  <c r="B150" i="5"/>
  <c r="E150" i="5" s="1"/>
  <c r="C150" i="5"/>
  <c r="G149" i="5"/>
  <c r="F149" i="5"/>
  <c r="F150" i="5"/>
  <c r="G150" i="5"/>
  <c r="K150" i="5"/>
  <c r="L150" i="5"/>
  <c r="L149" i="5"/>
  <c r="K149" i="5"/>
  <c r="N112" i="5" l="1"/>
  <c r="N113" i="5"/>
  <c r="B151" i="5"/>
  <c r="E151" i="5" s="1"/>
  <c r="C151" i="5"/>
  <c r="K151" i="5"/>
  <c r="L151" i="5"/>
  <c r="F151" i="5"/>
  <c r="G151" i="5"/>
  <c r="N114" i="5" l="1"/>
  <c r="B152" i="5"/>
  <c r="C152" i="5"/>
  <c r="E152" i="5" l="1"/>
  <c r="B153" i="5"/>
  <c r="C153" i="5"/>
  <c r="F152" i="5"/>
  <c r="L152" i="5"/>
  <c r="K152" i="5"/>
  <c r="G152" i="5"/>
  <c r="N115" i="5" l="1"/>
  <c r="E153" i="5"/>
  <c r="B154" i="5"/>
  <c r="C154" i="5"/>
  <c r="E154" i="5" s="1"/>
  <c r="G153" i="5"/>
  <c r="F153" i="5"/>
  <c r="F154" i="5"/>
  <c r="G154" i="5"/>
  <c r="K154" i="5"/>
  <c r="L154" i="5"/>
  <c r="L153" i="5"/>
  <c r="K153" i="5"/>
  <c r="N116" i="5" l="1"/>
  <c r="N117" i="5"/>
  <c r="B155" i="5"/>
  <c r="C155" i="5"/>
  <c r="E155" i="5" l="1"/>
  <c r="B156" i="5"/>
  <c r="E156" i="5" s="1"/>
  <c r="C156" i="5"/>
  <c r="F155" i="5"/>
  <c r="F156" i="5"/>
  <c r="G156" i="5"/>
  <c r="K156" i="5"/>
  <c r="L156" i="5"/>
  <c r="L155" i="5"/>
  <c r="K155" i="5"/>
  <c r="G155" i="5"/>
  <c r="N118" i="5" l="1"/>
  <c r="N119" i="5"/>
  <c r="B157" i="5"/>
  <c r="C157" i="5"/>
  <c r="E157" i="5" s="1"/>
  <c r="K157" i="5"/>
  <c r="L157" i="5"/>
  <c r="F157" i="5"/>
  <c r="G157" i="5"/>
  <c r="N120" i="5" l="1"/>
  <c r="B158" i="5"/>
  <c r="C158" i="5"/>
  <c r="E158" i="5" l="1"/>
  <c r="B159" i="5"/>
  <c r="C159" i="5"/>
  <c r="F158" i="5"/>
  <c r="L158" i="5"/>
  <c r="K158" i="5"/>
  <c r="G158" i="5"/>
  <c r="E159" i="5" l="1"/>
  <c r="N121" i="5"/>
  <c r="B160" i="5"/>
  <c r="C160" i="5"/>
  <c r="G159" i="5"/>
  <c r="F159" i="5"/>
  <c r="L159" i="5"/>
  <c r="K159" i="5"/>
  <c r="N122" i="5" l="1"/>
  <c r="E160" i="5"/>
  <c r="B161" i="5"/>
  <c r="C161" i="5"/>
  <c r="G160" i="5"/>
  <c r="F160" i="5"/>
  <c r="L160" i="5"/>
  <c r="K160" i="5"/>
  <c r="N123" i="5" l="1"/>
  <c r="E161" i="5"/>
  <c r="B162" i="5"/>
  <c r="C162" i="5"/>
  <c r="G161" i="5"/>
  <c r="F161" i="5"/>
  <c r="L161" i="5"/>
  <c r="K161" i="5"/>
  <c r="N124" i="5" l="1"/>
  <c r="E162" i="5"/>
  <c r="B163" i="5"/>
  <c r="C163" i="5"/>
  <c r="G162" i="5"/>
  <c r="F162" i="5"/>
  <c r="L162" i="5"/>
  <c r="K162" i="5"/>
  <c r="N125" i="5" l="1"/>
  <c r="E163" i="5"/>
  <c r="B164" i="5"/>
  <c r="C164" i="5"/>
  <c r="G163" i="5"/>
  <c r="F163" i="5"/>
  <c r="L163" i="5"/>
  <c r="K163" i="5"/>
  <c r="N126" i="5" l="1"/>
  <c r="E164" i="5"/>
  <c r="B165" i="5"/>
  <c r="C165" i="5"/>
  <c r="G164" i="5"/>
  <c r="F164" i="5"/>
  <c r="L164" i="5"/>
  <c r="K164" i="5"/>
  <c r="N127" i="5" l="1"/>
  <c r="E165" i="5"/>
  <c r="B166" i="5"/>
  <c r="E166" i="5" s="1"/>
  <c r="C166" i="5"/>
  <c r="G165" i="5"/>
  <c r="F165" i="5"/>
  <c r="F166" i="5"/>
  <c r="G166" i="5"/>
  <c r="K166" i="5"/>
  <c r="L166" i="5"/>
  <c r="L165" i="5"/>
  <c r="K165" i="5"/>
  <c r="N128" i="5" l="1"/>
  <c r="N129" i="5"/>
  <c r="B167" i="5"/>
  <c r="E167" i="5" s="1"/>
  <c r="C167" i="5"/>
  <c r="K167" i="5"/>
  <c r="L167" i="5"/>
  <c r="F167" i="5"/>
  <c r="G167" i="5"/>
  <c r="N130" i="5" l="1"/>
  <c r="B168" i="5"/>
  <c r="C168" i="5"/>
  <c r="E168" i="5" l="1"/>
  <c r="B169" i="5"/>
  <c r="C169" i="5"/>
  <c r="F168" i="5"/>
  <c r="L168" i="5"/>
  <c r="K168" i="5"/>
  <c r="G168" i="5"/>
  <c r="N131" i="5" l="1"/>
  <c r="E169" i="5"/>
  <c r="F169" i="5"/>
  <c r="D2" i="4" a="1"/>
  <c r="L169" i="5"/>
  <c r="K169" i="5"/>
  <c r="G169" i="5"/>
  <c r="N132" i="5" l="1"/>
  <c r="D2" i="4"/>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F3" i="4"/>
  <c r="G6" i="4"/>
  <c r="E8" i="4"/>
  <c r="H9" i="4"/>
  <c r="F11" i="4"/>
  <c r="G14" i="4"/>
  <c r="E16" i="4"/>
  <c r="H17" i="4"/>
  <c r="F19" i="4"/>
  <c r="G22" i="4"/>
  <c r="E24" i="4"/>
  <c r="H25" i="4"/>
  <c r="F27" i="4"/>
  <c r="G30" i="4"/>
  <c r="E32" i="4"/>
  <c r="H33" i="4"/>
  <c r="F35" i="4"/>
  <c r="G38" i="4"/>
  <c r="E40" i="4"/>
  <c r="H41" i="4"/>
  <c r="F43" i="4"/>
  <c r="G46" i="4"/>
  <c r="E48" i="4"/>
  <c r="H49" i="4"/>
  <c r="F51" i="4"/>
  <c r="G54" i="4"/>
  <c r="E56" i="4"/>
  <c r="H57" i="4"/>
  <c r="F59" i="4"/>
  <c r="G62" i="4"/>
  <c r="E64" i="4"/>
  <c r="H65" i="4"/>
  <c r="F67" i="4"/>
  <c r="G70" i="4"/>
  <c r="E72" i="4"/>
  <c r="H73" i="4"/>
  <c r="G78" i="4"/>
  <c r="E80" i="4"/>
  <c r="G3" i="4"/>
  <c r="E5" i="4"/>
  <c r="H6" i="4"/>
  <c r="F8" i="4"/>
  <c r="G11" i="4"/>
  <c r="E13" i="4"/>
  <c r="H14" i="4"/>
  <c r="F16" i="4"/>
  <c r="G19" i="4"/>
  <c r="E21" i="4"/>
  <c r="H22" i="4"/>
  <c r="F24" i="4"/>
  <c r="G27" i="4"/>
  <c r="E29" i="4"/>
  <c r="H30" i="4"/>
  <c r="F32" i="4"/>
  <c r="G35" i="4"/>
  <c r="E37" i="4"/>
  <c r="H38" i="4"/>
  <c r="F40" i="4"/>
  <c r="G43" i="4"/>
  <c r="E45" i="4"/>
  <c r="H46" i="4"/>
  <c r="F48" i="4"/>
  <c r="G51" i="4"/>
  <c r="E53" i="4"/>
  <c r="H54" i="4"/>
  <c r="F56" i="4"/>
  <c r="G59" i="4"/>
  <c r="E61" i="4"/>
  <c r="H62" i="4"/>
  <c r="F64" i="4"/>
  <c r="G67" i="4"/>
  <c r="E69" i="4"/>
  <c r="H70" i="4"/>
  <c r="F72" i="4"/>
  <c r="G75" i="4"/>
  <c r="E77" i="4"/>
  <c r="H78" i="4"/>
  <c r="F80" i="4"/>
  <c r="H3" i="4"/>
  <c r="F5" i="4"/>
  <c r="G8" i="4"/>
  <c r="E10" i="4"/>
  <c r="H11" i="4"/>
  <c r="F13" i="4"/>
  <c r="G16" i="4"/>
  <c r="E18" i="4"/>
  <c r="H19" i="4"/>
  <c r="F21" i="4"/>
  <c r="G24" i="4"/>
  <c r="E26" i="4"/>
  <c r="H27" i="4"/>
  <c r="F29" i="4"/>
  <c r="G32" i="4"/>
  <c r="E34" i="4"/>
  <c r="H35" i="4"/>
  <c r="F37" i="4"/>
  <c r="G40" i="4"/>
  <c r="E42" i="4"/>
  <c r="H43" i="4"/>
  <c r="F45" i="4"/>
  <c r="G48" i="4"/>
  <c r="E50" i="4"/>
  <c r="H51" i="4"/>
  <c r="F53" i="4"/>
  <c r="G56" i="4"/>
  <c r="E58" i="4"/>
  <c r="H59" i="4"/>
  <c r="F61" i="4"/>
  <c r="G64" i="4"/>
  <c r="E66" i="4"/>
  <c r="H67" i="4"/>
  <c r="F69" i="4"/>
  <c r="G72" i="4"/>
  <c r="E74" i="4"/>
  <c r="H75" i="4"/>
  <c r="F77" i="4"/>
  <c r="G80" i="4"/>
  <c r="E2" i="4"/>
  <c r="G4" i="4"/>
  <c r="E6" i="4"/>
  <c r="H7" i="4"/>
  <c r="F9" i="4"/>
  <c r="G12" i="4"/>
  <c r="E14" i="4"/>
  <c r="H15" i="4"/>
  <c r="F17" i="4"/>
  <c r="G20" i="4"/>
  <c r="E22" i="4"/>
  <c r="H23" i="4"/>
  <c r="F25" i="4"/>
  <c r="G28" i="4"/>
  <c r="E30" i="4"/>
  <c r="H31" i="4"/>
  <c r="F33" i="4"/>
  <c r="G36" i="4"/>
  <c r="E38" i="4"/>
  <c r="H39" i="4"/>
  <c r="F41" i="4"/>
  <c r="G44" i="4"/>
  <c r="E46" i="4"/>
  <c r="H47" i="4"/>
  <c r="F49" i="4"/>
  <c r="G52" i="4"/>
  <c r="E54" i="4"/>
  <c r="H55" i="4"/>
  <c r="F57" i="4"/>
  <c r="G60" i="4"/>
  <c r="E62" i="4"/>
  <c r="H63" i="4"/>
  <c r="F65" i="4"/>
  <c r="G68" i="4"/>
  <c r="E70" i="4"/>
  <c r="H71" i="4"/>
  <c r="F73" i="4"/>
  <c r="G76" i="4"/>
  <c r="E78" i="4"/>
  <c r="H79" i="4"/>
  <c r="F81" i="4"/>
  <c r="G84" i="4"/>
  <c r="E86" i="4"/>
  <c r="H87" i="4"/>
  <c r="F89" i="4"/>
  <c r="G92" i="4"/>
  <c r="E94" i="4"/>
  <c r="H95" i="4"/>
  <c r="F97" i="4"/>
  <c r="G100" i="4"/>
  <c r="E102" i="4"/>
  <c r="H103" i="4"/>
  <c r="F105" i="4"/>
  <c r="G108" i="4"/>
  <c r="E110" i="4"/>
  <c r="H111" i="4"/>
  <c r="F113" i="4"/>
  <c r="G116" i="4"/>
  <c r="E118" i="4"/>
  <c r="H119" i="4"/>
  <c r="F121" i="4"/>
  <c r="G124" i="4"/>
  <c r="A7" i="4"/>
  <c r="E3" i="4"/>
  <c r="H4" i="4"/>
  <c r="F6" i="4"/>
  <c r="G9" i="4"/>
  <c r="E11" i="4"/>
  <c r="H12" i="4"/>
  <c r="F14" i="4"/>
  <c r="G17" i="4"/>
  <c r="E19" i="4"/>
  <c r="H20" i="4"/>
  <c r="F22" i="4"/>
  <c r="G25" i="4"/>
  <c r="E27" i="4"/>
  <c r="H28" i="4"/>
  <c r="F30" i="4"/>
  <c r="G33" i="4"/>
  <c r="E35" i="4"/>
  <c r="H36" i="4"/>
  <c r="F38" i="4"/>
  <c r="G41" i="4"/>
  <c r="E43" i="4"/>
  <c r="H44" i="4"/>
  <c r="F46" i="4"/>
  <c r="G49" i="4"/>
  <c r="E51" i="4"/>
  <c r="H52" i="4"/>
  <c r="F54" i="4"/>
  <c r="G57" i="4"/>
  <c r="E59" i="4"/>
  <c r="H60" i="4"/>
  <c r="F62" i="4"/>
  <c r="G65" i="4"/>
  <c r="E67" i="4"/>
  <c r="H68" i="4"/>
  <c r="F70" i="4"/>
  <c r="G73" i="4"/>
  <c r="E75" i="4"/>
  <c r="H76" i="4"/>
  <c r="F78" i="4"/>
  <c r="G81" i="4"/>
  <c r="E83" i="4"/>
  <c r="H84" i="4"/>
  <c r="F86" i="4"/>
  <c r="G89" i="4"/>
  <c r="E91" i="4"/>
  <c r="H92" i="4"/>
  <c r="F94" i="4"/>
  <c r="G97" i="4"/>
  <c r="E99" i="4"/>
  <c r="H100" i="4"/>
  <c r="F102" i="4"/>
  <c r="G105" i="4"/>
  <c r="E107" i="4"/>
  <c r="H108" i="4"/>
  <c r="F110" i="4"/>
  <c r="G113" i="4"/>
  <c r="E115" i="4"/>
  <c r="H116" i="4"/>
  <c r="F118" i="4"/>
  <c r="G121" i="4"/>
  <c r="E123" i="4"/>
  <c r="H124" i="4"/>
  <c r="E126" i="4"/>
  <c r="F75" i="4"/>
  <c r="H2" i="4"/>
  <c r="H5" i="4"/>
  <c r="E12" i="4"/>
  <c r="F15" i="4"/>
  <c r="G18" i="4"/>
  <c r="H21" i="4"/>
  <c r="E28" i="4"/>
  <c r="F31" i="4"/>
  <c r="G34" i="4"/>
  <c r="H37" i="4"/>
  <c r="E44" i="4"/>
  <c r="F47" i="4"/>
  <c r="G50" i="4"/>
  <c r="H53" i="4"/>
  <c r="E60" i="4"/>
  <c r="F63" i="4"/>
  <c r="G66" i="4"/>
  <c r="H69" i="4"/>
  <c r="E76" i="4"/>
  <c r="F79" i="4"/>
  <c r="E82" i="4"/>
  <c r="E88" i="4"/>
  <c r="E90" i="4"/>
  <c r="E96" i="4"/>
  <c r="E98" i="4"/>
  <c r="E104" i="4"/>
  <c r="E106" i="4"/>
  <c r="E112" i="4"/>
  <c r="E114" i="4"/>
  <c r="E120" i="4"/>
  <c r="E122" i="4"/>
  <c r="G110" i="4"/>
  <c r="F114" i="4"/>
  <c r="F120" i="4"/>
  <c r="E124" i="4"/>
  <c r="H72" i="4"/>
  <c r="H93" i="4"/>
  <c r="H115" i="4"/>
  <c r="G2" i="4"/>
  <c r="E9" i="4"/>
  <c r="F12" i="4"/>
  <c r="G15" i="4"/>
  <c r="H18" i="4"/>
  <c r="E25" i="4"/>
  <c r="F28" i="4"/>
  <c r="G31" i="4"/>
  <c r="H34" i="4"/>
  <c r="E41" i="4"/>
  <c r="F44" i="4"/>
  <c r="G47" i="4"/>
  <c r="H50" i="4"/>
  <c r="E57" i="4"/>
  <c r="F60" i="4"/>
  <c r="G63" i="4"/>
  <c r="H66" i="4"/>
  <c r="E73" i="4"/>
  <c r="F76" i="4"/>
  <c r="G79" i="4"/>
  <c r="F82" i="4"/>
  <c r="E84" i="4"/>
  <c r="G86" i="4"/>
  <c r="F88" i="4"/>
  <c r="F90" i="4"/>
  <c r="E92" i="4"/>
  <c r="G94" i="4"/>
  <c r="F96" i="4"/>
  <c r="F98" i="4"/>
  <c r="E100" i="4"/>
  <c r="G102" i="4"/>
  <c r="F104" i="4"/>
  <c r="F106" i="4"/>
  <c r="E108" i="4"/>
  <c r="F112" i="4"/>
  <c r="E116" i="4"/>
  <c r="G118" i="4"/>
  <c r="F122" i="4"/>
  <c r="F126" i="4"/>
  <c r="G53" i="4"/>
  <c r="H99" i="4"/>
  <c r="H107" i="4"/>
  <c r="H117" i="4"/>
  <c r="F2" i="4"/>
  <c r="G82" i="4"/>
  <c r="F84" i="4"/>
  <c r="H86" i="4"/>
  <c r="G88" i="4"/>
  <c r="G90" i="4"/>
  <c r="F92" i="4"/>
  <c r="H94" i="4"/>
  <c r="G96" i="4"/>
  <c r="G98" i="4"/>
  <c r="F100" i="4"/>
  <c r="H102" i="4"/>
  <c r="G104" i="4"/>
  <c r="G106" i="4"/>
  <c r="F108" i="4"/>
  <c r="H110" i="4"/>
  <c r="G112" i="4"/>
  <c r="G114" i="4"/>
  <c r="F116" i="4"/>
  <c r="H118" i="4"/>
  <c r="G120" i="4"/>
  <c r="G122" i="4"/>
  <c r="F124" i="4"/>
  <c r="G126" i="4"/>
  <c r="E7" i="4"/>
  <c r="F10" i="4"/>
  <c r="G13" i="4"/>
  <c r="H16" i="4"/>
  <c r="E23" i="4"/>
  <c r="F26" i="4"/>
  <c r="G29" i="4"/>
  <c r="H32" i="4"/>
  <c r="E39" i="4"/>
  <c r="F42" i="4"/>
  <c r="G45" i="4"/>
  <c r="H48" i="4"/>
  <c r="E55" i="4"/>
  <c r="F58" i="4"/>
  <c r="G61" i="4"/>
  <c r="H64" i="4"/>
  <c r="E71" i="4"/>
  <c r="F74" i="4"/>
  <c r="G77" i="4"/>
  <c r="H80" i="4"/>
  <c r="H82" i="4"/>
  <c r="H88" i="4"/>
  <c r="H90" i="4"/>
  <c r="H96" i="4"/>
  <c r="H98" i="4"/>
  <c r="H104" i="4"/>
  <c r="H106" i="4"/>
  <c r="H112" i="4"/>
  <c r="H114" i="4"/>
  <c r="H120" i="4"/>
  <c r="H122" i="4"/>
  <c r="H126" i="4"/>
  <c r="E4" i="4"/>
  <c r="F7" i="4"/>
  <c r="G10" i="4"/>
  <c r="H13" i="4"/>
  <c r="E20" i="4"/>
  <c r="F23" i="4"/>
  <c r="G26" i="4"/>
  <c r="H29" i="4"/>
  <c r="E36" i="4"/>
  <c r="F39" i="4"/>
  <c r="G42" i="4"/>
  <c r="H45" i="4"/>
  <c r="E52" i="4"/>
  <c r="F55" i="4"/>
  <c r="G58" i="4"/>
  <c r="H61" i="4"/>
  <c r="E68" i="4"/>
  <c r="F71" i="4"/>
  <c r="G74" i="4"/>
  <c r="H77" i="4"/>
  <c r="E85" i="4"/>
  <c r="E87" i="4"/>
  <c r="E93" i="4"/>
  <c r="E95" i="4"/>
  <c r="E101" i="4"/>
  <c r="E103" i="4"/>
  <c r="E109" i="4"/>
  <c r="E111" i="4"/>
  <c r="E117" i="4"/>
  <c r="E119" i="4"/>
  <c r="E125" i="4"/>
  <c r="D14" i="6"/>
  <c r="H83" i="4"/>
  <c r="H109" i="4"/>
  <c r="H125" i="4"/>
  <c r="F4" i="4"/>
  <c r="G7" i="4"/>
  <c r="H10" i="4"/>
  <c r="E17" i="4"/>
  <c r="F20" i="4"/>
  <c r="G23" i="4"/>
  <c r="H26" i="4"/>
  <c r="E33" i="4"/>
  <c r="F36" i="4"/>
  <c r="G39" i="4"/>
  <c r="H42" i="4"/>
  <c r="E49" i="4"/>
  <c r="F52" i="4"/>
  <c r="G55" i="4"/>
  <c r="H58" i="4"/>
  <c r="E65" i="4"/>
  <c r="F68" i="4"/>
  <c r="G71" i="4"/>
  <c r="H74" i="4"/>
  <c r="E81" i="4"/>
  <c r="F83" i="4"/>
  <c r="F85" i="4"/>
  <c r="F87" i="4"/>
  <c r="E89" i="4"/>
  <c r="F91" i="4"/>
  <c r="F93" i="4"/>
  <c r="F95" i="4"/>
  <c r="E97" i="4"/>
  <c r="F99" i="4"/>
  <c r="F101" i="4"/>
  <c r="F103" i="4"/>
  <c r="E105" i="4"/>
  <c r="F107" i="4"/>
  <c r="F109" i="4"/>
  <c r="F111" i="4"/>
  <c r="E113" i="4"/>
  <c r="F115" i="4"/>
  <c r="F117" i="4"/>
  <c r="F119" i="4"/>
  <c r="E121" i="4"/>
  <c r="F123" i="4"/>
  <c r="F125" i="4"/>
  <c r="C27" i="6"/>
  <c r="H81" i="4"/>
  <c r="G83" i="4"/>
  <c r="G85" i="4"/>
  <c r="G87" i="4"/>
  <c r="H89" i="4"/>
  <c r="G91" i="4"/>
  <c r="G93" i="4"/>
  <c r="G95" i="4"/>
  <c r="H97" i="4"/>
  <c r="G99" i="4"/>
  <c r="G101" i="4"/>
  <c r="G103" i="4"/>
  <c r="H105" i="4"/>
  <c r="G107" i="4"/>
  <c r="G109" i="4"/>
  <c r="G111" i="4"/>
  <c r="H113" i="4"/>
  <c r="G115" i="4"/>
  <c r="G117" i="4"/>
  <c r="G119" i="4"/>
  <c r="H121" i="4"/>
  <c r="G123" i="4"/>
  <c r="G125" i="4"/>
  <c r="G5" i="4"/>
  <c r="H8" i="4"/>
  <c r="E15" i="4"/>
  <c r="F18" i="4"/>
  <c r="G21" i="4"/>
  <c r="H24" i="4"/>
  <c r="E31" i="4"/>
  <c r="F34" i="4"/>
  <c r="G37" i="4"/>
  <c r="H40" i="4"/>
  <c r="E47" i="4"/>
  <c r="F50" i="4"/>
  <c r="H56" i="4"/>
  <c r="E63" i="4"/>
  <c r="F66" i="4"/>
  <c r="G69" i="4"/>
  <c r="E79" i="4"/>
  <c r="H85" i="4"/>
  <c r="H91" i="4"/>
  <c r="H101" i="4"/>
  <c r="H123" i="4"/>
  <c r="B6" i="4"/>
  <c r="D15" i="6"/>
  <c r="B7" i="4"/>
  <c r="I1" i="4" a="1"/>
  <c r="C28" i="6"/>
  <c r="I7" i="4" l="1"/>
  <c r="I15" i="4"/>
  <c r="I23" i="4"/>
  <c r="I31" i="4"/>
  <c r="I39" i="4"/>
  <c r="I47" i="4"/>
  <c r="I55" i="4"/>
  <c r="I63" i="4"/>
  <c r="I71" i="4"/>
  <c r="I79" i="4"/>
  <c r="I87" i="4"/>
  <c r="I95" i="4"/>
  <c r="I103" i="4"/>
  <c r="I111" i="4"/>
  <c r="I119" i="4"/>
  <c r="I8" i="4"/>
  <c r="I16" i="4"/>
  <c r="I24" i="4"/>
  <c r="I32" i="4"/>
  <c r="I40" i="4"/>
  <c r="I48" i="4"/>
  <c r="I56" i="4"/>
  <c r="I64" i="4"/>
  <c r="I72" i="4"/>
  <c r="I80" i="4"/>
  <c r="I88" i="4"/>
  <c r="I96" i="4"/>
  <c r="I104" i="4"/>
  <c r="I112" i="4"/>
  <c r="I120" i="4"/>
  <c r="I1" i="4"/>
  <c r="I9" i="4"/>
  <c r="I17" i="4"/>
  <c r="I25" i="4"/>
  <c r="I33" i="4"/>
  <c r="I41" i="4"/>
  <c r="I49" i="4"/>
  <c r="I57" i="4"/>
  <c r="I65" i="4"/>
  <c r="I73" i="4"/>
  <c r="I81" i="4"/>
  <c r="I89" i="4"/>
  <c r="I97" i="4"/>
  <c r="I105" i="4"/>
  <c r="I113" i="4"/>
  <c r="I121" i="4"/>
  <c r="I2" i="4"/>
  <c r="I10" i="4"/>
  <c r="I18" i="4"/>
  <c r="I26" i="4"/>
  <c r="I34" i="4"/>
  <c r="I42" i="4"/>
  <c r="I50" i="4"/>
  <c r="I58" i="4"/>
  <c r="I66" i="4"/>
  <c r="I74" i="4"/>
  <c r="I82" i="4"/>
  <c r="I90" i="4"/>
  <c r="I98" i="4"/>
  <c r="I106" i="4"/>
  <c r="I114" i="4"/>
  <c r="I122" i="4"/>
  <c r="I3" i="4"/>
  <c r="I11" i="4"/>
  <c r="I19" i="4"/>
  <c r="I27" i="4"/>
  <c r="I35" i="4"/>
  <c r="I43" i="4"/>
  <c r="I51" i="4"/>
  <c r="I59" i="4"/>
  <c r="I67" i="4"/>
  <c r="I75" i="4"/>
  <c r="I83" i="4"/>
  <c r="I91" i="4"/>
  <c r="I99" i="4"/>
  <c r="I107" i="4"/>
  <c r="I115" i="4"/>
  <c r="I123" i="4"/>
  <c r="I4" i="4"/>
  <c r="I12" i="4"/>
  <c r="I20" i="4"/>
  <c r="I28" i="4"/>
  <c r="I36" i="4"/>
  <c r="I44" i="4"/>
  <c r="I52" i="4"/>
  <c r="I60" i="4"/>
  <c r="I68" i="4"/>
  <c r="I76" i="4"/>
  <c r="I84" i="4"/>
  <c r="I92" i="4"/>
  <c r="I100" i="4"/>
  <c r="I108" i="4"/>
  <c r="I116" i="4"/>
  <c r="I124" i="4"/>
  <c r="I5" i="4"/>
  <c r="I13" i="4"/>
  <c r="I21" i="4"/>
  <c r="I29" i="4"/>
  <c r="I37" i="4"/>
  <c r="I45" i="4"/>
  <c r="I53" i="4"/>
  <c r="I61" i="4"/>
  <c r="I69" i="4"/>
  <c r="I77" i="4"/>
  <c r="I85" i="4"/>
  <c r="I93" i="4"/>
  <c r="I101" i="4"/>
  <c r="I109" i="4"/>
  <c r="I117" i="4"/>
  <c r="I125" i="4"/>
  <c r="I6" i="4"/>
  <c r="I14" i="4"/>
  <c r="I22" i="4"/>
  <c r="I30" i="4"/>
  <c r="I38" i="4"/>
  <c r="I46" i="4"/>
  <c r="I54" i="4"/>
  <c r="I62" i="4"/>
  <c r="I70" i="4"/>
  <c r="I78" i="4"/>
  <c r="I86" i="4"/>
  <c r="I94" i="4"/>
  <c r="I102" i="4"/>
  <c r="I110" i="4"/>
  <c r="I118" i="4"/>
  <c r="I126" i="4"/>
  <c r="D29" i="6"/>
  <c r="D27" i="6" l="1"/>
  <c r="D28"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earliest date</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<sst xmlns="http://schemas.openxmlformats.org/spreadsheetml/2006/main" count="219" uniqueCount="146">
  <si>
    <t>Error</t>
  </si>
  <si>
    <t>AllDepos</t>
  </si>
  <si>
    <t>DepoFuturesPriority</t>
  </si>
  <si>
    <t>FrontFuturesRollingDays</t>
  </si>
  <si>
    <t>nSerialFutures</t>
  </si>
  <si>
    <t>nIMMFutures</t>
  </si>
  <si>
    <t>Latest Date</t>
  </si>
  <si>
    <t>Earliest Date</t>
  </si>
  <si>
    <t>Rate</t>
  </si>
  <si>
    <t>Rate Helpers Selected</t>
  </si>
  <si>
    <t>Rate Helpers Selection</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</si>
  <si>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</si>
  <si>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</si>
  <si>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</si>
  <si>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</si>
  <si>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</si>
  <si>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</si>
  <si>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</si>
  <si>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</si>
  <si>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</si>
  <si>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</si>
  <si>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</si>
  <si>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</si>
  <si>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</si>
  <si>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</si>
  <si>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</si>
  <si>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</si>
  <si>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</si>
  <si>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</si>
  <si>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</si>
  <si>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</si>
  <si>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</si>
  <si>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</si>
  <si>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</si>
  <si>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</si>
  <si>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</si>
  <si>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</si>
  <si>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</si>
  <si>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</si>
  <si>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</si>
  <si>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</si>
  <si>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</si>
  <si>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</si>
  <si>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</si>
  <si>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</si>
  <si>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</si>
  <si>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</si>
  <si>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</si>
  <si>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</si>
  <si>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</si>
  <si>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</si>
  <si>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</si>
  <si>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</si>
  <si>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</si>
  <si>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</si>
  <si>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</si>
  <si>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</si>
  <si>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</si>
  <si>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9MD</t>
  </si>
  <si>
    <t>6MD</t>
  </si>
  <si>
    <t>5MD</t>
  </si>
  <si>
    <t>4MD</t>
  </si>
  <si>
    <t>3MD</t>
  </si>
  <si>
    <t>2MD</t>
  </si>
  <si>
    <t>main ref depo</t>
  </si>
  <si>
    <t>1MD</t>
  </si>
  <si>
    <t>short term futures</t>
  </si>
  <si>
    <t>3WD</t>
  </si>
  <si>
    <t>swap</t>
  </si>
  <si>
    <t>2WD</t>
  </si>
  <si>
    <t>exotic swap</t>
  </si>
  <si>
    <t>SWD</t>
  </si>
  <si>
    <t>long term futures</t>
  </si>
  <si>
    <t>SND</t>
  </si>
  <si>
    <t>fra</t>
  </si>
  <si>
    <t>TND</t>
  </si>
  <si>
    <t>depo</t>
  </si>
  <si>
    <t>OND</t>
  </si>
  <si>
    <t>Min Distance</t>
  </si>
  <si>
    <t>Priority</t>
  </si>
  <si>
    <t>Include Flag</t>
  </si>
  <si>
    <t>Conv. Adj. / Spread</t>
  </si>
  <si>
    <t>Quote Value</t>
  </si>
  <si>
    <t>Rate Helpers</t>
  </si>
  <si>
    <t>Instrument code</t>
  </si>
  <si>
    <t>MonotonicLogCubicNaturalSpline</t>
  </si>
  <si>
    <t>InterpolatorID</t>
  </si>
  <si>
    <t>Discount</t>
  </si>
  <si>
    <t>TraitsID</t>
  </si>
  <si>
    <t>Accuracy</t>
  </si>
  <si>
    <t>Jump Values</t>
  </si>
  <si>
    <t>Jump Dates</t>
  </si>
  <si>
    <t>Jump Quotes</t>
  </si>
  <si>
    <t>Day Counter</t>
  </si>
  <si>
    <t>Target</t>
  </si>
  <si>
    <t>Calendar</t>
  </si>
  <si>
    <t>NDays</t>
  </si>
  <si>
    <t>ObjectID</t>
  </si>
  <si>
    <t>PiecewiseYieldCurve</t>
  </si>
  <si>
    <t>ObjectOverwrite</t>
  </si>
  <si>
    <t>Trigger</t>
  </si>
  <si>
    <t>Permanent</t>
  </si>
  <si>
    <t>RateHelperPrefix</t>
  </si>
  <si>
    <t>AM</t>
  </si>
  <si>
    <t>USD</t>
  </si>
  <si>
    <t>SwapFixedFreq</t>
  </si>
  <si>
    <t>JPY</t>
  </si>
  <si>
    <t>IborType</t>
  </si>
  <si>
    <t>GBP</t>
  </si>
  <si>
    <t>IndexTenor</t>
  </si>
  <si>
    <t>AB</t>
  </si>
  <si>
    <t>EUR</t>
  </si>
  <si>
    <t>Months</t>
  </si>
  <si>
    <t>CHF</t>
  </si>
  <si>
    <t>Currency</t>
  </si>
  <si>
    <t>General Settings</t>
  </si>
  <si>
    <t>EUR_YC3MRH_2WD</t>
  </si>
  <si>
    <t>EUR_YC3MRH_3WD</t>
  </si>
  <si>
    <t>EUR_YC3MRH_1MD</t>
  </si>
  <si>
    <t>EUR_YC3MRH_2MD</t>
  </si>
  <si>
    <t>EUR_YC3MRH_TOM3F1</t>
  </si>
  <si>
    <t>EUR_YC3MRH_FUT3MH4</t>
  </si>
  <si>
    <t>EUR_YC3MRH_FUT3MM4</t>
  </si>
  <si>
    <t>EUR_YC3MRH_FUT3MU4</t>
  </si>
  <si>
    <t>EUR_YC3MRH_FUT3MZ4</t>
  </si>
  <si>
    <t>EUR_YC3MRH_FUT3MH5</t>
  </si>
  <si>
    <t>EUR_YC3MRH_FUT3MM5</t>
  </si>
  <si>
    <t>EUR_YC3MRH_FUT3MU5</t>
  </si>
  <si>
    <t>EUR_YC3MRH_FUT3MZ5</t>
  </si>
  <si>
    <t>EUR_YC3MRH_AB3E3Y</t>
  </si>
  <si>
    <t>EUR_YC3MRH_AB3E4Y</t>
  </si>
  <si>
    <t>EUR_YC3MRH_AB3E5Y</t>
  </si>
  <si>
    <t>EUR_YC3MRH_AB3E6Y</t>
  </si>
  <si>
    <t>EUR_YC3MRH_AB3E7Y</t>
  </si>
  <si>
    <t>EUR_YC3MRH_AB3E8Y</t>
  </si>
  <si>
    <t>EUR_YC3MRH_AB3E9Y</t>
  </si>
  <si>
    <t>EUR_YC3MRH_AB3E10Y</t>
  </si>
  <si>
    <t>EUR_YC3MRH_AB3E12Y</t>
  </si>
  <si>
    <t>EUR_YC3MRH_AB3E15Y</t>
  </si>
  <si>
    <t>EUR_YC3MRH_AB3E20Y</t>
  </si>
  <si>
    <t>EUR_YC3MRH_AB3E25Y</t>
  </si>
  <si>
    <t>EUR_YC3MRH_AB3E30Y</t>
  </si>
  <si>
    <t>EUR_YC3MRH_AB3EBASIS35Y</t>
  </si>
  <si>
    <t>EUR_YC3MRH_AB3EBASIS40Y</t>
  </si>
  <si>
    <t>EUR_YC3MRH_AB3EBASIS50Y</t>
  </si>
  <si>
    <t>EUR_YC3MRH_AB3EBASIS60Y</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</si>
</sst>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164" formatCode="0.000000000"/>
    <numFmt numFmtId="165" formatCode="ddd\,\ dd\-mmm\-yyyy"/>
    <numFmt numFmtId="166" formatCode="0.0000%"/>
    <numFmt numFmtId="167" formatCode="ddd\,\ d\-mmm\-yyyy"/>
    <numFmt numFmtId="168" formatCode="0.00000%"/>
    <numFmt numFmtId="169" formatCode="0.0000"/>
    <numFmt numFmtId="170" formatCode="ddd\,\ dd\-mmm\-yyyy\,\ hh:mm:ss"/>
    <numFmt numFmtId="171" formatCode="ddd\,\ d\-mmm\-yy"/>
    <numFmt numFmtId="172" formatCode="ddd\,\ d\-mmm\-yyyy\,\ hh:mm:ss"/>
  </numFmts>
  <fonts count="9" x14ac:knownFonts="1">
    <font>
      <sz val="11"/>
      <color theme="1"/>
      <name val="Calibri"/>
      <family val="2"/>
      <scheme val="minor"/>
    </font>
    <font>
      <sz val="10"/>
      <name val="Arial"/>
    </font>
    <font>
      <sz val="8"/>
      <name val="Courier New"/>
      <family val="3"/>
    </font>
    <font>
      <sz val="8"/>
      <color indexed="10"/>
      <name val="Courier New"/>
      <family val="3"/>
    </font>
    <font>
      <b/>
      <sz val="8"/>
      <name val="Courier New"/>
      <family val="3"/>
    </font>
    <font>
      <sz val="8"/>
      <color indexed="81"/>
      <name val="Tahoma"/>
      <charset val="1"/>
    </font>
    <font>
      <sz val="8"/>
      <name val="Arial"/>
    </font>
    <font>
      <b/>
      <sz val="8"/>
      <color indexed="81"/>
      <name val="Tahoma"/>
    </font>
    <font>
      <sz val="14"/>
      <name val="Courier New"/>
      <family val="3"/>
    </font>
  </fonts>
  <fills count="9">
    <fill>
      <patternFill patternType="none"/>
    </fill>
    <fill>
      <patternFill patternType="gray125"/>
    </fill>
    <fill>
      <patternFill patternType="solid">
        <fgColor indexed="9"/>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43"/>
        <bgColor indexed="64"/>
      </patternFill>
    </fill>
    <fill>
      <patternFill patternType="solid">
        <fgColor indexed="23"/>
        <bgColor indexed="64"/>
      </patternFill>
    </fill>
    <fill>
      <patternFill patternType="solid">
        <fgColor indexed="31"/>
        <bgColor indexed="64"/>
      </patternFill>
    </fill>
  </fills>
  <borders count="34">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s>
  <cellStyleXfs count="4">
    <xf numFmtId="0" fontId="0" fillId="0" borderId="0"/>
    <xf numFmtId="0" fontId="1" fillId="0" borderId="0"/>
    <xf numFmtId="0" fontId="6" fillId="0" borderId="0"/>
    <xf numFmtId="9" fontId="1" fillId="0" borderId="0" applyFont="0" applyFill="0" applyBorder="0" applyAlignment="0" applyProtection="0"/>
  </cellStyleXfs>
  <cellXfs count="105">
    <xf numFmtId="0" fontId="0" fillId="0" borderId="0" xfId="0"/>
    <xf numFmtId="0" fontId="2" fillId="0" borderId="0" xfId="1" applyFont="1"/>
    <xf numFmtId="0" fontId="2" fillId="0" borderId="0" xfId="1" applyFont="1" applyAlignment="1">
      <alignment horizontal="left"/>
    </xf>
    <xf numFmtId="164" fontId="2" fillId="0" borderId="0" xfId="1" applyNumberFormat="1" applyFont="1"/>
    <xf numFmtId="165" fontId="2" fillId="2" borderId="1" xfId="1" applyNumberFormat="1" applyFont="1" applyFill="1" applyBorder="1" applyAlignment="1"/>
    <xf numFmtId="165" fontId="2" fillId="2" borderId="2" xfId="1" applyNumberFormat="1" applyFont="1" applyFill="1" applyBorder="1" applyAlignment="1"/>
    <xf numFmtId="166" fontId="2" fillId="2" borderId="2" xfId="1" applyNumberFormat="1" applyFont="1" applyFill="1" applyBorder="1" applyAlignment="1"/>
    <xf numFmtId="0" fontId="2" fillId="2" borderId="3" xfId="1" applyFont="1" applyFill="1" applyBorder="1" applyAlignment="1"/>
    <xf numFmtId="165" fontId="2" fillId="2" borderId="4" xfId="1" applyNumberFormat="1" applyFont="1" applyFill="1" applyBorder="1" applyAlignment="1"/>
    <xf numFmtId="165" fontId="2" fillId="2" borderId="0" xfId="1" applyNumberFormat="1" applyFont="1" applyFill="1" applyBorder="1" applyAlignment="1"/>
    <xf numFmtId="166" fontId="2" fillId="2" borderId="0" xfId="1" applyNumberFormat="1" applyFont="1" applyFill="1" applyBorder="1" applyAlignment="1"/>
    <xf numFmtId="0" fontId="2" fillId="2" borderId="5" xfId="1" applyFont="1" applyFill="1" applyBorder="1" applyAlignment="1"/>
    <xf numFmtId="0" fontId="3" fillId="3" borderId="6" xfId="1" applyFont="1" applyFill="1" applyBorder="1" applyAlignment="1">
      <alignment horizontal="left"/>
    </xf>
    <xf numFmtId="0" fontId="2" fillId="0" borderId="7" xfId="1" applyFont="1" applyBorder="1"/>
    <xf numFmtId="0" fontId="3" fillId="3" borderId="8" xfId="1" applyFont="1" applyFill="1" applyBorder="1" applyAlignment="1">
      <alignment horizontal="left"/>
    </xf>
    <xf numFmtId="0" fontId="4" fillId="4" borderId="9" xfId="1" applyFont="1" applyFill="1" applyBorder="1" applyAlignment="1">
      <alignment horizontal="right"/>
    </xf>
    <xf numFmtId="0" fontId="2" fillId="5" borderId="8" xfId="1" applyFont="1" applyFill="1" applyBorder="1" applyAlignment="1">
      <alignment horizontal="center"/>
    </xf>
    <xf numFmtId="3" fontId="2" fillId="5" borderId="8" xfId="1" applyNumberFormat="1" applyFont="1" applyFill="1" applyBorder="1" applyAlignment="1">
      <alignment horizontal="center"/>
    </xf>
    <xf numFmtId="3" fontId="2" fillId="5" borderId="10" xfId="1" applyNumberFormat="1" applyFont="1" applyFill="1" applyBorder="1" applyAlignment="1">
      <alignment horizontal="center"/>
    </xf>
    <xf numFmtId="0" fontId="4" fillId="4" borderId="11" xfId="1" applyFont="1" applyFill="1" applyBorder="1" applyAlignment="1">
      <alignment horizontal="right"/>
    </xf>
    <xf numFmtId="0" fontId="4" fillId="6" borderId="12" xfId="1" applyFont="1" applyFill="1" applyBorder="1" applyAlignment="1">
      <alignment horizontal="center" vertical="center" wrapText="1"/>
    </xf>
    <xf numFmtId="0" fontId="4" fillId="6" borderId="13" xfId="1" applyFont="1" applyFill="1" applyBorder="1" applyAlignment="1">
      <alignment horizontal="center" vertical="center" wrapText="1"/>
    </xf>
    <xf numFmtId="0" fontId="4" fillId="6" borderId="14" xfId="1" applyFont="1" applyFill="1" applyBorder="1" applyAlignment="1">
      <alignment horizontal="center" vertical="center" wrapText="1"/>
    </xf>
    <xf numFmtId="167" fontId="2" fillId="2" borderId="17" xfId="1" applyNumberFormat="1" applyFont="1" applyFill="1" applyBorder="1" applyAlignment="1">
      <alignment horizontal="right"/>
    </xf>
    <xf numFmtId="167" fontId="2" fillId="2" borderId="18" xfId="1" applyNumberFormat="1" applyFont="1" applyFill="1" applyBorder="1" applyAlignment="1">
      <alignment horizontal="right"/>
    </xf>
    <xf numFmtId="0" fontId="2" fillId="2" borderId="18" xfId="1" applyFont="1" applyFill="1" applyBorder="1" applyAlignment="1">
      <alignment horizontal="center"/>
    </xf>
    <xf numFmtId="166" fontId="2" fillId="2" borderId="18" xfId="3" applyNumberFormat="1" applyFont="1" applyFill="1" applyBorder="1" applyAlignment="1">
      <alignment horizontal="right"/>
    </xf>
    <xf numFmtId="0" fontId="2" fillId="2" borderId="18" xfId="1" applyFont="1" applyFill="1" applyBorder="1" applyAlignment="1">
      <alignment horizontal="left"/>
    </xf>
    <xf numFmtId="0" fontId="2" fillId="2" borderId="18" xfId="1" applyNumberFormat="1" applyFont="1" applyFill="1" applyBorder="1" applyAlignment="1">
      <alignment horizontal="center"/>
    </xf>
    <xf numFmtId="0" fontId="2" fillId="2" borderId="19" xfId="1" applyNumberFormat="1" applyFont="1" applyFill="1" applyBorder="1" applyAlignment="1">
      <alignment horizontal="center"/>
    </xf>
    <xf numFmtId="167" fontId="2" fillId="2" borderId="20" xfId="1" applyNumberFormat="1" applyFont="1" applyFill="1" applyBorder="1" applyAlignment="1">
      <alignment horizontal="right"/>
    </xf>
    <xf numFmtId="167" fontId="2" fillId="2" borderId="0" xfId="1" applyNumberFormat="1" applyFont="1" applyFill="1" applyBorder="1" applyAlignment="1">
      <alignment horizontal="right"/>
    </xf>
    <xf numFmtId="0" fontId="2" fillId="2" borderId="0" xfId="1" applyFont="1" applyFill="1" applyBorder="1" applyAlignment="1">
      <alignment horizontal="center"/>
    </xf>
    <xf numFmtId="166" fontId="2" fillId="2" borderId="0" xfId="3"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21" xfId="1" applyNumberFormat="1" applyFont="1" applyFill="1" applyBorder="1" applyAlignment="1">
      <alignment horizontal="center"/>
    </xf>
    <xf numFmtId="166" fontId="2" fillId="0" borderId="0" xfId="1" applyNumberFormat="1" applyFont="1"/>
    <xf numFmtId="167" fontId="2" fillId="2" borderId="22" xfId="1" applyNumberFormat="1" applyFont="1" applyFill="1" applyBorder="1" applyAlignment="1">
      <alignment horizontal="right"/>
    </xf>
    <xf numFmtId="167" fontId="2" fillId="2" borderId="23" xfId="1" applyNumberFormat="1" applyFont="1" applyFill="1" applyBorder="1" applyAlignment="1">
      <alignment horizontal="right"/>
    </xf>
    <xf numFmtId="0" fontId="2" fillId="2" borderId="23" xfId="1" applyFont="1" applyFill="1" applyBorder="1" applyAlignment="1">
      <alignment horizontal="center"/>
    </xf>
    <xf numFmtId="166" fontId="2" fillId="2" borderId="23" xfId="3" applyNumberFormat="1" applyFont="1" applyFill="1" applyBorder="1" applyAlignment="1">
      <alignment horizontal="right"/>
    </xf>
    <xf numFmtId="0" fontId="2" fillId="2" borderId="23" xfId="1" applyFont="1" applyFill="1" applyBorder="1" applyAlignment="1">
      <alignment horizontal="left"/>
    </xf>
    <xf numFmtId="0" fontId="2" fillId="2" borderId="23" xfId="1" applyNumberFormat="1" applyFont="1" applyFill="1" applyBorder="1" applyAlignment="1">
      <alignment horizontal="center"/>
    </xf>
    <xf numFmtId="0" fontId="2" fillId="2" borderId="24" xfId="1" applyNumberFormat="1" applyFont="1" applyFill="1" applyBorder="1" applyAlignment="1">
      <alignment horizontal="center"/>
    </xf>
    <xf numFmtId="168" fontId="2" fillId="0" borderId="0" xfId="1" applyNumberFormat="1" applyFont="1"/>
    <xf numFmtId="10" fontId="2" fillId="0" borderId="0" xfId="1" applyNumberFormat="1" applyFont="1"/>
    <xf numFmtId="169" fontId="2" fillId="2" borderId="18" xfId="1" applyNumberFormat="1" applyFont="1" applyFill="1" applyBorder="1" applyAlignment="1">
      <alignment horizontal="right"/>
    </xf>
    <xf numFmtId="169" fontId="2" fillId="2" borderId="0" xfId="1" applyNumberFormat="1" applyFont="1" applyFill="1" applyBorder="1" applyAlignment="1">
      <alignment horizontal="right"/>
    </xf>
    <xf numFmtId="0" fontId="4" fillId="2" borderId="19" xfId="1" applyFont="1" applyFill="1" applyBorder="1" applyAlignment="1">
      <alignment horizontal="center" vertical="center" textRotation="90"/>
    </xf>
    <xf numFmtId="0" fontId="4" fillId="2" borderId="21" xfId="1" applyFont="1" applyFill="1" applyBorder="1" applyAlignment="1">
      <alignment horizontal="center" vertical="center" textRotation="90"/>
    </xf>
    <xf numFmtId="0" fontId="4" fillId="6" borderId="25" xfId="1" applyFont="1" applyFill="1" applyBorder="1" applyAlignment="1">
      <alignment horizontal="center" vertical="center" wrapText="1"/>
    </xf>
    <xf numFmtId="0" fontId="2" fillId="0" borderId="0" xfId="2" applyFont="1"/>
    <xf numFmtId="0" fontId="2" fillId="7" borderId="0" xfId="2" applyFont="1" applyFill="1"/>
    <xf numFmtId="0" fontId="2" fillId="2" borderId="1" xfId="2" applyFont="1" applyFill="1" applyBorder="1"/>
    <xf numFmtId="0" fontId="2" fillId="2" borderId="2" xfId="2" applyFont="1" applyFill="1" applyBorder="1"/>
    <xf numFmtId="0" fontId="2" fillId="2" borderId="3" xfId="2" applyFont="1" applyFill="1" applyBorder="1"/>
    <xf numFmtId="0" fontId="2" fillId="2" borderId="4" xfId="2" applyFont="1" applyFill="1" applyBorder="1"/>
    <xf numFmtId="0" fontId="2" fillId="2" borderId="0" xfId="2" applyFont="1" applyFill="1" applyBorder="1"/>
    <xf numFmtId="0" fontId="2" fillId="2" borderId="17" xfId="1" applyFont="1" applyFill="1" applyBorder="1" applyAlignment="1">
      <alignment horizontal="left"/>
    </xf>
    <xf numFmtId="165" fontId="2" fillId="2" borderId="29" xfId="1" applyNumberFormat="1" applyFont="1" applyFill="1" applyBorder="1" applyAlignment="1">
      <alignment horizontal="right"/>
    </xf>
    <xf numFmtId="0" fontId="2" fillId="2" borderId="5" xfId="2" applyFont="1" applyFill="1" applyBorder="1"/>
    <xf numFmtId="0" fontId="2" fillId="2" borderId="20" xfId="1" applyFont="1" applyFill="1" applyBorder="1" applyAlignment="1">
      <alignment horizontal="center"/>
    </xf>
    <xf numFmtId="167" fontId="2" fillId="2" borderId="30" xfId="1" applyNumberFormat="1" applyFont="1" applyFill="1" applyBorder="1" applyAlignment="1">
      <alignment horizontal="right"/>
    </xf>
    <xf numFmtId="164" fontId="2" fillId="2" borderId="22" xfId="1" applyNumberFormat="1" applyFont="1" applyFill="1" applyBorder="1" applyAlignment="1">
      <alignment horizontal="center"/>
    </xf>
    <xf numFmtId="167" fontId="2" fillId="2" borderId="31" xfId="1" applyNumberFormat="1" applyFont="1" applyFill="1" applyBorder="1" applyAlignment="1">
      <alignment horizontal="right"/>
    </xf>
    <xf numFmtId="170" fontId="2" fillId="2" borderId="0" xfId="2" applyNumberFormat="1" applyFont="1" applyFill="1" applyBorder="1" applyAlignment="1">
      <alignment horizontal="center"/>
    </xf>
    <xf numFmtId="0" fontId="2" fillId="5" borderId="17" xfId="1" applyFont="1" applyFill="1" applyBorder="1" applyAlignment="1">
      <alignment horizontal="center"/>
    </xf>
    <xf numFmtId="0" fontId="4" fillId="4" borderId="29" xfId="1" applyFont="1" applyFill="1" applyBorder="1" applyAlignment="1">
      <alignment horizontal="right"/>
    </xf>
    <xf numFmtId="0" fontId="2" fillId="5" borderId="20" xfId="1" applyFont="1" applyFill="1" applyBorder="1" applyAlignment="1">
      <alignment horizontal="center"/>
    </xf>
    <xf numFmtId="0" fontId="4" fillId="4" borderId="30" xfId="1" applyFont="1" applyFill="1" applyBorder="1" applyAlignment="1">
      <alignment horizontal="right"/>
    </xf>
    <xf numFmtId="11" fontId="2" fillId="5" borderId="20" xfId="1" applyNumberFormat="1" applyFont="1" applyFill="1" applyBorder="1" applyAlignment="1">
      <alignment horizontal="center"/>
    </xf>
    <xf numFmtId="166" fontId="2" fillId="2" borderId="17" xfId="2" applyNumberFormat="1" applyFont="1" applyFill="1" applyBorder="1" applyAlignment="1">
      <alignment horizontal="center"/>
    </xf>
    <xf numFmtId="166" fontId="2" fillId="5" borderId="21" xfId="1" applyNumberFormat="1" applyFont="1" applyFill="1" applyBorder="1" applyAlignment="1">
      <alignment horizontal="center"/>
    </xf>
    <xf numFmtId="167" fontId="2" fillId="2" borderId="20" xfId="2" applyNumberFormat="1" applyFont="1" applyFill="1" applyBorder="1" applyAlignment="1">
      <alignment horizontal="center"/>
    </xf>
    <xf numFmtId="167" fontId="2" fillId="5" borderId="21" xfId="1" applyNumberFormat="1" applyFont="1" applyFill="1" applyBorder="1" applyAlignment="1">
      <alignment horizontal="center"/>
    </xf>
    <xf numFmtId="0" fontId="2" fillId="2" borderId="22" xfId="2" applyFont="1" applyFill="1" applyBorder="1" applyAlignment="1">
      <alignment horizontal="center"/>
    </xf>
    <xf numFmtId="11" fontId="2" fillId="5" borderId="21" xfId="1" applyNumberFormat="1" applyFont="1" applyFill="1" applyBorder="1" applyAlignment="1">
      <alignment horizontal="center"/>
    </xf>
    <xf numFmtId="0" fontId="2" fillId="2" borderId="20" xfId="2" applyFont="1" applyFill="1" applyBorder="1" applyAlignment="1">
      <alignment horizontal="center"/>
    </xf>
    <xf numFmtId="3" fontId="2" fillId="5" borderId="20" xfId="1" applyNumberFormat="1" applyFont="1" applyFill="1" applyBorder="1" applyAlignment="1">
      <alignment horizontal="center"/>
    </xf>
    <xf numFmtId="171" fontId="2" fillId="5" borderId="22" xfId="1" applyNumberFormat="1" applyFont="1" applyFill="1" applyBorder="1" applyAlignment="1">
      <alignment horizontal="center"/>
    </xf>
    <xf numFmtId="0" fontId="4" fillId="4" borderId="31" xfId="1" applyFont="1" applyFill="1" applyBorder="1" applyAlignment="1">
      <alignment horizontal="right"/>
    </xf>
    <xf numFmtId="1" fontId="3" fillId="3" borderId="17" xfId="1" applyNumberFormat="1" applyFont="1" applyFill="1" applyBorder="1" applyAlignment="1">
      <alignment horizontal="left"/>
    </xf>
    <xf numFmtId="171" fontId="2" fillId="3" borderId="22" xfId="1" quotePrefix="1" applyNumberFormat="1" applyFont="1" applyFill="1" applyBorder="1" applyAlignment="1">
      <alignment horizontal="center"/>
    </xf>
    <xf numFmtId="0" fontId="2" fillId="2" borderId="17" xfId="1" applyFont="1" applyFill="1" applyBorder="1" applyAlignment="1">
      <alignment horizontal="center"/>
    </xf>
    <xf numFmtId="0" fontId="2" fillId="4" borderId="29" xfId="1" applyFont="1" applyFill="1" applyBorder="1"/>
    <xf numFmtId="172" fontId="2" fillId="2" borderId="20" xfId="1" applyNumberFormat="1" applyFont="1" applyFill="1" applyBorder="1" applyAlignment="1">
      <alignment horizontal="center"/>
    </xf>
    <xf numFmtId="0" fontId="2" fillId="4" borderId="30" xfId="1" applyFont="1" applyFill="1" applyBorder="1"/>
    <xf numFmtId="0" fontId="2" fillId="4" borderId="30" xfId="2" applyFont="1" applyFill="1" applyBorder="1"/>
    <xf numFmtId="0" fontId="2" fillId="7" borderId="1" xfId="2" applyFont="1" applyFill="1" applyBorder="1"/>
    <xf numFmtId="0" fontId="2" fillId="7" borderId="3" xfId="2" applyFont="1" applyFill="1" applyBorder="1"/>
    <xf numFmtId="0" fontId="2" fillId="7" borderId="4" xfId="2" applyFont="1" applyFill="1" applyBorder="1"/>
    <xf numFmtId="0" fontId="2" fillId="7" borderId="5" xfId="2" applyFont="1" applyFill="1" applyBorder="1"/>
    <xf numFmtId="0" fontId="2" fillId="7" borderId="32" xfId="2" applyFont="1" applyFill="1" applyBorder="1"/>
    <xf numFmtId="0" fontId="2" fillId="7" borderId="33" xfId="2" applyFont="1" applyFill="1" applyBorder="1"/>
    <xf numFmtId="0" fontId="2" fillId="4" borderId="31" xfId="2" applyFont="1" applyFill="1" applyBorder="1"/>
    <xf numFmtId="0" fontId="4" fillId="2" borderId="0" xfId="2" applyFont="1" applyFill="1" applyBorder="1"/>
    <xf numFmtId="0" fontId="8" fillId="8" borderId="28" xfId="2" applyFont="1" applyFill="1" applyBorder="1" applyAlignment="1">
      <alignment horizontal="center"/>
    </xf>
    <xf numFmtId="0" fontId="8" fillId="8" borderId="27" xfId="2" applyFont="1" applyFill="1" applyBorder="1" applyAlignment="1">
      <alignment horizontal="center"/>
    </xf>
    <xf numFmtId="0" fontId="8" fillId="0" borderId="26" xfId="1" applyFont="1" applyBorder="1" applyAlignment="1"/>
    <xf numFmtId="0" fontId="4" fillId="6" borderId="28" xfId="1" applyFont="1" applyFill="1" applyBorder="1" applyAlignment="1">
      <alignment horizontal="center" vertical="center" wrapText="1"/>
    </xf>
    <xf numFmtId="0" fontId="4" fillId="6" borderId="27" xfId="1" applyFont="1" applyFill="1" applyBorder="1" applyAlignment="1">
      <alignment horizontal="center" vertical="center" wrapText="1"/>
    </xf>
    <xf numFmtId="0" fontId="4" fillId="6" borderId="26" xfId="1" applyFont="1" applyFill="1" applyBorder="1" applyAlignment="1">
      <alignment horizontal="center" vertical="center" wrapText="1"/>
    </xf>
    <xf numFmtId="0" fontId="4" fillId="6" borderId="16" xfId="1" applyFont="1" applyFill="1" applyBorder="1" applyAlignment="1">
      <alignment horizontal="center" vertical="center" wrapText="1"/>
    </xf>
    <xf numFmtId="0" fontId="4" fillId="6" borderId="15" xfId="1" applyFont="1" applyFill="1" applyBorder="1" applyAlignment="1">
      <alignment horizontal="center" vertical="center" wrapText="1"/>
    </xf>
  </cellXfs>
  <cellStyles count="4">
    <cellStyle name="Normal" xfId="0" builtinId="0"/>
    <cellStyle name="Normal 2" xfId="1"/>
    <cellStyle name="Normal_SwaptionATMVols" xfId="2"/>
    <cellStyle name="Percent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G68"/>
  <sheetViews>
    <sheetView workbookViewId="0">
      <selection activeCell="B2" sqref="B2:F2"/>
    </sheetView>
  </sheetViews>
  <sheetFormatPr defaultColWidth="8" defaultRowHeight="11.25" x14ac:dyDescent="0.2"/>
  <cols>
    <col min="1" max="2" width="4.28515625" style="52" customWidth="1"/>
    <col min="3" max="3" width="20.28515625" style="52" bestFit="1" customWidth="1"/>
    <col min="4" max="4" width="31.7109375" style="52" bestFit="1" customWidth="1"/>
    <col min="5" max="5" width="22.42578125" style="52" bestFit="1" customWidth="1"/>
    <col min="6" max="6" width="4.28515625" style="52" customWidth="1"/>
    <col min="7" max="7" width="8" style="52" customWidth="1"/>
    <col min="8" max="8" width="4" style="52" bestFit="1" customWidth="1"/>
    <col min="9" max="9" width="3" style="52" bestFit="1" customWidth="1"/>
    <col min="10" max="16384" width="8" style="52"/>
  </cols>
  <sheetData>
    <row r="1" spans="1:33" s="53" customFormat="1" x14ac:dyDescent="0.2">
      <c r="B1" s="53" t="str">
        <f>_xll.qlxlVersion(TRUE,Trigger)</f>
        <v>QuantLibXL 1.3.0 - MS VC++ 9.0 - Multithreaded Static Runtime library - Release Configuration - Dec  5 2013 11:03:51</v>
      </c>
    </row>
    <row r="2" spans="1:33" s="53" customFormat="1" ht="18.75" x14ac:dyDescent="0.3">
      <c r="B2" s="97" t="s">
        <v>115</v>
      </c>
      <c r="C2" s="98"/>
      <c r="D2" s="98"/>
      <c r="E2" s="98"/>
      <c r="F2" s="99"/>
    </row>
    <row r="3" spans="1:33" ht="12" thickBot="1" x14ac:dyDescent="0.25">
      <c r="A3" s="53"/>
      <c r="B3" s="61"/>
      <c r="C3" s="96"/>
      <c r="D3" s="58"/>
      <c r="E3" s="58"/>
      <c r="F3" s="57"/>
      <c r="G3" s="53"/>
      <c r="H3" s="53"/>
      <c r="I3" s="53"/>
      <c r="J3" s="53"/>
      <c r="K3" s="53"/>
      <c r="L3" s="53"/>
      <c r="M3" s="53"/>
      <c r="N3" s="53"/>
      <c r="O3" s="53"/>
      <c r="P3" s="53"/>
      <c r="Q3" s="53"/>
      <c r="R3" s="53"/>
      <c r="S3" s="53"/>
      <c r="T3" s="53"/>
      <c r="U3" s="53"/>
      <c r="V3" s="53"/>
      <c r="W3" s="53"/>
      <c r="X3" s="53"/>
      <c r="Y3" s="53"/>
      <c r="Z3" s="53"/>
      <c r="AA3" s="53"/>
      <c r="AB3" s="53"/>
      <c r="AC3" s="53"/>
      <c r="AD3" s="53"/>
      <c r="AE3" s="53"/>
      <c r="AF3" s="53"/>
      <c r="AG3" s="53"/>
    </row>
    <row r="4" spans="1:33" x14ac:dyDescent="0.2">
      <c r="A4" s="53"/>
      <c r="B4" s="61"/>
      <c r="C4" s="95" t="s">
        <v>114</v>
      </c>
      <c r="D4" s="76" t="s">
        <v>111</v>
      </c>
      <c r="E4" s="58"/>
      <c r="F4" s="57"/>
      <c r="G4" s="53"/>
      <c r="H4" s="94" t="s">
        <v>113</v>
      </c>
      <c r="I4" s="93"/>
      <c r="J4" s="53"/>
      <c r="K4" s="53"/>
      <c r="L4" s="53"/>
      <c r="M4" s="53"/>
      <c r="N4" s="53"/>
      <c r="O4" s="53"/>
      <c r="P4" s="53"/>
      <c r="Q4" s="53"/>
      <c r="R4" s="53"/>
      <c r="S4" s="53"/>
      <c r="T4" s="53"/>
      <c r="U4" s="53"/>
      <c r="V4" s="53"/>
      <c r="W4" s="53"/>
      <c r="X4" s="53"/>
      <c r="Y4" s="53"/>
      <c r="Z4" s="53"/>
      <c r="AA4" s="53"/>
      <c r="AB4" s="53"/>
      <c r="AC4" s="53"/>
      <c r="AD4" s="53"/>
      <c r="AE4" s="53"/>
      <c r="AF4" s="53"/>
      <c r="AG4" s="53"/>
    </row>
    <row r="5" spans="1:33" x14ac:dyDescent="0.2">
      <c r="A5" s="53"/>
      <c r="B5" s="61"/>
      <c r="C5" s="88" t="s">
        <v>112</v>
      </c>
      <c r="D5" s="62">
        <v>3</v>
      </c>
      <c r="E5" s="58"/>
      <c r="F5" s="57"/>
      <c r="G5" s="53"/>
      <c r="H5" s="92" t="s">
        <v>111</v>
      </c>
      <c r="I5" s="91" t="s">
        <v>110</v>
      </c>
      <c r="J5" s="53"/>
      <c r="K5" s="53"/>
      <c r="L5" s="53"/>
      <c r="M5" s="53"/>
      <c r="N5" s="53"/>
      <c r="O5" s="53"/>
      <c r="P5" s="53"/>
      <c r="Q5" s="53"/>
      <c r="R5" s="53"/>
      <c r="S5" s="53"/>
      <c r="T5" s="53"/>
      <c r="U5" s="53"/>
      <c r="V5" s="53"/>
      <c r="W5" s="53"/>
      <c r="X5" s="53"/>
      <c r="Y5" s="53"/>
      <c r="Z5" s="53"/>
      <c r="AA5" s="53"/>
      <c r="AB5" s="53"/>
      <c r="AC5" s="53"/>
      <c r="AD5" s="53"/>
      <c r="AE5" s="53"/>
      <c r="AF5" s="53"/>
      <c r="AG5" s="53"/>
    </row>
    <row r="6" spans="1:33" x14ac:dyDescent="0.2">
      <c r="A6" s="53"/>
      <c r="B6" s="61"/>
      <c r="C6" s="88" t="s">
        <v>109</v>
      </c>
      <c r="D6" s="62" t="str">
        <f>_xll.qlPeriodEquivalent(D5&amp;"M")</f>
        <v>3M</v>
      </c>
      <c r="E6" s="58"/>
      <c r="F6" s="57"/>
      <c r="G6" s="53"/>
      <c r="H6" s="92" t="s">
        <v>108</v>
      </c>
      <c r="I6" s="91"/>
      <c r="J6" s="53"/>
      <c r="K6" s="53"/>
      <c r="L6" s="53"/>
      <c r="M6" s="53"/>
      <c r="N6" s="53"/>
      <c r="O6" s="53"/>
      <c r="P6" s="53"/>
      <c r="Q6" s="53"/>
      <c r="R6" s="53"/>
      <c r="S6" s="53"/>
      <c r="T6" s="53"/>
      <c r="U6" s="53"/>
      <c r="V6" s="53"/>
      <c r="W6" s="53"/>
      <c r="X6" s="53"/>
      <c r="Y6" s="53"/>
      <c r="Z6" s="53"/>
      <c r="AA6" s="53"/>
      <c r="AB6" s="53"/>
      <c r="AC6" s="53"/>
      <c r="AD6" s="53"/>
      <c r="AE6" s="53"/>
      <c r="AF6" s="53"/>
      <c r="AG6" s="53"/>
    </row>
    <row r="7" spans="1:33" x14ac:dyDescent="0.2">
      <c r="A7" s="53"/>
      <c r="B7" s="61"/>
      <c r="C7" s="88" t="s">
        <v>107</v>
      </c>
      <c r="D7" s="62" t="str">
        <f>Months&amp;IF(UPPER(Currency)="EUR","E","L")</f>
        <v>3E</v>
      </c>
      <c r="E7" s="58"/>
      <c r="F7" s="57"/>
      <c r="G7" s="53"/>
      <c r="H7" s="92" t="s">
        <v>106</v>
      </c>
      <c r="I7" s="91"/>
      <c r="J7" s="53"/>
      <c r="K7" s="53"/>
      <c r="L7" s="53"/>
      <c r="M7" s="53"/>
      <c r="N7" s="53"/>
      <c r="O7" s="53"/>
      <c r="P7" s="53"/>
      <c r="Q7" s="53"/>
      <c r="R7" s="53"/>
      <c r="S7" s="53"/>
      <c r="T7" s="53"/>
      <c r="U7" s="53"/>
      <c r="V7" s="53"/>
      <c r="W7" s="53"/>
      <c r="X7" s="53"/>
      <c r="Y7" s="53"/>
      <c r="Z7" s="53"/>
      <c r="AA7" s="53"/>
      <c r="AB7" s="53"/>
      <c r="AC7" s="53"/>
      <c r="AD7" s="53"/>
      <c r="AE7" s="53"/>
      <c r="AF7" s="53"/>
      <c r="AG7" s="53"/>
    </row>
    <row r="8" spans="1:33" ht="12" thickBot="1" x14ac:dyDescent="0.25">
      <c r="A8" s="53"/>
      <c r="B8" s="61"/>
      <c r="C8" s="88" t="s">
        <v>105</v>
      </c>
      <c r="D8" s="62" t="str">
        <f>VLOOKUP(Currency,H4:I8,2)</f>
        <v>AB</v>
      </c>
      <c r="E8" s="58"/>
      <c r="F8" s="57"/>
      <c r="G8" s="53"/>
      <c r="H8" s="90" t="s">
        <v>104</v>
      </c>
      <c r="I8" s="89" t="s">
        <v>103</v>
      </c>
      <c r="J8" s="53"/>
      <c r="K8" s="53"/>
      <c r="L8" s="53"/>
      <c r="M8" s="53"/>
      <c r="N8" s="53"/>
      <c r="O8" s="53"/>
      <c r="P8" s="53"/>
      <c r="Q8" s="53"/>
      <c r="R8" s="53"/>
      <c r="S8" s="53"/>
      <c r="T8" s="53"/>
      <c r="U8" s="53"/>
      <c r="V8" s="53"/>
      <c r="W8" s="53"/>
      <c r="X8" s="53"/>
      <c r="Y8" s="53"/>
      <c r="Z8" s="53"/>
      <c r="AA8" s="53"/>
      <c r="AB8" s="53"/>
      <c r="AC8" s="53"/>
      <c r="AD8" s="53"/>
      <c r="AE8" s="53"/>
      <c r="AF8" s="53"/>
      <c r="AG8" s="53"/>
    </row>
    <row r="9" spans="1:33" x14ac:dyDescent="0.2">
      <c r="A9" s="53"/>
      <c r="B9" s="61"/>
      <c r="C9" s="88" t="s">
        <v>102</v>
      </c>
      <c r="D9" s="62" t="str">
        <f>Currency&amp;"_YC"&amp;IndexTenor&amp;"RH"</f>
        <v>EUR_YC3MRH</v>
      </c>
      <c r="E9" s="58"/>
      <c r="F9" s="57"/>
      <c r="G9" s="53"/>
      <c r="H9" s="53"/>
      <c r="I9" s="53"/>
      <c r="J9" s="53"/>
      <c r="K9" s="53"/>
      <c r="L9" s="53"/>
      <c r="M9" s="53"/>
      <c r="N9" s="53"/>
      <c r="O9" s="53"/>
      <c r="P9" s="53"/>
      <c r="Q9" s="53"/>
      <c r="R9" s="53"/>
      <c r="S9" s="53"/>
      <c r="T9" s="53"/>
      <c r="U9" s="53"/>
      <c r="V9" s="53"/>
      <c r="W9" s="53"/>
      <c r="X9" s="53"/>
      <c r="Y9" s="53"/>
      <c r="Z9" s="53"/>
      <c r="AA9" s="53"/>
      <c r="AB9" s="53"/>
      <c r="AC9" s="53"/>
      <c r="AD9" s="53"/>
      <c r="AE9" s="53"/>
      <c r="AF9" s="53"/>
      <c r="AG9" s="53"/>
    </row>
    <row r="10" spans="1:33" x14ac:dyDescent="0.2">
      <c r="A10" s="53"/>
      <c r="B10" s="61"/>
      <c r="C10" s="87" t="s">
        <v>101</v>
      </c>
      <c r="D10" s="62" t="b">
        <v>1</v>
      </c>
      <c r="E10" s="58"/>
      <c r="F10" s="57"/>
      <c r="G10" s="53"/>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row>
    <row r="11" spans="1:33" x14ac:dyDescent="0.2">
      <c r="A11" s="53"/>
      <c r="B11" s="61"/>
      <c r="C11" s="87" t="s">
        <v>100</v>
      </c>
      <c r="D11" s="86">
        <v>41646.109664351854</v>
      </c>
      <c r="E11" s="58"/>
      <c r="F11" s="57"/>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row>
    <row r="12" spans="1:33" x14ac:dyDescent="0.2">
      <c r="A12" s="53"/>
      <c r="B12" s="61"/>
      <c r="C12" s="85" t="s">
        <v>99</v>
      </c>
      <c r="D12" s="84" t="b">
        <v>0</v>
      </c>
      <c r="E12" s="58"/>
      <c r="F12" s="57"/>
      <c r="G12" s="53"/>
      <c r="H12" s="53"/>
      <c r="I12" s="53"/>
      <c r="J12" s="53"/>
      <c r="K12" s="53"/>
      <c r="L12" s="53"/>
      <c r="M12" s="53"/>
      <c r="N12" s="53"/>
      <c r="O12" s="53"/>
      <c r="P12" s="53"/>
      <c r="Q12" s="53"/>
      <c r="R12" s="53"/>
      <c r="S12" s="53"/>
      <c r="T12" s="53"/>
      <c r="U12" s="53"/>
      <c r="V12" s="53"/>
      <c r="W12" s="53"/>
      <c r="X12" s="53"/>
      <c r="Y12" s="53"/>
      <c r="Z12" s="53"/>
      <c r="AA12" s="53"/>
      <c r="AB12" s="53"/>
      <c r="AC12" s="53"/>
      <c r="AD12" s="53"/>
      <c r="AE12" s="53"/>
      <c r="AF12" s="53"/>
      <c r="AG12" s="53"/>
    </row>
    <row r="13" spans="1:33" x14ac:dyDescent="0.2">
      <c r="A13" s="53"/>
      <c r="B13" s="61"/>
      <c r="C13" s="66"/>
      <c r="D13" s="66"/>
      <c r="E13" s="58"/>
      <c r="F13" s="57"/>
      <c r="G13" s="53"/>
      <c r="H13" s="53"/>
      <c r="I13" s="53"/>
      <c r="J13" s="53"/>
      <c r="K13" s="53"/>
      <c r="L13" s="53"/>
      <c r="M13" s="53"/>
      <c r="N13" s="53"/>
      <c r="O13" s="53"/>
      <c r="P13" s="53"/>
      <c r="Q13" s="53"/>
      <c r="R13" s="53"/>
      <c r="S13" s="53"/>
      <c r="T13" s="53"/>
      <c r="U13" s="53"/>
      <c r="V13" s="53"/>
      <c r="W13" s="53"/>
      <c r="X13" s="53"/>
      <c r="Y13" s="53"/>
      <c r="Z13" s="53"/>
      <c r="AA13" s="53"/>
      <c r="AB13" s="53"/>
      <c r="AC13" s="53"/>
      <c r="AD13" s="53"/>
      <c r="AE13" s="53"/>
      <c r="AF13" s="53"/>
      <c r="AG13" s="53"/>
    </row>
    <row r="14" spans="1:33" x14ac:dyDescent="0.2">
      <c r="A14" s="53"/>
      <c r="B14" s="61"/>
      <c r="C14" s="81" t="s">
        <v>98</v>
      </c>
      <c r="D14" s="83" t="e">
        <f>_xll.qlPiecewiseYieldCurve(D16,NDays,Calendar,RateHelpersSelected,DayCounter,IF(ISERROR(D22),NA(),D20:E20),IF(ISERROR(D22),NA(),D21:E21),Accuracy,TraitsID,InterpolatorID,Permanent,,ObjectOverwrite)</f>
        <v>#NUM!</v>
      </c>
      <c r="E14" s="58"/>
      <c r="F14" s="57"/>
      <c r="G14" s="53"/>
      <c r="H14" s="53"/>
      <c r="I14" s="53"/>
      <c r="J14" s="53"/>
      <c r="K14" s="53"/>
      <c r="L14" s="53"/>
      <c r="M14" s="53"/>
      <c r="N14" s="53"/>
      <c r="O14" s="53"/>
      <c r="P14" s="53"/>
      <c r="Q14" s="53"/>
      <c r="R14" s="53"/>
      <c r="S14" s="53"/>
      <c r="T14" s="53"/>
      <c r="U14" s="53"/>
      <c r="V14" s="53"/>
      <c r="W14" s="53"/>
      <c r="X14" s="53"/>
      <c r="Y14" s="53"/>
      <c r="Z14" s="53"/>
      <c r="AA14" s="53"/>
      <c r="AB14" s="53"/>
      <c r="AC14" s="53"/>
      <c r="AD14" s="53"/>
      <c r="AE14" s="53"/>
      <c r="AF14" s="53"/>
      <c r="AG14" s="53"/>
    </row>
    <row r="15" spans="1:33" x14ac:dyDescent="0.2">
      <c r="A15" s="53"/>
      <c r="B15" s="61"/>
      <c r="C15" s="68" t="s">
        <v>0</v>
      </c>
      <c r="D15" s="82" t="str">
        <f ca="1">_xll.ohRangeRetrieveError(YieldCurve)</f>
        <v>qlRateHelperSelection - ObjectHandler error: attempt to retrieve object with unknown ID 'EUR_YC3MRH_2WD'</v>
      </c>
      <c r="E15" s="58"/>
      <c r="F15" s="57"/>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row>
    <row r="16" spans="1:33" x14ac:dyDescent="0.2">
      <c r="A16" s="53"/>
      <c r="B16" s="61"/>
      <c r="C16" s="81" t="s">
        <v>97</v>
      </c>
      <c r="D16" s="80" t="str">
        <f>"_"&amp;Currency&amp;"YC"&amp;IndexTenor</f>
        <v>_EURYC3M</v>
      </c>
      <c r="E16" s="58"/>
      <c r="F16" s="57"/>
      <c r="G16" s="53"/>
      <c r="H16" s="53"/>
      <c r="I16" s="53"/>
      <c r="J16" s="53"/>
      <c r="K16" s="53"/>
      <c r="L16" s="53"/>
      <c r="M16" s="53"/>
      <c r="N16" s="53"/>
      <c r="O16" s="53"/>
      <c r="P16" s="53"/>
      <c r="Q16" s="53"/>
      <c r="R16" s="53"/>
      <c r="S16" s="53"/>
      <c r="T16" s="53"/>
      <c r="U16" s="53"/>
      <c r="V16" s="53"/>
      <c r="W16" s="53"/>
      <c r="X16" s="53"/>
      <c r="Y16" s="53"/>
      <c r="Z16" s="53"/>
      <c r="AA16" s="53"/>
      <c r="AB16" s="53"/>
      <c r="AC16" s="53"/>
      <c r="AD16" s="53"/>
      <c r="AE16" s="53"/>
      <c r="AF16" s="53"/>
      <c r="AG16" s="53"/>
    </row>
    <row r="17" spans="1:33" x14ac:dyDescent="0.2">
      <c r="A17" s="53"/>
      <c r="B17" s="61"/>
      <c r="C17" s="70" t="s">
        <v>96</v>
      </c>
      <c r="D17" s="79">
        <v>2</v>
      </c>
      <c r="E17" s="58"/>
      <c r="F17" s="57"/>
      <c r="G17" s="53"/>
      <c r="H17" s="53"/>
      <c r="I17" s="53"/>
      <c r="J17" s="53"/>
      <c r="K17" s="53"/>
      <c r="L17" s="53"/>
      <c r="M17" s="53"/>
      <c r="N17" s="53"/>
      <c r="O17" s="53"/>
      <c r="P17" s="53"/>
      <c r="Q17" s="53"/>
      <c r="R17" s="53"/>
      <c r="S17" s="53"/>
      <c r="T17" s="53"/>
      <c r="U17" s="53"/>
      <c r="V17" s="53"/>
      <c r="W17" s="53"/>
      <c r="X17" s="53"/>
      <c r="Y17" s="53"/>
      <c r="Z17" s="53"/>
      <c r="AA17" s="53"/>
      <c r="AB17" s="53"/>
      <c r="AC17" s="53"/>
      <c r="AD17" s="53"/>
      <c r="AE17" s="53"/>
      <c r="AF17" s="53"/>
      <c r="AG17" s="53"/>
    </row>
    <row r="18" spans="1:33" x14ac:dyDescent="0.2">
      <c r="A18" s="53"/>
      <c r="B18" s="61"/>
      <c r="C18" s="70" t="s">
        <v>95</v>
      </c>
      <c r="D18" s="78" t="s">
        <v>94</v>
      </c>
      <c r="E18" s="58"/>
      <c r="F18" s="57"/>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row>
    <row r="19" spans="1:33" x14ac:dyDescent="0.2">
      <c r="A19" s="53"/>
      <c r="B19" s="61"/>
      <c r="C19" s="70" t="s">
        <v>93</v>
      </c>
      <c r="D19" s="78"/>
      <c r="E19" s="58"/>
      <c r="F19" s="57"/>
      <c r="G19" s="53"/>
      <c r="H19" s="53"/>
      <c r="I19" s="53"/>
      <c r="J19" s="53"/>
      <c r="K19" s="53"/>
      <c r="L19" s="53"/>
      <c r="M19" s="53"/>
      <c r="N19" s="53"/>
      <c r="O19" s="53"/>
      <c r="P19" s="53"/>
      <c r="Q19" s="53"/>
      <c r="R19" s="53"/>
      <c r="S19" s="53"/>
      <c r="T19" s="53"/>
      <c r="U19" s="53"/>
      <c r="V19" s="53"/>
      <c r="W19" s="53"/>
      <c r="X19" s="53"/>
      <c r="Y19" s="53"/>
      <c r="Z19" s="53"/>
      <c r="AA19" s="53"/>
      <c r="AB19" s="53"/>
      <c r="AC19" s="53"/>
      <c r="AD19" s="53"/>
      <c r="AE19" s="53"/>
      <c r="AF19" s="53"/>
      <c r="AG19" s="53"/>
    </row>
    <row r="20" spans="1:33" x14ac:dyDescent="0.2">
      <c r="A20" s="53"/>
      <c r="B20" s="61"/>
      <c r="C20" s="70" t="s">
        <v>92</v>
      </c>
      <c r="D20" s="77" t="str">
        <f>Currency&amp;"TOY_SYNTH"&amp;IndexTenor&amp;"_Quote"</f>
        <v>EURTOY_SYNTH3M_Quote</v>
      </c>
      <c r="E20" s="76" t="str">
        <f>Currency&amp;"TOY2_SYNTH"&amp;IndexTenor&amp;"_Quote"</f>
        <v>EURTOY2_SYNTH3M_Quote</v>
      </c>
      <c r="F20" s="57"/>
      <c r="G20" s="53"/>
      <c r="H20" s="53"/>
      <c r="I20" s="53"/>
      <c r="J20" s="53"/>
      <c r="K20" s="53"/>
      <c r="L20" s="53"/>
      <c r="M20" s="53"/>
      <c r="N20" s="53"/>
      <c r="O20" s="53"/>
      <c r="P20" s="53"/>
      <c r="Q20" s="53"/>
      <c r="R20" s="53"/>
      <c r="S20" s="53"/>
      <c r="T20" s="53"/>
      <c r="U20" s="53"/>
      <c r="V20" s="53"/>
      <c r="W20" s="53"/>
      <c r="X20" s="53"/>
      <c r="Y20" s="53"/>
      <c r="Z20" s="53"/>
      <c r="AA20" s="53"/>
      <c r="AB20" s="53"/>
      <c r="AC20" s="53"/>
      <c r="AD20" s="53"/>
      <c r="AE20" s="53"/>
      <c r="AF20" s="53"/>
      <c r="AG20" s="53"/>
    </row>
    <row r="21" spans="1:33" x14ac:dyDescent="0.2">
      <c r="A21" s="53"/>
      <c r="B21" s="61"/>
      <c r="C21" s="70" t="s">
        <v>91</v>
      </c>
      <c r="D21" s="75">
        <f>DATE(YEAR(_xll.qlCalendarAdvance(Calendar,_xll.qlSettingsEvaluationDate(Trigger),NDays&amp;"D")),12,31)</f>
        <v>42004</v>
      </c>
      <c r="E21" s="74">
        <f>DATE(YEAR(D21+1),12,31)</f>
        <v>42369</v>
      </c>
      <c r="F21" s="57"/>
      <c r="G21" s="53"/>
      <c r="H21" s="53"/>
      <c r="I21" s="53"/>
      <c r="J21" s="53"/>
      <c r="K21" s="53"/>
      <c r="L21" s="53"/>
      <c r="M21" s="53"/>
      <c r="N21" s="53"/>
      <c r="O21" s="53"/>
      <c r="P21" s="53"/>
      <c r="Q21" s="53"/>
      <c r="R21" s="53"/>
      <c r="S21" s="53"/>
      <c r="T21" s="53"/>
      <c r="U21" s="53"/>
      <c r="V21" s="53"/>
      <c r="W21" s="53"/>
      <c r="X21" s="53"/>
      <c r="Y21" s="53"/>
      <c r="Z21" s="53"/>
      <c r="AA21" s="53"/>
      <c r="AB21" s="53"/>
      <c r="AC21" s="53"/>
      <c r="AD21" s="53"/>
      <c r="AE21" s="53"/>
      <c r="AF21" s="53"/>
      <c r="AG21" s="53"/>
    </row>
    <row r="22" spans="1:33" x14ac:dyDescent="0.2">
      <c r="A22" s="53"/>
      <c r="B22" s="61"/>
      <c r="C22" s="70" t="s">
        <v>90</v>
      </c>
      <c r="D22" s="73">
        <f>_xll.qlQuoteValue(D20,Trigger)</f>
        <v>1</v>
      </c>
      <c r="E22" s="72">
        <f>_xll.qlQuoteValue(E20,Trigger)</f>
        <v>1</v>
      </c>
      <c r="F22" s="57"/>
      <c r="G22" s="53"/>
      <c r="H22" s="53"/>
      <c r="I22" s="53"/>
      <c r="J22" s="53"/>
      <c r="K22" s="53"/>
      <c r="L22" s="53"/>
      <c r="M22" s="53"/>
      <c r="N22" s="53"/>
      <c r="O22" s="53"/>
      <c r="P22" s="53"/>
      <c r="Q22" s="53"/>
      <c r="R22" s="53"/>
      <c r="S22" s="53"/>
      <c r="T22" s="53"/>
      <c r="U22" s="53"/>
      <c r="V22" s="53"/>
      <c r="W22" s="53"/>
      <c r="X22" s="53"/>
      <c r="Y22" s="53"/>
      <c r="Z22" s="53"/>
      <c r="AA22" s="53"/>
      <c r="AB22" s="53"/>
      <c r="AC22" s="53"/>
      <c r="AD22" s="53"/>
      <c r="AE22" s="53"/>
      <c r="AF22" s="53"/>
      <c r="AG22" s="53"/>
    </row>
    <row r="23" spans="1:33" x14ac:dyDescent="0.2">
      <c r="A23" s="53"/>
      <c r="B23" s="61"/>
      <c r="C23" s="70" t="s">
        <v>89</v>
      </c>
      <c r="D23" s="71" t="e">
        <f>NA()</f>
        <v>#N/A</v>
      </c>
      <c r="E23" s="58"/>
      <c r="F23" s="57"/>
      <c r="G23" s="53"/>
      <c r="H23" s="53"/>
      <c r="I23" s="53"/>
      <c r="J23" s="53"/>
      <c r="K23" s="53"/>
      <c r="L23" s="53"/>
      <c r="M23" s="53"/>
      <c r="N23" s="53"/>
      <c r="O23" s="53"/>
      <c r="P23" s="53"/>
      <c r="Q23" s="53"/>
      <c r="R23" s="53"/>
      <c r="S23" s="53"/>
      <c r="T23" s="53"/>
      <c r="U23" s="53"/>
      <c r="V23" s="53"/>
      <c r="W23" s="53"/>
      <c r="X23" s="53"/>
      <c r="Y23" s="53"/>
      <c r="Z23" s="53"/>
      <c r="AA23" s="53"/>
      <c r="AB23" s="53"/>
      <c r="AC23" s="53"/>
      <c r="AD23" s="53"/>
      <c r="AE23" s="53"/>
      <c r="AF23" s="53"/>
      <c r="AG23" s="53"/>
    </row>
    <row r="24" spans="1:33" x14ac:dyDescent="0.2">
      <c r="A24" s="53"/>
      <c r="B24" s="61"/>
      <c r="C24" s="70" t="s">
        <v>88</v>
      </c>
      <c r="D24" s="69" t="s">
        <v>87</v>
      </c>
      <c r="E24" s="58"/>
      <c r="F24" s="57"/>
      <c r="G24" s="53"/>
      <c r="H24" s="53"/>
      <c r="I24" s="53"/>
      <c r="J24" s="53"/>
      <c r="K24" s="53"/>
      <c r="L24" s="53"/>
      <c r="M24" s="53"/>
      <c r="N24" s="53"/>
      <c r="O24" s="53"/>
      <c r="P24" s="53"/>
      <c r="Q24" s="53"/>
      <c r="R24" s="53"/>
      <c r="S24" s="53"/>
      <c r="T24" s="53"/>
      <c r="U24" s="53"/>
      <c r="V24" s="53"/>
      <c r="W24" s="53"/>
      <c r="X24" s="53"/>
      <c r="Y24" s="53"/>
      <c r="Z24" s="53"/>
      <c r="AA24" s="53"/>
      <c r="AB24" s="53"/>
      <c r="AC24" s="53"/>
      <c r="AD24" s="53"/>
      <c r="AE24" s="53"/>
      <c r="AF24" s="53"/>
      <c r="AG24" s="53"/>
    </row>
    <row r="25" spans="1:33" x14ac:dyDescent="0.2">
      <c r="A25" s="53"/>
      <c r="B25" s="61"/>
      <c r="C25" s="68" t="s">
        <v>86</v>
      </c>
      <c r="D25" s="67" t="s">
        <v>85</v>
      </c>
      <c r="E25" s="58"/>
      <c r="F25" s="57"/>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row>
    <row r="26" spans="1:33" x14ac:dyDescent="0.2">
      <c r="A26" s="53"/>
      <c r="B26" s="61"/>
      <c r="C26" s="66"/>
      <c r="D26" s="66"/>
      <c r="E26" s="58"/>
      <c r="F26" s="57"/>
      <c r="G26" s="53"/>
      <c r="H26" s="53"/>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row>
    <row r="27" spans="1:33" x14ac:dyDescent="0.2">
      <c r="A27" s="53"/>
      <c r="B27" s="61"/>
      <c r="C27" s="65" t="e">
        <f>_xll.qlTermStructureReferenceDate(YieldCurve)</f>
        <v>#VALUE!</v>
      </c>
      <c r="D27" s="64" t="e">
        <f>MAX(_xll.ohPack(Selected!I1:I126))</f>
        <v>#VALUE!</v>
      </c>
      <c r="E27" s="58"/>
      <c r="F27" s="57"/>
      <c r="G27" s="53"/>
      <c r="H27" s="53"/>
      <c r="I27" s="53"/>
      <c r="J27" s="53"/>
      <c r="K27" s="53"/>
      <c r="L27" s="53"/>
      <c r="M27" s="53"/>
      <c r="N27" s="53"/>
      <c r="O27" s="53"/>
      <c r="P27" s="53"/>
      <c r="Q27" s="53"/>
      <c r="R27" s="53"/>
      <c r="S27" s="53"/>
      <c r="T27" s="53"/>
      <c r="U27" s="53"/>
      <c r="V27" s="53"/>
      <c r="W27" s="53"/>
      <c r="X27" s="53"/>
      <c r="Y27" s="53"/>
      <c r="Z27" s="53"/>
      <c r="AA27" s="53"/>
      <c r="AB27" s="53"/>
      <c r="AC27" s="53"/>
      <c r="AD27" s="53"/>
      <c r="AE27" s="53"/>
      <c r="AF27" s="53"/>
      <c r="AG27" s="53"/>
    </row>
    <row r="28" spans="1:33" x14ac:dyDescent="0.2">
      <c r="A28" s="53"/>
      <c r="B28" s="61"/>
      <c r="C28" s="63" t="e">
        <f>MAX(_xll.ohPack(Selected!H2:H126))</f>
        <v>#VALUE!</v>
      </c>
      <c r="D28" s="62" t="e">
        <f>MIN(_xll.ohPack(Selected!I1:I126))</f>
        <v>#VALUE!</v>
      </c>
      <c r="E28" s="58"/>
      <c r="F28" s="57"/>
      <c r="G28" s="53"/>
      <c r="H28" s="53"/>
      <c r="I28" s="53"/>
      <c r="J28" s="53"/>
      <c r="K28" s="53"/>
      <c r="L28" s="53"/>
      <c r="M28" s="53"/>
      <c r="N28" s="53"/>
      <c r="O28" s="53"/>
      <c r="P28" s="53"/>
      <c r="Q28" s="53"/>
      <c r="R28" s="53"/>
      <c r="S28" s="53"/>
      <c r="T28" s="53"/>
      <c r="U28" s="53"/>
      <c r="V28" s="53"/>
      <c r="W28" s="53"/>
      <c r="X28" s="53"/>
      <c r="Y28" s="53"/>
      <c r="Z28" s="53"/>
      <c r="AA28" s="53"/>
      <c r="AB28" s="53"/>
      <c r="AC28" s="53"/>
      <c r="AD28" s="53"/>
      <c r="AE28" s="53"/>
      <c r="AF28" s="53"/>
      <c r="AG28" s="53"/>
    </row>
    <row r="29" spans="1:33" x14ac:dyDescent="0.2">
      <c r="A29" s="53"/>
      <c r="B29" s="61"/>
      <c r="C29" s="60" t="s">
        <v>0</v>
      </c>
      <c r="D29" s="59" t="str">
        <f ca="1">_xll.ohRangeRetrieveError(Selected!I1)</f>
        <v/>
      </c>
      <c r="E29" s="58"/>
      <c r="F29" s="57"/>
      <c r="G29" s="53"/>
      <c r="H29" s="53"/>
      <c r="I29" s="53"/>
      <c r="J29" s="53"/>
      <c r="K29" s="53"/>
      <c r="L29" s="53"/>
      <c r="M29" s="53"/>
      <c r="N29" s="53"/>
      <c r="O29" s="53"/>
      <c r="P29" s="53"/>
      <c r="Q29" s="53"/>
      <c r="R29" s="53"/>
      <c r="S29" s="53"/>
      <c r="T29" s="53"/>
      <c r="U29" s="53"/>
      <c r="V29" s="53"/>
      <c r="W29" s="53"/>
      <c r="X29" s="53"/>
      <c r="Y29" s="53"/>
      <c r="Z29" s="53"/>
      <c r="AA29" s="53"/>
      <c r="AB29" s="53"/>
      <c r="AC29" s="53"/>
      <c r="AD29" s="53"/>
      <c r="AE29" s="53"/>
      <c r="AF29" s="53"/>
      <c r="AG29" s="53"/>
    </row>
    <row r="30" spans="1:33" ht="14.25" customHeight="1" thickBot="1" x14ac:dyDescent="0.25">
      <c r="A30" s="53"/>
      <c r="B30" s="56"/>
      <c r="C30" s="55"/>
      <c r="D30" s="55"/>
      <c r="E30" s="55"/>
      <c r="F30" s="54"/>
      <c r="G30" s="53"/>
      <c r="H30" s="53"/>
      <c r="I30" s="53"/>
      <c r="J30" s="53"/>
      <c r="K30" s="53"/>
      <c r="L30" s="53"/>
      <c r="M30" s="53"/>
      <c r="N30" s="53"/>
      <c r="O30" s="53"/>
      <c r="P30" s="53"/>
      <c r="Q30" s="53"/>
      <c r="R30" s="53"/>
      <c r="S30" s="53"/>
      <c r="T30" s="53"/>
      <c r="U30" s="53"/>
      <c r="V30" s="53"/>
      <c r="W30" s="53"/>
      <c r="X30" s="53"/>
      <c r="Y30" s="53"/>
      <c r="Z30" s="53"/>
      <c r="AA30" s="53"/>
      <c r="AB30" s="53"/>
      <c r="AC30" s="53"/>
      <c r="AD30" s="53"/>
      <c r="AE30" s="53"/>
      <c r="AF30" s="53"/>
      <c r="AG30" s="53"/>
    </row>
    <row r="31" spans="1:33" x14ac:dyDescent="0.2">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row>
    <row r="32" spans="1:33" x14ac:dyDescent="0.2">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c r="AA32" s="53"/>
      <c r="AB32" s="53"/>
      <c r="AC32" s="53"/>
      <c r="AD32" s="53"/>
      <c r="AE32" s="53"/>
      <c r="AF32" s="53"/>
      <c r="AG32" s="53"/>
    </row>
    <row r="33" spans="1:33" x14ac:dyDescent="0.2">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c r="AA33" s="53"/>
      <c r="AB33" s="53"/>
      <c r="AC33" s="53"/>
      <c r="AD33" s="53"/>
      <c r="AE33" s="53"/>
      <c r="AF33" s="53"/>
      <c r="AG33" s="53"/>
    </row>
    <row r="34" spans="1:33" x14ac:dyDescent="0.2">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c r="AA34" s="53"/>
      <c r="AB34" s="53"/>
      <c r="AC34" s="53"/>
      <c r="AD34" s="53"/>
      <c r="AE34" s="53"/>
      <c r="AF34" s="53"/>
      <c r="AG34" s="53"/>
    </row>
    <row r="35" spans="1:33" x14ac:dyDescent="0.2">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c r="AA35" s="53"/>
      <c r="AB35" s="53"/>
      <c r="AC35" s="53"/>
      <c r="AD35" s="53"/>
      <c r="AE35" s="53"/>
      <c r="AF35" s="53"/>
      <c r="AG35" s="53"/>
    </row>
    <row r="36" spans="1:33" x14ac:dyDescent="0.2">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c r="AA36" s="53"/>
      <c r="AB36" s="53"/>
      <c r="AC36" s="53"/>
      <c r="AD36" s="53"/>
      <c r="AE36" s="53"/>
      <c r="AF36" s="53"/>
      <c r="AG36" s="53"/>
    </row>
    <row r="37" spans="1:33" x14ac:dyDescent="0.2">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c r="AA37" s="53"/>
      <c r="AB37" s="53"/>
      <c r="AC37" s="53"/>
      <c r="AD37" s="53"/>
      <c r="AE37" s="53"/>
      <c r="AF37" s="53"/>
      <c r="AG37" s="53"/>
    </row>
    <row r="38" spans="1:33" x14ac:dyDescent="0.2">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c r="AA38" s="53"/>
      <c r="AB38" s="53"/>
      <c r="AC38" s="53"/>
      <c r="AD38" s="53"/>
      <c r="AE38" s="53"/>
      <c r="AF38" s="53"/>
      <c r="AG38" s="53"/>
    </row>
    <row r="39" spans="1:33" x14ac:dyDescent="0.2">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row>
    <row r="40" spans="1:33" x14ac:dyDescent="0.2">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c r="AA40" s="53"/>
      <c r="AB40" s="53"/>
      <c r="AC40" s="53"/>
      <c r="AD40" s="53"/>
      <c r="AE40" s="53"/>
      <c r="AF40" s="53"/>
      <c r="AG40" s="53"/>
    </row>
    <row r="41" spans="1:33" x14ac:dyDescent="0.2">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c r="AA41" s="53"/>
      <c r="AB41" s="53"/>
      <c r="AC41" s="53"/>
      <c r="AD41" s="53"/>
      <c r="AE41" s="53"/>
      <c r="AF41" s="53"/>
      <c r="AG41" s="53"/>
    </row>
    <row r="42" spans="1:33" x14ac:dyDescent="0.2">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c r="AA42" s="53"/>
      <c r="AB42" s="53"/>
      <c r="AC42" s="53"/>
      <c r="AD42" s="53"/>
      <c r="AE42" s="53"/>
      <c r="AF42" s="53"/>
      <c r="AG42" s="53"/>
    </row>
    <row r="43" spans="1:33" x14ac:dyDescent="0.2">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c r="AA43" s="53"/>
      <c r="AB43" s="53"/>
      <c r="AC43" s="53"/>
      <c r="AD43" s="53"/>
      <c r="AE43" s="53"/>
      <c r="AF43" s="53"/>
      <c r="AG43" s="53"/>
    </row>
    <row r="44" spans="1:33" x14ac:dyDescent="0.2">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c r="AA44" s="53"/>
      <c r="AB44" s="53"/>
      <c r="AC44" s="53"/>
      <c r="AD44" s="53"/>
      <c r="AE44" s="53"/>
      <c r="AF44" s="53"/>
      <c r="AG44" s="53"/>
    </row>
    <row r="45" spans="1:33" x14ac:dyDescent="0.2">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c r="AA45" s="53"/>
      <c r="AB45" s="53"/>
      <c r="AC45" s="53"/>
      <c r="AD45" s="53"/>
      <c r="AE45" s="53"/>
      <c r="AF45" s="53"/>
      <c r="AG45" s="53"/>
    </row>
    <row r="46" spans="1:33" x14ac:dyDescent="0.2">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c r="AA46" s="53"/>
      <c r="AB46" s="53"/>
      <c r="AC46" s="53"/>
      <c r="AD46" s="53"/>
      <c r="AE46" s="53"/>
      <c r="AF46" s="53"/>
      <c r="AG46" s="53"/>
    </row>
    <row r="47" spans="1:33" x14ac:dyDescent="0.2">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c r="AA47" s="53"/>
      <c r="AB47" s="53"/>
      <c r="AC47" s="53"/>
      <c r="AD47" s="53"/>
      <c r="AE47" s="53"/>
      <c r="AF47" s="53"/>
      <c r="AG47" s="53"/>
    </row>
    <row r="48" spans="1:33" x14ac:dyDescent="0.2">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c r="AA48" s="53"/>
      <c r="AB48" s="53"/>
      <c r="AC48" s="53"/>
      <c r="AD48" s="53"/>
      <c r="AE48" s="53"/>
      <c r="AF48" s="53"/>
      <c r="AG48" s="53"/>
    </row>
    <row r="49" spans="1:33" x14ac:dyDescent="0.2">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c r="AA49" s="53"/>
      <c r="AB49" s="53"/>
      <c r="AC49" s="53"/>
      <c r="AD49" s="53"/>
      <c r="AE49" s="53"/>
      <c r="AF49" s="53"/>
      <c r="AG49" s="53"/>
    </row>
    <row r="50" spans="1:33" x14ac:dyDescent="0.2">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c r="AA50" s="53"/>
      <c r="AB50" s="53"/>
      <c r="AC50" s="53"/>
      <c r="AD50" s="53"/>
      <c r="AE50" s="53"/>
      <c r="AF50" s="53"/>
      <c r="AG50" s="53"/>
    </row>
    <row r="51" spans="1:33" x14ac:dyDescent="0.2">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c r="AA51" s="53"/>
      <c r="AB51" s="53"/>
      <c r="AC51" s="53"/>
      <c r="AD51" s="53"/>
      <c r="AE51" s="53"/>
      <c r="AF51" s="53"/>
      <c r="AG51" s="53"/>
    </row>
    <row r="52" spans="1:33" x14ac:dyDescent="0.2">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c r="AA52" s="53"/>
      <c r="AB52" s="53"/>
      <c r="AC52" s="53"/>
      <c r="AD52" s="53"/>
      <c r="AE52" s="53"/>
      <c r="AF52" s="53"/>
      <c r="AG52" s="53"/>
    </row>
    <row r="53" spans="1:33" x14ac:dyDescent="0.2">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c r="AE53" s="53"/>
      <c r="AF53" s="53"/>
      <c r="AG53" s="53"/>
    </row>
    <row r="54" spans="1:33" x14ac:dyDescent="0.2">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c r="AA54" s="53"/>
      <c r="AB54" s="53"/>
      <c r="AC54" s="53"/>
      <c r="AD54" s="53"/>
      <c r="AE54" s="53"/>
      <c r="AF54" s="53"/>
      <c r="AG54" s="53"/>
    </row>
    <row r="55" spans="1:33" x14ac:dyDescent="0.2">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c r="AE55" s="53"/>
      <c r="AF55" s="53"/>
      <c r="AG55" s="53"/>
    </row>
    <row r="56" spans="1:33" x14ac:dyDescent="0.2">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c r="AE56" s="53"/>
      <c r="AF56" s="53"/>
      <c r="AG56" s="53"/>
    </row>
    <row r="57" spans="1:33" x14ac:dyDescent="0.2">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c r="AA57" s="53"/>
      <c r="AB57" s="53"/>
      <c r="AC57" s="53"/>
      <c r="AD57" s="53"/>
      <c r="AE57" s="53"/>
      <c r="AF57" s="53"/>
      <c r="AG57" s="53"/>
    </row>
    <row r="58" spans="1:33" x14ac:dyDescent="0.2">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c r="AA58" s="53"/>
      <c r="AB58" s="53"/>
      <c r="AC58" s="53"/>
      <c r="AD58" s="53"/>
      <c r="AE58" s="53"/>
      <c r="AF58" s="53"/>
      <c r="AG58" s="53"/>
    </row>
    <row r="59" spans="1:33" x14ac:dyDescent="0.2">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c r="AA59" s="53"/>
      <c r="AB59" s="53"/>
      <c r="AC59" s="53"/>
      <c r="AD59" s="53"/>
      <c r="AE59" s="53"/>
      <c r="AF59" s="53"/>
      <c r="AG59" s="53"/>
    </row>
    <row r="60" spans="1:33" x14ac:dyDescent="0.2">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c r="AA60" s="53"/>
      <c r="AB60" s="53"/>
      <c r="AC60" s="53"/>
      <c r="AD60" s="53"/>
      <c r="AE60" s="53"/>
      <c r="AF60" s="53"/>
      <c r="AG60" s="53"/>
    </row>
    <row r="61" spans="1:33" x14ac:dyDescent="0.2">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c r="AA61" s="53"/>
      <c r="AB61" s="53"/>
      <c r="AC61" s="53"/>
      <c r="AD61" s="53"/>
      <c r="AE61" s="53"/>
      <c r="AF61" s="53"/>
      <c r="AG61" s="53"/>
    </row>
    <row r="62" spans="1:33" x14ac:dyDescent="0.2">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c r="AA62" s="53"/>
      <c r="AB62" s="53"/>
      <c r="AC62" s="53"/>
      <c r="AD62" s="53"/>
      <c r="AE62" s="53"/>
      <c r="AF62" s="53"/>
      <c r="AG62" s="53"/>
    </row>
    <row r="63" spans="1:33" x14ac:dyDescent="0.2">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c r="AA63" s="53"/>
      <c r="AB63" s="53"/>
      <c r="AC63" s="53"/>
      <c r="AD63" s="53"/>
      <c r="AE63" s="53"/>
      <c r="AF63" s="53"/>
      <c r="AG63" s="53"/>
    </row>
    <row r="64" spans="1:33" x14ac:dyDescent="0.2">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c r="AA64" s="53"/>
      <c r="AB64" s="53"/>
      <c r="AC64" s="53"/>
      <c r="AD64" s="53"/>
      <c r="AE64" s="53"/>
      <c r="AF64" s="53"/>
      <c r="AG64" s="53"/>
    </row>
    <row r="65" spans="1:33" x14ac:dyDescent="0.2">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c r="AA65" s="53"/>
      <c r="AB65" s="53"/>
      <c r="AC65" s="53"/>
      <c r="AD65" s="53"/>
      <c r="AE65" s="53"/>
      <c r="AF65" s="53"/>
      <c r="AG65" s="53"/>
    </row>
    <row r="66" spans="1:33" x14ac:dyDescent="0.2">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c r="AA66" s="53"/>
      <c r="AB66" s="53"/>
      <c r="AC66" s="53"/>
      <c r="AD66" s="53"/>
      <c r="AE66" s="53"/>
      <c r="AF66" s="53"/>
      <c r="AG66" s="53"/>
    </row>
    <row r="67" spans="1:33" x14ac:dyDescent="0.2">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c r="AA67" s="53"/>
      <c r="AB67" s="53"/>
      <c r="AC67" s="53"/>
      <c r="AD67" s="53"/>
      <c r="AE67" s="53"/>
      <c r="AF67" s="53"/>
      <c r="AG67" s="53"/>
    </row>
    <row r="68" spans="1:33" x14ac:dyDescent="0.2">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c r="AA68" s="53"/>
      <c r="AB68" s="53"/>
      <c r="AC68" s="53"/>
      <c r="AD68" s="53"/>
      <c r="AE68" s="53"/>
      <c r="AF68" s="53"/>
      <c r="AG68" s="53"/>
    </row>
  </sheetData>
  <mergeCells count="1">
    <mergeCell ref="B2:F2"/>
  </mergeCells>
  <dataValidations count="6">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1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7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3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69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5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1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7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3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49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5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1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7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3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29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5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0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6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2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8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4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0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6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2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8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4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0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6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2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8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4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N169"/>
  <sheetViews>
    <sheetView topLeftCell="E1" workbookViewId="0">
      <selection activeCell="H10" sqref="H10"/>
    </sheetView>
  </sheetViews>
  <sheetFormatPr defaultRowHeight="11.25" x14ac:dyDescent="0.2"/>
  <cols>
    <col min="1" max="1" width="5.7109375" style="1" hidden="1" customWidth="1"/>
    <col min="2" max="2" width="5" style="2" hidden="1" customWidth="1"/>
    <col min="3" max="3" width="8.5703125" style="2" hidden="1" customWidth="1"/>
    <col min="4" max="4" width="4.42578125" style="2" hidden="1" customWidth="1"/>
    <col min="5" max="5" width="24.42578125" style="2" bestFit="1" customWidth="1"/>
    <col min="6" max="6" width="9" style="2" bestFit="1" customWidth="1"/>
    <col min="7" max="7" width="11.140625" style="2" customWidth="1"/>
    <col min="8" max="8" width="8.5703125" style="2" customWidth="1"/>
    <col min="9" max="9" width="9" style="2" bestFit="1" customWidth="1"/>
    <col min="10" max="10" width="9.42578125" style="2" customWidth="1"/>
    <col min="11" max="12" width="17.28515625" style="2" bestFit="1" customWidth="1"/>
    <col min="13" max="13" width="3" style="1" bestFit="1" customWidth="1"/>
    <col min="14" max="14" width="19.28515625" style="1" bestFit="1" customWidth="1"/>
    <col min="15" max="15" width="28.140625" style="1" bestFit="1" customWidth="1"/>
    <col min="16" max="16" width="3.5703125" style="1" customWidth="1"/>
    <col min="17" max="16384" width="9.140625" style="1"/>
  </cols>
  <sheetData>
    <row r="1" spans="2:14" ht="22.5" x14ac:dyDescent="0.2">
      <c r="B1" s="100" t="s">
        <v>84</v>
      </c>
      <c r="C1" s="101"/>
      <c r="D1" s="102"/>
      <c r="E1" s="51" t="s">
        <v>83</v>
      </c>
      <c r="F1" s="51" t="s">
        <v>82</v>
      </c>
      <c r="G1" s="51" t="s">
        <v>81</v>
      </c>
      <c r="H1" s="51" t="s">
        <v>80</v>
      </c>
      <c r="I1" s="51" t="s">
        <v>79</v>
      </c>
      <c r="J1" s="51" t="s">
        <v>78</v>
      </c>
      <c r="K1" s="51" t="s">
        <v>7</v>
      </c>
      <c r="L1" s="51" t="s">
        <v>6</v>
      </c>
    </row>
    <row r="2" spans="2:14" ht="11.25" customHeight="1" x14ac:dyDescent="0.2">
      <c r="B2" s="50"/>
      <c r="C2" s="35"/>
      <c r="D2" s="34" t="s">
        <v>77</v>
      </c>
      <c r="E2" s="34" t="str">
        <f t="shared" ref="E2:E33" si="0">RateHelperPrefix&amp;"_"&amp;$B2&amp;$C2&amp;$D2</f>
        <v>EUR_YC3MRH_OND</v>
      </c>
      <c r="F2" s="33" t="e">
        <f>_xll.qlRateHelperQuoteValue($E2,Trigger)</f>
        <v>#NUM!</v>
      </c>
      <c r="G2" s="33"/>
      <c r="H2" s="32" t="b">
        <v>0</v>
      </c>
      <c r="I2" s="32">
        <v>10</v>
      </c>
      <c r="J2" s="32">
        <v>1</v>
      </c>
      <c r="K2" s="31" t="e">
        <f>_xll.qlRateHelperEarliestDate($E2,Trigger)</f>
        <v>#NUM!</v>
      </c>
      <c r="L2" s="30" t="e">
        <f>_xll.qlRateHelperLatestDate($E2,Trigger)</f>
        <v>#NUM!</v>
      </c>
      <c r="M2" s="1">
        <v>10</v>
      </c>
      <c r="N2" s="1" t="s">
        <v>76</v>
      </c>
    </row>
    <row r="3" spans="2:14" x14ac:dyDescent="0.2">
      <c r="B3" s="50"/>
      <c r="C3" s="35"/>
      <c r="D3" s="34" t="s">
        <v>75</v>
      </c>
      <c r="E3" s="34" t="str">
        <f t="shared" si="0"/>
        <v>EUR_YC3MRH_TND</v>
      </c>
      <c r="F3" s="33" t="e">
        <f>_xll.qlRateHelperQuoteValue($E3,Trigger)</f>
        <v>#NUM!</v>
      </c>
      <c r="G3" s="33"/>
      <c r="H3" s="32" t="b">
        <v>0</v>
      </c>
      <c r="I3" s="32">
        <v>10</v>
      </c>
      <c r="J3" s="32">
        <v>1</v>
      </c>
      <c r="K3" s="31" t="e">
        <f>_xll.qlRateHelperEarliestDate($E3,Trigger)</f>
        <v>#NUM!</v>
      </c>
      <c r="L3" s="30" t="e">
        <f>_xll.qlRateHelperLatestDate($E3,Trigger)</f>
        <v>#NUM!</v>
      </c>
      <c r="M3" s="1">
        <v>20</v>
      </c>
      <c r="N3" s="1" t="s">
        <v>74</v>
      </c>
    </row>
    <row r="4" spans="2:14" x14ac:dyDescent="0.2">
      <c r="B4" s="50"/>
      <c r="C4" s="35"/>
      <c r="D4" s="34" t="s">
        <v>73</v>
      </c>
      <c r="E4" s="34" t="str">
        <f t="shared" si="0"/>
        <v>EUR_YC3MRH_SND</v>
      </c>
      <c r="F4" s="33" t="e">
        <f>_xll.qlRateHelperQuoteValue($E4,Trigger)</f>
        <v>#NUM!</v>
      </c>
      <c r="G4" s="33"/>
      <c r="H4" s="32" t="b">
        <v>0</v>
      </c>
      <c r="I4" s="32">
        <v>10</v>
      </c>
      <c r="J4" s="32">
        <v>1</v>
      </c>
      <c r="K4" s="31" t="e">
        <f>_xll.qlRateHelperEarliestDate($E4,Trigger)</f>
        <v>#NUM!</v>
      </c>
      <c r="L4" s="30" t="e">
        <f>_xll.qlRateHelperLatestDate($E4,Trigger)</f>
        <v>#NUM!</v>
      </c>
      <c r="M4" s="1">
        <v>30</v>
      </c>
      <c r="N4" s="1" t="s">
        <v>72</v>
      </c>
    </row>
    <row r="5" spans="2:14" x14ac:dyDescent="0.2">
      <c r="B5" s="50"/>
      <c r="C5" s="35"/>
      <c r="D5" s="34" t="s">
        <v>71</v>
      </c>
      <c r="E5" s="34" t="str">
        <f t="shared" si="0"/>
        <v>EUR_YC3MRH_SWD</v>
      </c>
      <c r="F5" s="33" t="e">
        <f>_xll.qlRateHelperQuoteValue($E5,Trigger)</f>
        <v>#NUM!</v>
      </c>
      <c r="G5" s="33"/>
      <c r="H5" s="32" t="b">
        <v>0</v>
      </c>
      <c r="I5" s="32">
        <v>10</v>
      </c>
      <c r="J5" s="32">
        <v>1</v>
      </c>
      <c r="K5" s="31" t="e">
        <f>_xll.qlRateHelperEarliestDate($E5,Trigger)</f>
        <v>#NUM!</v>
      </c>
      <c r="L5" s="30" t="e">
        <f>_xll.qlRateHelperLatestDate($E5,Trigger)</f>
        <v>#NUM!</v>
      </c>
      <c r="M5" s="1">
        <v>40</v>
      </c>
      <c r="N5" s="1" t="s">
        <v>70</v>
      </c>
    </row>
    <row r="6" spans="2:14" x14ac:dyDescent="0.2">
      <c r="B6" s="50"/>
      <c r="C6" s="35"/>
      <c r="D6" s="34" t="s">
        <v>69</v>
      </c>
      <c r="E6" s="34" t="str">
        <f t="shared" si="0"/>
        <v>EUR_YC3MRH_2WD</v>
      </c>
      <c r="F6" s="33" t="e">
        <f>_xll.qlRateHelperQuoteValue($E6,Trigger)</f>
        <v>#NUM!</v>
      </c>
      <c r="G6" s="33"/>
      <c r="H6" s="32" t="b">
        <v>1</v>
      </c>
      <c r="I6" s="32">
        <v>10</v>
      </c>
      <c r="J6" s="32">
        <v>1</v>
      </c>
      <c r="K6" s="31" t="e">
        <f>_xll.qlRateHelperEarliestDate($E6,Trigger)</f>
        <v>#NUM!</v>
      </c>
      <c r="L6" s="30" t="e">
        <f>_xll.qlRateHelperLatestDate($E6,Trigger)</f>
        <v>#NUM!</v>
      </c>
      <c r="M6" s="1">
        <v>50</v>
      </c>
      <c r="N6" s="1" t="s">
        <v>68</v>
      </c>
    </row>
    <row r="7" spans="2:14" x14ac:dyDescent="0.2">
      <c r="B7" s="50"/>
      <c r="C7" s="35"/>
      <c r="D7" s="34" t="s">
        <v>67</v>
      </c>
      <c r="E7" s="34" t="str">
        <f t="shared" si="0"/>
        <v>EUR_YC3MRH_3WD</v>
      </c>
      <c r="F7" s="33" t="e">
        <f>_xll.qlRateHelperQuoteValue($E7,Trigger)</f>
        <v>#NUM!</v>
      </c>
      <c r="G7" s="33"/>
      <c r="H7" s="32" t="b">
        <v>1</v>
      </c>
      <c r="I7" s="32">
        <v>10</v>
      </c>
      <c r="J7" s="32">
        <v>1</v>
      </c>
      <c r="K7" s="31" t="e">
        <f>_xll.qlRateHelperEarliestDate($E7,Trigger)</f>
        <v>#NUM!</v>
      </c>
      <c r="L7" s="30" t="e">
        <f>_xll.qlRateHelperLatestDate($E7,Trigger)</f>
        <v>#NUM!</v>
      </c>
      <c r="M7" s="1">
        <v>60</v>
      </c>
      <c r="N7" s="1" t="s">
        <v>66</v>
      </c>
    </row>
    <row r="8" spans="2:14" x14ac:dyDescent="0.2">
      <c r="B8" s="50"/>
      <c r="C8" s="35"/>
      <c r="D8" s="34" t="s">
        <v>65</v>
      </c>
      <c r="E8" s="34" t="str">
        <f t="shared" si="0"/>
        <v>EUR_YC3MRH_1MD</v>
      </c>
      <c r="F8" s="33" t="e">
        <f>_xll.qlRateHelperQuoteValue($E8,Trigger)</f>
        <v>#NUM!</v>
      </c>
      <c r="G8" s="33"/>
      <c r="H8" s="32" t="b">
        <v>1</v>
      </c>
      <c r="I8" s="32">
        <v>10</v>
      </c>
      <c r="J8" s="32">
        <v>1</v>
      </c>
      <c r="K8" s="31" t="e">
        <f>_xll.qlRateHelperEarliestDate($E8,Trigger)</f>
        <v>#NUM!</v>
      </c>
      <c r="L8" s="30" t="e">
        <f>_xll.qlRateHelperLatestDate($E8,Trigger)</f>
        <v>#NUM!</v>
      </c>
      <c r="M8" s="1">
        <v>70</v>
      </c>
      <c r="N8" s="1" t="s">
        <v>64</v>
      </c>
    </row>
    <row r="9" spans="2:14" x14ac:dyDescent="0.2">
      <c r="B9" s="50"/>
      <c r="C9" s="35"/>
      <c r="D9" s="34" t="s">
        <v>63</v>
      </c>
      <c r="E9" s="34" t="str">
        <f t="shared" si="0"/>
        <v>EUR_YC3MRH_2MD</v>
      </c>
      <c r="F9" s="33" t="e">
        <f>_xll.qlRateHelperQuoteValue($E9,Trigger)</f>
        <v>#NUM!</v>
      </c>
      <c r="G9" s="33"/>
      <c r="H9" s="32" t="b">
        <v>1</v>
      </c>
      <c r="I9" s="32">
        <v>10</v>
      </c>
      <c r="J9" s="32">
        <v>1</v>
      </c>
      <c r="K9" s="31" t="e">
        <f>_xll.qlRateHelperEarliestDate($E9,Trigger)</f>
        <v>#NUM!</v>
      </c>
      <c r="L9" s="30" t="e">
        <f>_xll.qlRateHelperLatestDate($E9,Trigger)</f>
        <v>#NUM!</v>
      </c>
    </row>
    <row r="10" spans="2:14" x14ac:dyDescent="0.2">
      <c r="B10" s="50"/>
      <c r="C10" s="35"/>
      <c r="D10" s="34" t="s">
        <v>62</v>
      </c>
      <c r="E10" s="34" t="str">
        <f t="shared" si="0"/>
        <v>EUR_YC3MRH_3MD</v>
      </c>
      <c r="F10" s="33" t="e">
        <f>_xll.qlRateHelperQuoteValue($E10,Trigger)</f>
        <v>#NUM!</v>
      </c>
      <c r="G10" s="33"/>
      <c r="H10" s="32" t="b">
        <v>0</v>
      </c>
      <c r="I10" s="32">
        <v>10</v>
      </c>
      <c r="J10" s="32">
        <v>1</v>
      </c>
      <c r="K10" s="31" t="e">
        <f>_xll.qlRateHelperEarliestDate($E10,Trigger)</f>
        <v>#NUM!</v>
      </c>
      <c r="L10" s="30" t="e">
        <f>_xll.qlRateHelperLatestDate($E10,Trigger)</f>
        <v>#NUM!</v>
      </c>
    </row>
    <row r="11" spans="2:14" x14ac:dyDescent="0.2">
      <c r="B11" s="50"/>
      <c r="C11" s="35"/>
      <c r="D11" s="34" t="s">
        <v>61</v>
      </c>
      <c r="E11" s="34" t="str">
        <f t="shared" si="0"/>
        <v>EUR_YC3MRH_4MD</v>
      </c>
      <c r="F11" s="33" t="e">
        <f>_xll.qlRateHelperQuoteValue($E11,Trigger)</f>
        <v>#NUM!</v>
      </c>
      <c r="G11" s="33"/>
      <c r="H11" s="32" t="b">
        <v>0</v>
      </c>
      <c r="I11" s="32">
        <v>10</v>
      </c>
      <c r="J11" s="32">
        <v>1</v>
      </c>
      <c r="K11" s="31" t="e">
        <f>_xll.qlRateHelperEarliestDate($E11,Trigger)</f>
        <v>#NUM!</v>
      </c>
      <c r="L11" s="30" t="e">
        <f>_xll.qlRateHelperLatestDate($E11,Trigger)</f>
        <v>#NUM!</v>
      </c>
      <c r="M11" s="1">
        <v>7</v>
      </c>
    </row>
    <row r="12" spans="2:14" x14ac:dyDescent="0.2">
      <c r="B12" s="50"/>
      <c r="C12" s="35"/>
      <c r="D12" s="34" t="s">
        <v>60</v>
      </c>
      <c r="E12" s="34" t="str">
        <f t="shared" si="0"/>
        <v>EUR_YC3MRH_5MD</v>
      </c>
      <c r="F12" s="33" t="e">
        <f>_xll.qlRateHelperQuoteValue($E12,Trigger)</f>
        <v>#NUM!</v>
      </c>
      <c r="G12" s="33"/>
      <c r="H12" s="32" t="b">
        <v>0</v>
      </c>
      <c r="I12" s="32">
        <v>10</v>
      </c>
      <c r="J12" s="32">
        <v>1</v>
      </c>
      <c r="K12" s="31" t="e">
        <f>_xll.qlRateHelperEarliestDate($E12,Trigger)</f>
        <v>#NUM!</v>
      </c>
      <c r="L12" s="30" t="e">
        <f>_xll.qlRateHelperLatestDate($E12,Trigger)</f>
        <v>#NUM!</v>
      </c>
    </row>
    <row r="13" spans="2:14" x14ac:dyDescent="0.2">
      <c r="B13" s="50"/>
      <c r="C13" s="35"/>
      <c r="D13" s="34" t="s">
        <v>59</v>
      </c>
      <c r="E13" s="34" t="str">
        <f t="shared" si="0"/>
        <v>EUR_YC3MRH_6MD</v>
      </c>
      <c r="F13" s="33" t="e">
        <f>_xll.qlRateHelperQuoteValue($E13,Trigger)</f>
        <v>#NUM!</v>
      </c>
      <c r="G13" s="33"/>
      <c r="H13" s="32" t="b">
        <v>0</v>
      </c>
      <c r="I13" s="32">
        <v>10</v>
      </c>
      <c r="J13" s="32">
        <v>1</v>
      </c>
      <c r="K13" s="31" t="e">
        <f>_xll.qlRateHelperEarliestDate($E13,Trigger)</f>
        <v>#NUM!</v>
      </c>
      <c r="L13" s="30" t="e">
        <f>_xll.qlRateHelperLatestDate($E13,Trigger)</f>
        <v>#NUM!</v>
      </c>
    </row>
    <row r="14" spans="2:14" x14ac:dyDescent="0.2">
      <c r="B14" s="50"/>
      <c r="C14" s="35"/>
      <c r="D14" s="34" t="s">
        <v>58</v>
      </c>
      <c r="E14" s="34" t="str">
        <f t="shared" si="0"/>
        <v>EUR_YC3MRH_9MD</v>
      </c>
      <c r="F14" s="33" t="e">
        <f>_xll.qlRateHelperQuoteValue($E14,Trigger)</f>
        <v>#NUM!</v>
      </c>
      <c r="G14" s="33"/>
      <c r="H14" s="32" t="b">
        <v>0</v>
      </c>
      <c r="I14" s="32">
        <v>10</v>
      </c>
      <c r="J14" s="32">
        <v>1</v>
      </c>
      <c r="K14" s="31" t="e">
        <f>_xll.qlRateHelperEarliestDate($E14,Trigger)</f>
        <v>#NUM!</v>
      </c>
      <c r="L14" s="30" t="e">
        <f>_xll.qlRateHelperLatestDate($E14,Trigger)</f>
        <v>#NUM!</v>
      </c>
    </row>
    <row r="15" spans="2:14" x14ac:dyDescent="0.2">
      <c r="B15" s="49"/>
      <c r="C15" s="28"/>
      <c r="D15" s="27" t="s">
        <v>57</v>
      </c>
      <c r="E15" s="27" t="str">
        <f t="shared" si="0"/>
        <v>EUR_YC3MRH_1YD</v>
      </c>
      <c r="F15" s="26" t="e">
        <f>_xll.qlRateHelperQuoteValue($E15,Trigger)</f>
        <v>#NUM!</v>
      </c>
      <c r="G15" s="26"/>
      <c r="H15" s="25" t="b">
        <v>0</v>
      </c>
      <c r="I15" s="25">
        <v>10</v>
      </c>
      <c r="J15" s="25">
        <v>1</v>
      </c>
      <c r="K15" s="24" t="e">
        <f>_xll.qlRateHelperEarliestDate($E15,Trigger)</f>
        <v>#NUM!</v>
      </c>
      <c r="L15" s="23" t="e">
        <f>_xll.qlRateHelperLatestDate($E15,Trigger)</f>
        <v>#NUM!</v>
      </c>
    </row>
    <row r="16" spans="2:14" x14ac:dyDescent="0.2">
      <c r="B16" s="44" t="s">
        <v>56</v>
      </c>
      <c r="C16" s="43">
        <f>Months</f>
        <v>3</v>
      </c>
      <c r="D16" s="42" t="s">
        <v>54</v>
      </c>
      <c r="E16" s="42" t="str">
        <f t="shared" si="0"/>
        <v>EUR_YC3MRH_T3F1</v>
      </c>
      <c r="F16" s="41" t="e">
        <f>_xll.qlRateHelperQuoteValue($E16,Trigger)</f>
        <v>#NUM!</v>
      </c>
      <c r="G16" s="41"/>
      <c r="H16" s="40" t="b">
        <v>0</v>
      </c>
      <c r="I16" s="40">
        <v>20</v>
      </c>
      <c r="J16" s="40">
        <v>1</v>
      </c>
      <c r="K16" s="39" t="e">
        <f>_xll.qlRateHelperEarliestDate($E16,Trigger)</f>
        <v>#NUM!</v>
      </c>
      <c r="L16" s="38" t="e">
        <f>_xll.qlRateHelperLatestDate($E16,Trigger)</f>
        <v>#NUM!</v>
      </c>
    </row>
    <row r="17" spans="2:12" x14ac:dyDescent="0.2">
      <c r="B17" s="29" t="s">
        <v>55</v>
      </c>
      <c r="C17" s="28">
        <f>Months</f>
        <v>3</v>
      </c>
      <c r="D17" s="27" t="s">
        <v>54</v>
      </c>
      <c r="E17" s="27" t="str">
        <f t="shared" si="0"/>
        <v>EUR_YC3MRH_TOM3F1</v>
      </c>
      <c r="F17" s="26" t="e">
        <f>_xll.qlRateHelperQuoteValue($E17,Trigger)</f>
        <v>#NUM!</v>
      </c>
      <c r="G17" s="26"/>
      <c r="H17" s="25" t="b">
        <v>1</v>
      </c>
      <c r="I17" s="25">
        <v>20</v>
      </c>
      <c r="J17" s="25">
        <v>1</v>
      </c>
      <c r="K17" s="24" t="e">
        <f>_xll.qlRateHelperEarliestDate($E17,Trigger)</f>
        <v>#NUM!</v>
      </c>
      <c r="L17" s="23" t="e">
        <f>_xll.qlRateHelperLatestDate($E17,Trigger)</f>
        <v>#NUM!</v>
      </c>
    </row>
    <row r="18" spans="2:12" x14ac:dyDescent="0.2">
      <c r="B18" s="36">
        <v>1</v>
      </c>
      <c r="C18" s="35" t="s">
        <v>53</v>
      </c>
      <c r="D18" s="34" t="str">
        <f t="shared" ref="D18:D35" si="1">(B18+Months)&amp;"F"</f>
        <v>4F</v>
      </c>
      <c r="E18" s="34" t="str">
        <f t="shared" si="0"/>
        <v>EUR_YC3MRH_1x4F</v>
      </c>
      <c r="F18" s="33" t="e">
        <f>_xll.qlRateHelperQuoteValue($E18,Trigger)</f>
        <v>#NUM!</v>
      </c>
      <c r="G18" s="33"/>
      <c r="H18" s="32" t="b">
        <v>0</v>
      </c>
      <c r="I18" s="32">
        <v>20</v>
      </c>
      <c r="J18" s="32">
        <v>1</v>
      </c>
      <c r="K18" s="31" t="e">
        <f>_xll.qlRateHelperEarliestDate($E18,Trigger)</f>
        <v>#NUM!</v>
      </c>
      <c r="L18" s="30" t="e">
        <f>_xll.qlRateHelperLatestDate($E18,Trigger)</f>
        <v>#NUM!</v>
      </c>
    </row>
    <row r="19" spans="2:12" x14ac:dyDescent="0.2">
      <c r="B19" s="36">
        <v>2</v>
      </c>
      <c r="C19" s="35" t="s">
        <v>53</v>
      </c>
      <c r="D19" s="34" t="str">
        <f t="shared" si="1"/>
        <v>5F</v>
      </c>
      <c r="E19" s="34" t="str">
        <f t="shared" si="0"/>
        <v>EUR_YC3MRH_2x5F</v>
      </c>
      <c r="F19" s="33" t="e">
        <f>_xll.qlRateHelperQuoteValue($E19,Trigger)</f>
        <v>#NUM!</v>
      </c>
      <c r="G19" s="33"/>
      <c r="H19" s="32" t="b">
        <v>0</v>
      </c>
      <c r="I19" s="32">
        <v>20</v>
      </c>
      <c r="J19" s="32">
        <v>1</v>
      </c>
      <c r="K19" s="31" t="e">
        <f>_xll.qlRateHelperEarliestDate($E19,Trigger)</f>
        <v>#NUM!</v>
      </c>
      <c r="L19" s="30" t="e">
        <f>_xll.qlRateHelperLatestDate($E19,Trigger)</f>
        <v>#NUM!</v>
      </c>
    </row>
    <row r="20" spans="2:12" x14ac:dyDescent="0.2">
      <c r="B20" s="36">
        <v>3</v>
      </c>
      <c r="C20" s="35" t="s">
        <v>53</v>
      </c>
      <c r="D20" s="34" t="str">
        <f t="shared" si="1"/>
        <v>6F</v>
      </c>
      <c r="E20" s="34" t="str">
        <f t="shared" si="0"/>
        <v>EUR_YC3MRH_3x6F</v>
      </c>
      <c r="F20" s="33" t="e">
        <f>_xll.qlRateHelperQuoteValue($E20,Trigger)</f>
        <v>#NUM!</v>
      </c>
      <c r="G20" s="33"/>
      <c r="H20" s="32" t="b">
        <v>0</v>
      </c>
      <c r="I20" s="32">
        <v>20</v>
      </c>
      <c r="J20" s="32">
        <v>1</v>
      </c>
      <c r="K20" s="31" t="e">
        <f>_xll.qlRateHelperEarliestDate($E20,Trigger)</f>
        <v>#NUM!</v>
      </c>
      <c r="L20" s="30" t="e">
        <f>_xll.qlRateHelperLatestDate($E20,Trigger)</f>
        <v>#NUM!</v>
      </c>
    </row>
    <row r="21" spans="2:12" x14ac:dyDescent="0.2">
      <c r="B21" s="36">
        <v>4</v>
      </c>
      <c r="C21" s="35" t="s">
        <v>53</v>
      </c>
      <c r="D21" s="34" t="str">
        <f t="shared" si="1"/>
        <v>7F</v>
      </c>
      <c r="E21" s="34" t="str">
        <f t="shared" si="0"/>
        <v>EUR_YC3MRH_4x7F</v>
      </c>
      <c r="F21" s="33" t="e">
        <f>_xll.qlRateHelperQuoteValue($E21,Trigger)</f>
        <v>#NUM!</v>
      </c>
      <c r="G21" s="33"/>
      <c r="H21" s="32" t="b">
        <v>0</v>
      </c>
      <c r="I21" s="32">
        <v>20</v>
      </c>
      <c r="J21" s="32">
        <v>1</v>
      </c>
      <c r="K21" s="31" t="e">
        <f>_xll.qlRateHelperEarliestDate($E21,Trigger)</f>
        <v>#NUM!</v>
      </c>
      <c r="L21" s="30" t="e">
        <f>_xll.qlRateHelperLatestDate($E21,Trigger)</f>
        <v>#NUM!</v>
      </c>
    </row>
    <row r="22" spans="2:12" x14ac:dyDescent="0.2">
      <c r="B22" s="36">
        <v>5</v>
      </c>
      <c r="C22" s="35" t="s">
        <v>53</v>
      </c>
      <c r="D22" s="34" t="str">
        <f t="shared" si="1"/>
        <v>8F</v>
      </c>
      <c r="E22" s="34" t="str">
        <f t="shared" si="0"/>
        <v>EUR_YC3MRH_5x8F</v>
      </c>
      <c r="F22" s="33" t="e">
        <f>_xll.qlRateHelperQuoteValue($E22,Trigger)</f>
        <v>#NUM!</v>
      </c>
      <c r="G22" s="33"/>
      <c r="H22" s="32" t="b">
        <v>0</v>
      </c>
      <c r="I22" s="32">
        <v>20</v>
      </c>
      <c r="J22" s="32">
        <v>1</v>
      </c>
      <c r="K22" s="31" t="e">
        <f>_xll.qlRateHelperEarliestDate($E22,Trigger)</f>
        <v>#NUM!</v>
      </c>
      <c r="L22" s="30" t="e">
        <f>_xll.qlRateHelperLatestDate($E22,Trigger)</f>
        <v>#NUM!</v>
      </c>
    </row>
    <row r="23" spans="2:12" x14ac:dyDescent="0.2">
      <c r="B23" s="36">
        <v>6</v>
      </c>
      <c r="C23" s="35" t="s">
        <v>53</v>
      </c>
      <c r="D23" s="34" t="str">
        <f t="shared" si="1"/>
        <v>9F</v>
      </c>
      <c r="E23" s="34" t="str">
        <f t="shared" si="0"/>
        <v>EUR_YC3MRH_6x9F</v>
      </c>
      <c r="F23" s="33" t="e">
        <f>_xll.qlRateHelperQuoteValue($E23,Trigger)</f>
        <v>#NUM!</v>
      </c>
      <c r="G23" s="33"/>
      <c r="H23" s="32" t="b">
        <v>0</v>
      </c>
      <c r="I23" s="32">
        <v>20</v>
      </c>
      <c r="J23" s="32">
        <v>1</v>
      </c>
      <c r="K23" s="31" t="e">
        <f>_xll.qlRateHelperEarliestDate($E23,Trigger)</f>
        <v>#NUM!</v>
      </c>
      <c r="L23" s="30" t="e">
        <f>_xll.qlRateHelperLatestDate($E23,Trigger)</f>
        <v>#NUM!</v>
      </c>
    </row>
    <row r="24" spans="2:12" x14ac:dyDescent="0.2">
      <c r="B24" s="36">
        <v>7</v>
      </c>
      <c r="C24" s="35" t="s">
        <v>53</v>
      </c>
      <c r="D24" s="34" t="str">
        <f t="shared" si="1"/>
        <v>10F</v>
      </c>
      <c r="E24" s="34" t="str">
        <f t="shared" si="0"/>
        <v>EUR_YC3MRH_7x10F</v>
      </c>
      <c r="F24" s="33" t="e">
        <f>_xll.qlRateHelperQuoteValue($E24,Trigger)</f>
        <v>#NUM!</v>
      </c>
      <c r="G24" s="33"/>
      <c r="H24" s="32" t="b">
        <v>0</v>
      </c>
      <c r="I24" s="32">
        <v>20</v>
      </c>
      <c r="J24" s="32">
        <v>1</v>
      </c>
      <c r="K24" s="31" t="e">
        <f>_xll.qlRateHelperEarliestDate($E24,Trigger)</f>
        <v>#NUM!</v>
      </c>
      <c r="L24" s="30" t="e">
        <f>_xll.qlRateHelperLatestDate($E24,Trigger)</f>
        <v>#NUM!</v>
      </c>
    </row>
    <row r="25" spans="2:12" x14ac:dyDescent="0.2">
      <c r="B25" s="36">
        <v>8</v>
      </c>
      <c r="C25" s="35" t="s">
        <v>53</v>
      </c>
      <c r="D25" s="34" t="str">
        <f t="shared" si="1"/>
        <v>11F</v>
      </c>
      <c r="E25" s="34" t="str">
        <f t="shared" si="0"/>
        <v>EUR_YC3MRH_8x11F</v>
      </c>
      <c r="F25" s="33" t="e">
        <f>_xll.qlRateHelperQuoteValue($E25,Trigger)</f>
        <v>#NUM!</v>
      </c>
      <c r="G25" s="33"/>
      <c r="H25" s="32" t="b">
        <v>0</v>
      </c>
      <c r="I25" s="32">
        <v>20</v>
      </c>
      <c r="J25" s="32">
        <v>1</v>
      </c>
      <c r="K25" s="31" t="e">
        <f>_xll.qlRateHelperEarliestDate($E25,Trigger)</f>
        <v>#NUM!</v>
      </c>
      <c r="L25" s="30" t="e">
        <f>_xll.qlRateHelperLatestDate($E25,Trigger)</f>
        <v>#NUM!</v>
      </c>
    </row>
    <row r="26" spans="2:12" x14ac:dyDescent="0.2">
      <c r="B26" s="36">
        <v>9</v>
      </c>
      <c r="C26" s="35" t="s">
        <v>53</v>
      </c>
      <c r="D26" s="34" t="str">
        <f t="shared" si="1"/>
        <v>12F</v>
      </c>
      <c r="E26" s="34" t="str">
        <f t="shared" si="0"/>
        <v>EUR_YC3MRH_9x12F</v>
      </c>
      <c r="F26" s="33" t="e">
        <f>_xll.qlRateHelperQuoteValue($E26,Trigger)</f>
        <v>#NUM!</v>
      </c>
      <c r="G26" s="33"/>
      <c r="H26" s="32" t="b">
        <v>0</v>
      </c>
      <c r="I26" s="32">
        <v>20</v>
      </c>
      <c r="J26" s="32">
        <v>1</v>
      </c>
      <c r="K26" s="31" t="e">
        <f>_xll.qlRateHelperEarliestDate($E26,Trigger)</f>
        <v>#NUM!</v>
      </c>
      <c r="L26" s="30" t="e">
        <f>_xll.qlRateHelperLatestDate($E26,Trigger)</f>
        <v>#NUM!</v>
      </c>
    </row>
    <row r="27" spans="2:12" x14ac:dyDescent="0.2">
      <c r="B27" s="36">
        <v>10</v>
      </c>
      <c r="C27" s="35" t="s">
        <v>53</v>
      </c>
      <c r="D27" s="34" t="str">
        <f t="shared" si="1"/>
        <v>13F</v>
      </c>
      <c r="E27" s="34" t="str">
        <f t="shared" si="0"/>
        <v>EUR_YC3MRH_10x13F</v>
      </c>
      <c r="F27" s="33" t="e">
        <f>_xll.qlRateHelperQuoteValue($E27,Trigger)</f>
        <v>#NUM!</v>
      </c>
      <c r="G27" s="33"/>
      <c r="H27" s="32" t="b">
        <v>0</v>
      </c>
      <c r="I27" s="32">
        <v>20</v>
      </c>
      <c r="J27" s="32">
        <v>1</v>
      </c>
      <c r="K27" s="31" t="e">
        <f>_xll.qlRateHelperEarliestDate($E27,Trigger)</f>
        <v>#NUM!</v>
      </c>
      <c r="L27" s="30" t="e">
        <f>_xll.qlRateHelperLatestDate($E27,Trigger)</f>
        <v>#NUM!</v>
      </c>
    </row>
    <row r="28" spans="2:12" x14ac:dyDescent="0.2">
      <c r="B28" s="36">
        <v>11</v>
      </c>
      <c r="C28" s="35" t="s">
        <v>53</v>
      </c>
      <c r="D28" s="34" t="str">
        <f t="shared" si="1"/>
        <v>14F</v>
      </c>
      <c r="E28" s="34" t="str">
        <f t="shared" si="0"/>
        <v>EUR_YC3MRH_11x14F</v>
      </c>
      <c r="F28" s="33" t="e">
        <f>_xll.qlRateHelperQuoteValue($E28,Trigger)</f>
        <v>#NUM!</v>
      </c>
      <c r="G28" s="33"/>
      <c r="H28" s="32" t="b">
        <v>0</v>
      </c>
      <c r="I28" s="32">
        <v>20</v>
      </c>
      <c r="J28" s="32">
        <v>1</v>
      </c>
      <c r="K28" s="31" t="e">
        <f>_xll.qlRateHelperEarliestDate($E28,Trigger)</f>
        <v>#NUM!</v>
      </c>
      <c r="L28" s="30" t="e">
        <f>_xll.qlRateHelperLatestDate($E28,Trigger)</f>
        <v>#NUM!</v>
      </c>
    </row>
    <row r="29" spans="2:12" x14ac:dyDescent="0.2">
      <c r="B29" s="36">
        <v>12</v>
      </c>
      <c r="C29" s="35" t="s">
        <v>53</v>
      </c>
      <c r="D29" s="34" t="str">
        <f t="shared" si="1"/>
        <v>15F</v>
      </c>
      <c r="E29" s="34" t="str">
        <f t="shared" si="0"/>
        <v>EUR_YC3MRH_12x15F</v>
      </c>
      <c r="F29" s="33" t="e">
        <f>_xll.qlRateHelperQuoteValue($E29,Trigger)</f>
        <v>#NUM!</v>
      </c>
      <c r="G29" s="33"/>
      <c r="H29" s="32" t="b">
        <v>0</v>
      </c>
      <c r="I29" s="32">
        <v>20</v>
      </c>
      <c r="J29" s="32">
        <v>1</v>
      </c>
      <c r="K29" s="31" t="e">
        <f>_xll.qlRateHelperEarliestDate($E29,Trigger)</f>
        <v>#NUM!</v>
      </c>
      <c r="L29" s="30" t="e">
        <f>_xll.qlRateHelperLatestDate($E29,Trigger)</f>
        <v>#NUM!</v>
      </c>
    </row>
    <row r="30" spans="2:12" x14ac:dyDescent="0.2">
      <c r="B30" s="36">
        <v>13</v>
      </c>
      <c r="C30" s="35" t="s">
        <v>53</v>
      </c>
      <c r="D30" s="34" t="str">
        <f t="shared" si="1"/>
        <v>16F</v>
      </c>
      <c r="E30" s="34" t="str">
        <f t="shared" si="0"/>
        <v>EUR_YC3MRH_13x16F</v>
      </c>
      <c r="F30" s="33" t="e">
        <f>_xll.qlRateHelperQuoteValue($E30,Trigger)</f>
        <v>#NUM!</v>
      </c>
      <c r="G30" s="33"/>
      <c r="H30" s="32" t="b">
        <v>0</v>
      </c>
      <c r="I30" s="32">
        <v>20</v>
      </c>
      <c r="J30" s="32">
        <v>1</v>
      </c>
      <c r="K30" s="31" t="e">
        <f>_xll.qlRateHelperEarliestDate($E30,Trigger)</f>
        <v>#NUM!</v>
      </c>
      <c r="L30" s="30" t="e">
        <f>_xll.qlRateHelperLatestDate($E30,Trigger)</f>
        <v>#NUM!</v>
      </c>
    </row>
    <row r="31" spans="2:12" x14ac:dyDescent="0.2">
      <c r="B31" s="36">
        <v>14</v>
      </c>
      <c r="C31" s="35" t="s">
        <v>53</v>
      </c>
      <c r="D31" s="34" t="str">
        <f t="shared" si="1"/>
        <v>17F</v>
      </c>
      <c r="E31" s="34" t="str">
        <f t="shared" si="0"/>
        <v>EUR_YC3MRH_14x17F</v>
      </c>
      <c r="F31" s="33" t="e">
        <f>_xll.qlRateHelperQuoteValue($E31,Trigger)</f>
        <v>#NUM!</v>
      </c>
      <c r="G31" s="33"/>
      <c r="H31" s="32" t="b">
        <v>0</v>
      </c>
      <c r="I31" s="32">
        <v>20</v>
      </c>
      <c r="J31" s="32">
        <v>1</v>
      </c>
      <c r="K31" s="31" t="e">
        <f>_xll.qlRateHelperEarliestDate($E31,Trigger)</f>
        <v>#NUM!</v>
      </c>
      <c r="L31" s="30" t="e">
        <f>_xll.qlRateHelperLatestDate($E31,Trigger)</f>
        <v>#NUM!</v>
      </c>
    </row>
    <row r="32" spans="2:12" x14ac:dyDescent="0.2">
      <c r="B32" s="36">
        <v>15</v>
      </c>
      <c r="C32" s="35" t="s">
        <v>53</v>
      </c>
      <c r="D32" s="34" t="str">
        <f t="shared" si="1"/>
        <v>18F</v>
      </c>
      <c r="E32" s="34" t="str">
        <f t="shared" si="0"/>
        <v>EUR_YC3MRH_15x18F</v>
      </c>
      <c r="F32" s="33" t="e">
        <f>_xll.qlRateHelperQuoteValue($E32,Trigger)</f>
        <v>#NUM!</v>
      </c>
      <c r="G32" s="33"/>
      <c r="H32" s="32" t="b">
        <v>0</v>
      </c>
      <c r="I32" s="32">
        <v>20</v>
      </c>
      <c r="J32" s="32">
        <v>1</v>
      </c>
      <c r="K32" s="31" t="e">
        <f>_xll.qlRateHelperEarliestDate($E32,Trigger)</f>
        <v>#NUM!</v>
      </c>
      <c r="L32" s="30" t="e">
        <f>_xll.qlRateHelperLatestDate($E32,Trigger)</f>
        <v>#NUM!</v>
      </c>
    </row>
    <row r="33" spans="1:12" x14ac:dyDescent="0.2">
      <c r="B33" s="36">
        <v>16</v>
      </c>
      <c r="C33" s="35" t="s">
        <v>53</v>
      </c>
      <c r="D33" s="34" t="str">
        <f t="shared" si="1"/>
        <v>19F</v>
      </c>
      <c r="E33" s="34" t="str">
        <f t="shared" si="0"/>
        <v>EUR_YC3MRH_16x19F</v>
      </c>
      <c r="F33" s="33" t="e">
        <f>_xll.qlRateHelperQuoteValue($E33,Trigger)</f>
        <v>#NUM!</v>
      </c>
      <c r="G33" s="33"/>
      <c r="H33" s="32" t="b">
        <v>0</v>
      </c>
      <c r="I33" s="32">
        <v>20</v>
      </c>
      <c r="J33" s="32">
        <v>1</v>
      </c>
      <c r="K33" s="31" t="e">
        <f>_xll.qlRateHelperEarliestDate($E33,Trigger)</f>
        <v>#NUM!</v>
      </c>
      <c r="L33" s="30" t="e">
        <f>_xll.qlRateHelperLatestDate($E33,Trigger)</f>
        <v>#NUM!</v>
      </c>
    </row>
    <row r="34" spans="1:12" x14ac:dyDescent="0.2">
      <c r="B34" s="36">
        <v>17</v>
      </c>
      <c r="C34" s="35" t="s">
        <v>53</v>
      </c>
      <c r="D34" s="34" t="str">
        <f t="shared" si="1"/>
        <v>20F</v>
      </c>
      <c r="E34" s="34" t="str">
        <f t="shared" ref="E34:E65" si="2">RateHelperPrefix&amp;"_"&amp;$B34&amp;$C34&amp;$D34</f>
        <v>EUR_YC3MRH_17x20F</v>
      </c>
      <c r="F34" s="33" t="e">
        <f>_xll.qlRateHelperQuoteValue($E34,Trigger)</f>
        <v>#NUM!</v>
      </c>
      <c r="G34" s="33"/>
      <c r="H34" s="32" t="b">
        <v>0</v>
      </c>
      <c r="I34" s="32">
        <v>20</v>
      </c>
      <c r="J34" s="32">
        <v>1</v>
      </c>
      <c r="K34" s="31" t="e">
        <f>_xll.qlRateHelperEarliestDate($E34,Trigger)</f>
        <v>#NUM!</v>
      </c>
      <c r="L34" s="30" t="e">
        <f>_xll.qlRateHelperLatestDate($E34,Trigger)</f>
        <v>#NUM!</v>
      </c>
    </row>
    <row r="35" spans="1:12" x14ac:dyDescent="0.2">
      <c r="B35" s="29">
        <v>18</v>
      </c>
      <c r="C35" s="28" t="s">
        <v>53</v>
      </c>
      <c r="D35" s="27" t="str">
        <f t="shared" si="1"/>
        <v>21F</v>
      </c>
      <c r="E35" s="27" t="str">
        <f t="shared" si="2"/>
        <v>EUR_YC3MRH_18x21F</v>
      </c>
      <c r="F35" s="26" t="e">
        <f>_xll.qlRateHelperQuoteValue($E35,Trigger)</f>
        <v>#NUM!</v>
      </c>
      <c r="G35" s="26"/>
      <c r="H35" s="25" t="b">
        <v>0</v>
      </c>
      <c r="I35" s="25">
        <v>20</v>
      </c>
      <c r="J35" s="25">
        <v>1</v>
      </c>
      <c r="K35" s="24" t="e">
        <f>_xll.qlRateHelperEarliestDate($E35,Trigger)</f>
        <v>#NUM!</v>
      </c>
      <c r="L35" s="23" t="e">
        <f>_xll.qlRateHelperLatestDate($E35,Trigger)</f>
        <v>#NUM!</v>
      </c>
    </row>
    <row r="36" spans="1:12" ht="11.25" customHeight="1" x14ac:dyDescent="0.2">
      <c r="A36" s="43" t="b">
        <v>0</v>
      </c>
      <c r="B36" s="36"/>
      <c r="C36" s="35" t="str">
        <f t="shared" ref="C36:C77" si="3">IF(IndexTenor="6M","IMMFRA","FUT")&amp;IndexTenor</f>
        <v>FUT3M</v>
      </c>
      <c r="D36" s="34" t="str">
        <f t="array" ref="D36:D77">_xll.qlIMMNextCodes(_xll.qlSettingsEvaluationDate(Trigger)-1,$A36:$A77)</f>
        <v>F4</v>
      </c>
      <c r="E36" s="34" t="str">
        <f t="shared" si="2"/>
        <v>EUR_YC3MRH_FUT3MF4</v>
      </c>
      <c r="F36" s="48" t="e">
        <f>_xll.qlRateHelperQuoteValue($E36,Trigger)</f>
        <v>#NUM!</v>
      </c>
      <c r="G36" s="33" t="e">
        <f>_xll.qlFuturesRateHelperConvexityAdjustment($E36,Trigger)</f>
        <v>#NUM!</v>
      </c>
      <c r="H36" s="32" t="b">
        <v>1</v>
      </c>
      <c r="I36" s="32">
        <v>60</v>
      </c>
      <c r="J36" s="32">
        <v>3</v>
      </c>
      <c r="K36" s="31" t="e">
        <f>_xll.qlRateHelperEarliestDate($E36,Trigger)</f>
        <v>#NUM!</v>
      </c>
      <c r="L36" s="30" t="e">
        <f>_xll.qlRateHelperLatestDate($E36,Trigger)</f>
        <v>#NUM!</v>
      </c>
    </row>
    <row r="37" spans="1:12" x14ac:dyDescent="0.2">
      <c r="A37" s="35" t="b">
        <v>0</v>
      </c>
      <c r="B37" s="36"/>
      <c r="C37" s="35" t="str">
        <f t="shared" si="3"/>
        <v>FUT3M</v>
      </c>
      <c r="D37" s="34" t="str">
        <v>G4</v>
      </c>
      <c r="E37" s="34" t="str">
        <f t="shared" si="2"/>
        <v>EUR_YC3MRH_FUT3MG4</v>
      </c>
      <c r="F37" s="48" t="e">
        <f>_xll.qlRateHelperQuoteValue($E37,Trigger)</f>
        <v>#NUM!</v>
      </c>
      <c r="G37" s="33" t="e">
        <f>_xll.qlFuturesRateHelperConvexityAdjustment($E37,Trigger)</f>
        <v>#NUM!</v>
      </c>
      <c r="H37" s="32" t="b">
        <v>1</v>
      </c>
      <c r="I37" s="32">
        <v>60</v>
      </c>
      <c r="J37" s="32">
        <v>3</v>
      </c>
      <c r="K37" s="31" t="e">
        <f>_xll.qlRateHelperEarliestDate($E37,Trigger)</f>
        <v>#NUM!</v>
      </c>
      <c r="L37" s="30" t="e">
        <f>_xll.qlRateHelperLatestDate($E37,Trigger)</f>
        <v>#NUM!</v>
      </c>
    </row>
    <row r="38" spans="1:12" x14ac:dyDescent="0.2">
      <c r="A38" s="35" t="b">
        <v>0</v>
      </c>
      <c r="B38" s="36"/>
      <c r="C38" s="35" t="str">
        <f t="shared" si="3"/>
        <v>FUT3M</v>
      </c>
      <c r="D38" s="34" t="str">
        <v>H4</v>
      </c>
      <c r="E38" s="34" t="str">
        <f t="shared" si="2"/>
        <v>EUR_YC3MRH_FUT3MH4</v>
      </c>
      <c r="F38" s="48" t="e">
        <f>_xll.qlRateHelperQuoteValue($E38,Trigger)</f>
        <v>#NUM!</v>
      </c>
      <c r="G38" s="33" t="e">
        <f>_xll.qlFuturesRateHelperConvexityAdjustment($E38,Trigger)</f>
        <v>#NUM!</v>
      </c>
      <c r="H38" s="32" t="b">
        <v>1</v>
      </c>
      <c r="I38" s="32">
        <v>60</v>
      </c>
      <c r="J38" s="32">
        <v>3</v>
      </c>
      <c r="K38" s="31" t="e">
        <f>_xll.qlRateHelperEarliestDate($E38,Trigger)</f>
        <v>#NUM!</v>
      </c>
      <c r="L38" s="30" t="e">
        <f>_xll.qlRateHelperLatestDate($E38,Trigger)</f>
        <v>#NUM!</v>
      </c>
    </row>
    <row r="39" spans="1:12" x14ac:dyDescent="0.2">
      <c r="A39" s="35" t="b">
        <v>0</v>
      </c>
      <c r="B39" s="36"/>
      <c r="C39" s="35" t="str">
        <f t="shared" si="3"/>
        <v>FUT3M</v>
      </c>
      <c r="D39" s="34" t="str">
        <v>J4</v>
      </c>
      <c r="E39" s="34" t="str">
        <f t="shared" si="2"/>
        <v>EUR_YC3MRH_FUT3MJ4</v>
      </c>
      <c r="F39" s="48" t="e">
        <f>_xll.qlRateHelperQuoteValue($E39,Trigger)</f>
        <v>#NUM!</v>
      </c>
      <c r="G39" s="33" t="e">
        <f>_xll.qlFuturesRateHelperConvexityAdjustment($E39,Trigger)</f>
        <v>#NUM!</v>
      </c>
      <c r="H39" s="32" t="b">
        <v>1</v>
      </c>
      <c r="I39" s="32">
        <v>60</v>
      </c>
      <c r="J39" s="32">
        <v>21</v>
      </c>
      <c r="K39" s="31" t="e">
        <f>_xll.qlRateHelperEarliestDate($E39,Trigger)</f>
        <v>#NUM!</v>
      </c>
      <c r="L39" s="30" t="e">
        <f>_xll.qlRateHelperLatestDate($E39,Trigger)</f>
        <v>#NUM!</v>
      </c>
    </row>
    <row r="40" spans="1:12" x14ac:dyDescent="0.2">
      <c r="A40" s="35" t="b">
        <v>0</v>
      </c>
      <c r="B40" s="36"/>
      <c r="C40" s="35" t="str">
        <f t="shared" si="3"/>
        <v>FUT3M</v>
      </c>
      <c r="D40" s="34" t="str">
        <v>K4</v>
      </c>
      <c r="E40" s="34" t="str">
        <f t="shared" si="2"/>
        <v>EUR_YC3MRH_FUT3MK4</v>
      </c>
      <c r="F40" s="48" t="e">
        <f>_xll.qlRateHelperQuoteValue($E40,Trigger)</f>
        <v>#NUM!</v>
      </c>
      <c r="G40" s="33" t="e">
        <f>_xll.qlFuturesRateHelperConvexityAdjustment($E40,Trigger)</f>
        <v>#NUM!</v>
      </c>
      <c r="H40" s="32" t="b">
        <v>1</v>
      </c>
      <c r="I40" s="32">
        <v>60</v>
      </c>
      <c r="J40" s="32">
        <v>21</v>
      </c>
      <c r="K40" s="31" t="e">
        <f>_xll.qlRateHelperEarliestDate($E40,Trigger)</f>
        <v>#NUM!</v>
      </c>
      <c r="L40" s="30" t="e">
        <f>_xll.qlRateHelperLatestDate($E40,Trigger)</f>
        <v>#NUM!</v>
      </c>
    </row>
    <row r="41" spans="1:12" x14ac:dyDescent="0.2">
      <c r="A41" s="35" t="b">
        <v>0</v>
      </c>
      <c r="B41" s="36"/>
      <c r="C41" s="35" t="str">
        <f t="shared" si="3"/>
        <v>FUT3M</v>
      </c>
      <c r="D41" s="34" t="str">
        <v>M4</v>
      </c>
      <c r="E41" s="34" t="str">
        <f t="shared" si="2"/>
        <v>EUR_YC3MRH_FUT3MM4</v>
      </c>
      <c r="F41" s="48" t="e">
        <f>_xll.qlRateHelperQuoteValue($E41,Trigger)</f>
        <v>#NUM!</v>
      </c>
      <c r="G41" s="33" t="e">
        <f>_xll.qlFuturesRateHelperConvexityAdjustment($E41,Trigger)</f>
        <v>#NUM!</v>
      </c>
      <c r="H41" s="32" t="b">
        <v>1</v>
      </c>
      <c r="I41" s="32">
        <v>60</v>
      </c>
      <c r="J41" s="32">
        <v>21</v>
      </c>
      <c r="K41" s="31" t="e">
        <f>_xll.qlRateHelperEarliestDate($E41,Trigger)</f>
        <v>#NUM!</v>
      </c>
      <c r="L41" s="30" t="e">
        <f>_xll.qlRateHelperLatestDate($E41,Trigger)</f>
        <v>#NUM!</v>
      </c>
    </row>
    <row r="42" spans="1:12" x14ac:dyDescent="0.2">
      <c r="A42" s="35" t="b">
        <v>0</v>
      </c>
      <c r="B42" s="36"/>
      <c r="C42" s="35" t="str">
        <f t="shared" si="3"/>
        <v>FUT3M</v>
      </c>
      <c r="D42" s="34" t="str">
        <v>N4</v>
      </c>
      <c r="E42" s="34" t="str">
        <f t="shared" si="2"/>
        <v>EUR_YC3MRH_FUT3MN4</v>
      </c>
      <c r="F42" s="48" t="e">
        <f>_xll.qlRateHelperQuoteValue($E42,Trigger)</f>
        <v>#NUM!</v>
      </c>
      <c r="G42" s="33" t="e">
        <f>_xll.qlFuturesRateHelperConvexityAdjustment($E42,Trigger)</f>
        <v>#NUM!</v>
      </c>
      <c r="H42" s="32" t="b">
        <v>1</v>
      </c>
      <c r="I42" s="32">
        <v>60</v>
      </c>
      <c r="J42" s="32">
        <v>21</v>
      </c>
      <c r="K42" s="31" t="e">
        <f>_xll.qlRateHelperEarliestDate($E42,Trigger)</f>
        <v>#NUM!</v>
      </c>
      <c r="L42" s="30" t="e">
        <f>_xll.qlRateHelperLatestDate($E42,Trigger)</f>
        <v>#NUM!</v>
      </c>
    </row>
    <row r="43" spans="1:12" x14ac:dyDescent="0.2">
      <c r="A43" s="35" t="b">
        <v>0</v>
      </c>
      <c r="B43" s="36"/>
      <c r="C43" s="35" t="str">
        <f t="shared" si="3"/>
        <v>FUT3M</v>
      </c>
      <c r="D43" s="34" t="str">
        <v>Q4</v>
      </c>
      <c r="E43" s="34" t="str">
        <f t="shared" si="2"/>
        <v>EUR_YC3MRH_FUT3MQ4</v>
      </c>
      <c r="F43" s="48" t="e">
        <f>_xll.qlRateHelperQuoteValue($E43,Trigger)</f>
        <v>#NUM!</v>
      </c>
      <c r="G43" s="33" t="e">
        <f>_xll.qlFuturesRateHelperConvexityAdjustment($E43,Trigger)</f>
        <v>#NUM!</v>
      </c>
      <c r="H43" s="32" t="b">
        <v>1</v>
      </c>
      <c r="I43" s="32">
        <v>60</v>
      </c>
      <c r="J43" s="32">
        <v>21</v>
      </c>
      <c r="K43" s="31" t="e">
        <f>_xll.qlRateHelperEarliestDate($E43,Trigger)</f>
        <v>#NUM!</v>
      </c>
      <c r="L43" s="30" t="e">
        <f>_xll.qlRateHelperLatestDate($E43,Trigger)</f>
        <v>#NUM!</v>
      </c>
    </row>
    <row r="44" spans="1:12" x14ac:dyDescent="0.2">
      <c r="A44" s="35" t="b">
        <v>0</v>
      </c>
      <c r="B44" s="36"/>
      <c r="C44" s="35" t="str">
        <f t="shared" si="3"/>
        <v>FUT3M</v>
      </c>
      <c r="D44" s="34" t="str">
        <v>U4</v>
      </c>
      <c r="E44" s="34" t="str">
        <f t="shared" si="2"/>
        <v>EUR_YC3MRH_FUT3MU4</v>
      </c>
      <c r="F44" s="48" t="e">
        <f>_xll.qlRateHelperQuoteValue($E44,Trigger)</f>
        <v>#NUM!</v>
      </c>
      <c r="G44" s="33" t="e">
        <f>_xll.qlFuturesRateHelperConvexityAdjustment($E44,Trigger)</f>
        <v>#NUM!</v>
      </c>
      <c r="H44" s="32" t="b">
        <v>1</v>
      </c>
      <c r="I44" s="32">
        <v>60</v>
      </c>
      <c r="J44" s="32">
        <v>21</v>
      </c>
      <c r="K44" s="31" t="e">
        <f>_xll.qlRateHelperEarliestDate($E44,Trigger)</f>
        <v>#NUM!</v>
      </c>
      <c r="L44" s="30" t="e">
        <f>_xll.qlRateHelperLatestDate($E44,Trigger)</f>
        <v>#NUM!</v>
      </c>
    </row>
    <row r="45" spans="1:12" x14ac:dyDescent="0.2">
      <c r="A45" s="35" t="b">
        <v>0</v>
      </c>
      <c r="B45" s="36"/>
      <c r="C45" s="35" t="str">
        <f t="shared" si="3"/>
        <v>FUT3M</v>
      </c>
      <c r="D45" s="34" t="str">
        <v>V4</v>
      </c>
      <c r="E45" s="34" t="str">
        <f t="shared" si="2"/>
        <v>EUR_YC3MRH_FUT3MV4</v>
      </c>
      <c r="F45" s="48" t="e">
        <f>_xll.qlRateHelperQuoteValue($E45,Trigger)</f>
        <v>#NUM!</v>
      </c>
      <c r="G45" s="33" t="e">
        <f>_xll.qlFuturesRateHelperConvexityAdjustment($E45,Trigger)</f>
        <v>#NUM!</v>
      </c>
      <c r="H45" s="32" t="b">
        <v>1</v>
      </c>
      <c r="I45" s="32">
        <v>60</v>
      </c>
      <c r="J45" s="32">
        <v>21</v>
      </c>
      <c r="K45" s="31" t="e">
        <f>_xll.qlRateHelperEarliestDate($E45,Trigger)</f>
        <v>#NUM!</v>
      </c>
      <c r="L45" s="30" t="e">
        <f>_xll.qlRateHelperLatestDate($E45,Trigger)</f>
        <v>#NUM!</v>
      </c>
    </row>
    <row r="46" spans="1:12" x14ac:dyDescent="0.2">
      <c r="A46" s="35" t="b">
        <v>0</v>
      </c>
      <c r="B46" s="36"/>
      <c r="C46" s="35" t="str">
        <f t="shared" si="3"/>
        <v>FUT3M</v>
      </c>
      <c r="D46" s="34" t="str">
        <v>X4</v>
      </c>
      <c r="E46" s="34" t="str">
        <f t="shared" si="2"/>
        <v>EUR_YC3MRH_FUT3MX4</v>
      </c>
      <c r="F46" s="48" t="e">
        <f>_xll.qlRateHelperQuoteValue($E46,Trigger)</f>
        <v>#NUM!</v>
      </c>
      <c r="G46" s="33" t="e">
        <f>_xll.qlFuturesRateHelperConvexityAdjustment($E46,Trigger)</f>
        <v>#NUM!</v>
      </c>
      <c r="H46" s="32" t="b">
        <v>1</v>
      </c>
      <c r="I46" s="32">
        <v>60</v>
      </c>
      <c r="J46" s="32">
        <v>21</v>
      </c>
      <c r="K46" s="31" t="e">
        <f>_xll.qlRateHelperEarliestDate($E46,Trigger)</f>
        <v>#NUM!</v>
      </c>
      <c r="L46" s="30" t="e">
        <f>_xll.qlRateHelperLatestDate($E46,Trigger)</f>
        <v>#NUM!</v>
      </c>
    </row>
    <row r="47" spans="1:12" x14ac:dyDescent="0.2">
      <c r="A47" s="35" t="b">
        <v>0</v>
      </c>
      <c r="B47" s="36"/>
      <c r="C47" s="35" t="str">
        <f t="shared" si="3"/>
        <v>FUT3M</v>
      </c>
      <c r="D47" s="34" t="str">
        <v>Z4</v>
      </c>
      <c r="E47" s="34" t="str">
        <f t="shared" si="2"/>
        <v>EUR_YC3MRH_FUT3MZ4</v>
      </c>
      <c r="F47" s="48" t="e">
        <f>_xll.qlRateHelperQuoteValue($E47,Trigger)</f>
        <v>#NUM!</v>
      </c>
      <c r="G47" s="33" t="e">
        <f>_xll.qlFuturesRateHelperConvexityAdjustment($E47,Trigger)</f>
        <v>#NUM!</v>
      </c>
      <c r="H47" s="32" t="b">
        <v>1</v>
      </c>
      <c r="I47" s="32">
        <v>60</v>
      </c>
      <c r="J47" s="32">
        <v>21</v>
      </c>
      <c r="K47" s="31" t="e">
        <f>_xll.qlRateHelperEarliestDate($E47,Trigger)</f>
        <v>#NUM!</v>
      </c>
      <c r="L47" s="30" t="e">
        <f>_xll.qlRateHelperLatestDate($E47,Trigger)</f>
        <v>#NUM!</v>
      </c>
    </row>
    <row r="48" spans="1:12" x14ac:dyDescent="0.2">
      <c r="A48" s="35" t="b">
        <v>1</v>
      </c>
      <c r="B48" s="36"/>
      <c r="C48" s="35" t="str">
        <f t="shared" si="3"/>
        <v>FUT3M</v>
      </c>
      <c r="D48" s="34" t="str">
        <v>H5</v>
      </c>
      <c r="E48" s="34" t="str">
        <f t="shared" si="2"/>
        <v>EUR_YC3MRH_FUT3MH5</v>
      </c>
      <c r="F48" s="48" t="e">
        <f>_xll.qlRateHelperQuoteValue($E48,Trigger)</f>
        <v>#NUM!</v>
      </c>
      <c r="G48" s="33" t="e">
        <f>_xll.qlFuturesRateHelperConvexityAdjustment($E48,Trigger)</f>
        <v>#NUM!</v>
      </c>
      <c r="H48" s="32" t="b">
        <v>1</v>
      </c>
      <c r="I48" s="32">
        <v>60</v>
      </c>
      <c r="J48" s="32">
        <v>21</v>
      </c>
      <c r="K48" s="31" t="e">
        <f>_xll.qlRateHelperEarliestDate($E48,Trigger)</f>
        <v>#NUM!</v>
      </c>
      <c r="L48" s="30" t="e">
        <f>_xll.qlRateHelperLatestDate($E48,Trigger)</f>
        <v>#NUM!</v>
      </c>
    </row>
    <row r="49" spans="1:12" x14ac:dyDescent="0.2">
      <c r="A49" s="35" t="b">
        <v>1</v>
      </c>
      <c r="B49" s="36"/>
      <c r="C49" s="35" t="str">
        <f t="shared" si="3"/>
        <v>FUT3M</v>
      </c>
      <c r="D49" s="34" t="str">
        <v>M5</v>
      </c>
      <c r="E49" s="34" t="str">
        <f t="shared" si="2"/>
        <v>EUR_YC3MRH_FUT3MM5</v>
      </c>
      <c r="F49" s="48" t="e">
        <f>_xll.qlRateHelperQuoteValue($E49,Trigger)</f>
        <v>#NUM!</v>
      </c>
      <c r="G49" s="33" t="e">
        <f>_xll.qlFuturesRateHelperConvexityAdjustment($E49,Trigger)</f>
        <v>#NUM!</v>
      </c>
      <c r="H49" s="32" t="b">
        <v>1</v>
      </c>
      <c r="I49" s="32">
        <v>60</v>
      </c>
      <c r="J49" s="32">
        <v>21</v>
      </c>
      <c r="K49" s="31" t="e">
        <f>_xll.qlRateHelperEarliestDate($E49,Trigger)</f>
        <v>#NUM!</v>
      </c>
      <c r="L49" s="30" t="e">
        <f>_xll.qlRateHelperLatestDate($E49,Trigger)</f>
        <v>#NUM!</v>
      </c>
    </row>
    <row r="50" spans="1:12" x14ac:dyDescent="0.2">
      <c r="A50" s="35" t="b">
        <v>1</v>
      </c>
      <c r="B50" s="36"/>
      <c r="C50" s="35" t="str">
        <f t="shared" si="3"/>
        <v>FUT3M</v>
      </c>
      <c r="D50" s="34" t="str">
        <v>U5</v>
      </c>
      <c r="E50" s="34" t="str">
        <f t="shared" si="2"/>
        <v>EUR_YC3MRH_FUT3MU5</v>
      </c>
      <c r="F50" s="48" t="e">
        <f>_xll.qlRateHelperQuoteValue($E50,Trigger)</f>
        <v>#NUM!</v>
      </c>
      <c r="G50" s="33" t="e">
        <f>_xll.qlFuturesRateHelperConvexityAdjustment($E50,Trigger)</f>
        <v>#NUM!</v>
      </c>
      <c r="H50" s="32" t="b">
        <v>1</v>
      </c>
      <c r="I50" s="32">
        <v>60</v>
      </c>
      <c r="J50" s="32">
        <v>21</v>
      </c>
      <c r="K50" s="31" t="e">
        <f>_xll.qlRateHelperEarliestDate($E50,Trigger)</f>
        <v>#NUM!</v>
      </c>
      <c r="L50" s="30" t="e">
        <f>_xll.qlRateHelperLatestDate($E50,Trigger)</f>
        <v>#NUM!</v>
      </c>
    </row>
    <row r="51" spans="1:12" x14ac:dyDescent="0.2">
      <c r="A51" s="35" t="b">
        <v>1</v>
      </c>
      <c r="B51" s="36"/>
      <c r="C51" s="35" t="str">
        <f t="shared" si="3"/>
        <v>FUT3M</v>
      </c>
      <c r="D51" s="34" t="str">
        <v>Z5</v>
      </c>
      <c r="E51" s="34" t="str">
        <f t="shared" si="2"/>
        <v>EUR_YC3MRH_FUT3MZ5</v>
      </c>
      <c r="F51" s="48" t="e">
        <f>_xll.qlRateHelperQuoteValue($E51,Trigger)</f>
        <v>#NUM!</v>
      </c>
      <c r="G51" s="33" t="e">
        <f>_xll.qlFuturesRateHelperConvexityAdjustment($E51,Trigger)</f>
        <v>#NUM!</v>
      </c>
      <c r="H51" s="32" t="b">
        <v>1</v>
      </c>
      <c r="I51" s="32">
        <v>60</v>
      </c>
      <c r="J51" s="32">
        <v>21</v>
      </c>
      <c r="K51" s="31" t="e">
        <f>_xll.qlRateHelperEarliestDate($E51,Trigger)</f>
        <v>#NUM!</v>
      </c>
      <c r="L51" s="30" t="e">
        <f>_xll.qlRateHelperLatestDate($E51,Trigger)</f>
        <v>#NUM!</v>
      </c>
    </row>
    <row r="52" spans="1:12" x14ac:dyDescent="0.2">
      <c r="A52" s="35" t="b">
        <v>1</v>
      </c>
      <c r="B52" s="36"/>
      <c r="C52" s="35" t="str">
        <f t="shared" si="3"/>
        <v>FUT3M</v>
      </c>
      <c r="D52" s="34" t="str">
        <v>H6</v>
      </c>
      <c r="E52" s="34" t="str">
        <f t="shared" si="2"/>
        <v>EUR_YC3MRH_FUT3MH6</v>
      </c>
      <c r="F52" s="48" t="e">
        <f>_xll.qlRateHelperQuoteValue($E52,Trigger)</f>
        <v>#NUM!</v>
      </c>
      <c r="G52" s="33" t="e">
        <f>_xll.qlFuturesRateHelperConvexityAdjustment($E52,Trigger)</f>
        <v>#NUM!</v>
      </c>
      <c r="H52" s="32" t="b">
        <v>1</v>
      </c>
      <c r="I52" s="32">
        <v>60</v>
      </c>
      <c r="J52" s="32">
        <v>21</v>
      </c>
      <c r="K52" s="31" t="e">
        <f>_xll.qlRateHelperEarliestDate($E52,Trigger)</f>
        <v>#NUM!</v>
      </c>
      <c r="L52" s="30" t="e">
        <f>_xll.qlRateHelperLatestDate($E52,Trigger)</f>
        <v>#NUM!</v>
      </c>
    </row>
    <row r="53" spans="1:12" x14ac:dyDescent="0.2">
      <c r="A53" s="35" t="b">
        <v>1</v>
      </c>
      <c r="B53" s="36"/>
      <c r="C53" s="35" t="str">
        <f t="shared" si="3"/>
        <v>FUT3M</v>
      </c>
      <c r="D53" s="34" t="str">
        <v>M6</v>
      </c>
      <c r="E53" s="34" t="str">
        <f t="shared" si="2"/>
        <v>EUR_YC3MRH_FUT3MM6</v>
      </c>
      <c r="F53" s="48" t="e">
        <f>_xll.qlRateHelperQuoteValue($E53,Trigger)</f>
        <v>#NUM!</v>
      </c>
      <c r="G53" s="33" t="e">
        <f>_xll.qlFuturesRateHelperConvexityAdjustment($E53,Trigger)</f>
        <v>#NUM!</v>
      </c>
      <c r="H53" s="32" t="b">
        <v>1</v>
      </c>
      <c r="I53" s="32">
        <v>30</v>
      </c>
      <c r="J53" s="32">
        <v>21</v>
      </c>
      <c r="K53" s="31" t="e">
        <f>_xll.qlRateHelperEarliestDate($E53,Trigger)</f>
        <v>#NUM!</v>
      </c>
      <c r="L53" s="30" t="e">
        <f>_xll.qlRateHelperLatestDate($E53,Trigger)</f>
        <v>#NUM!</v>
      </c>
    </row>
    <row r="54" spans="1:12" x14ac:dyDescent="0.2">
      <c r="A54" s="35" t="b">
        <v>1</v>
      </c>
      <c r="B54" s="36"/>
      <c r="C54" s="35" t="str">
        <f t="shared" si="3"/>
        <v>FUT3M</v>
      </c>
      <c r="D54" s="34" t="str">
        <v>U6</v>
      </c>
      <c r="E54" s="34" t="str">
        <f t="shared" si="2"/>
        <v>EUR_YC3MRH_FUT3MU6</v>
      </c>
      <c r="F54" s="48" t="e">
        <f>_xll.qlRateHelperQuoteValue($E54,Trigger)</f>
        <v>#NUM!</v>
      </c>
      <c r="G54" s="33" t="e">
        <f>_xll.qlFuturesRateHelperConvexityAdjustment($E54,Trigger)</f>
        <v>#NUM!</v>
      </c>
      <c r="H54" s="32" t="b">
        <v>1</v>
      </c>
      <c r="I54" s="32">
        <v>30</v>
      </c>
      <c r="J54" s="32">
        <v>21</v>
      </c>
      <c r="K54" s="31" t="e">
        <f>_xll.qlRateHelperEarliestDate($E54,Trigger)</f>
        <v>#NUM!</v>
      </c>
      <c r="L54" s="30" t="e">
        <f>_xll.qlRateHelperLatestDate($E54,Trigger)</f>
        <v>#NUM!</v>
      </c>
    </row>
    <row r="55" spans="1:12" x14ac:dyDescent="0.2">
      <c r="A55" s="35" t="b">
        <v>1</v>
      </c>
      <c r="B55" s="36"/>
      <c r="C55" s="35" t="str">
        <f t="shared" si="3"/>
        <v>FUT3M</v>
      </c>
      <c r="D55" s="34" t="str">
        <v>Z6</v>
      </c>
      <c r="E55" s="34" t="str">
        <f t="shared" si="2"/>
        <v>EUR_YC3MRH_FUT3MZ6</v>
      </c>
      <c r="F55" s="48" t="e">
        <f>_xll.qlRateHelperQuoteValue($E55,Trigger)</f>
        <v>#NUM!</v>
      </c>
      <c r="G55" s="33" t="e">
        <f>_xll.qlFuturesRateHelperConvexityAdjustment($E55,Trigger)</f>
        <v>#NUM!</v>
      </c>
      <c r="H55" s="32" t="b">
        <v>1</v>
      </c>
      <c r="I55" s="32">
        <v>30</v>
      </c>
      <c r="J55" s="32">
        <v>21</v>
      </c>
      <c r="K55" s="31" t="e">
        <f>_xll.qlRateHelperEarliestDate($E55,Trigger)</f>
        <v>#NUM!</v>
      </c>
      <c r="L55" s="30" t="e">
        <f>_xll.qlRateHelperLatestDate($E55,Trigger)</f>
        <v>#NUM!</v>
      </c>
    </row>
    <row r="56" spans="1:12" x14ac:dyDescent="0.2">
      <c r="A56" s="35" t="b">
        <v>1</v>
      </c>
      <c r="B56" s="36"/>
      <c r="C56" s="35" t="str">
        <f t="shared" si="3"/>
        <v>FUT3M</v>
      </c>
      <c r="D56" s="34" t="str">
        <v>H7</v>
      </c>
      <c r="E56" s="34" t="str">
        <f t="shared" si="2"/>
        <v>EUR_YC3MRH_FUT3MH7</v>
      </c>
      <c r="F56" s="48" t="e">
        <f>_xll.qlRateHelperQuoteValue($E56,Trigger)</f>
        <v>#NUM!</v>
      </c>
      <c r="G56" s="33" t="e">
        <f>_xll.qlFuturesRateHelperConvexityAdjustment($E56,Trigger)</f>
        <v>#NUM!</v>
      </c>
      <c r="H56" s="32" t="b">
        <v>1</v>
      </c>
      <c r="I56" s="32">
        <v>30</v>
      </c>
      <c r="J56" s="32">
        <v>21</v>
      </c>
      <c r="K56" s="31" t="e">
        <f>_xll.qlRateHelperEarliestDate($E56,Trigger)</f>
        <v>#NUM!</v>
      </c>
      <c r="L56" s="30" t="e">
        <f>_xll.qlRateHelperLatestDate($E56,Trigger)</f>
        <v>#NUM!</v>
      </c>
    </row>
    <row r="57" spans="1:12" x14ac:dyDescent="0.2">
      <c r="A57" s="35" t="b">
        <v>1</v>
      </c>
      <c r="B57" s="36"/>
      <c r="C57" s="35" t="str">
        <f t="shared" si="3"/>
        <v>FUT3M</v>
      </c>
      <c r="D57" s="34" t="str">
        <v>M7</v>
      </c>
      <c r="E57" s="34" t="str">
        <f t="shared" si="2"/>
        <v>EUR_YC3MRH_FUT3MM7</v>
      </c>
      <c r="F57" s="48" t="e">
        <f>_xll.qlRateHelperQuoteValue($E57,Trigger)</f>
        <v>#NUM!</v>
      </c>
      <c r="G57" s="33" t="e">
        <f>_xll.qlFuturesRateHelperConvexityAdjustment($E57,Trigger)</f>
        <v>#NUM!</v>
      </c>
      <c r="H57" s="32" t="b">
        <v>1</v>
      </c>
      <c r="I57" s="32">
        <v>30</v>
      </c>
      <c r="J57" s="32">
        <v>21</v>
      </c>
      <c r="K57" s="31" t="e">
        <f>_xll.qlRateHelperEarliestDate($E57,Trigger)</f>
        <v>#NUM!</v>
      </c>
      <c r="L57" s="30" t="e">
        <f>_xll.qlRateHelperLatestDate($E57,Trigger)</f>
        <v>#NUM!</v>
      </c>
    </row>
    <row r="58" spans="1:12" x14ac:dyDescent="0.2">
      <c r="A58" s="35" t="b">
        <v>1</v>
      </c>
      <c r="B58" s="36"/>
      <c r="C58" s="35" t="str">
        <f t="shared" si="3"/>
        <v>FUT3M</v>
      </c>
      <c r="D58" s="34" t="str">
        <v>U7</v>
      </c>
      <c r="E58" s="34" t="str">
        <f t="shared" si="2"/>
        <v>EUR_YC3MRH_FUT3MU7</v>
      </c>
      <c r="F58" s="48" t="e">
        <f>_xll.qlRateHelperQuoteValue($E58,Trigger)</f>
        <v>#NUM!</v>
      </c>
      <c r="G58" s="33" t="e">
        <f>_xll.qlFuturesRateHelperConvexityAdjustment($E58,Trigger)</f>
        <v>#NUM!</v>
      </c>
      <c r="H58" s="32" t="b">
        <v>1</v>
      </c>
      <c r="I58" s="32">
        <v>30</v>
      </c>
      <c r="J58" s="32">
        <v>21</v>
      </c>
      <c r="K58" s="31" t="e">
        <f>_xll.qlRateHelperEarliestDate($E58,Trigger)</f>
        <v>#NUM!</v>
      </c>
      <c r="L58" s="30" t="e">
        <f>_xll.qlRateHelperLatestDate($E58,Trigger)</f>
        <v>#NUM!</v>
      </c>
    </row>
    <row r="59" spans="1:12" x14ac:dyDescent="0.2">
      <c r="A59" s="35" t="b">
        <v>1</v>
      </c>
      <c r="B59" s="36"/>
      <c r="C59" s="35" t="str">
        <f t="shared" si="3"/>
        <v>FUT3M</v>
      </c>
      <c r="D59" s="34" t="str">
        <v>Z7</v>
      </c>
      <c r="E59" s="34" t="str">
        <f t="shared" si="2"/>
        <v>EUR_YC3MRH_FUT3MZ7</v>
      </c>
      <c r="F59" s="48" t="e">
        <f>_xll.qlRateHelperQuoteValue($E59,Trigger)</f>
        <v>#NUM!</v>
      </c>
      <c r="G59" s="33" t="e">
        <f>_xll.qlFuturesRateHelperConvexityAdjustment($E59,Trigger)</f>
        <v>#NUM!</v>
      </c>
      <c r="H59" s="32" t="b">
        <v>1</v>
      </c>
      <c r="I59" s="32">
        <v>30</v>
      </c>
      <c r="J59" s="32">
        <v>21</v>
      </c>
      <c r="K59" s="31" t="e">
        <f>_xll.qlRateHelperEarliestDate($E59,Trigger)</f>
        <v>#NUM!</v>
      </c>
      <c r="L59" s="30" t="e">
        <f>_xll.qlRateHelperLatestDate($E59,Trigger)</f>
        <v>#NUM!</v>
      </c>
    </row>
    <row r="60" spans="1:12" x14ac:dyDescent="0.2">
      <c r="A60" s="35" t="b">
        <v>1</v>
      </c>
      <c r="B60" s="36"/>
      <c r="C60" s="35" t="str">
        <f t="shared" si="3"/>
        <v>FUT3M</v>
      </c>
      <c r="D60" s="34" t="str">
        <v>H8</v>
      </c>
      <c r="E60" s="34" t="str">
        <f t="shared" si="2"/>
        <v>EUR_YC3MRH_FUT3MH8</v>
      </c>
      <c r="F60" s="48" t="e">
        <f>_xll.qlRateHelperQuoteValue($E60,Trigger)</f>
        <v>#NUM!</v>
      </c>
      <c r="G60" s="33" t="e">
        <f>_xll.qlFuturesRateHelperConvexityAdjustment($E60,Trigger)</f>
        <v>#NUM!</v>
      </c>
      <c r="H60" s="32" t="b">
        <v>1</v>
      </c>
      <c r="I60" s="32">
        <v>30</v>
      </c>
      <c r="J60" s="32">
        <v>21</v>
      </c>
      <c r="K60" s="31" t="e">
        <f>_xll.qlRateHelperEarliestDate($E60,Trigger)</f>
        <v>#NUM!</v>
      </c>
      <c r="L60" s="30" t="e">
        <f>_xll.qlRateHelperLatestDate($E60,Trigger)</f>
        <v>#NUM!</v>
      </c>
    </row>
    <row r="61" spans="1:12" x14ac:dyDescent="0.2">
      <c r="A61" s="35" t="b">
        <v>1</v>
      </c>
      <c r="B61" s="36"/>
      <c r="C61" s="35" t="str">
        <f t="shared" si="3"/>
        <v>FUT3M</v>
      </c>
      <c r="D61" s="34" t="str">
        <v>M8</v>
      </c>
      <c r="E61" s="34" t="str">
        <f t="shared" si="2"/>
        <v>EUR_YC3MRH_FUT3MM8</v>
      </c>
      <c r="F61" s="48" t="e">
        <f>_xll.qlRateHelperQuoteValue($E61,Trigger)</f>
        <v>#NUM!</v>
      </c>
      <c r="G61" s="33" t="e">
        <f>_xll.qlFuturesRateHelperConvexityAdjustment($E61,Trigger)</f>
        <v>#NUM!</v>
      </c>
      <c r="H61" s="32" t="b">
        <v>1</v>
      </c>
      <c r="I61" s="32">
        <v>30</v>
      </c>
      <c r="J61" s="32">
        <v>21</v>
      </c>
      <c r="K61" s="31" t="e">
        <f>_xll.qlRateHelperEarliestDate($E61,Trigger)</f>
        <v>#NUM!</v>
      </c>
      <c r="L61" s="30" t="e">
        <f>_xll.qlRateHelperLatestDate($E61,Trigger)</f>
        <v>#NUM!</v>
      </c>
    </row>
    <row r="62" spans="1:12" x14ac:dyDescent="0.2">
      <c r="A62" s="35" t="b">
        <v>1</v>
      </c>
      <c r="B62" s="36"/>
      <c r="C62" s="35" t="str">
        <f t="shared" si="3"/>
        <v>FUT3M</v>
      </c>
      <c r="D62" s="34" t="str">
        <v>U8</v>
      </c>
      <c r="E62" s="34" t="str">
        <f t="shared" si="2"/>
        <v>EUR_YC3MRH_FUT3MU8</v>
      </c>
      <c r="F62" s="48" t="e">
        <f>_xll.qlRateHelperQuoteValue($E62,Trigger)</f>
        <v>#NUM!</v>
      </c>
      <c r="G62" s="33" t="e">
        <f>_xll.qlFuturesRateHelperConvexityAdjustment($E62,Trigger)</f>
        <v>#NUM!</v>
      </c>
      <c r="H62" s="32" t="b">
        <v>1</v>
      </c>
      <c r="I62" s="32">
        <v>30</v>
      </c>
      <c r="J62" s="32">
        <v>21</v>
      </c>
      <c r="K62" s="31" t="e">
        <f>_xll.qlRateHelperEarliestDate($E62,Trigger)</f>
        <v>#NUM!</v>
      </c>
      <c r="L62" s="30" t="e">
        <f>_xll.qlRateHelperLatestDate($E62,Trigger)</f>
        <v>#NUM!</v>
      </c>
    </row>
    <row r="63" spans="1:12" x14ac:dyDescent="0.2">
      <c r="A63" s="35" t="b">
        <v>1</v>
      </c>
      <c r="B63" s="36"/>
      <c r="C63" s="35" t="str">
        <f t="shared" si="3"/>
        <v>FUT3M</v>
      </c>
      <c r="D63" s="34" t="str">
        <v>Z8</v>
      </c>
      <c r="E63" s="34" t="str">
        <f t="shared" si="2"/>
        <v>EUR_YC3MRH_FUT3MZ8</v>
      </c>
      <c r="F63" s="48" t="e">
        <f>_xll.qlRateHelperQuoteValue($E63,Trigger)</f>
        <v>#NUM!</v>
      </c>
      <c r="G63" s="33" t="e">
        <f>_xll.qlFuturesRateHelperConvexityAdjustment($E63,Trigger)</f>
        <v>#NUM!</v>
      </c>
      <c r="H63" s="32" t="b">
        <v>1</v>
      </c>
      <c r="I63" s="32">
        <v>30</v>
      </c>
      <c r="J63" s="32">
        <v>21</v>
      </c>
      <c r="K63" s="31" t="e">
        <f>_xll.qlRateHelperEarliestDate($E63,Trigger)</f>
        <v>#NUM!</v>
      </c>
      <c r="L63" s="30" t="e">
        <f>_xll.qlRateHelperLatestDate($E63,Trigger)</f>
        <v>#NUM!</v>
      </c>
    </row>
    <row r="64" spans="1:12" x14ac:dyDescent="0.2">
      <c r="A64" s="35" t="b">
        <v>1</v>
      </c>
      <c r="B64" s="36"/>
      <c r="C64" s="35" t="str">
        <f t="shared" si="3"/>
        <v>FUT3M</v>
      </c>
      <c r="D64" s="34" t="str">
        <v>H9</v>
      </c>
      <c r="E64" s="34" t="str">
        <f t="shared" si="2"/>
        <v>EUR_YC3MRH_FUT3MH9</v>
      </c>
      <c r="F64" s="48" t="e">
        <f>_xll.qlRateHelperQuoteValue($E64,Trigger)</f>
        <v>#NUM!</v>
      </c>
      <c r="G64" s="33" t="e">
        <f>_xll.qlFuturesRateHelperConvexityAdjustment($E64,Trigger)</f>
        <v>#NUM!</v>
      </c>
      <c r="H64" s="32" t="b">
        <v>1</v>
      </c>
      <c r="I64" s="32">
        <v>30</v>
      </c>
      <c r="J64" s="32">
        <v>21</v>
      </c>
      <c r="K64" s="31" t="e">
        <f>_xll.qlRateHelperEarliestDate($E64,Trigger)</f>
        <v>#NUM!</v>
      </c>
      <c r="L64" s="30" t="e">
        <f>_xll.qlRateHelperLatestDate($E64,Trigger)</f>
        <v>#NUM!</v>
      </c>
    </row>
    <row r="65" spans="1:13" x14ac:dyDescent="0.2">
      <c r="A65" s="35" t="b">
        <v>1</v>
      </c>
      <c r="B65" s="36"/>
      <c r="C65" s="35" t="str">
        <f t="shared" si="3"/>
        <v>FUT3M</v>
      </c>
      <c r="D65" s="34" t="str">
        <v>M9</v>
      </c>
      <c r="E65" s="34" t="str">
        <f t="shared" si="2"/>
        <v>EUR_YC3MRH_FUT3MM9</v>
      </c>
      <c r="F65" s="48" t="e">
        <f>_xll.qlRateHelperQuoteValue($E65,Trigger)</f>
        <v>#NUM!</v>
      </c>
      <c r="G65" s="33" t="e">
        <f>_xll.qlFuturesRateHelperConvexityAdjustment($E65,Trigger)</f>
        <v>#NUM!</v>
      </c>
      <c r="H65" s="32" t="b">
        <v>1</v>
      </c>
      <c r="I65" s="32">
        <v>30</v>
      </c>
      <c r="J65" s="32">
        <v>21</v>
      </c>
      <c r="K65" s="31" t="e">
        <f>_xll.qlRateHelperEarliestDate($E65,Trigger)</f>
        <v>#NUM!</v>
      </c>
      <c r="L65" s="30" t="e">
        <f>_xll.qlRateHelperLatestDate($E65,Trigger)</f>
        <v>#NUM!</v>
      </c>
    </row>
    <row r="66" spans="1:13" x14ac:dyDescent="0.2">
      <c r="A66" s="35" t="b">
        <v>1</v>
      </c>
      <c r="B66" s="36"/>
      <c r="C66" s="35" t="str">
        <f t="shared" si="3"/>
        <v>FUT3M</v>
      </c>
      <c r="D66" s="34" t="str">
        <v>U9</v>
      </c>
      <c r="E66" s="34" t="str">
        <f t="shared" ref="E66:E97" si="4">RateHelperPrefix&amp;"_"&amp;$B66&amp;$C66&amp;$D66</f>
        <v>EUR_YC3MRH_FUT3MU9</v>
      </c>
      <c r="F66" s="48" t="e">
        <f>_xll.qlRateHelperQuoteValue($E66,Trigger)</f>
        <v>#NUM!</v>
      </c>
      <c r="G66" s="33" t="e">
        <f>_xll.qlFuturesRateHelperConvexityAdjustment($E66,Trigger)</f>
        <v>#NUM!</v>
      </c>
      <c r="H66" s="32" t="b">
        <v>1</v>
      </c>
      <c r="I66" s="32">
        <v>30</v>
      </c>
      <c r="J66" s="32">
        <v>21</v>
      </c>
      <c r="K66" s="31" t="e">
        <f>_xll.qlRateHelperEarliestDate($E66,Trigger)</f>
        <v>#NUM!</v>
      </c>
      <c r="L66" s="30" t="e">
        <f>_xll.qlRateHelperLatestDate($E66,Trigger)</f>
        <v>#NUM!</v>
      </c>
    </row>
    <row r="67" spans="1:13" x14ac:dyDescent="0.2">
      <c r="A67" s="35" t="b">
        <v>1</v>
      </c>
      <c r="B67" s="36"/>
      <c r="C67" s="35" t="str">
        <f t="shared" si="3"/>
        <v>FUT3M</v>
      </c>
      <c r="D67" s="34" t="str">
        <v>Z9</v>
      </c>
      <c r="E67" s="34" t="str">
        <f t="shared" si="4"/>
        <v>EUR_YC3MRH_FUT3MZ9</v>
      </c>
      <c r="F67" s="48" t="e">
        <f>_xll.qlRateHelperQuoteValue($E67,Trigger)</f>
        <v>#NUM!</v>
      </c>
      <c r="G67" s="33" t="e">
        <f>_xll.qlFuturesRateHelperConvexityAdjustment($E67,Trigger)</f>
        <v>#NUM!</v>
      </c>
      <c r="H67" s="32" t="b">
        <v>1</v>
      </c>
      <c r="I67" s="32">
        <v>30</v>
      </c>
      <c r="J67" s="32">
        <v>21</v>
      </c>
      <c r="K67" s="31" t="e">
        <f>_xll.qlRateHelperEarliestDate($E67,Trigger)</f>
        <v>#NUM!</v>
      </c>
      <c r="L67" s="30" t="e">
        <f>_xll.qlRateHelperLatestDate($E67,Trigger)</f>
        <v>#NUM!</v>
      </c>
    </row>
    <row r="68" spans="1:13" x14ac:dyDescent="0.2">
      <c r="A68" s="35" t="b">
        <v>1</v>
      </c>
      <c r="B68" s="36"/>
      <c r="C68" s="35" t="str">
        <f t="shared" si="3"/>
        <v>FUT3M</v>
      </c>
      <c r="D68" s="34" t="str">
        <v>H0</v>
      </c>
      <c r="E68" s="34" t="str">
        <f t="shared" si="4"/>
        <v>EUR_YC3MRH_FUT3MH0</v>
      </c>
      <c r="F68" s="48" t="e">
        <f>_xll.qlRateHelperQuoteValue($E68,Trigger)</f>
        <v>#NUM!</v>
      </c>
      <c r="G68" s="33" t="e">
        <f>_xll.qlFuturesRateHelperConvexityAdjustment($E68,Trigger)</f>
        <v>#NUM!</v>
      </c>
      <c r="H68" s="32" t="b">
        <v>1</v>
      </c>
      <c r="I68" s="32">
        <v>30</v>
      </c>
      <c r="J68" s="32">
        <v>21</v>
      </c>
      <c r="K68" s="31" t="e">
        <f>_xll.qlRateHelperEarliestDate($E68,Trigger)</f>
        <v>#NUM!</v>
      </c>
      <c r="L68" s="30" t="e">
        <f>_xll.qlRateHelperLatestDate($E68,Trigger)</f>
        <v>#NUM!</v>
      </c>
    </row>
    <row r="69" spans="1:13" x14ac:dyDescent="0.2">
      <c r="A69" s="35" t="b">
        <v>1</v>
      </c>
      <c r="B69" s="36"/>
      <c r="C69" s="35" t="str">
        <f t="shared" si="3"/>
        <v>FUT3M</v>
      </c>
      <c r="D69" s="34" t="str">
        <v>M0</v>
      </c>
      <c r="E69" s="34" t="str">
        <f t="shared" si="4"/>
        <v>EUR_YC3MRH_FUT3MM0</v>
      </c>
      <c r="F69" s="48" t="e">
        <f>_xll.qlRateHelperQuoteValue($E69,Trigger)</f>
        <v>#NUM!</v>
      </c>
      <c r="G69" s="33" t="e">
        <f>_xll.qlFuturesRateHelperConvexityAdjustment($E69,Trigger)</f>
        <v>#NUM!</v>
      </c>
      <c r="H69" s="32" t="b">
        <v>1</v>
      </c>
      <c r="I69" s="32">
        <v>30</v>
      </c>
      <c r="J69" s="32">
        <v>21</v>
      </c>
      <c r="K69" s="31" t="e">
        <f>_xll.qlRateHelperEarliestDate($E69,Trigger)</f>
        <v>#NUM!</v>
      </c>
      <c r="L69" s="30" t="e">
        <f>_xll.qlRateHelperLatestDate($E69,Trigger)</f>
        <v>#NUM!</v>
      </c>
    </row>
    <row r="70" spans="1:13" x14ac:dyDescent="0.2">
      <c r="A70" s="35" t="b">
        <v>1</v>
      </c>
      <c r="B70" s="36"/>
      <c r="C70" s="35" t="str">
        <f t="shared" si="3"/>
        <v>FUT3M</v>
      </c>
      <c r="D70" s="34" t="str">
        <v>U0</v>
      </c>
      <c r="E70" s="34" t="str">
        <f t="shared" si="4"/>
        <v>EUR_YC3MRH_FUT3MU0</v>
      </c>
      <c r="F70" s="48" t="e">
        <f>_xll.qlRateHelperQuoteValue($E70,Trigger)</f>
        <v>#NUM!</v>
      </c>
      <c r="G70" s="33" t="e">
        <f>_xll.qlFuturesRateHelperConvexityAdjustment($E70,Trigger)</f>
        <v>#NUM!</v>
      </c>
      <c r="H70" s="32" t="b">
        <v>1</v>
      </c>
      <c r="I70" s="32">
        <v>30</v>
      </c>
      <c r="J70" s="32">
        <v>21</v>
      </c>
      <c r="K70" s="31" t="e">
        <f>_xll.qlRateHelperEarliestDate($E70,Trigger)</f>
        <v>#NUM!</v>
      </c>
      <c r="L70" s="30" t="e">
        <f>_xll.qlRateHelperLatestDate($E70,Trigger)</f>
        <v>#NUM!</v>
      </c>
    </row>
    <row r="71" spans="1:13" x14ac:dyDescent="0.2">
      <c r="A71" s="35" t="b">
        <v>1</v>
      </c>
      <c r="B71" s="36"/>
      <c r="C71" s="35" t="str">
        <f t="shared" si="3"/>
        <v>FUT3M</v>
      </c>
      <c r="D71" s="34" t="str">
        <v>Z0</v>
      </c>
      <c r="E71" s="34" t="str">
        <f t="shared" si="4"/>
        <v>EUR_YC3MRH_FUT3MZ0</v>
      </c>
      <c r="F71" s="48" t="e">
        <f>_xll.qlRateHelperQuoteValue($E71,Trigger)</f>
        <v>#NUM!</v>
      </c>
      <c r="G71" s="33" t="e">
        <f>_xll.qlFuturesRateHelperConvexityAdjustment($E71,Trigger)</f>
        <v>#NUM!</v>
      </c>
      <c r="H71" s="32" t="b">
        <v>1</v>
      </c>
      <c r="I71" s="32">
        <v>30</v>
      </c>
      <c r="J71" s="32">
        <v>21</v>
      </c>
      <c r="K71" s="31" t="e">
        <f>_xll.qlRateHelperEarliestDate($E71,Trigger)</f>
        <v>#NUM!</v>
      </c>
      <c r="L71" s="30" t="e">
        <f>_xll.qlRateHelperLatestDate($E71,Trigger)</f>
        <v>#NUM!</v>
      </c>
    </row>
    <row r="72" spans="1:13" x14ac:dyDescent="0.2">
      <c r="A72" s="35" t="b">
        <v>1</v>
      </c>
      <c r="B72" s="36"/>
      <c r="C72" s="35" t="str">
        <f t="shared" si="3"/>
        <v>FUT3M</v>
      </c>
      <c r="D72" s="34" t="str">
        <v>H1</v>
      </c>
      <c r="E72" s="34" t="str">
        <f t="shared" si="4"/>
        <v>EUR_YC3MRH_FUT3MH1</v>
      </c>
      <c r="F72" s="48" t="e">
        <f>_xll.qlRateHelperQuoteValue($E72,Trigger)</f>
        <v>#NUM!</v>
      </c>
      <c r="G72" s="33" t="e">
        <f>_xll.qlFuturesRateHelperConvexityAdjustment($E72,Trigger)</f>
        <v>#NUM!</v>
      </c>
      <c r="H72" s="32" t="b">
        <v>1</v>
      </c>
      <c r="I72" s="32">
        <v>30</v>
      </c>
      <c r="J72" s="32">
        <v>21</v>
      </c>
      <c r="K72" s="31" t="e">
        <f>_xll.qlRateHelperEarliestDate($E72,Trigger)</f>
        <v>#NUM!</v>
      </c>
      <c r="L72" s="30" t="e">
        <f>_xll.qlRateHelperLatestDate($E72,Trigger)</f>
        <v>#NUM!</v>
      </c>
    </row>
    <row r="73" spans="1:13" x14ac:dyDescent="0.2">
      <c r="A73" s="35" t="b">
        <v>1</v>
      </c>
      <c r="B73" s="36"/>
      <c r="C73" s="35" t="str">
        <f t="shared" si="3"/>
        <v>FUT3M</v>
      </c>
      <c r="D73" s="34" t="str">
        <v>M1</v>
      </c>
      <c r="E73" s="34" t="str">
        <f t="shared" si="4"/>
        <v>EUR_YC3MRH_FUT3MM1</v>
      </c>
      <c r="F73" s="48" t="e">
        <f>_xll.qlRateHelperQuoteValue($E73,Trigger)</f>
        <v>#NUM!</v>
      </c>
      <c r="G73" s="33" t="e">
        <f>_xll.qlFuturesRateHelperConvexityAdjustment($E73,Trigger)</f>
        <v>#NUM!</v>
      </c>
      <c r="H73" s="32" t="b">
        <v>1</v>
      </c>
      <c r="I73" s="32">
        <v>30</v>
      </c>
      <c r="J73" s="32">
        <v>21</v>
      </c>
      <c r="K73" s="31" t="e">
        <f>_xll.qlRateHelperEarliestDate($E73,Trigger)</f>
        <v>#NUM!</v>
      </c>
      <c r="L73" s="30" t="e">
        <f>_xll.qlRateHelperLatestDate($E73,Trigger)</f>
        <v>#NUM!</v>
      </c>
    </row>
    <row r="74" spans="1:13" x14ac:dyDescent="0.2">
      <c r="A74" s="35" t="b">
        <v>1</v>
      </c>
      <c r="B74" s="36"/>
      <c r="C74" s="35" t="str">
        <f t="shared" si="3"/>
        <v>FUT3M</v>
      </c>
      <c r="D74" s="34" t="str">
        <v>U1</v>
      </c>
      <c r="E74" s="34" t="str">
        <f t="shared" si="4"/>
        <v>EUR_YC3MRH_FUT3MU1</v>
      </c>
      <c r="F74" s="48" t="e">
        <f>_xll.qlRateHelperQuoteValue($E74,Trigger)</f>
        <v>#NUM!</v>
      </c>
      <c r="G74" s="33" t="e">
        <f>_xll.qlFuturesRateHelperConvexityAdjustment($E74,Trigger)</f>
        <v>#NUM!</v>
      </c>
      <c r="H74" s="32" t="b">
        <v>1</v>
      </c>
      <c r="I74" s="32">
        <v>30</v>
      </c>
      <c r="J74" s="32">
        <v>21</v>
      </c>
      <c r="K74" s="31" t="e">
        <f>_xll.qlRateHelperEarliestDate($E74,Trigger)</f>
        <v>#NUM!</v>
      </c>
      <c r="L74" s="30" t="e">
        <f>_xll.qlRateHelperLatestDate($E74,Trigger)</f>
        <v>#NUM!</v>
      </c>
    </row>
    <row r="75" spans="1:13" x14ac:dyDescent="0.2">
      <c r="A75" s="35" t="b">
        <v>1</v>
      </c>
      <c r="B75" s="36"/>
      <c r="C75" s="35" t="str">
        <f t="shared" si="3"/>
        <v>FUT3M</v>
      </c>
      <c r="D75" s="34" t="str">
        <v>Z1</v>
      </c>
      <c r="E75" s="34" t="str">
        <f t="shared" si="4"/>
        <v>EUR_YC3MRH_FUT3MZ1</v>
      </c>
      <c r="F75" s="48" t="e">
        <f>_xll.qlRateHelperQuoteValue($E75,Trigger)</f>
        <v>#NUM!</v>
      </c>
      <c r="G75" s="33" t="e">
        <f>_xll.qlFuturesRateHelperConvexityAdjustment($E75,Trigger)</f>
        <v>#NUM!</v>
      </c>
      <c r="H75" s="32" t="b">
        <v>1</v>
      </c>
      <c r="I75" s="32">
        <v>30</v>
      </c>
      <c r="J75" s="32">
        <v>21</v>
      </c>
      <c r="K75" s="31" t="e">
        <f>_xll.qlRateHelperEarliestDate($E75,Trigger)</f>
        <v>#NUM!</v>
      </c>
      <c r="L75" s="30" t="e">
        <f>_xll.qlRateHelperLatestDate($E75,Trigger)</f>
        <v>#NUM!</v>
      </c>
    </row>
    <row r="76" spans="1:13" x14ac:dyDescent="0.2">
      <c r="A76" s="35" t="b">
        <v>1</v>
      </c>
      <c r="B76" s="36"/>
      <c r="C76" s="35" t="str">
        <f t="shared" si="3"/>
        <v>FUT3M</v>
      </c>
      <c r="D76" s="34" t="str">
        <v>H2</v>
      </c>
      <c r="E76" s="34" t="str">
        <f t="shared" si="4"/>
        <v>EUR_YC3MRH_FUT3MH2</v>
      </c>
      <c r="F76" s="48" t="e">
        <f>_xll.qlRateHelperQuoteValue($E76,Trigger)</f>
        <v>#NUM!</v>
      </c>
      <c r="G76" s="33" t="e">
        <f>_xll.qlFuturesRateHelperConvexityAdjustment($E76,Trigger)</f>
        <v>#NUM!</v>
      </c>
      <c r="H76" s="32" t="b">
        <v>1</v>
      </c>
      <c r="I76" s="32">
        <v>30</v>
      </c>
      <c r="J76" s="32">
        <v>21</v>
      </c>
      <c r="K76" s="31" t="e">
        <f>_xll.qlRateHelperEarliestDate($E76,Trigger)</f>
        <v>#NUM!</v>
      </c>
      <c r="L76" s="30" t="e">
        <f>_xll.qlRateHelperLatestDate($E76,Trigger)</f>
        <v>#NUM!</v>
      </c>
    </row>
    <row r="77" spans="1:13" x14ac:dyDescent="0.2">
      <c r="A77" s="28" t="b">
        <v>1</v>
      </c>
      <c r="B77" s="29"/>
      <c r="C77" s="28" t="str">
        <f t="shared" si="3"/>
        <v>FUT3M</v>
      </c>
      <c r="D77" s="27" t="str">
        <v>M2</v>
      </c>
      <c r="E77" s="27" t="str">
        <f t="shared" si="4"/>
        <v>EUR_YC3MRH_FUT3MM2</v>
      </c>
      <c r="F77" s="47" t="e">
        <f>_xll.qlRateHelperQuoteValue($E77,Trigger)</f>
        <v>#NUM!</v>
      </c>
      <c r="G77" s="26" t="e">
        <f>_xll.qlFuturesRateHelperConvexityAdjustment($E77,Trigger)</f>
        <v>#NUM!</v>
      </c>
      <c r="H77" s="25" t="b">
        <v>1</v>
      </c>
      <c r="I77" s="25">
        <v>30</v>
      </c>
      <c r="J77" s="32">
        <v>21</v>
      </c>
      <c r="K77" s="24" t="e">
        <f>_xll.qlRateHelperEarliestDate($E77,Trigger)</f>
        <v>#NUM!</v>
      </c>
      <c r="L77" s="23" t="e">
        <f>_xll.qlRateHelperLatestDate($E77,Trigger)</f>
        <v>#NUM!</v>
      </c>
      <c r="M77" s="46"/>
    </row>
    <row r="78" spans="1:13" ht="11.25" customHeight="1" x14ac:dyDescent="0.2">
      <c r="B78" s="44">
        <v>2</v>
      </c>
      <c r="C78" s="43"/>
      <c r="D78" s="42" t="s">
        <v>52</v>
      </c>
      <c r="E78" s="42" t="str">
        <f t="shared" si="4"/>
        <v>EUR_YC3MRH_2X1S</v>
      </c>
      <c r="F78" s="41" t="e">
        <f>_xll.qlRateHelperQuoteValue($E78,Trigger)</f>
        <v>#NUM!</v>
      </c>
      <c r="G78" s="41" t="e">
        <f>_xll.qlSwapRateHelperSpread($E78,Trigger)</f>
        <v>#NUM!</v>
      </c>
      <c r="H78" s="40" t="b">
        <v>0</v>
      </c>
      <c r="I78" s="40">
        <v>40</v>
      </c>
      <c r="J78" s="40">
        <v>1</v>
      </c>
      <c r="K78" s="39" t="e">
        <f>_xll.qlRateHelperEarliestDate($E78,Trigger)</f>
        <v>#NUM!</v>
      </c>
      <c r="L78" s="38" t="e">
        <f>_xll.qlRateHelperLatestDate($E78,Trigger)</f>
        <v>#NUM!</v>
      </c>
      <c r="M78" s="37"/>
    </row>
    <row r="79" spans="1:13" x14ac:dyDescent="0.2">
      <c r="B79" s="36">
        <v>3</v>
      </c>
      <c r="C79" s="35"/>
      <c r="D79" s="34" t="s">
        <v>52</v>
      </c>
      <c r="E79" s="34" t="str">
        <f t="shared" si="4"/>
        <v>EUR_YC3MRH_3X1S</v>
      </c>
      <c r="F79" s="33" t="e">
        <f>_xll.qlRateHelperQuoteValue($E79,Trigger)</f>
        <v>#NUM!</v>
      </c>
      <c r="G79" s="33" t="e">
        <f>_xll.qlSwapRateHelperSpread($E79,Trigger)</f>
        <v>#NUM!</v>
      </c>
      <c r="H79" s="32" t="b">
        <v>0</v>
      </c>
      <c r="I79" s="32">
        <v>40</v>
      </c>
      <c r="J79" s="32">
        <v>1</v>
      </c>
      <c r="K79" s="31" t="e">
        <f>_xll.qlRateHelperEarliestDate($E79,Trigger)</f>
        <v>#NUM!</v>
      </c>
      <c r="L79" s="30" t="e">
        <f>_xll.qlRateHelperLatestDate($E79,Trigger)</f>
        <v>#NUM!</v>
      </c>
      <c r="M79" s="45"/>
    </row>
    <row r="80" spans="1:13" x14ac:dyDescent="0.2">
      <c r="B80" s="36">
        <v>4</v>
      </c>
      <c r="C80" s="35"/>
      <c r="D80" s="34" t="s">
        <v>52</v>
      </c>
      <c r="E80" s="34" t="str">
        <f t="shared" si="4"/>
        <v>EUR_YC3MRH_4X1S</v>
      </c>
      <c r="F80" s="33" t="e">
        <f>_xll.qlRateHelperQuoteValue($E80,Trigger)</f>
        <v>#NUM!</v>
      </c>
      <c r="G80" s="33" t="e">
        <f>_xll.qlSwapRateHelperSpread($E80,Trigger)</f>
        <v>#NUM!</v>
      </c>
      <c r="H80" s="32" t="b">
        <v>0</v>
      </c>
      <c r="I80" s="32">
        <v>40</v>
      </c>
      <c r="J80" s="32">
        <v>1</v>
      </c>
      <c r="K80" s="31" t="e">
        <f>_xll.qlRateHelperEarliestDate($E80,Trigger)</f>
        <v>#NUM!</v>
      </c>
      <c r="L80" s="30" t="e">
        <f>_xll.qlRateHelperLatestDate($E80,Trigger)</f>
        <v>#NUM!</v>
      </c>
    </row>
    <row r="81" spans="2:14" x14ac:dyDescent="0.2">
      <c r="B81" s="36">
        <v>5</v>
      </c>
      <c r="C81" s="35"/>
      <c r="D81" s="34" t="s">
        <v>52</v>
      </c>
      <c r="E81" s="34" t="str">
        <f t="shared" si="4"/>
        <v>EUR_YC3MRH_5X1S</v>
      </c>
      <c r="F81" s="33" t="e">
        <f>_xll.qlRateHelperQuoteValue($E81,Trigger)</f>
        <v>#NUM!</v>
      </c>
      <c r="G81" s="33" t="e">
        <f>_xll.qlSwapRateHelperSpread($E81,Trigger)</f>
        <v>#NUM!</v>
      </c>
      <c r="H81" s="32" t="b">
        <v>0</v>
      </c>
      <c r="I81" s="32">
        <v>40</v>
      </c>
      <c r="J81" s="32">
        <v>1</v>
      </c>
      <c r="K81" s="31" t="e">
        <f>_xll.qlRateHelperEarliestDate($E81,Trigger)</f>
        <v>#NUM!</v>
      </c>
      <c r="L81" s="30" t="e">
        <f>_xll.qlRateHelperLatestDate($E81,Trigger)</f>
        <v>#NUM!</v>
      </c>
    </row>
    <row r="82" spans="2:14" ht="11.25" customHeight="1" x14ac:dyDescent="0.2">
      <c r="B82" s="36">
        <v>6</v>
      </c>
      <c r="C82" s="35"/>
      <c r="D82" s="34" t="s">
        <v>52</v>
      </c>
      <c r="E82" s="34" t="str">
        <f t="shared" si="4"/>
        <v>EUR_YC3MRH_6X1S</v>
      </c>
      <c r="F82" s="33" t="e">
        <f>_xll.qlRateHelperQuoteValue($E82,Trigger)</f>
        <v>#NUM!</v>
      </c>
      <c r="G82" s="33" t="e">
        <f>_xll.qlSwapRateHelperSpread($E82,Trigger)</f>
        <v>#NUM!</v>
      </c>
      <c r="H82" s="32" t="b">
        <v>0</v>
      </c>
      <c r="I82" s="32">
        <v>40</v>
      </c>
      <c r="J82" s="32">
        <v>1</v>
      </c>
      <c r="K82" s="31" t="e">
        <f>_xll.qlRateHelperEarliestDate($E82,Trigger)</f>
        <v>#NUM!</v>
      </c>
      <c r="L82" s="30" t="e">
        <f>_xll.qlRateHelperLatestDate($E82,Trigger)</f>
        <v>#NUM!</v>
      </c>
    </row>
    <row r="83" spans="2:14" x14ac:dyDescent="0.2">
      <c r="B83" s="36">
        <v>7</v>
      </c>
      <c r="C83" s="35"/>
      <c r="D83" s="34" t="s">
        <v>52</v>
      </c>
      <c r="E83" s="34" t="str">
        <f t="shared" si="4"/>
        <v>EUR_YC3MRH_7X1S</v>
      </c>
      <c r="F83" s="33" t="e">
        <f>_xll.qlRateHelperQuoteValue($E83,Trigger)</f>
        <v>#NUM!</v>
      </c>
      <c r="G83" s="33" t="e">
        <f>_xll.qlSwapRateHelperSpread($E83,Trigger)</f>
        <v>#NUM!</v>
      </c>
      <c r="H83" s="32" t="b">
        <v>0</v>
      </c>
      <c r="I83" s="32">
        <v>40</v>
      </c>
      <c r="J83" s="32">
        <v>1</v>
      </c>
      <c r="K83" s="31" t="e">
        <f>_xll.qlRateHelperEarliestDate($E83,Trigger)</f>
        <v>#NUM!</v>
      </c>
      <c r="L83" s="30" t="e">
        <f>_xll.qlRateHelperLatestDate($E83,Trigger)</f>
        <v>#NUM!</v>
      </c>
    </row>
    <row r="84" spans="2:14" x14ac:dyDescent="0.2">
      <c r="B84" s="36">
        <v>8</v>
      </c>
      <c r="C84" s="35"/>
      <c r="D84" s="34" t="s">
        <v>52</v>
      </c>
      <c r="E84" s="34" t="str">
        <f t="shared" si="4"/>
        <v>EUR_YC3MRH_8X1S</v>
      </c>
      <c r="F84" s="33" t="e">
        <f>_xll.qlRateHelperQuoteValue($E84,Trigger)</f>
        <v>#NUM!</v>
      </c>
      <c r="G84" s="33" t="e">
        <f>_xll.qlSwapRateHelperSpread($E84,Trigger)</f>
        <v>#NUM!</v>
      </c>
      <c r="H84" s="32" t="b">
        <v>0</v>
      </c>
      <c r="I84" s="32">
        <v>40</v>
      </c>
      <c r="J84" s="32">
        <v>1</v>
      </c>
      <c r="K84" s="31" t="e">
        <f>_xll.qlRateHelperEarliestDate($E84,Trigger)</f>
        <v>#NUM!</v>
      </c>
      <c r="L84" s="30" t="e">
        <f>_xll.qlRateHelperLatestDate($E84,Trigger)</f>
        <v>#NUM!</v>
      </c>
    </row>
    <row r="85" spans="2:14" ht="11.25" customHeight="1" x14ac:dyDescent="0.2">
      <c r="B85" s="36">
        <v>9</v>
      </c>
      <c r="C85" s="35"/>
      <c r="D85" s="34" t="s">
        <v>52</v>
      </c>
      <c r="E85" s="34" t="str">
        <f t="shared" si="4"/>
        <v>EUR_YC3MRH_9X1S</v>
      </c>
      <c r="F85" s="33" t="e">
        <f>_xll.qlRateHelperQuoteValue($E85,Trigger)</f>
        <v>#NUM!</v>
      </c>
      <c r="G85" s="33" t="e">
        <f>_xll.qlSwapRateHelperSpread($E85,Trigger)</f>
        <v>#NUM!</v>
      </c>
      <c r="H85" s="32" t="b">
        <v>0</v>
      </c>
      <c r="I85" s="32">
        <v>40</v>
      </c>
      <c r="J85" s="32">
        <v>1</v>
      </c>
      <c r="K85" s="31" t="e">
        <f>_xll.qlRateHelperEarliestDate($E85,Trigger)</f>
        <v>#NUM!</v>
      </c>
      <c r="L85" s="30" t="e">
        <f>_xll.qlRateHelperLatestDate($E85,Trigger)</f>
        <v>#NUM!</v>
      </c>
    </row>
    <row r="86" spans="2:14" x14ac:dyDescent="0.2">
      <c r="B86" s="36">
        <v>10</v>
      </c>
      <c r="C86" s="35"/>
      <c r="D86" s="34" t="s">
        <v>52</v>
      </c>
      <c r="E86" s="34" t="str">
        <f t="shared" si="4"/>
        <v>EUR_YC3MRH_10X1S</v>
      </c>
      <c r="F86" s="33" t="e">
        <f>_xll.qlRateHelperQuoteValue($E86,Trigger)</f>
        <v>#NUM!</v>
      </c>
      <c r="G86" s="33" t="e">
        <f>_xll.qlSwapRateHelperSpread($E86,Trigger)</f>
        <v>#NUM!</v>
      </c>
      <c r="H86" s="32" t="b">
        <v>0</v>
      </c>
      <c r="I86" s="32">
        <v>40</v>
      </c>
      <c r="J86" s="32">
        <v>1</v>
      </c>
      <c r="K86" s="31" t="e">
        <f>_xll.qlRateHelperEarliestDate($E86,Trigger)</f>
        <v>#NUM!</v>
      </c>
      <c r="L86" s="30" t="e">
        <f>_xll.qlRateHelperLatestDate($E86,Trigger)</f>
        <v>#NUM!</v>
      </c>
    </row>
    <row r="87" spans="2:14" x14ac:dyDescent="0.2">
      <c r="B87" s="36">
        <v>11</v>
      </c>
      <c r="C87" s="35"/>
      <c r="D87" s="34" t="s">
        <v>52</v>
      </c>
      <c r="E87" s="34" t="str">
        <f t="shared" si="4"/>
        <v>EUR_YC3MRH_11X1S</v>
      </c>
      <c r="F87" s="33" t="e">
        <f>_xll.qlRateHelperQuoteValue($E87,Trigger)</f>
        <v>#NUM!</v>
      </c>
      <c r="G87" s="33" t="e">
        <f>_xll.qlSwapRateHelperSpread($E87,Trigger)</f>
        <v>#NUM!</v>
      </c>
      <c r="H87" s="32" t="b">
        <v>0</v>
      </c>
      <c r="I87" s="32">
        <v>40</v>
      </c>
      <c r="J87" s="32">
        <v>1</v>
      </c>
      <c r="K87" s="31" t="e">
        <f>_xll.qlRateHelperEarliestDate($E87,Trigger)</f>
        <v>#NUM!</v>
      </c>
      <c r="L87" s="30" t="e">
        <f>_xll.qlRateHelperLatestDate($E87,Trigger)</f>
        <v>#NUM!</v>
      </c>
    </row>
    <row r="88" spans="2:14" x14ac:dyDescent="0.2">
      <c r="B88" s="29">
        <v>12</v>
      </c>
      <c r="C88" s="28"/>
      <c r="D88" s="27" t="s">
        <v>52</v>
      </c>
      <c r="E88" s="27" t="str">
        <f t="shared" si="4"/>
        <v>EUR_YC3MRH_12X1S</v>
      </c>
      <c r="F88" s="26" t="e">
        <f>_xll.qlRateHelperQuoteValue($E88,Trigger)</f>
        <v>#NUM!</v>
      </c>
      <c r="G88" s="26" t="e">
        <f>_xll.qlSwapRateHelperSpread($E88,Trigger)</f>
        <v>#NUM!</v>
      </c>
      <c r="H88" s="25" t="b">
        <v>0</v>
      </c>
      <c r="I88" s="25">
        <v>40</v>
      </c>
      <c r="J88" s="32">
        <v>1</v>
      </c>
      <c r="K88" s="24" t="e">
        <f>_xll.qlRateHelperEarliestDate($E88,Trigger)</f>
        <v>#NUM!</v>
      </c>
      <c r="L88" s="23" t="e">
        <f>_xll.qlRateHelperLatestDate($E88,Trigger)</f>
        <v>#NUM!</v>
      </c>
    </row>
    <row r="89" spans="2:14" x14ac:dyDescent="0.2">
      <c r="B89" s="44" t="s">
        <v>48</v>
      </c>
      <c r="C89" s="43">
        <v>12</v>
      </c>
      <c r="D89" s="42"/>
      <c r="E89" s="42" t="str">
        <f t="shared" si="4"/>
        <v>EUR_YC3MRH_1S12</v>
      </c>
      <c r="F89" s="41" t="e">
        <f>_xll.qlRateHelperQuoteValue($E89,Trigger)</f>
        <v>#NUM!</v>
      </c>
      <c r="G89" s="41" t="e">
        <f>_xll.qlSwapRateHelperSpread($E89,Trigger)</f>
        <v>#NUM!</v>
      </c>
      <c r="H89" s="40" t="b">
        <v>0</v>
      </c>
      <c r="I89" s="40">
        <v>40</v>
      </c>
      <c r="J89" s="40">
        <v>1</v>
      </c>
      <c r="K89" s="39" t="e">
        <f>_xll.qlRateHelperEarliestDate($E89,Trigger)</f>
        <v>#NUM!</v>
      </c>
      <c r="L89" s="38" t="e">
        <f>_xll.qlRateHelperLatestDate($E89,Trigger)</f>
        <v>#NUM!</v>
      </c>
    </row>
    <row r="90" spans="2:14" x14ac:dyDescent="0.2">
      <c r="B90" s="36" t="s">
        <v>49</v>
      </c>
      <c r="C90" s="35">
        <v>12</v>
      </c>
      <c r="D90" s="34"/>
      <c r="E90" s="34" t="str">
        <f t="shared" si="4"/>
        <v>EUR_YC3MRH_2S12</v>
      </c>
      <c r="F90" s="33" t="e">
        <f>_xll.qlRateHelperQuoteValue($E90,Trigger)</f>
        <v>#NUM!</v>
      </c>
      <c r="G90" s="33" t="e">
        <f>_xll.qlSwapRateHelperSpread($E90,Trigger)</f>
        <v>#NUM!</v>
      </c>
      <c r="H90" s="32" t="b">
        <v>0</v>
      </c>
      <c r="I90" s="32">
        <v>40</v>
      </c>
      <c r="J90" s="32">
        <v>1</v>
      </c>
      <c r="K90" s="31" t="e">
        <f>_xll.qlRateHelperEarliestDate($E90,Trigger)</f>
        <v>#NUM!</v>
      </c>
      <c r="L90" s="30" t="e">
        <f>_xll.qlRateHelperLatestDate($E90,Trigger)</f>
        <v>#NUM!</v>
      </c>
    </row>
    <row r="91" spans="2:14" x14ac:dyDescent="0.2">
      <c r="B91" s="36" t="s">
        <v>51</v>
      </c>
      <c r="C91" s="35">
        <v>12</v>
      </c>
      <c r="D91" s="34"/>
      <c r="E91" s="34" t="str">
        <f t="shared" si="4"/>
        <v>EUR_YC3MRH_3S12</v>
      </c>
      <c r="F91" s="33" t="e">
        <f>_xll.qlRateHelperQuoteValue($E91,Trigger)</f>
        <v>#NUM!</v>
      </c>
      <c r="G91" s="33" t="e">
        <f>_xll.qlSwapRateHelperSpread($E91,Trigger)</f>
        <v>#NUM!</v>
      </c>
      <c r="H91" s="32" t="b">
        <v>0</v>
      </c>
      <c r="I91" s="32">
        <v>40</v>
      </c>
      <c r="J91" s="32">
        <v>1</v>
      </c>
      <c r="K91" s="31" t="e">
        <f>_xll.qlRateHelperEarliestDate($E91,Trigger)</f>
        <v>#NUM!</v>
      </c>
      <c r="L91" s="30" t="e">
        <f>_xll.qlRateHelperLatestDate($E91,Trigger)</f>
        <v>#NUM!</v>
      </c>
    </row>
    <row r="92" spans="2:14" x14ac:dyDescent="0.2">
      <c r="B92" s="36" t="s">
        <v>50</v>
      </c>
      <c r="C92" s="35">
        <v>12</v>
      </c>
      <c r="D92" s="34"/>
      <c r="E92" s="34" t="str">
        <f t="shared" si="4"/>
        <v>EUR_YC3MRH_4S12</v>
      </c>
      <c r="F92" s="33" t="e">
        <f>_xll.qlRateHelperQuoteValue($E92,Trigger)</f>
        <v>#NUM!</v>
      </c>
      <c r="G92" s="33" t="e">
        <f>_xll.qlSwapRateHelperSpread($E92,Trigger)</f>
        <v>#NUM!</v>
      </c>
      <c r="H92" s="32" t="b">
        <v>0</v>
      </c>
      <c r="I92" s="32">
        <v>40</v>
      </c>
      <c r="J92" s="32">
        <v>1</v>
      </c>
      <c r="K92" s="31" t="e">
        <f>_xll.qlRateHelperEarliestDate($E92,Trigger)</f>
        <v>#NUM!</v>
      </c>
      <c r="L92" s="30" t="e">
        <f>_xll.qlRateHelperLatestDate($E92,Trigger)</f>
        <v>#NUM!</v>
      </c>
    </row>
    <row r="93" spans="2:14" x14ac:dyDescent="0.2">
      <c r="B93" s="36" t="s">
        <v>48</v>
      </c>
      <c r="C93" s="35">
        <v>24</v>
      </c>
      <c r="D93" s="34"/>
      <c r="E93" s="34" t="str">
        <f t="shared" si="4"/>
        <v>EUR_YC3MRH_1S24</v>
      </c>
      <c r="F93" s="33" t="e">
        <f>_xll.qlRateHelperQuoteValue($E93,Trigger)</f>
        <v>#NUM!</v>
      </c>
      <c r="G93" s="33" t="e">
        <f>_xll.qlSwapRateHelperSpread($E93,Trigger)</f>
        <v>#NUM!</v>
      </c>
      <c r="H93" s="32" t="b">
        <v>0</v>
      </c>
      <c r="I93" s="32">
        <v>40</v>
      </c>
      <c r="J93" s="32">
        <v>1</v>
      </c>
      <c r="K93" s="31" t="e">
        <f>_xll.qlRateHelperEarliestDate($E93,Trigger)</f>
        <v>#NUM!</v>
      </c>
      <c r="L93" s="30" t="e">
        <f>_xll.qlRateHelperLatestDate($E93,Trigger)</f>
        <v>#NUM!</v>
      </c>
    </row>
    <row r="94" spans="2:14" x14ac:dyDescent="0.2">
      <c r="B94" s="36" t="s">
        <v>49</v>
      </c>
      <c r="C94" s="35">
        <v>24</v>
      </c>
      <c r="D94" s="34"/>
      <c r="E94" s="34" t="str">
        <f t="shared" si="4"/>
        <v>EUR_YC3MRH_2S24</v>
      </c>
      <c r="F94" s="33" t="e">
        <f>_xll.qlRateHelperQuoteValue($E94,Trigger)</f>
        <v>#NUM!</v>
      </c>
      <c r="G94" s="33" t="e">
        <f>_xll.qlSwapRateHelperSpread($E94,Trigger)</f>
        <v>#NUM!</v>
      </c>
      <c r="H94" s="32" t="b">
        <v>0</v>
      </c>
      <c r="I94" s="32">
        <v>40</v>
      </c>
      <c r="J94" s="32">
        <v>1</v>
      </c>
      <c r="K94" s="31" t="e">
        <f>_xll.qlRateHelperEarliestDate($E94,Trigger)</f>
        <v>#NUM!</v>
      </c>
      <c r="L94" s="30" t="e">
        <f>_xll.qlRateHelperLatestDate($E94,Trigger)</f>
        <v>#NUM!</v>
      </c>
    </row>
    <row r="95" spans="2:14" x14ac:dyDescent="0.2">
      <c r="B95" s="29" t="s">
        <v>48</v>
      </c>
      <c r="C95" s="28">
        <v>36</v>
      </c>
      <c r="D95" s="27"/>
      <c r="E95" s="27" t="str">
        <f t="shared" si="4"/>
        <v>EUR_YC3MRH_1S36</v>
      </c>
      <c r="F95" s="26" t="e">
        <f>_xll.qlRateHelperQuoteValue($E95,Trigger)</f>
        <v>#NUM!</v>
      </c>
      <c r="G95" s="26" t="e">
        <f>_xll.qlSwapRateHelperSpread($E95,Trigger)</f>
        <v>#NUM!</v>
      </c>
      <c r="H95" s="25" t="b">
        <v>0</v>
      </c>
      <c r="I95" s="25">
        <v>40</v>
      </c>
      <c r="J95" s="25">
        <v>1</v>
      </c>
      <c r="K95" s="24" t="e">
        <f>_xll.qlRateHelperEarliestDate($E95,Trigger)</f>
        <v>#NUM!</v>
      </c>
      <c r="L95" s="23" t="e">
        <f>_xll.qlRateHelperLatestDate($E95,Trigger)</f>
        <v>#NUM!</v>
      </c>
    </row>
    <row r="96" spans="2:14" x14ac:dyDescent="0.2">
      <c r="B96" s="36" t="str">
        <f t="shared" ref="B96:B127" si="5">SwapFixedFreq</f>
        <v>AB</v>
      </c>
      <c r="C96" s="35" t="str">
        <f t="shared" ref="C96:C132" si="6">IborType</f>
        <v>3E</v>
      </c>
      <c r="D96" s="34" t="s">
        <v>47</v>
      </c>
      <c r="E96" s="34" t="str">
        <f t="shared" si="4"/>
        <v>EUR_YC3MRH_AB3E1Y</v>
      </c>
      <c r="F96" s="33" t="e">
        <f>_xll.qlRateHelperQuoteValue($E96,Trigger)</f>
        <v>#NUM!</v>
      </c>
      <c r="G96" s="33" t="e">
        <f>_xll.qlSwapRateHelperSpread($E96,Trigger)</f>
        <v>#NUM!</v>
      </c>
      <c r="H96" s="32" t="b">
        <v>0</v>
      </c>
      <c r="I96" s="32">
        <v>50</v>
      </c>
      <c r="J96" s="32">
        <v>1</v>
      </c>
      <c r="K96" s="31" t="e">
        <f>_xll.qlRateHelperEarliestDate($E96,Trigger)</f>
        <v>#NUM!</v>
      </c>
      <c r="L96" s="30" t="e">
        <f>_xll.qlRateHelperLatestDate($E96,Trigger)</f>
        <v>#NUM!</v>
      </c>
      <c r="N96" s="37" t="e">
        <f t="shared" ref="N96:N132" si="7">IF(G96=G133,F96-F133,"--")</f>
        <v>#NUM!</v>
      </c>
    </row>
    <row r="97" spans="2:14" x14ac:dyDescent="0.2">
      <c r="B97" s="36" t="str">
        <f t="shared" si="5"/>
        <v>AB</v>
      </c>
      <c r="C97" s="35" t="str">
        <f t="shared" si="6"/>
        <v>3E</v>
      </c>
      <c r="D97" s="34" t="s">
        <v>46</v>
      </c>
      <c r="E97" s="34" t="str">
        <f t="shared" si="4"/>
        <v>EUR_YC3MRH_AB3E15M</v>
      </c>
      <c r="F97" s="33" t="e">
        <f>_xll.qlRateHelperQuoteValue($E97,Trigger)</f>
        <v>#NUM!</v>
      </c>
      <c r="G97" s="33" t="e">
        <f>_xll.qlSwapRateHelperSpread($E97,Trigger)</f>
        <v>#NUM!</v>
      </c>
      <c r="H97" s="32" t="b">
        <v>0</v>
      </c>
      <c r="I97" s="32">
        <v>50</v>
      </c>
      <c r="J97" s="32">
        <v>1</v>
      </c>
      <c r="K97" s="31" t="e">
        <f>_xll.qlRateHelperEarliestDate($E97,Trigger)</f>
        <v>#NUM!</v>
      </c>
      <c r="L97" s="30" t="e">
        <f>_xll.qlRateHelperLatestDate($E97,Trigger)</f>
        <v>#NUM!</v>
      </c>
      <c r="N97" s="37" t="e">
        <f t="shared" si="7"/>
        <v>#NUM!</v>
      </c>
    </row>
    <row r="98" spans="2:14" x14ac:dyDescent="0.2">
      <c r="B98" s="36" t="str">
        <f t="shared" si="5"/>
        <v>AB</v>
      </c>
      <c r="C98" s="35" t="str">
        <f t="shared" si="6"/>
        <v>3E</v>
      </c>
      <c r="D98" s="34" t="s">
        <v>45</v>
      </c>
      <c r="E98" s="34" t="str">
        <f t="shared" ref="E98:E129" si="8">RateHelperPrefix&amp;"_"&amp;$B98&amp;$C98&amp;$D98</f>
        <v>EUR_YC3MRH_AB3E18M</v>
      </c>
      <c r="F98" s="33" t="e">
        <f>_xll.qlRateHelperQuoteValue($E98,Trigger)</f>
        <v>#NUM!</v>
      </c>
      <c r="G98" s="33" t="e">
        <f>_xll.qlSwapRateHelperSpread($E98,Trigger)</f>
        <v>#NUM!</v>
      </c>
      <c r="H98" s="32" t="b">
        <v>0</v>
      </c>
      <c r="I98" s="32">
        <v>50</v>
      </c>
      <c r="J98" s="32">
        <v>1</v>
      </c>
      <c r="K98" s="31" t="e">
        <f>_xll.qlRateHelperEarliestDate($E98,Trigger)</f>
        <v>#NUM!</v>
      </c>
      <c r="L98" s="30" t="e">
        <f>_xll.qlRateHelperLatestDate($E98,Trigger)</f>
        <v>#NUM!</v>
      </c>
      <c r="N98" s="37" t="e">
        <f t="shared" si="7"/>
        <v>#NUM!</v>
      </c>
    </row>
    <row r="99" spans="2:14" x14ac:dyDescent="0.2">
      <c r="B99" s="36" t="str">
        <f t="shared" si="5"/>
        <v>AB</v>
      </c>
      <c r="C99" s="35" t="str">
        <f t="shared" si="6"/>
        <v>3E</v>
      </c>
      <c r="D99" s="34" t="s">
        <v>44</v>
      </c>
      <c r="E99" s="34" t="str">
        <f t="shared" si="8"/>
        <v>EUR_YC3MRH_AB3E21M</v>
      </c>
      <c r="F99" s="33" t="e">
        <f>_xll.qlRateHelperQuoteValue($E99,Trigger)</f>
        <v>#NUM!</v>
      </c>
      <c r="G99" s="33" t="e">
        <f>_xll.qlSwapRateHelperSpread($E99,Trigger)</f>
        <v>#NUM!</v>
      </c>
      <c r="H99" s="32" t="b">
        <v>0</v>
      </c>
      <c r="I99" s="32">
        <v>50</v>
      </c>
      <c r="J99" s="32">
        <v>1</v>
      </c>
      <c r="K99" s="31" t="e">
        <f>_xll.qlRateHelperEarliestDate($E99,Trigger)</f>
        <v>#NUM!</v>
      </c>
      <c r="L99" s="30" t="e">
        <f>_xll.qlRateHelperLatestDate($E99,Trigger)</f>
        <v>#NUM!</v>
      </c>
      <c r="N99" s="37" t="e">
        <f t="shared" si="7"/>
        <v>#NUM!</v>
      </c>
    </row>
    <row r="100" spans="2:14" x14ac:dyDescent="0.2">
      <c r="B100" s="36" t="str">
        <f t="shared" si="5"/>
        <v>AB</v>
      </c>
      <c r="C100" s="35" t="str">
        <f t="shared" si="6"/>
        <v>3E</v>
      </c>
      <c r="D100" s="34" t="s">
        <v>43</v>
      </c>
      <c r="E100" s="34" t="str">
        <f t="shared" si="8"/>
        <v>EUR_YC3MRH_AB3E2Y</v>
      </c>
      <c r="F100" s="33" t="e">
        <f>_xll.qlRateHelperQuoteValue($E100,Trigger)</f>
        <v>#NUM!</v>
      </c>
      <c r="G100" s="33" t="e">
        <f>_xll.qlSwapRateHelperSpread($E100,Trigger)</f>
        <v>#NUM!</v>
      </c>
      <c r="H100" s="32" t="b">
        <v>0</v>
      </c>
      <c r="I100" s="32">
        <v>50</v>
      </c>
      <c r="J100" s="32">
        <v>1</v>
      </c>
      <c r="K100" s="31" t="e">
        <f>_xll.qlRateHelperEarliestDate($E100,Trigger)</f>
        <v>#NUM!</v>
      </c>
      <c r="L100" s="30" t="e">
        <f>_xll.qlRateHelperLatestDate($E100,Trigger)</f>
        <v>#NUM!</v>
      </c>
      <c r="N100" s="37" t="e">
        <f t="shared" si="7"/>
        <v>#NUM!</v>
      </c>
    </row>
    <row r="101" spans="2:14" x14ac:dyDescent="0.2">
      <c r="B101" s="36" t="str">
        <f t="shared" si="5"/>
        <v>AB</v>
      </c>
      <c r="C101" s="35" t="str">
        <f t="shared" si="6"/>
        <v>3E</v>
      </c>
      <c r="D101" s="34" t="s">
        <v>42</v>
      </c>
      <c r="E101" s="34" t="str">
        <f t="shared" si="8"/>
        <v>EUR_YC3MRH_AB3E3Y</v>
      </c>
      <c r="F101" s="33" t="e">
        <f>_xll.qlRateHelperQuoteValue($E101,Trigger)</f>
        <v>#NUM!</v>
      </c>
      <c r="G101" s="33" t="e">
        <f>_xll.qlSwapRateHelperSpread($E101,Trigger)</f>
        <v>#NUM!</v>
      </c>
      <c r="H101" s="32" t="b">
        <v>1</v>
      </c>
      <c r="I101" s="32">
        <v>50</v>
      </c>
      <c r="J101" s="32">
        <v>1</v>
      </c>
      <c r="K101" s="31" t="e">
        <f>_xll.qlRateHelperEarliestDate($E101,Trigger)</f>
        <v>#NUM!</v>
      </c>
      <c r="L101" s="30" t="e">
        <f>_xll.qlRateHelperLatestDate($E101,Trigger)</f>
        <v>#NUM!</v>
      </c>
      <c r="N101" s="37" t="e">
        <f t="shared" si="7"/>
        <v>#NUM!</v>
      </c>
    </row>
    <row r="102" spans="2:14" x14ac:dyDescent="0.2">
      <c r="B102" s="36" t="str">
        <f t="shared" si="5"/>
        <v>AB</v>
      </c>
      <c r="C102" s="35" t="str">
        <f t="shared" si="6"/>
        <v>3E</v>
      </c>
      <c r="D102" s="34" t="s">
        <v>41</v>
      </c>
      <c r="E102" s="34" t="str">
        <f t="shared" si="8"/>
        <v>EUR_YC3MRH_AB3E4Y</v>
      </c>
      <c r="F102" s="33" t="e">
        <f>_xll.qlRateHelperQuoteValue($E102,Trigger)</f>
        <v>#NUM!</v>
      </c>
      <c r="G102" s="33" t="e">
        <f>_xll.qlSwapRateHelperSpread($E102,Trigger)</f>
        <v>#NUM!</v>
      </c>
      <c r="H102" s="32" t="b">
        <v>1</v>
      </c>
      <c r="I102" s="32">
        <v>50</v>
      </c>
      <c r="J102" s="32">
        <v>1</v>
      </c>
      <c r="K102" s="31" t="e">
        <f>_xll.qlRateHelperEarliestDate($E102,Trigger)</f>
        <v>#NUM!</v>
      </c>
      <c r="L102" s="30" t="e">
        <f>_xll.qlRateHelperLatestDate($E102,Trigger)</f>
        <v>#NUM!</v>
      </c>
      <c r="N102" s="37" t="e">
        <f t="shared" si="7"/>
        <v>#NUM!</v>
      </c>
    </row>
    <row r="103" spans="2:14" x14ac:dyDescent="0.2">
      <c r="B103" s="36" t="str">
        <f t="shared" si="5"/>
        <v>AB</v>
      </c>
      <c r="C103" s="35" t="str">
        <f t="shared" si="6"/>
        <v>3E</v>
      </c>
      <c r="D103" s="34" t="s">
        <v>40</v>
      </c>
      <c r="E103" s="34" t="str">
        <f t="shared" si="8"/>
        <v>EUR_YC3MRH_AB3E5Y</v>
      </c>
      <c r="F103" s="33" t="e">
        <f>_xll.qlRateHelperQuoteValue($E103,Trigger)</f>
        <v>#NUM!</v>
      </c>
      <c r="G103" s="33" t="e">
        <f>_xll.qlSwapRateHelperSpread($E103,Trigger)</f>
        <v>#NUM!</v>
      </c>
      <c r="H103" s="32" t="b">
        <v>1</v>
      </c>
      <c r="I103" s="32">
        <v>50</v>
      </c>
      <c r="J103" s="32">
        <v>1</v>
      </c>
      <c r="K103" s="31" t="e">
        <f>_xll.qlRateHelperEarliestDate($E103,Trigger)</f>
        <v>#NUM!</v>
      </c>
      <c r="L103" s="30" t="e">
        <f>_xll.qlRateHelperLatestDate($E103,Trigger)</f>
        <v>#NUM!</v>
      </c>
      <c r="N103" s="37" t="e">
        <f t="shared" si="7"/>
        <v>#NUM!</v>
      </c>
    </row>
    <row r="104" spans="2:14" x14ac:dyDescent="0.2">
      <c r="B104" s="36" t="str">
        <f t="shared" si="5"/>
        <v>AB</v>
      </c>
      <c r="C104" s="35" t="str">
        <f t="shared" si="6"/>
        <v>3E</v>
      </c>
      <c r="D104" s="34" t="s">
        <v>39</v>
      </c>
      <c r="E104" s="34" t="str">
        <f t="shared" si="8"/>
        <v>EUR_YC3MRH_AB3E6Y</v>
      </c>
      <c r="F104" s="33" t="e">
        <f>_xll.qlRateHelperQuoteValue($E104,Trigger)</f>
        <v>#NUM!</v>
      </c>
      <c r="G104" s="33" t="e">
        <f>_xll.qlSwapRateHelperSpread($E104,Trigger)</f>
        <v>#NUM!</v>
      </c>
      <c r="H104" s="32" t="b">
        <v>1</v>
      </c>
      <c r="I104" s="32">
        <v>50</v>
      </c>
      <c r="J104" s="32">
        <v>1</v>
      </c>
      <c r="K104" s="31" t="e">
        <f>_xll.qlRateHelperEarliestDate($E104,Trigger)</f>
        <v>#NUM!</v>
      </c>
      <c r="L104" s="30" t="e">
        <f>_xll.qlRateHelperLatestDate($E104,Trigger)</f>
        <v>#NUM!</v>
      </c>
      <c r="N104" s="37" t="e">
        <f t="shared" si="7"/>
        <v>#NUM!</v>
      </c>
    </row>
    <row r="105" spans="2:14" x14ac:dyDescent="0.2">
      <c r="B105" s="36" t="str">
        <f t="shared" si="5"/>
        <v>AB</v>
      </c>
      <c r="C105" s="35" t="str">
        <f t="shared" si="6"/>
        <v>3E</v>
      </c>
      <c r="D105" s="34" t="s">
        <v>38</v>
      </c>
      <c r="E105" s="34" t="str">
        <f t="shared" si="8"/>
        <v>EUR_YC3MRH_AB3E7Y</v>
      </c>
      <c r="F105" s="33" t="e">
        <f>_xll.qlRateHelperQuoteValue($E105,Trigger)</f>
        <v>#NUM!</v>
      </c>
      <c r="G105" s="33" t="e">
        <f>_xll.qlSwapRateHelperSpread($E105,Trigger)</f>
        <v>#NUM!</v>
      </c>
      <c r="H105" s="32" t="b">
        <v>1</v>
      </c>
      <c r="I105" s="32">
        <v>50</v>
      </c>
      <c r="J105" s="32">
        <v>1</v>
      </c>
      <c r="K105" s="31" t="e">
        <f>_xll.qlRateHelperEarliestDate($E105,Trigger)</f>
        <v>#NUM!</v>
      </c>
      <c r="L105" s="30" t="e">
        <f>_xll.qlRateHelperLatestDate($E105,Trigger)</f>
        <v>#NUM!</v>
      </c>
      <c r="N105" s="37" t="e">
        <f t="shared" si="7"/>
        <v>#NUM!</v>
      </c>
    </row>
    <row r="106" spans="2:14" x14ac:dyDescent="0.2">
      <c r="B106" s="36" t="str">
        <f t="shared" si="5"/>
        <v>AB</v>
      </c>
      <c r="C106" s="35" t="str">
        <f t="shared" si="6"/>
        <v>3E</v>
      </c>
      <c r="D106" s="34" t="s">
        <v>37</v>
      </c>
      <c r="E106" s="34" t="str">
        <f t="shared" si="8"/>
        <v>EUR_YC3MRH_AB3E8Y</v>
      </c>
      <c r="F106" s="33" t="e">
        <f>_xll.qlRateHelperQuoteValue($E106,Trigger)</f>
        <v>#NUM!</v>
      </c>
      <c r="G106" s="33" t="e">
        <f>_xll.qlSwapRateHelperSpread($E106,Trigger)</f>
        <v>#NUM!</v>
      </c>
      <c r="H106" s="32" t="b">
        <v>1</v>
      </c>
      <c r="I106" s="32">
        <v>50</v>
      </c>
      <c r="J106" s="32">
        <v>1</v>
      </c>
      <c r="K106" s="31" t="e">
        <f>_xll.qlRateHelperEarliestDate($E106,Trigger)</f>
        <v>#NUM!</v>
      </c>
      <c r="L106" s="30" t="e">
        <f>_xll.qlRateHelperLatestDate($E106,Trigger)</f>
        <v>#NUM!</v>
      </c>
      <c r="N106" s="37" t="e">
        <f t="shared" si="7"/>
        <v>#NUM!</v>
      </c>
    </row>
    <row r="107" spans="2:14" x14ac:dyDescent="0.2">
      <c r="B107" s="36" t="str">
        <f t="shared" si="5"/>
        <v>AB</v>
      </c>
      <c r="C107" s="35" t="str">
        <f t="shared" si="6"/>
        <v>3E</v>
      </c>
      <c r="D107" s="34" t="s">
        <v>36</v>
      </c>
      <c r="E107" s="34" t="str">
        <f t="shared" si="8"/>
        <v>EUR_YC3MRH_AB3E9Y</v>
      </c>
      <c r="F107" s="33" t="e">
        <f>_xll.qlRateHelperQuoteValue($E107,Trigger)</f>
        <v>#NUM!</v>
      </c>
      <c r="G107" s="33" t="e">
        <f>_xll.qlSwapRateHelperSpread($E107,Trigger)</f>
        <v>#NUM!</v>
      </c>
      <c r="H107" s="32" t="b">
        <v>1</v>
      </c>
      <c r="I107" s="32">
        <v>50</v>
      </c>
      <c r="J107" s="32">
        <v>1</v>
      </c>
      <c r="K107" s="31" t="e">
        <f>_xll.qlRateHelperEarliestDate($E107,Trigger)</f>
        <v>#NUM!</v>
      </c>
      <c r="L107" s="30" t="e">
        <f>_xll.qlRateHelperLatestDate($E107,Trigger)</f>
        <v>#NUM!</v>
      </c>
      <c r="N107" s="37" t="e">
        <f t="shared" si="7"/>
        <v>#NUM!</v>
      </c>
    </row>
    <row r="108" spans="2:14" x14ac:dyDescent="0.2">
      <c r="B108" s="36" t="str">
        <f t="shared" si="5"/>
        <v>AB</v>
      </c>
      <c r="C108" s="35" t="str">
        <f t="shared" si="6"/>
        <v>3E</v>
      </c>
      <c r="D108" s="34" t="s">
        <v>35</v>
      </c>
      <c r="E108" s="34" t="str">
        <f t="shared" si="8"/>
        <v>EUR_YC3MRH_AB3E10Y</v>
      </c>
      <c r="F108" s="33" t="e">
        <f>_xll.qlRateHelperQuoteValue($E108,Trigger)</f>
        <v>#NUM!</v>
      </c>
      <c r="G108" s="33" t="e">
        <f>_xll.qlSwapRateHelperSpread($E108,Trigger)</f>
        <v>#NUM!</v>
      </c>
      <c r="H108" s="32" t="b">
        <v>1</v>
      </c>
      <c r="I108" s="32">
        <v>50</v>
      </c>
      <c r="J108" s="32">
        <v>1</v>
      </c>
      <c r="K108" s="31" t="e">
        <f>_xll.qlRateHelperEarliestDate($E108,Trigger)</f>
        <v>#NUM!</v>
      </c>
      <c r="L108" s="30" t="e">
        <f>_xll.qlRateHelperLatestDate($E108,Trigger)</f>
        <v>#NUM!</v>
      </c>
      <c r="N108" s="37" t="e">
        <f t="shared" si="7"/>
        <v>#NUM!</v>
      </c>
    </row>
    <row r="109" spans="2:14" x14ac:dyDescent="0.2">
      <c r="B109" s="36" t="str">
        <f t="shared" si="5"/>
        <v>AB</v>
      </c>
      <c r="C109" s="35" t="str">
        <f t="shared" si="6"/>
        <v>3E</v>
      </c>
      <c r="D109" s="34" t="s">
        <v>34</v>
      </c>
      <c r="E109" s="34" t="str">
        <f t="shared" si="8"/>
        <v>EUR_YC3MRH_AB3E11Y</v>
      </c>
      <c r="F109" s="33" t="e">
        <f>_xll.qlRateHelperQuoteValue($E109,Trigger)</f>
        <v>#NUM!</v>
      </c>
      <c r="G109" s="33" t="e">
        <f>_xll.qlSwapRateHelperSpread($E109,Trigger)</f>
        <v>#NUM!</v>
      </c>
      <c r="H109" s="32" t="b">
        <v>0</v>
      </c>
      <c r="I109" s="32">
        <v>50</v>
      </c>
      <c r="J109" s="32">
        <v>1</v>
      </c>
      <c r="K109" s="31" t="e">
        <f>_xll.qlRateHelperEarliestDate($E109,Trigger)</f>
        <v>#NUM!</v>
      </c>
      <c r="L109" s="30" t="e">
        <f>_xll.qlRateHelperLatestDate($E109,Trigger)</f>
        <v>#NUM!</v>
      </c>
      <c r="N109" s="37" t="e">
        <f t="shared" si="7"/>
        <v>#NUM!</v>
      </c>
    </row>
    <row r="110" spans="2:14" x14ac:dyDescent="0.2">
      <c r="B110" s="36" t="str">
        <f t="shared" si="5"/>
        <v>AB</v>
      </c>
      <c r="C110" s="35" t="str">
        <f t="shared" si="6"/>
        <v>3E</v>
      </c>
      <c r="D110" s="34" t="s">
        <v>33</v>
      </c>
      <c r="E110" s="34" t="str">
        <f t="shared" si="8"/>
        <v>EUR_YC3MRH_AB3E12Y</v>
      </c>
      <c r="F110" s="33" t="e">
        <f>_xll.qlRateHelperQuoteValue($E110,Trigger)</f>
        <v>#NUM!</v>
      </c>
      <c r="G110" s="33" t="e">
        <f>_xll.qlSwapRateHelperSpread($E110,Trigger)</f>
        <v>#NUM!</v>
      </c>
      <c r="H110" s="32" t="b">
        <v>1</v>
      </c>
      <c r="I110" s="32">
        <v>50</v>
      </c>
      <c r="J110" s="32">
        <v>1</v>
      </c>
      <c r="K110" s="31" t="e">
        <f>_xll.qlRateHelperEarliestDate($E110,Trigger)</f>
        <v>#NUM!</v>
      </c>
      <c r="L110" s="30" t="e">
        <f>_xll.qlRateHelperLatestDate($E110,Trigger)</f>
        <v>#NUM!</v>
      </c>
      <c r="N110" s="37" t="e">
        <f t="shared" si="7"/>
        <v>#NUM!</v>
      </c>
    </row>
    <row r="111" spans="2:14" x14ac:dyDescent="0.2">
      <c r="B111" s="36" t="str">
        <f t="shared" si="5"/>
        <v>AB</v>
      </c>
      <c r="C111" s="35" t="str">
        <f t="shared" si="6"/>
        <v>3E</v>
      </c>
      <c r="D111" s="34" t="s">
        <v>32</v>
      </c>
      <c r="E111" s="34" t="str">
        <f t="shared" si="8"/>
        <v>EUR_YC3MRH_AB3E13Y</v>
      </c>
      <c r="F111" s="33" t="e">
        <f>_xll.qlRateHelperQuoteValue($E111,Trigger)</f>
        <v>#NUM!</v>
      </c>
      <c r="G111" s="33" t="e">
        <f>_xll.qlSwapRateHelperSpread($E111,Trigger)</f>
        <v>#NUM!</v>
      </c>
      <c r="H111" s="32" t="b">
        <v>0</v>
      </c>
      <c r="I111" s="32">
        <v>50</v>
      </c>
      <c r="J111" s="32">
        <v>1</v>
      </c>
      <c r="K111" s="31" t="e">
        <f>_xll.qlRateHelperEarliestDate($E111,Trigger)</f>
        <v>#NUM!</v>
      </c>
      <c r="L111" s="30" t="e">
        <f>_xll.qlRateHelperLatestDate($E111,Trigger)</f>
        <v>#NUM!</v>
      </c>
      <c r="N111" s="37" t="e">
        <f t="shared" si="7"/>
        <v>#NUM!</v>
      </c>
    </row>
    <row r="112" spans="2:14" x14ac:dyDescent="0.2">
      <c r="B112" s="36" t="str">
        <f t="shared" si="5"/>
        <v>AB</v>
      </c>
      <c r="C112" s="35" t="str">
        <f t="shared" si="6"/>
        <v>3E</v>
      </c>
      <c r="D112" s="34" t="s">
        <v>31</v>
      </c>
      <c r="E112" s="34" t="str">
        <f t="shared" si="8"/>
        <v>EUR_YC3MRH_AB3E14Y</v>
      </c>
      <c r="F112" s="33" t="e">
        <f>_xll.qlRateHelperQuoteValue($E112,Trigger)</f>
        <v>#NUM!</v>
      </c>
      <c r="G112" s="33" t="e">
        <f>_xll.qlSwapRateHelperSpread($E112,Trigger)</f>
        <v>#NUM!</v>
      </c>
      <c r="H112" s="32" t="b">
        <v>0</v>
      </c>
      <c r="I112" s="32">
        <v>50</v>
      </c>
      <c r="J112" s="32">
        <v>1</v>
      </c>
      <c r="K112" s="31" t="e">
        <f>_xll.qlRateHelperEarliestDate($E112,Trigger)</f>
        <v>#NUM!</v>
      </c>
      <c r="L112" s="30" t="e">
        <f>_xll.qlRateHelperLatestDate($E112,Trigger)</f>
        <v>#NUM!</v>
      </c>
      <c r="N112" s="37" t="e">
        <f t="shared" si="7"/>
        <v>#NUM!</v>
      </c>
    </row>
    <row r="113" spans="2:14" x14ac:dyDescent="0.2">
      <c r="B113" s="36" t="str">
        <f t="shared" si="5"/>
        <v>AB</v>
      </c>
      <c r="C113" s="35" t="str">
        <f t="shared" si="6"/>
        <v>3E</v>
      </c>
      <c r="D113" s="34" t="s">
        <v>30</v>
      </c>
      <c r="E113" s="34" t="str">
        <f t="shared" si="8"/>
        <v>EUR_YC3MRH_AB3E15Y</v>
      </c>
      <c r="F113" s="33" t="e">
        <f>_xll.qlRateHelperQuoteValue($E113,Trigger)</f>
        <v>#NUM!</v>
      </c>
      <c r="G113" s="33" t="e">
        <f>_xll.qlSwapRateHelperSpread($E113,Trigger)</f>
        <v>#NUM!</v>
      </c>
      <c r="H113" s="32" t="b">
        <v>1</v>
      </c>
      <c r="I113" s="32">
        <v>50</v>
      </c>
      <c r="J113" s="32">
        <v>1</v>
      </c>
      <c r="K113" s="31" t="e">
        <f>_xll.qlRateHelperEarliestDate($E113,Trigger)</f>
        <v>#NUM!</v>
      </c>
      <c r="L113" s="30" t="e">
        <f>_xll.qlRateHelperLatestDate($E113,Trigger)</f>
        <v>#NUM!</v>
      </c>
      <c r="N113" s="37" t="e">
        <f t="shared" si="7"/>
        <v>#NUM!</v>
      </c>
    </row>
    <row r="114" spans="2:14" x14ac:dyDescent="0.2">
      <c r="B114" s="36" t="str">
        <f t="shared" si="5"/>
        <v>AB</v>
      </c>
      <c r="C114" s="35" t="str">
        <f t="shared" si="6"/>
        <v>3E</v>
      </c>
      <c r="D114" s="34" t="s">
        <v>29</v>
      </c>
      <c r="E114" s="34" t="str">
        <f t="shared" si="8"/>
        <v>EUR_YC3MRH_AB3E16Y</v>
      </c>
      <c r="F114" s="33" t="e">
        <f>_xll.qlRateHelperQuoteValue($E114,Trigger)</f>
        <v>#NUM!</v>
      </c>
      <c r="G114" s="33" t="e">
        <f>_xll.qlSwapRateHelperSpread($E114,Trigger)</f>
        <v>#NUM!</v>
      </c>
      <c r="H114" s="32" t="b">
        <v>0</v>
      </c>
      <c r="I114" s="32">
        <v>50</v>
      </c>
      <c r="J114" s="32">
        <v>1</v>
      </c>
      <c r="K114" s="31" t="e">
        <f>_xll.qlRateHelperEarliestDate($E114,Trigger)</f>
        <v>#NUM!</v>
      </c>
      <c r="L114" s="30" t="e">
        <f>_xll.qlRateHelperLatestDate($E114,Trigger)</f>
        <v>#NUM!</v>
      </c>
      <c r="N114" s="37" t="e">
        <f t="shared" si="7"/>
        <v>#NUM!</v>
      </c>
    </row>
    <row r="115" spans="2:14" x14ac:dyDescent="0.2">
      <c r="B115" s="36" t="str">
        <f t="shared" si="5"/>
        <v>AB</v>
      </c>
      <c r="C115" s="35" t="str">
        <f t="shared" si="6"/>
        <v>3E</v>
      </c>
      <c r="D115" s="34" t="s">
        <v>28</v>
      </c>
      <c r="E115" s="34" t="str">
        <f t="shared" si="8"/>
        <v>EUR_YC3MRH_AB3E17Y</v>
      </c>
      <c r="F115" s="33" t="e">
        <f>_xll.qlRateHelperQuoteValue($E115,Trigger)</f>
        <v>#NUM!</v>
      </c>
      <c r="G115" s="33" t="e">
        <f>_xll.qlSwapRateHelperSpread($E115,Trigger)</f>
        <v>#NUM!</v>
      </c>
      <c r="H115" s="32" t="b">
        <v>0</v>
      </c>
      <c r="I115" s="32">
        <v>50</v>
      </c>
      <c r="J115" s="32">
        <v>1</v>
      </c>
      <c r="K115" s="31" t="e">
        <f>_xll.qlRateHelperEarliestDate($E115,Trigger)</f>
        <v>#NUM!</v>
      </c>
      <c r="L115" s="30" t="e">
        <f>_xll.qlRateHelperLatestDate($E115,Trigger)</f>
        <v>#NUM!</v>
      </c>
      <c r="N115" s="37" t="e">
        <f t="shared" si="7"/>
        <v>#NUM!</v>
      </c>
    </row>
    <row r="116" spans="2:14" x14ac:dyDescent="0.2">
      <c r="B116" s="36" t="str">
        <f t="shared" si="5"/>
        <v>AB</v>
      </c>
      <c r="C116" s="35" t="str">
        <f t="shared" si="6"/>
        <v>3E</v>
      </c>
      <c r="D116" s="34" t="s">
        <v>27</v>
      </c>
      <c r="E116" s="34" t="str">
        <f t="shared" si="8"/>
        <v>EUR_YC3MRH_AB3E18Y</v>
      </c>
      <c r="F116" s="33" t="e">
        <f>_xll.qlRateHelperQuoteValue($E116,Trigger)</f>
        <v>#NUM!</v>
      </c>
      <c r="G116" s="33" t="e">
        <f>_xll.qlSwapRateHelperSpread($E116,Trigger)</f>
        <v>#NUM!</v>
      </c>
      <c r="H116" s="32" t="b">
        <v>0</v>
      </c>
      <c r="I116" s="32">
        <v>50</v>
      </c>
      <c r="J116" s="32">
        <v>1</v>
      </c>
      <c r="K116" s="31" t="e">
        <f>_xll.qlRateHelperEarliestDate($E116,Trigger)</f>
        <v>#NUM!</v>
      </c>
      <c r="L116" s="30" t="e">
        <f>_xll.qlRateHelperLatestDate($E116,Trigger)</f>
        <v>#NUM!</v>
      </c>
      <c r="N116" s="37" t="e">
        <f t="shared" si="7"/>
        <v>#NUM!</v>
      </c>
    </row>
    <row r="117" spans="2:14" x14ac:dyDescent="0.2">
      <c r="B117" s="36" t="str">
        <f t="shared" si="5"/>
        <v>AB</v>
      </c>
      <c r="C117" s="35" t="str">
        <f t="shared" si="6"/>
        <v>3E</v>
      </c>
      <c r="D117" s="34" t="s">
        <v>26</v>
      </c>
      <c r="E117" s="34" t="str">
        <f t="shared" si="8"/>
        <v>EUR_YC3MRH_AB3E19Y</v>
      </c>
      <c r="F117" s="33" t="e">
        <f>_xll.qlRateHelperQuoteValue($E117,Trigger)</f>
        <v>#NUM!</v>
      </c>
      <c r="G117" s="33" t="e">
        <f>_xll.qlSwapRateHelperSpread($E117,Trigger)</f>
        <v>#NUM!</v>
      </c>
      <c r="H117" s="32" t="b">
        <v>0</v>
      </c>
      <c r="I117" s="32">
        <v>50</v>
      </c>
      <c r="J117" s="32">
        <v>1</v>
      </c>
      <c r="K117" s="31" t="e">
        <f>_xll.qlRateHelperEarliestDate($E117,Trigger)</f>
        <v>#NUM!</v>
      </c>
      <c r="L117" s="30" t="e">
        <f>_xll.qlRateHelperLatestDate($E117,Trigger)</f>
        <v>#NUM!</v>
      </c>
      <c r="N117" s="37" t="e">
        <f t="shared" si="7"/>
        <v>#NUM!</v>
      </c>
    </row>
    <row r="118" spans="2:14" x14ac:dyDescent="0.2">
      <c r="B118" s="36" t="str">
        <f t="shared" si="5"/>
        <v>AB</v>
      </c>
      <c r="C118" s="35" t="str">
        <f t="shared" si="6"/>
        <v>3E</v>
      </c>
      <c r="D118" s="34" t="s">
        <v>25</v>
      </c>
      <c r="E118" s="34" t="str">
        <f t="shared" si="8"/>
        <v>EUR_YC3MRH_AB3E20Y</v>
      </c>
      <c r="F118" s="33" t="e">
        <f>_xll.qlRateHelperQuoteValue($E118,Trigger)</f>
        <v>#NUM!</v>
      </c>
      <c r="G118" s="33" t="e">
        <f>_xll.qlSwapRateHelperSpread($E118,Trigger)</f>
        <v>#NUM!</v>
      </c>
      <c r="H118" s="32" t="b">
        <v>1</v>
      </c>
      <c r="I118" s="32">
        <v>50</v>
      </c>
      <c r="J118" s="32">
        <v>1</v>
      </c>
      <c r="K118" s="31" t="e">
        <f>_xll.qlRateHelperEarliestDate($E118,Trigger)</f>
        <v>#NUM!</v>
      </c>
      <c r="L118" s="30" t="e">
        <f>_xll.qlRateHelperLatestDate($E118,Trigger)</f>
        <v>#NUM!</v>
      </c>
      <c r="N118" s="37" t="e">
        <f t="shared" si="7"/>
        <v>#NUM!</v>
      </c>
    </row>
    <row r="119" spans="2:14" x14ac:dyDescent="0.2">
      <c r="B119" s="36" t="str">
        <f t="shared" si="5"/>
        <v>AB</v>
      </c>
      <c r="C119" s="35" t="str">
        <f t="shared" si="6"/>
        <v>3E</v>
      </c>
      <c r="D119" s="34" t="s">
        <v>24</v>
      </c>
      <c r="E119" s="34" t="str">
        <f t="shared" si="8"/>
        <v>EUR_YC3MRH_AB3E21Y</v>
      </c>
      <c r="F119" s="33" t="e">
        <f>_xll.qlRateHelperQuoteValue($E119,Trigger)</f>
        <v>#NUM!</v>
      </c>
      <c r="G119" s="33" t="e">
        <f>_xll.qlSwapRateHelperSpread($E119,Trigger)</f>
        <v>#NUM!</v>
      </c>
      <c r="H119" s="32" t="b">
        <v>0</v>
      </c>
      <c r="I119" s="32">
        <v>50</v>
      </c>
      <c r="J119" s="32">
        <v>1</v>
      </c>
      <c r="K119" s="31" t="e">
        <f>_xll.qlRateHelperEarliestDate($E119,Trigger)</f>
        <v>#NUM!</v>
      </c>
      <c r="L119" s="30" t="e">
        <f>_xll.qlRateHelperLatestDate($E119,Trigger)</f>
        <v>#NUM!</v>
      </c>
      <c r="N119" s="37" t="e">
        <f t="shared" si="7"/>
        <v>#NUM!</v>
      </c>
    </row>
    <row r="120" spans="2:14" x14ac:dyDescent="0.2">
      <c r="B120" s="36" t="str">
        <f t="shared" si="5"/>
        <v>AB</v>
      </c>
      <c r="C120" s="35" t="str">
        <f t="shared" si="6"/>
        <v>3E</v>
      </c>
      <c r="D120" s="34" t="s">
        <v>23</v>
      </c>
      <c r="E120" s="34" t="str">
        <f t="shared" si="8"/>
        <v>EUR_YC3MRH_AB3E22Y</v>
      </c>
      <c r="F120" s="33" t="e">
        <f>_xll.qlRateHelperQuoteValue($E120,Trigger)</f>
        <v>#NUM!</v>
      </c>
      <c r="G120" s="33" t="e">
        <f>_xll.qlSwapRateHelperSpread($E120,Trigger)</f>
        <v>#NUM!</v>
      </c>
      <c r="H120" s="32" t="b">
        <v>0</v>
      </c>
      <c r="I120" s="32">
        <v>50</v>
      </c>
      <c r="J120" s="32">
        <v>1</v>
      </c>
      <c r="K120" s="31" t="e">
        <f>_xll.qlRateHelperEarliestDate($E120,Trigger)</f>
        <v>#NUM!</v>
      </c>
      <c r="L120" s="30" t="e">
        <f>_xll.qlRateHelperLatestDate($E120,Trigger)</f>
        <v>#NUM!</v>
      </c>
      <c r="N120" s="37" t="e">
        <f t="shared" si="7"/>
        <v>#NUM!</v>
      </c>
    </row>
    <row r="121" spans="2:14" x14ac:dyDescent="0.2">
      <c r="B121" s="36" t="str">
        <f t="shared" si="5"/>
        <v>AB</v>
      </c>
      <c r="C121" s="35" t="str">
        <f t="shared" si="6"/>
        <v>3E</v>
      </c>
      <c r="D121" s="34" t="s">
        <v>22</v>
      </c>
      <c r="E121" s="34" t="str">
        <f t="shared" si="8"/>
        <v>EUR_YC3MRH_AB3E23Y</v>
      </c>
      <c r="F121" s="33" t="e">
        <f>_xll.qlRateHelperQuoteValue($E121,Trigger)</f>
        <v>#NUM!</v>
      </c>
      <c r="G121" s="33" t="e">
        <f>_xll.qlSwapRateHelperSpread($E121,Trigger)</f>
        <v>#NUM!</v>
      </c>
      <c r="H121" s="32" t="b">
        <v>0</v>
      </c>
      <c r="I121" s="32">
        <v>50</v>
      </c>
      <c r="J121" s="32">
        <v>1</v>
      </c>
      <c r="K121" s="31" t="e">
        <f>_xll.qlRateHelperEarliestDate($E121,Trigger)</f>
        <v>#NUM!</v>
      </c>
      <c r="L121" s="30" t="e">
        <f>_xll.qlRateHelperLatestDate($E121,Trigger)</f>
        <v>#NUM!</v>
      </c>
      <c r="N121" s="37" t="e">
        <f t="shared" si="7"/>
        <v>#NUM!</v>
      </c>
    </row>
    <row r="122" spans="2:14" x14ac:dyDescent="0.2">
      <c r="B122" s="36" t="str">
        <f t="shared" si="5"/>
        <v>AB</v>
      </c>
      <c r="C122" s="35" t="str">
        <f t="shared" si="6"/>
        <v>3E</v>
      </c>
      <c r="D122" s="34" t="s">
        <v>21</v>
      </c>
      <c r="E122" s="34" t="str">
        <f t="shared" si="8"/>
        <v>EUR_YC3MRH_AB3E24Y</v>
      </c>
      <c r="F122" s="33" t="e">
        <f>_xll.qlRateHelperQuoteValue($E122,Trigger)</f>
        <v>#NUM!</v>
      </c>
      <c r="G122" s="33" t="e">
        <f>_xll.qlSwapRateHelperSpread($E122,Trigger)</f>
        <v>#NUM!</v>
      </c>
      <c r="H122" s="32" t="b">
        <v>0</v>
      </c>
      <c r="I122" s="32">
        <v>50</v>
      </c>
      <c r="J122" s="32">
        <v>1</v>
      </c>
      <c r="K122" s="31" t="e">
        <f>_xll.qlRateHelperEarliestDate($E122,Trigger)</f>
        <v>#NUM!</v>
      </c>
      <c r="L122" s="30" t="e">
        <f>_xll.qlRateHelperLatestDate($E122,Trigger)</f>
        <v>#NUM!</v>
      </c>
      <c r="N122" s="37" t="e">
        <f t="shared" si="7"/>
        <v>#NUM!</v>
      </c>
    </row>
    <row r="123" spans="2:14" x14ac:dyDescent="0.2">
      <c r="B123" s="36" t="str">
        <f t="shared" si="5"/>
        <v>AB</v>
      </c>
      <c r="C123" s="35" t="str">
        <f t="shared" si="6"/>
        <v>3E</v>
      </c>
      <c r="D123" s="34" t="s">
        <v>20</v>
      </c>
      <c r="E123" s="34" t="str">
        <f t="shared" si="8"/>
        <v>EUR_YC3MRH_AB3E25Y</v>
      </c>
      <c r="F123" s="33" t="e">
        <f>_xll.qlRateHelperQuoteValue($E123,Trigger)</f>
        <v>#NUM!</v>
      </c>
      <c r="G123" s="33" t="e">
        <f>_xll.qlSwapRateHelperSpread($E123,Trigger)</f>
        <v>#NUM!</v>
      </c>
      <c r="H123" s="32" t="b">
        <v>1</v>
      </c>
      <c r="I123" s="32">
        <v>50</v>
      </c>
      <c r="J123" s="32">
        <v>1</v>
      </c>
      <c r="K123" s="31" t="e">
        <f>_xll.qlRateHelperEarliestDate($E123,Trigger)</f>
        <v>#NUM!</v>
      </c>
      <c r="L123" s="30" t="e">
        <f>_xll.qlRateHelperLatestDate($E123,Trigger)</f>
        <v>#NUM!</v>
      </c>
      <c r="N123" s="37" t="e">
        <f t="shared" si="7"/>
        <v>#NUM!</v>
      </c>
    </row>
    <row r="124" spans="2:14" x14ac:dyDescent="0.2">
      <c r="B124" s="36" t="str">
        <f t="shared" si="5"/>
        <v>AB</v>
      </c>
      <c r="C124" s="35" t="str">
        <f t="shared" si="6"/>
        <v>3E</v>
      </c>
      <c r="D124" s="34" t="s">
        <v>19</v>
      </c>
      <c r="E124" s="34" t="str">
        <f t="shared" si="8"/>
        <v>EUR_YC3MRH_AB3E26Y</v>
      </c>
      <c r="F124" s="33" t="e">
        <f>_xll.qlRateHelperQuoteValue($E124,Trigger)</f>
        <v>#NUM!</v>
      </c>
      <c r="G124" s="33" t="e">
        <f>_xll.qlSwapRateHelperSpread($E124,Trigger)</f>
        <v>#NUM!</v>
      </c>
      <c r="H124" s="32" t="b">
        <v>0</v>
      </c>
      <c r="I124" s="32">
        <v>50</v>
      </c>
      <c r="J124" s="32">
        <v>1</v>
      </c>
      <c r="K124" s="31" t="e">
        <f>_xll.qlRateHelperEarliestDate($E124,Trigger)</f>
        <v>#NUM!</v>
      </c>
      <c r="L124" s="30" t="e">
        <f>_xll.qlRateHelperLatestDate($E124,Trigger)</f>
        <v>#NUM!</v>
      </c>
      <c r="N124" s="37" t="e">
        <f t="shared" si="7"/>
        <v>#NUM!</v>
      </c>
    </row>
    <row r="125" spans="2:14" x14ac:dyDescent="0.2">
      <c r="B125" s="36" t="str">
        <f t="shared" si="5"/>
        <v>AB</v>
      </c>
      <c r="C125" s="35" t="str">
        <f t="shared" si="6"/>
        <v>3E</v>
      </c>
      <c r="D125" s="34" t="s">
        <v>18</v>
      </c>
      <c r="E125" s="34" t="str">
        <f t="shared" si="8"/>
        <v>EUR_YC3MRH_AB3E27Y</v>
      </c>
      <c r="F125" s="33" t="e">
        <f>_xll.qlRateHelperQuoteValue($E125,Trigger)</f>
        <v>#NUM!</v>
      </c>
      <c r="G125" s="33" t="e">
        <f>_xll.qlSwapRateHelperSpread($E125,Trigger)</f>
        <v>#NUM!</v>
      </c>
      <c r="H125" s="32" t="b">
        <v>0</v>
      </c>
      <c r="I125" s="32">
        <v>50</v>
      </c>
      <c r="J125" s="32">
        <v>1</v>
      </c>
      <c r="K125" s="31" t="e">
        <f>_xll.qlRateHelperEarliestDate($E125,Trigger)</f>
        <v>#NUM!</v>
      </c>
      <c r="L125" s="30" t="e">
        <f>_xll.qlRateHelperLatestDate($E125,Trigger)</f>
        <v>#NUM!</v>
      </c>
      <c r="N125" s="37" t="e">
        <f t="shared" si="7"/>
        <v>#NUM!</v>
      </c>
    </row>
    <row r="126" spans="2:14" x14ac:dyDescent="0.2">
      <c r="B126" s="36" t="str">
        <f t="shared" si="5"/>
        <v>AB</v>
      </c>
      <c r="C126" s="35" t="str">
        <f t="shared" si="6"/>
        <v>3E</v>
      </c>
      <c r="D126" s="34" t="s">
        <v>17</v>
      </c>
      <c r="E126" s="34" t="str">
        <f t="shared" si="8"/>
        <v>EUR_YC3MRH_AB3E28Y</v>
      </c>
      <c r="F126" s="33" t="e">
        <f>_xll.qlRateHelperQuoteValue($E126,Trigger)</f>
        <v>#NUM!</v>
      </c>
      <c r="G126" s="33" t="e">
        <f>_xll.qlSwapRateHelperSpread($E126,Trigger)</f>
        <v>#NUM!</v>
      </c>
      <c r="H126" s="32" t="b">
        <v>0</v>
      </c>
      <c r="I126" s="32">
        <v>50</v>
      </c>
      <c r="J126" s="32">
        <v>1</v>
      </c>
      <c r="K126" s="31" t="e">
        <f>_xll.qlRateHelperEarliestDate($E126,Trigger)</f>
        <v>#NUM!</v>
      </c>
      <c r="L126" s="30" t="e">
        <f>_xll.qlRateHelperLatestDate($E126,Trigger)</f>
        <v>#NUM!</v>
      </c>
      <c r="N126" s="37" t="e">
        <f t="shared" si="7"/>
        <v>#NUM!</v>
      </c>
    </row>
    <row r="127" spans="2:14" x14ac:dyDescent="0.2">
      <c r="B127" s="36" t="str">
        <f t="shared" si="5"/>
        <v>AB</v>
      </c>
      <c r="C127" s="35" t="str">
        <f t="shared" si="6"/>
        <v>3E</v>
      </c>
      <c r="D127" s="34" t="s">
        <v>16</v>
      </c>
      <c r="E127" s="34" t="str">
        <f t="shared" si="8"/>
        <v>EUR_YC3MRH_AB3E29Y</v>
      </c>
      <c r="F127" s="33" t="e">
        <f>_xll.qlRateHelperQuoteValue($E127,Trigger)</f>
        <v>#NUM!</v>
      </c>
      <c r="G127" s="33" t="e">
        <f>_xll.qlSwapRateHelperSpread($E127,Trigger)</f>
        <v>#NUM!</v>
      </c>
      <c r="H127" s="32" t="b">
        <v>0</v>
      </c>
      <c r="I127" s="32">
        <v>50</v>
      </c>
      <c r="J127" s="32">
        <v>1</v>
      </c>
      <c r="K127" s="31" t="e">
        <f>_xll.qlRateHelperEarliestDate($E127,Trigger)</f>
        <v>#NUM!</v>
      </c>
      <c r="L127" s="30" t="e">
        <f>_xll.qlRateHelperLatestDate($E127,Trigger)</f>
        <v>#NUM!</v>
      </c>
      <c r="N127" s="37" t="e">
        <f t="shared" si="7"/>
        <v>#NUM!</v>
      </c>
    </row>
    <row r="128" spans="2:14" x14ac:dyDescent="0.2">
      <c r="B128" s="36" t="str">
        <f t="shared" ref="B128:B159" si="9">SwapFixedFreq</f>
        <v>AB</v>
      </c>
      <c r="C128" s="35" t="str">
        <f t="shared" si="6"/>
        <v>3E</v>
      </c>
      <c r="D128" s="34" t="s">
        <v>15</v>
      </c>
      <c r="E128" s="34" t="str">
        <f t="shared" si="8"/>
        <v>EUR_YC3MRH_AB3E30Y</v>
      </c>
      <c r="F128" s="33" t="e">
        <f>_xll.qlRateHelperQuoteValue($E128,Trigger)</f>
        <v>#NUM!</v>
      </c>
      <c r="G128" s="33" t="e">
        <f>_xll.qlSwapRateHelperSpread($E128,Trigger)</f>
        <v>#NUM!</v>
      </c>
      <c r="H128" s="32" t="b">
        <v>1</v>
      </c>
      <c r="I128" s="32">
        <v>50</v>
      </c>
      <c r="J128" s="32">
        <v>1</v>
      </c>
      <c r="K128" s="31" t="e">
        <f>_xll.qlRateHelperEarliestDate($E128,Trigger)</f>
        <v>#NUM!</v>
      </c>
      <c r="L128" s="30" t="e">
        <f>_xll.qlRateHelperLatestDate($E128,Trigger)</f>
        <v>#NUM!</v>
      </c>
      <c r="N128" s="37" t="e">
        <f t="shared" si="7"/>
        <v>#NUM!</v>
      </c>
    </row>
    <row r="129" spans="2:14" x14ac:dyDescent="0.2">
      <c r="B129" s="36" t="str">
        <f t="shared" si="9"/>
        <v>AB</v>
      </c>
      <c r="C129" s="35" t="str">
        <f t="shared" si="6"/>
        <v>3E</v>
      </c>
      <c r="D129" s="34" t="s">
        <v>14</v>
      </c>
      <c r="E129" s="34" t="str">
        <f t="shared" si="8"/>
        <v>EUR_YC3MRH_AB3E35Y</v>
      </c>
      <c r="F129" s="33" t="e">
        <f>_xll.qlRateHelperQuoteValue($E129,Trigger)</f>
        <v>#NUM!</v>
      </c>
      <c r="G129" s="33" t="e">
        <f>_xll.qlSwapRateHelperSpread($E129,Trigger)</f>
        <v>#NUM!</v>
      </c>
      <c r="H129" s="32" t="b">
        <v>0</v>
      </c>
      <c r="I129" s="32">
        <v>50</v>
      </c>
      <c r="J129" s="32">
        <v>1</v>
      </c>
      <c r="K129" s="31" t="e">
        <f>_xll.qlRateHelperEarliestDate($E129,Trigger)</f>
        <v>#NUM!</v>
      </c>
      <c r="L129" s="30" t="e">
        <f>_xll.qlRateHelperLatestDate($E129,Trigger)</f>
        <v>#NUM!</v>
      </c>
      <c r="N129" s="37" t="e">
        <f t="shared" si="7"/>
        <v>#NUM!</v>
      </c>
    </row>
    <row r="130" spans="2:14" x14ac:dyDescent="0.2">
      <c r="B130" s="36" t="str">
        <f t="shared" si="9"/>
        <v>AB</v>
      </c>
      <c r="C130" s="35" t="str">
        <f t="shared" si="6"/>
        <v>3E</v>
      </c>
      <c r="D130" s="34" t="s">
        <v>13</v>
      </c>
      <c r="E130" s="34" t="str">
        <f t="shared" ref="E130:E161" si="10">RateHelperPrefix&amp;"_"&amp;$B130&amp;$C130&amp;$D130</f>
        <v>EUR_YC3MRH_AB3E40Y</v>
      </c>
      <c r="F130" s="33" t="e">
        <f>_xll.qlRateHelperQuoteValue($E130,Trigger)</f>
        <v>#NUM!</v>
      </c>
      <c r="G130" s="33" t="e">
        <f>_xll.qlSwapRateHelperSpread($E130,Trigger)</f>
        <v>#NUM!</v>
      </c>
      <c r="H130" s="32" t="b">
        <v>0</v>
      </c>
      <c r="I130" s="32">
        <v>50</v>
      </c>
      <c r="J130" s="32">
        <v>1</v>
      </c>
      <c r="K130" s="31" t="e">
        <f>_xll.qlRateHelperEarliestDate($E130,Trigger)</f>
        <v>#NUM!</v>
      </c>
      <c r="L130" s="30" t="e">
        <f>_xll.qlRateHelperLatestDate($E130,Trigger)</f>
        <v>#NUM!</v>
      </c>
      <c r="N130" s="37" t="e">
        <f t="shared" si="7"/>
        <v>#NUM!</v>
      </c>
    </row>
    <row r="131" spans="2:14" x14ac:dyDescent="0.2">
      <c r="B131" s="36" t="str">
        <f t="shared" si="9"/>
        <v>AB</v>
      </c>
      <c r="C131" s="35" t="str">
        <f t="shared" si="6"/>
        <v>3E</v>
      </c>
      <c r="D131" s="34" t="s">
        <v>12</v>
      </c>
      <c r="E131" s="34" t="str">
        <f t="shared" si="10"/>
        <v>EUR_YC3MRH_AB3E50Y</v>
      </c>
      <c r="F131" s="33" t="e">
        <f>_xll.qlRateHelperQuoteValue($E131,Trigger)</f>
        <v>#NUM!</v>
      </c>
      <c r="G131" s="33" t="e">
        <f>_xll.qlSwapRateHelperSpread($E131,Trigger)</f>
        <v>#NUM!</v>
      </c>
      <c r="H131" s="32" t="b">
        <v>0</v>
      </c>
      <c r="I131" s="32">
        <v>50</v>
      </c>
      <c r="J131" s="32">
        <v>1</v>
      </c>
      <c r="K131" s="31" t="e">
        <f>_xll.qlRateHelperEarliestDate($E131,Trigger)</f>
        <v>#NUM!</v>
      </c>
      <c r="L131" s="30" t="e">
        <f>_xll.qlRateHelperLatestDate($E131,Trigger)</f>
        <v>#NUM!</v>
      </c>
      <c r="N131" s="37" t="e">
        <f t="shared" si="7"/>
        <v>#NUM!</v>
      </c>
    </row>
    <row r="132" spans="2:14" x14ac:dyDescent="0.2">
      <c r="B132" s="29" t="str">
        <f t="shared" si="9"/>
        <v>AB</v>
      </c>
      <c r="C132" s="28" t="str">
        <f t="shared" si="6"/>
        <v>3E</v>
      </c>
      <c r="D132" s="27" t="s">
        <v>11</v>
      </c>
      <c r="E132" s="27" t="str">
        <f t="shared" si="10"/>
        <v>EUR_YC3MRH_AB3E60Y</v>
      </c>
      <c r="F132" s="26" t="e">
        <f>_xll.qlRateHelperQuoteValue($E132,Trigger)</f>
        <v>#NUM!</v>
      </c>
      <c r="G132" s="26" t="e">
        <f>_xll.qlSwapRateHelperSpread($E132,Trigger)</f>
        <v>#NUM!</v>
      </c>
      <c r="H132" s="25" t="b">
        <v>0</v>
      </c>
      <c r="I132" s="25">
        <v>50</v>
      </c>
      <c r="J132" s="25">
        <v>1</v>
      </c>
      <c r="K132" s="24" t="e">
        <f>_xll.qlRateHelperEarliestDate($E132,Trigger)</f>
        <v>#NUM!</v>
      </c>
      <c r="L132" s="23" t="e">
        <f>_xll.qlRateHelperLatestDate($E132,Trigger)</f>
        <v>#NUM!</v>
      </c>
      <c r="N132" s="37" t="e">
        <f t="shared" si="7"/>
        <v>#NUM!</v>
      </c>
    </row>
    <row r="133" spans="2:14" x14ac:dyDescent="0.2">
      <c r="B133" s="36" t="str">
        <f t="shared" si="9"/>
        <v>AB</v>
      </c>
      <c r="C133" s="35" t="str">
        <f t="shared" ref="C133:C169" si="11">IborType&amp;"BASIS"</f>
        <v>3EBASIS</v>
      </c>
      <c r="D133" s="34" t="s">
        <v>47</v>
      </c>
      <c r="E133" s="34" t="str">
        <f t="shared" si="10"/>
        <v>EUR_YC3MRH_AB3EBASIS1Y</v>
      </c>
      <c r="F133" s="33" t="e">
        <f>_xll.qlRateHelperQuoteValue($E133,Trigger)</f>
        <v>#NUM!</v>
      </c>
      <c r="G133" s="33" t="e">
        <f>_xll.qlSwapRateHelperSpread($E133,Trigger)</f>
        <v>#NUM!</v>
      </c>
      <c r="H133" s="32" t="b">
        <v>0</v>
      </c>
      <c r="I133" s="32">
        <v>40</v>
      </c>
      <c r="J133" s="32">
        <v>1</v>
      </c>
      <c r="K133" s="31" t="e">
        <f>_xll.qlRateHelperEarliestDate($E133,Trigger)</f>
        <v>#NUM!</v>
      </c>
      <c r="L133" s="30" t="e">
        <f>_xll.qlRateHelperLatestDate($E133,Trigger)</f>
        <v>#NUM!</v>
      </c>
    </row>
    <row r="134" spans="2:14" x14ac:dyDescent="0.2">
      <c r="B134" s="36" t="str">
        <f t="shared" si="9"/>
        <v>AB</v>
      </c>
      <c r="C134" s="35" t="str">
        <f t="shared" si="11"/>
        <v>3EBASIS</v>
      </c>
      <c r="D134" s="34" t="s">
        <v>46</v>
      </c>
      <c r="E134" s="34" t="str">
        <f t="shared" si="10"/>
        <v>EUR_YC3MRH_AB3EBASIS15M</v>
      </c>
      <c r="F134" s="33" t="e">
        <f>_xll.qlRateHelperQuoteValue($E134,Trigger)</f>
        <v>#NUM!</v>
      </c>
      <c r="G134" s="33" t="e">
        <f>_xll.qlSwapRateHelperSpread($E134,Trigger)</f>
        <v>#NUM!</v>
      </c>
      <c r="H134" s="32" t="b">
        <v>0</v>
      </c>
      <c r="I134" s="32">
        <v>40</v>
      </c>
      <c r="J134" s="32">
        <v>1</v>
      </c>
      <c r="K134" s="31" t="e">
        <f>_xll.qlRateHelperEarliestDate($E134,Trigger)</f>
        <v>#NUM!</v>
      </c>
      <c r="L134" s="30" t="e">
        <f>_xll.qlRateHelperLatestDate($E134,Trigger)</f>
        <v>#NUM!</v>
      </c>
    </row>
    <row r="135" spans="2:14" x14ac:dyDescent="0.2">
      <c r="B135" s="36" t="str">
        <f t="shared" si="9"/>
        <v>AB</v>
      </c>
      <c r="C135" s="35" t="str">
        <f t="shared" si="11"/>
        <v>3EBASIS</v>
      </c>
      <c r="D135" s="34" t="s">
        <v>45</v>
      </c>
      <c r="E135" s="34" t="str">
        <f t="shared" si="10"/>
        <v>EUR_YC3MRH_AB3EBASIS18M</v>
      </c>
      <c r="F135" s="33" t="e">
        <f>_xll.qlRateHelperQuoteValue($E135,Trigger)</f>
        <v>#NUM!</v>
      </c>
      <c r="G135" s="33" t="e">
        <f>_xll.qlSwapRateHelperSpread($E135,Trigger)</f>
        <v>#NUM!</v>
      </c>
      <c r="H135" s="32" t="b">
        <v>0</v>
      </c>
      <c r="I135" s="32">
        <v>40</v>
      </c>
      <c r="J135" s="32">
        <v>1</v>
      </c>
      <c r="K135" s="31" t="e">
        <f>_xll.qlRateHelperEarliestDate($E135,Trigger)</f>
        <v>#NUM!</v>
      </c>
      <c r="L135" s="30" t="e">
        <f>_xll.qlRateHelperLatestDate($E135,Trigger)</f>
        <v>#NUM!</v>
      </c>
    </row>
    <row r="136" spans="2:14" x14ac:dyDescent="0.2">
      <c r="B136" s="36" t="str">
        <f t="shared" si="9"/>
        <v>AB</v>
      </c>
      <c r="C136" s="35" t="str">
        <f t="shared" si="11"/>
        <v>3EBASIS</v>
      </c>
      <c r="D136" s="34" t="s">
        <v>44</v>
      </c>
      <c r="E136" s="34" t="str">
        <f t="shared" si="10"/>
        <v>EUR_YC3MRH_AB3EBASIS21M</v>
      </c>
      <c r="F136" s="33" t="e">
        <f>_xll.qlRateHelperQuoteValue($E136,Trigger)</f>
        <v>#NUM!</v>
      </c>
      <c r="G136" s="33" t="e">
        <f>_xll.qlSwapRateHelperSpread($E136,Trigger)</f>
        <v>#NUM!</v>
      </c>
      <c r="H136" s="32" t="b">
        <v>0</v>
      </c>
      <c r="I136" s="32">
        <v>40</v>
      </c>
      <c r="J136" s="32">
        <v>1</v>
      </c>
      <c r="K136" s="31" t="e">
        <f>_xll.qlRateHelperEarliestDate($E136,Trigger)</f>
        <v>#NUM!</v>
      </c>
      <c r="L136" s="30" t="e">
        <f>_xll.qlRateHelperLatestDate($E136,Trigger)</f>
        <v>#NUM!</v>
      </c>
    </row>
    <row r="137" spans="2:14" x14ac:dyDescent="0.2">
      <c r="B137" s="36" t="str">
        <f t="shared" si="9"/>
        <v>AB</v>
      </c>
      <c r="C137" s="35" t="str">
        <f t="shared" si="11"/>
        <v>3EBASIS</v>
      </c>
      <c r="D137" s="34" t="s">
        <v>43</v>
      </c>
      <c r="E137" s="34" t="str">
        <f t="shared" si="10"/>
        <v>EUR_YC3MRH_AB3EBASIS2Y</v>
      </c>
      <c r="F137" s="33" t="e">
        <f>_xll.qlRateHelperQuoteValue($E137,Trigger)</f>
        <v>#NUM!</v>
      </c>
      <c r="G137" s="33" t="e">
        <f>_xll.qlSwapRateHelperSpread($E137,Trigger)</f>
        <v>#NUM!</v>
      </c>
      <c r="H137" s="32" t="b">
        <v>0</v>
      </c>
      <c r="I137" s="32">
        <v>40</v>
      </c>
      <c r="J137" s="32">
        <v>1</v>
      </c>
      <c r="K137" s="31" t="e">
        <f>_xll.qlRateHelperEarliestDate($E137,Trigger)</f>
        <v>#NUM!</v>
      </c>
      <c r="L137" s="30" t="e">
        <f>_xll.qlRateHelperLatestDate($E137,Trigger)</f>
        <v>#NUM!</v>
      </c>
    </row>
    <row r="138" spans="2:14" x14ac:dyDescent="0.2">
      <c r="B138" s="36" t="str">
        <f t="shared" si="9"/>
        <v>AB</v>
      </c>
      <c r="C138" s="35" t="str">
        <f t="shared" si="11"/>
        <v>3EBASIS</v>
      </c>
      <c r="D138" s="34" t="s">
        <v>42</v>
      </c>
      <c r="E138" s="34" t="str">
        <f t="shared" si="10"/>
        <v>EUR_YC3MRH_AB3EBASIS3Y</v>
      </c>
      <c r="F138" s="33" t="e">
        <f>_xll.qlRateHelperQuoteValue($E138,Trigger)</f>
        <v>#NUM!</v>
      </c>
      <c r="G138" s="33" t="e">
        <f>_xll.qlSwapRateHelperSpread($E138,Trigger)</f>
        <v>#NUM!</v>
      </c>
      <c r="H138" s="32" t="b">
        <v>0</v>
      </c>
      <c r="I138" s="32">
        <v>40</v>
      </c>
      <c r="J138" s="32">
        <v>1</v>
      </c>
      <c r="K138" s="31" t="e">
        <f>_xll.qlRateHelperEarliestDate($E138,Trigger)</f>
        <v>#NUM!</v>
      </c>
      <c r="L138" s="30" t="e">
        <f>_xll.qlRateHelperLatestDate($E138,Trigger)</f>
        <v>#NUM!</v>
      </c>
    </row>
    <row r="139" spans="2:14" x14ac:dyDescent="0.2">
      <c r="B139" s="36" t="str">
        <f t="shared" si="9"/>
        <v>AB</v>
      </c>
      <c r="C139" s="35" t="str">
        <f t="shared" si="11"/>
        <v>3EBASIS</v>
      </c>
      <c r="D139" s="34" t="s">
        <v>41</v>
      </c>
      <c r="E139" s="34" t="str">
        <f t="shared" si="10"/>
        <v>EUR_YC3MRH_AB3EBASIS4Y</v>
      </c>
      <c r="F139" s="33" t="e">
        <f>_xll.qlRateHelperQuoteValue($E139,Trigger)</f>
        <v>#NUM!</v>
      </c>
      <c r="G139" s="33" t="e">
        <f>_xll.qlSwapRateHelperSpread($E139,Trigger)</f>
        <v>#NUM!</v>
      </c>
      <c r="H139" s="32" t="b">
        <v>0</v>
      </c>
      <c r="I139" s="32">
        <v>40</v>
      </c>
      <c r="J139" s="32">
        <v>1</v>
      </c>
      <c r="K139" s="31" t="e">
        <f>_xll.qlRateHelperEarliestDate($E139,Trigger)</f>
        <v>#NUM!</v>
      </c>
      <c r="L139" s="30" t="e">
        <f>_xll.qlRateHelperLatestDate($E139,Trigger)</f>
        <v>#NUM!</v>
      </c>
    </row>
    <row r="140" spans="2:14" x14ac:dyDescent="0.2">
      <c r="B140" s="36" t="str">
        <f t="shared" si="9"/>
        <v>AB</v>
      </c>
      <c r="C140" s="35" t="str">
        <f t="shared" si="11"/>
        <v>3EBASIS</v>
      </c>
      <c r="D140" s="34" t="s">
        <v>40</v>
      </c>
      <c r="E140" s="34" t="str">
        <f t="shared" si="10"/>
        <v>EUR_YC3MRH_AB3EBASIS5Y</v>
      </c>
      <c r="F140" s="33" t="e">
        <f>_xll.qlRateHelperQuoteValue($E140,Trigger)</f>
        <v>#NUM!</v>
      </c>
      <c r="G140" s="33" t="e">
        <f>_xll.qlSwapRateHelperSpread($E140,Trigger)</f>
        <v>#NUM!</v>
      </c>
      <c r="H140" s="32" t="b">
        <v>0</v>
      </c>
      <c r="I140" s="32">
        <v>40</v>
      </c>
      <c r="J140" s="32">
        <v>1</v>
      </c>
      <c r="K140" s="31" t="e">
        <f>_xll.qlRateHelperEarliestDate($E140,Trigger)</f>
        <v>#NUM!</v>
      </c>
      <c r="L140" s="30" t="e">
        <f>_xll.qlRateHelperLatestDate($E140,Trigger)</f>
        <v>#NUM!</v>
      </c>
    </row>
    <row r="141" spans="2:14" x14ac:dyDescent="0.2">
      <c r="B141" s="36" t="str">
        <f t="shared" si="9"/>
        <v>AB</v>
      </c>
      <c r="C141" s="35" t="str">
        <f t="shared" si="11"/>
        <v>3EBASIS</v>
      </c>
      <c r="D141" s="34" t="s">
        <v>39</v>
      </c>
      <c r="E141" s="34" t="str">
        <f t="shared" si="10"/>
        <v>EUR_YC3MRH_AB3EBASIS6Y</v>
      </c>
      <c r="F141" s="33" t="e">
        <f>_xll.qlRateHelperQuoteValue($E141,Trigger)</f>
        <v>#NUM!</v>
      </c>
      <c r="G141" s="33" t="e">
        <f>_xll.qlSwapRateHelperSpread($E141,Trigger)</f>
        <v>#NUM!</v>
      </c>
      <c r="H141" s="32" t="b">
        <v>0</v>
      </c>
      <c r="I141" s="32">
        <v>40</v>
      </c>
      <c r="J141" s="32">
        <v>1</v>
      </c>
      <c r="K141" s="31" t="e">
        <f>_xll.qlRateHelperEarliestDate($E141,Trigger)</f>
        <v>#NUM!</v>
      </c>
      <c r="L141" s="30" t="e">
        <f>_xll.qlRateHelperLatestDate($E141,Trigger)</f>
        <v>#NUM!</v>
      </c>
    </row>
    <row r="142" spans="2:14" x14ac:dyDescent="0.2">
      <c r="B142" s="36" t="str">
        <f t="shared" si="9"/>
        <v>AB</v>
      </c>
      <c r="C142" s="35" t="str">
        <f t="shared" si="11"/>
        <v>3EBASIS</v>
      </c>
      <c r="D142" s="34" t="s">
        <v>38</v>
      </c>
      <c r="E142" s="34" t="str">
        <f t="shared" si="10"/>
        <v>EUR_YC3MRH_AB3EBASIS7Y</v>
      </c>
      <c r="F142" s="33" t="e">
        <f>_xll.qlRateHelperQuoteValue($E142,Trigger)</f>
        <v>#NUM!</v>
      </c>
      <c r="G142" s="33" t="e">
        <f>_xll.qlSwapRateHelperSpread($E142,Trigger)</f>
        <v>#NUM!</v>
      </c>
      <c r="H142" s="32" t="b">
        <v>0</v>
      </c>
      <c r="I142" s="32">
        <v>40</v>
      </c>
      <c r="J142" s="32">
        <v>1</v>
      </c>
      <c r="K142" s="31" t="e">
        <f>_xll.qlRateHelperEarliestDate($E142,Trigger)</f>
        <v>#NUM!</v>
      </c>
      <c r="L142" s="30" t="e">
        <f>_xll.qlRateHelperLatestDate($E142,Trigger)</f>
        <v>#NUM!</v>
      </c>
    </row>
    <row r="143" spans="2:14" x14ac:dyDescent="0.2">
      <c r="B143" s="36" t="str">
        <f t="shared" si="9"/>
        <v>AB</v>
      </c>
      <c r="C143" s="35" t="str">
        <f t="shared" si="11"/>
        <v>3EBASIS</v>
      </c>
      <c r="D143" s="34" t="s">
        <v>37</v>
      </c>
      <c r="E143" s="34" t="str">
        <f t="shared" si="10"/>
        <v>EUR_YC3MRH_AB3EBASIS8Y</v>
      </c>
      <c r="F143" s="33" t="e">
        <f>_xll.qlRateHelperQuoteValue($E143,Trigger)</f>
        <v>#NUM!</v>
      </c>
      <c r="G143" s="33" t="e">
        <f>_xll.qlSwapRateHelperSpread($E143,Trigger)</f>
        <v>#NUM!</v>
      </c>
      <c r="H143" s="32" t="b">
        <v>0</v>
      </c>
      <c r="I143" s="32">
        <v>40</v>
      </c>
      <c r="J143" s="32">
        <v>1</v>
      </c>
      <c r="K143" s="31" t="e">
        <f>_xll.qlRateHelperEarliestDate($E143,Trigger)</f>
        <v>#NUM!</v>
      </c>
      <c r="L143" s="30" t="e">
        <f>_xll.qlRateHelperLatestDate($E143,Trigger)</f>
        <v>#NUM!</v>
      </c>
    </row>
    <row r="144" spans="2:14" x14ac:dyDescent="0.2">
      <c r="B144" s="36" t="str">
        <f t="shared" si="9"/>
        <v>AB</v>
      </c>
      <c r="C144" s="35" t="str">
        <f t="shared" si="11"/>
        <v>3EBASIS</v>
      </c>
      <c r="D144" s="34" t="s">
        <v>36</v>
      </c>
      <c r="E144" s="34" t="str">
        <f t="shared" si="10"/>
        <v>EUR_YC3MRH_AB3EBASIS9Y</v>
      </c>
      <c r="F144" s="33" t="e">
        <f>_xll.qlRateHelperQuoteValue($E144,Trigger)</f>
        <v>#NUM!</v>
      </c>
      <c r="G144" s="33" t="e">
        <f>_xll.qlSwapRateHelperSpread($E144,Trigger)</f>
        <v>#NUM!</v>
      </c>
      <c r="H144" s="32" t="b">
        <v>0</v>
      </c>
      <c r="I144" s="32">
        <v>40</v>
      </c>
      <c r="J144" s="32">
        <v>1</v>
      </c>
      <c r="K144" s="31" t="e">
        <f>_xll.qlRateHelperEarliestDate($E144,Trigger)</f>
        <v>#NUM!</v>
      </c>
      <c r="L144" s="30" t="e">
        <f>_xll.qlRateHelperLatestDate($E144,Trigger)</f>
        <v>#NUM!</v>
      </c>
    </row>
    <row r="145" spans="2:12" x14ac:dyDescent="0.2">
      <c r="B145" s="36" t="str">
        <f t="shared" si="9"/>
        <v>AB</v>
      </c>
      <c r="C145" s="35" t="str">
        <f t="shared" si="11"/>
        <v>3EBASIS</v>
      </c>
      <c r="D145" s="34" t="s">
        <v>35</v>
      </c>
      <c r="E145" s="34" t="str">
        <f t="shared" si="10"/>
        <v>EUR_YC3MRH_AB3EBASIS10Y</v>
      </c>
      <c r="F145" s="33" t="e">
        <f>_xll.qlRateHelperQuoteValue($E145,Trigger)</f>
        <v>#NUM!</v>
      </c>
      <c r="G145" s="33" t="e">
        <f>_xll.qlSwapRateHelperSpread($E145,Trigger)</f>
        <v>#NUM!</v>
      </c>
      <c r="H145" s="32" t="b">
        <v>0</v>
      </c>
      <c r="I145" s="32">
        <v>40</v>
      </c>
      <c r="J145" s="32">
        <v>1</v>
      </c>
      <c r="K145" s="31" t="e">
        <f>_xll.qlRateHelperEarliestDate($E145,Trigger)</f>
        <v>#NUM!</v>
      </c>
      <c r="L145" s="30" t="e">
        <f>_xll.qlRateHelperLatestDate($E145,Trigger)</f>
        <v>#NUM!</v>
      </c>
    </row>
    <row r="146" spans="2:12" x14ac:dyDescent="0.2">
      <c r="B146" s="36" t="str">
        <f t="shared" si="9"/>
        <v>AB</v>
      </c>
      <c r="C146" s="35" t="str">
        <f t="shared" si="11"/>
        <v>3EBASIS</v>
      </c>
      <c r="D146" s="34" t="s">
        <v>34</v>
      </c>
      <c r="E146" s="34" t="str">
        <f t="shared" si="10"/>
        <v>EUR_YC3MRH_AB3EBASIS11Y</v>
      </c>
      <c r="F146" s="33" t="e">
        <f>_xll.qlRateHelperQuoteValue($E146,Trigger)</f>
        <v>#NUM!</v>
      </c>
      <c r="G146" s="33" t="e">
        <f>_xll.qlSwapRateHelperSpread($E146,Trigger)</f>
        <v>#NUM!</v>
      </c>
      <c r="H146" s="32" t="b">
        <v>0</v>
      </c>
      <c r="I146" s="32">
        <v>40</v>
      </c>
      <c r="J146" s="32">
        <v>1</v>
      </c>
      <c r="K146" s="31" t="e">
        <f>_xll.qlRateHelperEarliestDate($E146,Trigger)</f>
        <v>#NUM!</v>
      </c>
      <c r="L146" s="30" t="e">
        <f>_xll.qlRateHelperLatestDate($E146,Trigger)</f>
        <v>#NUM!</v>
      </c>
    </row>
    <row r="147" spans="2:12" x14ac:dyDescent="0.2">
      <c r="B147" s="36" t="str">
        <f t="shared" si="9"/>
        <v>AB</v>
      </c>
      <c r="C147" s="35" t="str">
        <f t="shared" si="11"/>
        <v>3EBASIS</v>
      </c>
      <c r="D147" s="34" t="s">
        <v>33</v>
      </c>
      <c r="E147" s="34" t="str">
        <f t="shared" si="10"/>
        <v>EUR_YC3MRH_AB3EBASIS12Y</v>
      </c>
      <c r="F147" s="33" t="e">
        <f>_xll.qlRateHelperQuoteValue($E147,Trigger)</f>
        <v>#NUM!</v>
      </c>
      <c r="G147" s="33" t="e">
        <f>_xll.qlSwapRateHelperSpread($E147,Trigger)</f>
        <v>#NUM!</v>
      </c>
      <c r="H147" s="32" t="b">
        <v>0</v>
      </c>
      <c r="I147" s="32">
        <v>40</v>
      </c>
      <c r="J147" s="32">
        <v>1</v>
      </c>
      <c r="K147" s="31" t="e">
        <f>_xll.qlRateHelperEarliestDate($E147,Trigger)</f>
        <v>#NUM!</v>
      </c>
      <c r="L147" s="30" t="e">
        <f>_xll.qlRateHelperLatestDate($E147,Trigger)</f>
        <v>#NUM!</v>
      </c>
    </row>
    <row r="148" spans="2:12" x14ac:dyDescent="0.2">
      <c r="B148" s="36" t="str">
        <f t="shared" si="9"/>
        <v>AB</v>
      </c>
      <c r="C148" s="35" t="str">
        <f t="shared" si="11"/>
        <v>3EBASIS</v>
      </c>
      <c r="D148" s="34" t="s">
        <v>32</v>
      </c>
      <c r="E148" s="34" t="str">
        <f t="shared" si="10"/>
        <v>EUR_YC3MRH_AB3EBASIS13Y</v>
      </c>
      <c r="F148" s="33" t="e">
        <f>_xll.qlRateHelperQuoteValue($E148,Trigger)</f>
        <v>#NUM!</v>
      </c>
      <c r="G148" s="33" t="e">
        <f>_xll.qlSwapRateHelperSpread($E148,Trigger)</f>
        <v>#NUM!</v>
      </c>
      <c r="H148" s="32" t="b">
        <v>0</v>
      </c>
      <c r="I148" s="32">
        <v>40</v>
      </c>
      <c r="J148" s="32">
        <v>1</v>
      </c>
      <c r="K148" s="31" t="e">
        <f>_xll.qlRateHelperEarliestDate($E148,Trigger)</f>
        <v>#NUM!</v>
      </c>
      <c r="L148" s="30" t="e">
        <f>_xll.qlRateHelperLatestDate($E148,Trigger)</f>
        <v>#NUM!</v>
      </c>
    </row>
    <row r="149" spans="2:12" x14ac:dyDescent="0.2">
      <c r="B149" s="36" t="str">
        <f t="shared" si="9"/>
        <v>AB</v>
      </c>
      <c r="C149" s="35" t="str">
        <f t="shared" si="11"/>
        <v>3EBASIS</v>
      </c>
      <c r="D149" s="34" t="s">
        <v>31</v>
      </c>
      <c r="E149" s="34" t="str">
        <f t="shared" si="10"/>
        <v>EUR_YC3MRH_AB3EBASIS14Y</v>
      </c>
      <c r="F149" s="33" t="e">
        <f>_xll.qlRateHelperQuoteValue($E149,Trigger)</f>
        <v>#NUM!</v>
      </c>
      <c r="G149" s="33" t="e">
        <f>_xll.qlSwapRateHelperSpread($E149,Trigger)</f>
        <v>#NUM!</v>
      </c>
      <c r="H149" s="32" t="b">
        <v>0</v>
      </c>
      <c r="I149" s="32">
        <v>40</v>
      </c>
      <c r="J149" s="32">
        <v>1</v>
      </c>
      <c r="K149" s="31" t="e">
        <f>_xll.qlRateHelperEarliestDate($E149,Trigger)</f>
        <v>#NUM!</v>
      </c>
      <c r="L149" s="30" t="e">
        <f>_xll.qlRateHelperLatestDate($E149,Trigger)</f>
        <v>#NUM!</v>
      </c>
    </row>
    <row r="150" spans="2:12" x14ac:dyDescent="0.2">
      <c r="B150" s="36" t="str">
        <f t="shared" si="9"/>
        <v>AB</v>
      </c>
      <c r="C150" s="35" t="str">
        <f t="shared" si="11"/>
        <v>3EBASIS</v>
      </c>
      <c r="D150" s="34" t="s">
        <v>30</v>
      </c>
      <c r="E150" s="34" t="str">
        <f t="shared" si="10"/>
        <v>EUR_YC3MRH_AB3EBASIS15Y</v>
      </c>
      <c r="F150" s="33" t="e">
        <f>_xll.qlRateHelperQuoteValue($E150,Trigger)</f>
        <v>#NUM!</v>
      </c>
      <c r="G150" s="33" t="e">
        <f>_xll.qlSwapRateHelperSpread($E150,Trigger)</f>
        <v>#NUM!</v>
      </c>
      <c r="H150" s="32" t="b">
        <v>0</v>
      </c>
      <c r="I150" s="32">
        <v>40</v>
      </c>
      <c r="J150" s="32">
        <v>1</v>
      </c>
      <c r="K150" s="31" t="e">
        <f>_xll.qlRateHelperEarliestDate($E150,Trigger)</f>
        <v>#NUM!</v>
      </c>
      <c r="L150" s="30" t="e">
        <f>_xll.qlRateHelperLatestDate($E150,Trigger)</f>
        <v>#NUM!</v>
      </c>
    </row>
    <row r="151" spans="2:12" x14ac:dyDescent="0.2">
      <c r="B151" s="36" t="str">
        <f t="shared" si="9"/>
        <v>AB</v>
      </c>
      <c r="C151" s="35" t="str">
        <f t="shared" si="11"/>
        <v>3EBASIS</v>
      </c>
      <c r="D151" s="34" t="s">
        <v>29</v>
      </c>
      <c r="E151" s="34" t="str">
        <f t="shared" si="10"/>
        <v>EUR_YC3MRH_AB3EBASIS16Y</v>
      </c>
      <c r="F151" s="33" t="e">
        <f>_xll.qlRateHelperQuoteValue($E151,Trigger)</f>
        <v>#NUM!</v>
      </c>
      <c r="G151" s="33" t="e">
        <f>_xll.qlSwapRateHelperSpread($E151,Trigger)</f>
        <v>#NUM!</v>
      </c>
      <c r="H151" s="32" t="b">
        <v>0</v>
      </c>
      <c r="I151" s="32">
        <v>40</v>
      </c>
      <c r="J151" s="32">
        <v>1</v>
      </c>
      <c r="K151" s="31" t="e">
        <f>_xll.qlRateHelperEarliestDate($E151,Trigger)</f>
        <v>#NUM!</v>
      </c>
      <c r="L151" s="30" t="e">
        <f>_xll.qlRateHelperLatestDate($E151,Trigger)</f>
        <v>#NUM!</v>
      </c>
    </row>
    <row r="152" spans="2:12" x14ac:dyDescent="0.2">
      <c r="B152" s="36" t="str">
        <f t="shared" si="9"/>
        <v>AB</v>
      </c>
      <c r="C152" s="35" t="str">
        <f t="shared" si="11"/>
        <v>3EBASIS</v>
      </c>
      <c r="D152" s="34" t="s">
        <v>28</v>
      </c>
      <c r="E152" s="34" t="str">
        <f t="shared" si="10"/>
        <v>EUR_YC3MRH_AB3EBASIS17Y</v>
      </c>
      <c r="F152" s="33" t="e">
        <f>_xll.qlRateHelperQuoteValue($E152,Trigger)</f>
        <v>#NUM!</v>
      </c>
      <c r="G152" s="33" t="e">
        <f>_xll.qlSwapRateHelperSpread($E152,Trigger)</f>
        <v>#NUM!</v>
      </c>
      <c r="H152" s="32" t="b">
        <v>0</v>
      </c>
      <c r="I152" s="32">
        <v>40</v>
      </c>
      <c r="J152" s="32">
        <v>1</v>
      </c>
      <c r="K152" s="31" t="e">
        <f>_xll.qlRateHelperEarliestDate($E152,Trigger)</f>
        <v>#NUM!</v>
      </c>
      <c r="L152" s="30" t="e">
        <f>_xll.qlRateHelperLatestDate($E152,Trigger)</f>
        <v>#NUM!</v>
      </c>
    </row>
    <row r="153" spans="2:12" x14ac:dyDescent="0.2">
      <c r="B153" s="36" t="str">
        <f t="shared" si="9"/>
        <v>AB</v>
      </c>
      <c r="C153" s="35" t="str">
        <f t="shared" si="11"/>
        <v>3EBASIS</v>
      </c>
      <c r="D153" s="34" t="s">
        <v>27</v>
      </c>
      <c r="E153" s="34" t="str">
        <f t="shared" si="10"/>
        <v>EUR_YC3MRH_AB3EBASIS18Y</v>
      </c>
      <c r="F153" s="33" t="e">
        <f>_xll.qlRateHelperQuoteValue($E153,Trigger)</f>
        <v>#NUM!</v>
      </c>
      <c r="G153" s="33" t="e">
        <f>_xll.qlSwapRateHelperSpread($E153,Trigger)</f>
        <v>#NUM!</v>
      </c>
      <c r="H153" s="32" t="b">
        <v>0</v>
      </c>
      <c r="I153" s="32">
        <v>40</v>
      </c>
      <c r="J153" s="32">
        <v>1</v>
      </c>
      <c r="K153" s="31" t="e">
        <f>_xll.qlRateHelperEarliestDate($E153,Trigger)</f>
        <v>#NUM!</v>
      </c>
      <c r="L153" s="30" t="e">
        <f>_xll.qlRateHelperLatestDate($E153,Trigger)</f>
        <v>#NUM!</v>
      </c>
    </row>
    <row r="154" spans="2:12" x14ac:dyDescent="0.2">
      <c r="B154" s="36" t="str">
        <f t="shared" si="9"/>
        <v>AB</v>
      </c>
      <c r="C154" s="35" t="str">
        <f t="shared" si="11"/>
        <v>3EBASIS</v>
      </c>
      <c r="D154" s="34" t="s">
        <v>26</v>
      </c>
      <c r="E154" s="34" t="str">
        <f t="shared" si="10"/>
        <v>EUR_YC3MRH_AB3EBASIS19Y</v>
      </c>
      <c r="F154" s="33" t="e">
        <f>_xll.qlRateHelperQuoteValue($E154,Trigger)</f>
        <v>#NUM!</v>
      </c>
      <c r="G154" s="33" t="e">
        <f>_xll.qlSwapRateHelperSpread($E154,Trigger)</f>
        <v>#NUM!</v>
      </c>
      <c r="H154" s="32" t="b">
        <v>0</v>
      </c>
      <c r="I154" s="32">
        <v>40</v>
      </c>
      <c r="J154" s="32">
        <v>1</v>
      </c>
      <c r="K154" s="31" t="e">
        <f>_xll.qlRateHelperEarliestDate($E154,Trigger)</f>
        <v>#NUM!</v>
      </c>
      <c r="L154" s="30" t="e">
        <f>_xll.qlRateHelperLatestDate($E154,Trigger)</f>
        <v>#NUM!</v>
      </c>
    </row>
    <row r="155" spans="2:12" x14ac:dyDescent="0.2">
      <c r="B155" s="36" t="str">
        <f t="shared" si="9"/>
        <v>AB</v>
      </c>
      <c r="C155" s="35" t="str">
        <f t="shared" si="11"/>
        <v>3EBASIS</v>
      </c>
      <c r="D155" s="34" t="s">
        <v>25</v>
      </c>
      <c r="E155" s="34" t="str">
        <f t="shared" si="10"/>
        <v>EUR_YC3MRH_AB3EBASIS20Y</v>
      </c>
      <c r="F155" s="33" t="e">
        <f>_xll.qlRateHelperQuoteValue($E155,Trigger)</f>
        <v>#NUM!</v>
      </c>
      <c r="G155" s="33" t="e">
        <f>_xll.qlSwapRateHelperSpread($E155,Trigger)</f>
        <v>#NUM!</v>
      </c>
      <c r="H155" s="32" t="b">
        <v>0</v>
      </c>
      <c r="I155" s="32">
        <v>40</v>
      </c>
      <c r="J155" s="32">
        <v>1</v>
      </c>
      <c r="K155" s="31" t="e">
        <f>_xll.qlRateHelperEarliestDate($E155,Trigger)</f>
        <v>#NUM!</v>
      </c>
      <c r="L155" s="30" t="e">
        <f>_xll.qlRateHelperLatestDate($E155,Trigger)</f>
        <v>#NUM!</v>
      </c>
    </row>
    <row r="156" spans="2:12" x14ac:dyDescent="0.2">
      <c r="B156" s="36" t="str">
        <f t="shared" si="9"/>
        <v>AB</v>
      </c>
      <c r="C156" s="35" t="str">
        <f t="shared" si="11"/>
        <v>3EBASIS</v>
      </c>
      <c r="D156" s="34" t="s">
        <v>24</v>
      </c>
      <c r="E156" s="34" t="str">
        <f t="shared" si="10"/>
        <v>EUR_YC3MRH_AB3EBASIS21Y</v>
      </c>
      <c r="F156" s="33" t="e">
        <f>_xll.qlRateHelperQuoteValue($E156,Trigger)</f>
        <v>#NUM!</v>
      </c>
      <c r="G156" s="33" t="e">
        <f>_xll.qlSwapRateHelperSpread($E156,Trigger)</f>
        <v>#NUM!</v>
      </c>
      <c r="H156" s="32" t="b">
        <v>0</v>
      </c>
      <c r="I156" s="32">
        <v>40</v>
      </c>
      <c r="J156" s="32">
        <v>1</v>
      </c>
      <c r="K156" s="31" t="e">
        <f>_xll.qlRateHelperEarliestDate($E156,Trigger)</f>
        <v>#NUM!</v>
      </c>
      <c r="L156" s="30" t="e">
        <f>_xll.qlRateHelperLatestDate($E156,Trigger)</f>
        <v>#NUM!</v>
      </c>
    </row>
    <row r="157" spans="2:12" x14ac:dyDescent="0.2">
      <c r="B157" s="36" t="str">
        <f t="shared" si="9"/>
        <v>AB</v>
      </c>
      <c r="C157" s="35" t="str">
        <f t="shared" si="11"/>
        <v>3EBASIS</v>
      </c>
      <c r="D157" s="34" t="s">
        <v>23</v>
      </c>
      <c r="E157" s="34" t="str">
        <f t="shared" si="10"/>
        <v>EUR_YC3MRH_AB3EBASIS22Y</v>
      </c>
      <c r="F157" s="33" t="e">
        <f>_xll.qlRateHelperQuoteValue($E157,Trigger)</f>
        <v>#NUM!</v>
      </c>
      <c r="G157" s="33" t="e">
        <f>_xll.qlSwapRateHelperSpread($E157,Trigger)</f>
        <v>#NUM!</v>
      </c>
      <c r="H157" s="32" t="b">
        <v>0</v>
      </c>
      <c r="I157" s="32">
        <v>40</v>
      </c>
      <c r="J157" s="32">
        <v>1</v>
      </c>
      <c r="K157" s="31" t="e">
        <f>_xll.qlRateHelperEarliestDate($E157,Trigger)</f>
        <v>#NUM!</v>
      </c>
      <c r="L157" s="30" t="e">
        <f>_xll.qlRateHelperLatestDate($E157,Trigger)</f>
        <v>#NUM!</v>
      </c>
    </row>
    <row r="158" spans="2:12" x14ac:dyDescent="0.2">
      <c r="B158" s="36" t="str">
        <f t="shared" si="9"/>
        <v>AB</v>
      </c>
      <c r="C158" s="35" t="str">
        <f t="shared" si="11"/>
        <v>3EBASIS</v>
      </c>
      <c r="D158" s="34" t="s">
        <v>22</v>
      </c>
      <c r="E158" s="34" t="str">
        <f t="shared" si="10"/>
        <v>EUR_YC3MRH_AB3EBASIS23Y</v>
      </c>
      <c r="F158" s="33" t="e">
        <f>_xll.qlRateHelperQuoteValue($E158,Trigger)</f>
        <v>#NUM!</v>
      </c>
      <c r="G158" s="33" t="e">
        <f>_xll.qlSwapRateHelperSpread($E158,Trigger)</f>
        <v>#NUM!</v>
      </c>
      <c r="H158" s="32" t="b">
        <v>0</v>
      </c>
      <c r="I158" s="32">
        <v>40</v>
      </c>
      <c r="J158" s="32">
        <v>1</v>
      </c>
      <c r="K158" s="31" t="e">
        <f>_xll.qlRateHelperEarliestDate($E158,Trigger)</f>
        <v>#NUM!</v>
      </c>
      <c r="L158" s="30" t="e">
        <f>_xll.qlRateHelperLatestDate($E158,Trigger)</f>
        <v>#NUM!</v>
      </c>
    </row>
    <row r="159" spans="2:12" x14ac:dyDescent="0.2">
      <c r="B159" s="36" t="str">
        <f t="shared" si="9"/>
        <v>AB</v>
      </c>
      <c r="C159" s="35" t="str">
        <f t="shared" si="11"/>
        <v>3EBASIS</v>
      </c>
      <c r="D159" s="34" t="s">
        <v>21</v>
      </c>
      <c r="E159" s="34" t="str">
        <f t="shared" si="10"/>
        <v>EUR_YC3MRH_AB3EBASIS24Y</v>
      </c>
      <c r="F159" s="33" t="e">
        <f>_xll.qlRateHelperQuoteValue($E159,Trigger)</f>
        <v>#NUM!</v>
      </c>
      <c r="G159" s="33" t="e">
        <f>_xll.qlSwapRateHelperSpread($E159,Trigger)</f>
        <v>#NUM!</v>
      </c>
      <c r="H159" s="32" t="b">
        <v>0</v>
      </c>
      <c r="I159" s="32">
        <v>40</v>
      </c>
      <c r="J159" s="32">
        <v>1</v>
      </c>
      <c r="K159" s="31" t="e">
        <f>_xll.qlRateHelperEarliestDate($E159,Trigger)</f>
        <v>#NUM!</v>
      </c>
      <c r="L159" s="30" t="e">
        <f>_xll.qlRateHelperLatestDate($E159,Trigger)</f>
        <v>#NUM!</v>
      </c>
    </row>
    <row r="160" spans="2:12" x14ac:dyDescent="0.2">
      <c r="B160" s="36" t="str">
        <f t="shared" ref="B160:B169" si="12">SwapFixedFreq</f>
        <v>AB</v>
      </c>
      <c r="C160" s="35" t="str">
        <f t="shared" si="11"/>
        <v>3EBASIS</v>
      </c>
      <c r="D160" s="34" t="s">
        <v>20</v>
      </c>
      <c r="E160" s="34" t="str">
        <f t="shared" si="10"/>
        <v>EUR_YC3MRH_AB3EBASIS25Y</v>
      </c>
      <c r="F160" s="33" t="e">
        <f>_xll.qlRateHelperQuoteValue($E160,Trigger)</f>
        <v>#NUM!</v>
      </c>
      <c r="G160" s="33" t="e">
        <f>_xll.qlSwapRateHelperSpread($E160,Trigger)</f>
        <v>#NUM!</v>
      </c>
      <c r="H160" s="32" t="b">
        <v>0</v>
      </c>
      <c r="I160" s="32">
        <v>40</v>
      </c>
      <c r="J160" s="32">
        <v>1</v>
      </c>
      <c r="K160" s="31" t="e">
        <f>_xll.qlRateHelperEarliestDate($E160,Trigger)</f>
        <v>#NUM!</v>
      </c>
      <c r="L160" s="30" t="e">
        <f>_xll.qlRateHelperLatestDate($E160,Trigger)</f>
        <v>#NUM!</v>
      </c>
    </row>
    <row r="161" spans="2:12" x14ac:dyDescent="0.2">
      <c r="B161" s="36" t="str">
        <f t="shared" si="12"/>
        <v>AB</v>
      </c>
      <c r="C161" s="35" t="str">
        <f t="shared" si="11"/>
        <v>3EBASIS</v>
      </c>
      <c r="D161" s="34" t="s">
        <v>19</v>
      </c>
      <c r="E161" s="34" t="str">
        <f t="shared" si="10"/>
        <v>EUR_YC3MRH_AB3EBASIS26Y</v>
      </c>
      <c r="F161" s="33" t="e">
        <f>_xll.qlRateHelperQuoteValue($E161,Trigger)</f>
        <v>#NUM!</v>
      </c>
      <c r="G161" s="33" t="e">
        <f>_xll.qlSwapRateHelperSpread($E161,Trigger)</f>
        <v>#NUM!</v>
      </c>
      <c r="H161" s="32" t="b">
        <v>0</v>
      </c>
      <c r="I161" s="32">
        <v>40</v>
      </c>
      <c r="J161" s="32">
        <v>1</v>
      </c>
      <c r="K161" s="31" t="e">
        <f>_xll.qlRateHelperEarliestDate($E161,Trigger)</f>
        <v>#NUM!</v>
      </c>
      <c r="L161" s="30" t="e">
        <f>_xll.qlRateHelperLatestDate($E161,Trigger)</f>
        <v>#NUM!</v>
      </c>
    </row>
    <row r="162" spans="2:12" x14ac:dyDescent="0.2">
      <c r="B162" s="36" t="str">
        <f t="shared" si="12"/>
        <v>AB</v>
      </c>
      <c r="C162" s="35" t="str">
        <f t="shared" si="11"/>
        <v>3EBASIS</v>
      </c>
      <c r="D162" s="34" t="s">
        <v>18</v>
      </c>
      <c r="E162" s="34" t="str">
        <f t="shared" ref="E162:E169" si="13">RateHelperPrefix&amp;"_"&amp;$B162&amp;$C162&amp;$D162</f>
        <v>EUR_YC3MRH_AB3EBASIS27Y</v>
      </c>
      <c r="F162" s="33" t="e">
        <f>_xll.qlRateHelperQuoteValue($E162,Trigger)</f>
        <v>#NUM!</v>
      </c>
      <c r="G162" s="33" t="e">
        <f>_xll.qlSwapRateHelperSpread($E162,Trigger)</f>
        <v>#NUM!</v>
      </c>
      <c r="H162" s="32" t="b">
        <v>0</v>
      </c>
      <c r="I162" s="32">
        <v>40</v>
      </c>
      <c r="J162" s="32">
        <v>1</v>
      </c>
      <c r="K162" s="31" t="e">
        <f>_xll.qlRateHelperEarliestDate($E162,Trigger)</f>
        <v>#NUM!</v>
      </c>
      <c r="L162" s="30" t="e">
        <f>_xll.qlRateHelperLatestDate($E162,Trigger)</f>
        <v>#NUM!</v>
      </c>
    </row>
    <row r="163" spans="2:12" x14ac:dyDescent="0.2">
      <c r="B163" s="36" t="str">
        <f t="shared" si="12"/>
        <v>AB</v>
      </c>
      <c r="C163" s="35" t="str">
        <f t="shared" si="11"/>
        <v>3EBASIS</v>
      </c>
      <c r="D163" s="34" t="s">
        <v>17</v>
      </c>
      <c r="E163" s="34" t="str">
        <f t="shared" si="13"/>
        <v>EUR_YC3MRH_AB3EBASIS28Y</v>
      </c>
      <c r="F163" s="33" t="e">
        <f>_xll.qlRateHelperQuoteValue($E163,Trigger)</f>
        <v>#NUM!</v>
      </c>
      <c r="G163" s="33" t="e">
        <f>_xll.qlSwapRateHelperSpread($E163,Trigger)</f>
        <v>#NUM!</v>
      </c>
      <c r="H163" s="32" t="b">
        <v>0</v>
      </c>
      <c r="I163" s="32">
        <v>40</v>
      </c>
      <c r="J163" s="32">
        <v>1</v>
      </c>
      <c r="K163" s="31" t="e">
        <f>_xll.qlRateHelperEarliestDate($E163,Trigger)</f>
        <v>#NUM!</v>
      </c>
      <c r="L163" s="30" t="e">
        <f>_xll.qlRateHelperLatestDate($E163,Trigger)</f>
        <v>#NUM!</v>
      </c>
    </row>
    <row r="164" spans="2:12" x14ac:dyDescent="0.2">
      <c r="B164" s="36" t="str">
        <f t="shared" si="12"/>
        <v>AB</v>
      </c>
      <c r="C164" s="35" t="str">
        <f t="shared" si="11"/>
        <v>3EBASIS</v>
      </c>
      <c r="D164" s="34" t="s">
        <v>16</v>
      </c>
      <c r="E164" s="34" t="str">
        <f t="shared" si="13"/>
        <v>EUR_YC3MRH_AB3EBASIS29Y</v>
      </c>
      <c r="F164" s="33" t="e">
        <f>_xll.qlRateHelperQuoteValue($E164,Trigger)</f>
        <v>#NUM!</v>
      </c>
      <c r="G164" s="33" t="e">
        <f>_xll.qlSwapRateHelperSpread($E164,Trigger)</f>
        <v>#NUM!</v>
      </c>
      <c r="H164" s="32" t="b">
        <v>0</v>
      </c>
      <c r="I164" s="32">
        <v>40</v>
      </c>
      <c r="J164" s="32">
        <v>1</v>
      </c>
      <c r="K164" s="31" t="e">
        <f>_xll.qlRateHelperEarliestDate($E164,Trigger)</f>
        <v>#NUM!</v>
      </c>
      <c r="L164" s="30" t="e">
        <f>_xll.qlRateHelperLatestDate($E164,Trigger)</f>
        <v>#NUM!</v>
      </c>
    </row>
    <row r="165" spans="2:12" x14ac:dyDescent="0.2">
      <c r="B165" s="36" t="str">
        <f t="shared" si="12"/>
        <v>AB</v>
      </c>
      <c r="C165" s="35" t="str">
        <f t="shared" si="11"/>
        <v>3EBASIS</v>
      </c>
      <c r="D165" s="34" t="s">
        <v>15</v>
      </c>
      <c r="E165" s="34" t="str">
        <f t="shared" si="13"/>
        <v>EUR_YC3MRH_AB3EBASIS30Y</v>
      </c>
      <c r="F165" s="33" t="e">
        <f>_xll.qlRateHelperQuoteValue($E165,Trigger)</f>
        <v>#NUM!</v>
      </c>
      <c r="G165" s="33" t="e">
        <f>_xll.qlSwapRateHelperSpread($E165,Trigger)</f>
        <v>#NUM!</v>
      </c>
      <c r="H165" s="32" t="b">
        <v>0</v>
      </c>
      <c r="I165" s="32">
        <v>40</v>
      </c>
      <c r="J165" s="32">
        <v>1</v>
      </c>
      <c r="K165" s="31" t="e">
        <f>_xll.qlRateHelperEarliestDate($E165,Trigger)</f>
        <v>#NUM!</v>
      </c>
      <c r="L165" s="30" t="e">
        <f>_xll.qlRateHelperLatestDate($E165,Trigger)</f>
        <v>#NUM!</v>
      </c>
    </row>
    <row r="166" spans="2:12" x14ac:dyDescent="0.2">
      <c r="B166" s="36" t="str">
        <f t="shared" si="12"/>
        <v>AB</v>
      </c>
      <c r="C166" s="35" t="str">
        <f t="shared" si="11"/>
        <v>3EBASIS</v>
      </c>
      <c r="D166" s="34" t="s">
        <v>14</v>
      </c>
      <c r="E166" s="34" t="str">
        <f t="shared" si="13"/>
        <v>EUR_YC3MRH_AB3EBASIS35Y</v>
      </c>
      <c r="F166" s="33" t="e">
        <f>_xll.qlRateHelperQuoteValue($E166,Trigger)</f>
        <v>#NUM!</v>
      </c>
      <c r="G166" s="33" t="e">
        <f>_xll.qlSwapRateHelperSpread($E166,Trigger)</f>
        <v>#NUM!</v>
      </c>
      <c r="H166" s="32" t="b">
        <v>1</v>
      </c>
      <c r="I166" s="32">
        <v>40</v>
      </c>
      <c r="J166" s="32">
        <v>1</v>
      </c>
      <c r="K166" s="31" t="e">
        <f>_xll.qlRateHelperEarliestDate($E166,Trigger)</f>
        <v>#NUM!</v>
      </c>
      <c r="L166" s="30" t="e">
        <f>_xll.qlRateHelperLatestDate($E166,Trigger)</f>
        <v>#NUM!</v>
      </c>
    </row>
    <row r="167" spans="2:12" x14ac:dyDescent="0.2">
      <c r="B167" s="36" t="str">
        <f t="shared" si="12"/>
        <v>AB</v>
      </c>
      <c r="C167" s="35" t="str">
        <f t="shared" si="11"/>
        <v>3EBASIS</v>
      </c>
      <c r="D167" s="34" t="s">
        <v>13</v>
      </c>
      <c r="E167" s="34" t="str">
        <f t="shared" si="13"/>
        <v>EUR_YC3MRH_AB3EBASIS40Y</v>
      </c>
      <c r="F167" s="33" t="e">
        <f>_xll.qlRateHelperQuoteValue($E167,Trigger)</f>
        <v>#NUM!</v>
      </c>
      <c r="G167" s="33" t="e">
        <f>_xll.qlSwapRateHelperSpread($E167,Trigger)</f>
        <v>#NUM!</v>
      </c>
      <c r="H167" s="32" t="b">
        <v>1</v>
      </c>
      <c r="I167" s="32">
        <v>40</v>
      </c>
      <c r="J167" s="32">
        <v>1</v>
      </c>
      <c r="K167" s="31" t="e">
        <f>_xll.qlRateHelperEarliestDate($E167,Trigger)</f>
        <v>#NUM!</v>
      </c>
      <c r="L167" s="30" t="e">
        <f>_xll.qlRateHelperLatestDate($E167,Trigger)</f>
        <v>#NUM!</v>
      </c>
    </row>
    <row r="168" spans="2:12" x14ac:dyDescent="0.2">
      <c r="B168" s="36" t="str">
        <f t="shared" si="12"/>
        <v>AB</v>
      </c>
      <c r="C168" s="35" t="str">
        <f t="shared" si="11"/>
        <v>3EBASIS</v>
      </c>
      <c r="D168" s="34" t="s">
        <v>12</v>
      </c>
      <c r="E168" s="34" t="str">
        <f t="shared" si="13"/>
        <v>EUR_YC3MRH_AB3EBASIS50Y</v>
      </c>
      <c r="F168" s="33" t="e">
        <f>_xll.qlRateHelperQuoteValue($E168,Trigger)</f>
        <v>#NUM!</v>
      </c>
      <c r="G168" s="33" t="e">
        <f>_xll.qlSwapRateHelperSpread($E168,Trigger)</f>
        <v>#NUM!</v>
      </c>
      <c r="H168" s="32" t="b">
        <v>1</v>
      </c>
      <c r="I168" s="32">
        <v>40</v>
      </c>
      <c r="J168" s="32">
        <v>1</v>
      </c>
      <c r="K168" s="31" t="e">
        <f>_xll.qlRateHelperEarliestDate($E168,Trigger)</f>
        <v>#NUM!</v>
      </c>
      <c r="L168" s="30" t="e">
        <f>_xll.qlRateHelperLatestDate($E168,Trigger)</f>
        <v>#NUM!</v>
      </c>
    </row>
    <row r="169" spans="2:12" x14ac:dyDescent="0.2">
      <c r="B169" s="29" t="str">
        <f t="shared" si="12"/>
        <v>AB</v>
      </c>
      <c r="C169" s="28" t="str">
        <f t="shared" si="11"/>
        <v>3EBASIS</v>
      </c>
      <c r="D169" s="27" t="s">
        <v>11</v>
      </c>
      <c r="E169" s="27" t="str">
        <f t="shared" si="13"/>
        <v>EUR_YC3MRH_AB3EBASIS60Y</v>
      </c>
      <c r="F169" s="26" t="e">
        <f>_xll.qlRateHelperQuoteValue($E169,Trigger)</f>
        <v>#NUM!</v>
      </c>
      <c r="G169" s="26" t="e">
        <f>_xll.qlSwapRateHelperSpread($E169,Trigger)</f>
        <v>#NUM!</v>
      </c>
      <c r="H169" s="25" t="b">
        <v>1</v>
      </c>
      <c r="I169" s="25">
        <v>40</v>
      </c>
      <c r="J169" s="25">
        <v>1</v>
      </c>
      <c r="K169" s="24" t="e">
        <f>_xll.qlRateHelperEarliestDate($E169,Trigger)</f>
        <v>#NUM!</v>
      </c>
      <c r="L169" s="23" t="e">
        <f>_xll.qlRateHelperLatestDate($E169,Trigger)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L126"/>
  <sheetViews>
    <sheetView tabSelected="1" workbookViewId="0">
      <selection sqref="A1:B1"/>
    </sheetView>
  </sheetViews>
  <sheetFormatPr defaultRowHeight="11.25" x14ac:dyDescent="0.2"/>
  <cols>
    <col min="1" max="1" width="24.42578125" style="1" bestFit="1" customWidth="1"/>
    <col min="2" max="2" width="41" style="1" bestFit="1" customWidth="1"/>
    <col min="3" max="3" width="2.28515625" style="1" customWidth="1"/>
    <col min="4" max="4" width="24.42578125" style="2" bestFit="1" customWidth="1"/>
    <col min="5" max="6" width="8" style="2" bestFit="1" customWidth="1"/>
    <col min="7" max="8" width="17.28515625" style="2" bestFit="1" customWidth="1"/>
    <col min="9" max="9" width="12" style="1" bestFit="1" customWidth="1"/>
    <col min="10" max="10" width="2.28515625" style="1" customWidth="1"/>
    <col min="11" max="11" width="24.42578125" style="1" bestFit="1" customWidth="1"/>
    <col min="12" max="12" width="6" style="1" bestFit="1" customWidth="1"/>
    <col min="13" max="16384" width="9.140625" style="1"/>
  </cols>
  <sheetData>
    <row r="1" spans="1:12" ht="12" thickBot="1" x14ac:dyDescent="0.25">
      <c r="A1" s="103" t="s">
        <v>10</v>
      </c>
      <c r="B1" s="104"/>
      <c r="D1" s="22" t="s">
        <v>9</v>
      </c>
      <c r="E1" s="21" t="s">
        <v>8</v>
      </c>
      <c r="F1" s="21"/>
      <c r="G1" s="21" t="s">
        <v>7</v>
      </c>
      <c r="H1" s="20" t="s">
        <v>6</v>
      </c>
      <c r="I1" s="3" t="e">
        <f t="array" ref="I1:I126">_xll.qlPiecewiseYieldCurveData(YieldCurve)</f>
        <v>#VALUE!</v>
      </c>
    </row>
    <row r="2" spans="1:12" x14ac:dyDescent="0.2">
      <c r="A2" s="19" t="s">
        <v>5</v>
      </c>
      <c r="B2" s="18">
        <v>8</v>
      </c>
      <c r="D2" s="11" t="e">
        <f t="array" ref="D2:D126">_xll.qlRateHelperSelection(_xll.ohFilter(RateHelpers,RateHelpersIncluded),_xll.ohFilter(RateHelpersPriority,RateHelpersIncluded),nIMMFutures,nSerialFutures,FrontFuturesRollingDays,DepoInclusionCriteria,_xll.ohFilter(MinDistance,RateHelpersIncluded),Trigger)</f>
        <v>#NUM!</v>
      </c>
      <c r="E2" s="10" t="e">
        <f>_xll.qlRateHelperRate($D2)</f>
        <v>#VALUE!</v>
      </c>
      <c r="F2" s="10" t="str">
        <f>IF(ISERROR(_xll.qlSwapRateHelperSpread($D2)),IF(ISERROR(_xll.qlFuturesRateHelperConvexityAdjustment($D2)),"--",_xll.qlFuturesRateHelperConvexityAdjustment($D2)),_xll.qlSwapRateHelperSpread($D2))</f>
        <v>--</v>
      </c>
      <c r="G2" s="9" t="e">
        <f>_xll.qlRateHelperEarliestDate($D2)</f>
        <v>#VALUE!</v>
      </c>
      <c r="H2" s="8" t="e">
        <f>_xll.qlRateHelperLatestDate($D2)</f>
        <v>#VALUE!</v>
      </c>
      <c r="I2" s="3" t="e">
        <v>#VALUE!</v>
      </c>
      <c r="K2" s="1" t="s">
        <v>116</v>
      </c>
      <c r="L2" s="46">
        <v>1.977E-3</v>
      </c>
    </row>
    <row r="3" spans="1:12" x14ac:dyDescent="0.2">
      <c r="A3" s="15" t="s">
        <v>4</v>
      </c>
      <c r="B3" s="17">
        <v>0</v>
      </c>
      <c r="D3" s="11" t="e">
        <v>#NUM!</v>
      </c>
      <c r="E3" s="10" t="e">
        <f>_xll.qlRateHelperRate($D3)</f>
        <v>#VALUE!</v>
      </c>
      <c r="F3" s="10" t="str">
        <f>IF(ISERROR(_xll.qlSwapRateHelperSpread($D3)),IF(ISERROR(_xll.qlFuturesRateHelperConvexityAdjustment($D3)),"--",_xll.qlFuturesRateHelperConvexityAdjustment($D3)),_xll.qlSwapRateHelperSpread($D3))</f>
        <v>--</v>
      </c>
      <c r="G3" s="9" t="e">
        <f>_xll.qlRateHelperEarliestDate($D3)</f>
        <v>#VALUE!</v>
      </c>
      <c r="H3" s="8" t="e">
        <f>_xll.qlRateHelperLatestDate($D3)</f>
        <v>#VALUE!</v>
      </c>
      <c r="I3" s="3" t="e">
        <v>#VALUE!</v>
      </c>
      <c r="K3" s="1" t="s">
        <v>117</v>
      </c>
      <c r="L3" s="46">
        <v>1.9919999999999998E-3</v>
      </c>
    </row>
    <row r="4" spans="1:12" x14ac:dyDescent="0.2">
      <c r="A4" s="15" t="s">
        <v>3</v>
      </c>
      <c r="B4" s="17">
        <v>4</v>
      </c>
      <c r="D4" s="11" t="e">
        <v>#NUM!</v>
      </c>
      <c r="E4" s="10" t="e">
        <f>_xll.qlRateHelperRate($D4)</f>
        <v>#VALUE!</v>
      </c>
      <c r="F4" s="10" t="str">
        <f>IF(ISERROR(_xll.qlSwapRateHelperSpread($D4)),IF(ISERROR(_xll.qlFuturesRateHelperConvexityAdjustment($D4)),"--",_xll.qlFuturesRateHelperConvexityAdjustment($D4)),_xll.qlSwapRateHelperSpread($D4))</f>
        <v>--</v>
      </c>
      <c r="G4" s="9" t="e">
        <f>_xll.qlRateHelperEarliestDate($D4)</f>
        <v>#VALUE!</v>
      </c>
      <c r="H4" s="8" t="e">
        <f>_xll.qlRateHelperLatestDate($D4)</f>
        <v>#VALUE!</v>
      </c>
      <c r="I4" s="3" t="e">
        <v>#VALUE!</v>
      </c>
      <c r="K4" s="1" t="s">
        <v>118</v>
      </c>
      <c r="L4" s="46">
        <v>2.013E-3</v>
      </c>
    </row>
    <row r="5" spans="1:12" x14ac:dyDescent="0.2">
      <c r="A5" s="15" t="s">
        <v>2</v>
      </c>
      <c r="B5" s="16" t="s">
        <v>1</v>
      </c>
      <c r="D5" s="11" t="e">
        <v>#NUM!</v>
      </c>
      <c r="E5" s="10" t="e">
        <f>_xll.qlRateHelperRate($D5)</f>
        <v>#VALUE!</v>
      </c>
      <c r="F5" s="10" t="str">
        <f>IF(ISERROR(_xll.qlSwapRateHelperSpread($D5)),IF(ISERROR(_xll.qlFuturesRateHelperConvexityAdjustment($D5)),"--",_xll.qlFuturesRateHelperConvexityAdjustment($D5)),_xll.qlSwapRateHelperSpread($D5))</f>
        <v>--</v>
      </c>
      <c r="G5" s="9" t="e">
        <f>_xll.qlRateHelperEarliestDate($D5)</f>
        <v>#VALUE!</v>
      </c>
      <c r="H5" s="8" t="e">
        <f>_xll.qlRateHelperLatestDate($D5)</f>
        <v>#VALUE!</v>
      </c>
      <c r="I5" s="3" t="e">
        <v>#VALUE!</v>
      </c>
      <c r="K5" s="1" t="s">
        <v>119</v>
      </c>
      <c r="L5" s="46">
        <v>2.1280000000000001E-3</v>
      </c>
    </row>
    <row r="6" spans="1:12" x14ac:dyDescent="0.2">
      <c r="A6" s="15" t="s">
        <v>0</v>
      </c>
      <c r="B6" s="14" t="str">
        <f ca="1">_xll.ohRangeRetrieveError(Selected!D2)</f>
        <v>qlRateHelperSelection - ObjectHandler error: attempt to retrieve object with unknown ID 'EUR_YC3MRH_2WD'</v>
      </c>
      <c r="D6" s="11" t="e">
        <v>#NUM!</v>
      </c>
      <c r="E6" s="10" t="e">
        <f>_xll.qlRateHelperRate($D6)</f>
        <v>#VALUE!</v>
      </c>
      <c r="F6" s="10" t="str">
        <f>IF(ISERROR(_xll.qlSwapRateHelperSpread($D6)),IF(ISERROR(_xll.qlFuturesRateHelperConvexityAdjustment($D6)),"--",_xll.qlFuturesRateHelperConvexityAdjustment($D6)),_xll.qlSwapRateHelperSpread($D6))</f>
        <v>--</v>
      </c>
      <c r="G6" s="9" t="e">
        <f>_xll.qlRateHelperEarliestDate($D6)</f>
        <v>#VALUE!</v>
      </c>
      <c r="H6" s="8" t="e">
        <f>_xll.qlRateHelperLatestDate($D6)</f>
        <v>#VALUE!</v>
      </c>
      <c r="I6" s="3" t="e">
        <v>#VALUE!</v>
      </c>
      <c r="K6" s="1" t="s">
        <v>120</v>
      </c>
      <c r="L6" s="46">
        <v>2.2499999999999998E-3</v>
      </c>
    </row>
    <row r="7" spans="1:12" ht="12" thickBot="1" x14ac:dyDescent="0.25">
      <c r="A7" s="13" t="e">
        <f>_xll.ohGroup(,_xll.ohPack(D2:D126),Permanent,,ObjectOverwrite)</f>
        <v>#NUM!</v>
      </c>
      <c r="B7" s="12" t="str">
        <f ca="1">_xll.ohRangeRetrieveError(RateHelpersSelected)</f>
        <v>ohGroup - operToVectorImpl: error converting parameter 'ObjectIdList' to type 'class std::basic_string&lt;char,struct std::char_traits&lt;char&gt;,class std::allocator&lt;char&gt; &gt;' : Unable to convert type 'struct ObjectHandler::empty_property_tag' to type 'class std:</v>
      </c>
      <c r="D7" s="11" t="e">
        <v>#NUM!</v>
      </c>
      <c r="E7" s="10" t="e">
        <f>_xll.qlRateHelperRate($D7)</f>
        <v>#VALUE!</v>
      </c>
      <c r="F7" s="10" t="str">
        <f>IF(ISERROR(_xll.qlSwapRateHelperSpread($D7)),IF(ISERROR(_xll.qlFuturesRateHelperConvexityAdjustment($D7)),"--",_xll.qlFuturesRateHelperConvexityAdjustment($D7)),_xll.qlSwapRateHelperSpread($D7))</f>
        <v>--</v>
      </c>
      <c r="G7" s="9" t="e">
        <f>_xll.qlRateHelperEarliestDate($D7)</f>
        <v>#VALUE!</v>
      </c>
      <c r="H7" s="8" t="e">
        <f>_xll.qlRateHelperLatestDate($D7)</f>
        <v>#VALUE!</v>
      </c>
      <c r="I7" s="3" t="e">
        <v>#VALUE!</v>
      </c>
      <c r="K7" s="1" t="s">
        <v>121</v>
      </c>
      <c r="L7" s="46">
        <v>2.8500000000000001E-3</v>
      </c>
    </row>
    <row r="8" spans="1:12" x14ac:dyDescent="0.2">
      <c r="D8" s="11" t="e">
        <v>#NUM!</v>
      </c>
      <c r="E8" s="10" t="e">
        <f>_xll.qlRateHelperRate($D8)</f>
        <v>#VALUE!</v>
      </c>
      <c r="F8" s="10" t="str">
        <f>IF(ISERROR(_xll.qlSwapRateHelperSpread($D8)),IF(ISERROR(_xll.qlFuturesRateHelperConvexityAdjustment($D8)),"--",_xll.qlFuturesRateHelperConvexityAdjustment($D8)),_xll.qlSwapRateHelperSpread($D8))</f>
        <v>--</v>
      </c>
      <c r="G8" s="9" t="e">
        <f>_xll.qlRateHelperEarliestDate($D8)</f>
        <v>#VALUE!</v>
      </c>
      <c r="H8" s="8" t="e">
        <f>_xll.qlRateHelperLatestDate($D8)</f>
        <v>#VALUE!</v>
      </c>
      <c r="I8" s="3" t="e">
        <v>#VALUE!</v>
      </c>
      <c r="K8" s="1" t="s">
        <v>122</v>
      </c>
      <c r="L8" s="46">
        <v>4.5250000000000004E-3</v>
      </c>
    </row>
    <row r="9" spans="1:12" x14ac:dyDescent="0.2">
      <c r="D9" s="11" t="e">
        <v>#NUM!</v>
      </c>
      <c r="E9" s="10" t="e">
        <f>_xll.qlRateHelperRate($D9)</f>
        <v>#VALUE!</v>
      </c>
      <c r="F9" s="10" t="str">
        <f>IF(ISERROR(_xll.qlSwapRateHelperSpread($D9)),IF(ISERROR(_xll.qlFuturesRateHelperConvexityAdjustment($D9)),"--",_xll.qlFuturesRateHelperConvexityAdjustment($D9)),_xll.qlSwapRateHelperSpread($D9))</f>
        <v>--</v>
      </c>
      <c r="G9" s="9" t="e">
        <f>_xll.qlRateHelperEarliestDate($D9)</f>
        <v>#VALUE!</v>
      </c>
      <c r="H9" s="8" t="e">
        <f>_xll.qlRateHelperLatestDate($D9)</f>
        <v>#VALUE!</v>
      </c>
      <c r="I9" s="3" t="e">
        <v>#VALUE!</v>
      </c>
      <c r="K9" s="1" t="s">
        <v>123</v>
      </c>
      <c r="L9" s="46">
        <v>5.1250000000000002E-3</v>
      </c>
    </row>
    <row r="10" spans="1:12" x14ac:dyDescent="0.2">
      <c r="D10" s="11" t="e">
        <v>#NUM!</v>
      </c>
      <c r="E10" s="10" t="e">
        <f>_xll.qlRateHelperRate($D10)</f>
        <v>#VALUE!</v>
      </c>
      <c r="F10" s="10" t="str">
        <f>IF(ISERROR(_xll.qlSwapRateHelperSpread($D10)),IF(ISERROR(_xll.qlFuturesRateHelperConvexityAdjustment($D10)),"--",_xll.qlFuturesRateHelperConvexityAdjustment($D10)),_xll.qlSwapRateHelperSpread($D10))</f>
        <v>--</v>
      </c>
      <c r="G10" s="9" t="e">
        <f>_xll.qlRateHelperEarliestDate($D10)</f>
        <v>#VALUE!</v>
      </c>
      <c r="H10" s="8" t="e">
        <f>_xll.qlRateHelperLatestDate($D10)</f>
        <v>#VALUE!</v>
      </c>
      <c r="I10" s="3" t="e">
        <v>#VALUE!</v>
      </c>
      <c r="K10" s="1" t="s">
        <v>124</v>
      </c>
      <c r="L10" s="46">
        <v>5.8250000000000003E-3</v>
      </c>
    </row>
    <row r="11" spans="1:12" x14ac:dyDescent="0.2">
      <c r="D11" s="11" t="e">
        <v>#NUM!</v>
      </c>
      <c r="E11" s="10" t="e">
        <f>_xll.qlRateHelperRate($D11)</f>
        <v>#VALUE!</v>
      </c>
      <c r="F11" s="10" t="str">
        <f>IF(ISERROR(_xll.qlSwapRateHelperSpread($D11)),IF(ISERROR(_xll.qlFuturesRateHelperConvexityAdjustment($D11)),"--",_xll.qlFuturesRateHelperConvexityAdjustment($D11)),_xll.qlSwapRateHelperSpread($D11))</f>
        <v>--</v>
      </c>
      <c r="G11" s="9" t="e">
        <f>_xll.qlRateHelperEarliestDate($D11)</f>
        <v>#VALUE!</v>
      </c>
      <c r="H11" s="8" t="e">
        <f>_xll.qlRateHelperLatestDate($D11)</f>
        <v>#VALUE!</v>
      </c>
      <c r="I11" s="3" t="e">
        <v>#VALUE!</v>
      </c>
      <c r="K11" s="1" t="s">
        <v>125</v>
      </c>
      <c r="L11" s="46">
        <v>5.1250000000000002E-3</v>
      </c>
    </row>
    <row r="12" spans="1:12" x14ac:dyDescent="0.2">
      <c r="D12" s="11" t="e">
        <v>#NUM!</v>
      </c>
      <c r="E12" s="10" t="e">
        <f>_xll.qlRateHelperRate($D12)</f>
        <v>#VALUE!</v>
      </c>
      <c r="F12" s="10" t="str">
        <f>IF(ISERROR(_xll.qlSwapRateHelperSpread($D12)),IF(ISERROR(_xll.qlFuturesRateHelperConvexityAdjustment($D12)),"--",_xll.qlFuturesRateHelperConvexityAdjustment($D12)),_xll.qlSwapRateHelperSpread($D12))</f>
        <v>--</v>
      </c>
      <c r="G12" s="9" t="e">
        <f>_xll.qlRateHelperEarliestDate($D12)</f>
        <v>#VALUE!</v>
      </c>
      <c r="H12" s="8" t="e">
        <f>_xll.qlRateHelperLatestDate($D12)</f>
        <v>#VALUE!</v>
      </c>
      <c r="I12" s="3" t="e">
        <v>#VALUE!</v>
      </c>
      <c r="K12" s="1" t="s">
        <v>126</v>
      </c>
      <c r="L12" s="46">
        <v>5.8250000000000003E-3</v>
      </c>
    </row>
    <row r="13" spans="1:12" x14ac:dyDescent="0.2">
      <c r="D13" s="11" t="e">
        <v>#NUM!</v>
      </c>
      <c r="E13" s="10" t="e">
        <f>_xll.qlRateHelperRate($D13)</f>
        <v>#VALUE!</v>
      </c>
      <c r="F13" s="10" t="str">
        <f>IF(ISERROR(_xll.qlSwapRateHelperSpread($D13)),IF(ISERROR(_xll.qlFuturesRateHelperConvexityAdjustment($D13)),"--",_xll.qlFuturesRateHelperConvexityAdjustment($D13)),_xll.qlSwapRateHelperSpread($D13))</f>
        <v>--</v>
      </c>
      <c r="G13" s="9" t="e">
        <f>_xll.qlRateHelperEarliestDate($D13)</f>
        <v>#VALUE!</v>
      </c>
      <c r="H13" s="8" t="e">
        <f>_xll.qlRateHelperLatestDate($D13)</f>
        <v>#VALUE!</v>
      </c>
      <c r="I13" s="3" t="e">
        <v>#VALUE!</v>
      </c>
      <c r="K13" s="1" t="s">
        <v>127</v>
      </c>
      <c r="L13" s="46">
        <v>6.5250000000000004E-3</v>
      </c>
    </row>
    <row r="14" spans="1:12" x14ac:dyDescent="0.2">
      <c r="D14" s="11" t="e">
        <v>#NUM!</v>
      </c>
      <c r="E14" s="10" t="e">
        <f>_xll.qlRateHelperRate($D14)</f>
        <v>#VALUE!</v>
      </c>
      <c r="F14" s="10" t="str">
        <f>IF(ISERROR(_xll.qlSwapRateHelperSpread($D14)),IF(ISERROR(_xll.qlFuturesRateHelperConvexityAdjustment($D14)),"--",_xll.qlFuturesRateHelperConvexityAdjustment($D14)),_xll.qlSwapRateHelperSpread($D14))</f>
        <v>--</v>
      </c>
      <c r="G14" s="9" t="e">
        <f>_xll.qlRateHelperEarliestDate($D14)</f>
        <v>#VALUE!</v>
      </c>
      <c r="H14" s="8" t="e">
        <f>_xll.qlRateHelperLatestDate($D14)</f>
        <v>#VALUE!</v>
      </c>
      <c r="I14" s="3" t="e">
        <v>#VALUE!</v>
      </c>
      <c r="K14" s="1" t="s">
        <v>128</v>
      </c>
      <c r="L14" s="46">
        <v>7.3249999999999999E-3</v>
      </c>
    </row>
    <row r="15" spans="1:12" x14ac:dyDescent="0.2">
      <c r="D15" s="11" t="e">
        <v>#NUM!</v>
      </c>
      <c r="E15" s="10" t="e">
        <f>_xll.qlRateHelperRate($D15)</f>
        <v>#VALUE!</v>
      </c>
      <c r="F15" s="10" t="str">
        <f>IF(ISERROR(_xll.qlSwapRateHelperSpread($D15)),IF(ISERROR(_xll.qlFuturesRateHelperConvexityAdjustment($D15)),"--",_xll.qlFuturesRateHelperConvexityAdjustment($D15)),_xll.qlSwapRateHelperSpread($D15))</f>
        <v>--</v>
      </c>
      <c r="G15" s="9" t="e">
        <f>_xll.qlRateHelperEarliestDate($D15)</f>
        <v>#VALUE!</v>
      </c>
      <c r="H15" s="8" t="e">
        <f>_xll.qlRateHelperLatestDate($D15)</f>
        <v>#VALUE!</v>
      </c>
      <c r="I15" s="3" t="e">
        <v>#VALUE!</v>
      </c>
      <c r="K15" s="1" t="s">
        <v>129</v>
      </c>
      <c r="L15" s="46">
        <v>6.1900000000000002E-3</v>
      </c>
    </row>
    <row r="16" spans="1:12" x14ac:dyDescent="0.2">
      <c r="D16" s="11" t="e">
        <v>#NUM!</v>
      </c>
      <c r="E16" s="10" t="e">
        <f>_xll.qlRateHelperRate($D16)</f>
        <v>#VALUE!</v>
      </c>
      <c r="F16" s="10" t="str">
        <f>IF(ISERROR(_xll.qlSwapRateHelperSpread($D16)),IF(ISERROR(_xll.qlFuturesRateHelperConvexityAdjustment($D16)),"--",_xll.qlFuturesRateHelperConvexityAdjustment($D16)),_xll.qlSwapRateHelperSpread($D16))</f>
        <v>--</v>
      </c>
      <c r="G16" s="9" t="e">
        <f>_xll.qlRateHelperEarliestDate($D16)</f>
        <v>#VALUE!</v>
      </c>
      <c r="H16" s="8" t="e">
        <f>_xll.qlRateHelperLatestDate($D16)</f>
        <v>#VALUE!</v>
      </c>
      <c r="I16" s="3" t="e">
        <v>#VALUE!</v>
      </c>
      <c r="K16" s="1" t="s">
        <v>130</v>
      </c>
      <c r="L16" s="46">
        <v>8.3599999999999994E-3</v>
      </c>
    </row>
    <row r="17" spans="4:12" x14ac:dyDescent="0.2">
      <c r="D17" s="11" t="e">
        <v>#NUM!</v>
      </c>
      <c r="E17" s="10" t="e">
        <f>_xll.qlRateHelperRate($D17)</f>
        <v>#VALUE!</v>
      </c>
      <c r="F17" s="10" t="str">
        <f>IF(ISERROR(_xll.qlSwapRateHelperSpread($D17)),IF(ISERROR(_xll.qlFuturesRateHelperConvexityAdjustment($D17)),"--",_xll.qlFuturesRateHelperConvexityAdjustment($D17)),_xll.qlSwapRateHelperSpread($D17))</f>
        <v>--</v>
      </c>
      <c r="G17" s="9" t="e">
        <f>_xll.qlRateHelperEarliestDate($D17)</f>
        <v>#VALUE!</v>
      </c>
      <c r="H17" s="8" t="e">
        <f>_xll.qlRateHelperLatestDate($D17)</f>
        <v>#VALUE!</v>
      </c>
      <c r="I17" s="3" t="e">
        <v>#VALUE!</v>
      </c>
      <c r="K17" s="1" t="s">
        <v>131</v>
      </c>
      <c r="L17" s="46">
        <v>1.0630000000000001E-2</v>
      </c>
    </row>
    <row r="18" spans="4:12" x14ac:dyDescent="0.2">
      <c r="D18" s="11" t="e">
        <v>#NUM!</v>
      </c>
      <c r="E18" s="10" t="e">
        <f>_xll.qlRateHelperRate($D18)</f>
        <v>#VALUE!</v>
      </c>
      <c r="F18" s="10" t="str">
        <f>IF(ISERROR(_xll.qlSwapRateHelperSpread($D18)),IF(ISERROR(_xll.qlFuturesRateHelperConvexityAdjustment($D18)),"--",_xll.qlFuturesRateHelperConvexityAdjustment($D18)),_xll.qlSwapRateHelperSpread($D18))</f>
        <v>--</v>
      </c>
      <c r="G18" s="9" t="e">
        <f>_xll.qlRateHelperEarliestDate($D18)</f>
        <v>#VALUE!</v>
      </c>
      <c r="H18" s="8" t="e">
        <f>_xll.qlRateHelperLatestDate($D18)</f>
        <v>#VALUE!</v>
      </c>
      <c r="I18" s="3" t="e">
        <v>#VALUE!</v>
      </c>
      <c r="K18" s="1" t="s">
        <v>132</v>
      </c>
      <c r="L18" s="46">
        <v>1.2630000000000001E-2</v>
      </c>
    </row>
    <row r="19" spans="4:12" x14ac:dyDescent="0.2">
      <c r="D19" s="11" t="e">
        <v>#NUM!</v>
      </c>
      <c r="E19" s="10" t="e">
        <f>_xll.qlRateHelperRate($D19)</f>
        <v>#VALUE!</v>
      </c>
      <c r="F19" s="10" t="str">
        <f>IF(ISERROR(_xll.qlSwapRateHelperSpread($D19)),IF(ISERROR(_xll.qlFuturesRateHelperConvexityAdjustment($D19)),"--",_xll.qlFuturesRateHelperConvexityAdjustment($D19)),_xll.qlSwapRateHelperSpread($D19))</f>
        <v>--</v>
      </c>
      <c r="G19" s="9" t="e">
        <f>_xll.qlRateHelperEarliestDate($D19)</f>
        <v>#VALUE!</v>
      </c>
      <c r="H19" s="8" t="e">
        <f>_xll.qlRateHelperLatestDate($D19)</f>
        <v>#VALUE!</v>
      </c>
      <c r="I19" s="3" t="e">
        <v>#VALUE!</v>
      </c>
      <c r="K19" s="1" t="s">
        <v>133</v>
      </c>
      <c r="L19" s="46">
        <v>1.439E-2</v>
      </c>
    </row>
    <row r="20" spans="4:12" x14ac:dyDescent="0.2">
      <c r="D20" s="11" t="e">
        <v>#NUM!</v>
      </c>
      <c r="E20" s="10" t="e">
        <f>_xll.qlRateHelperRate($D20)</f>
        <v>#VALUE!</v>
      </c>
      <c r="F20" s="10" t="str">
        <f>IF(ISERROR(_xll.qlSwapRateHelperSpread($D20)),IF(ISERROR(_xll.qlFuturesRateHelperConvexityAdjustment($D20)),"--",_xll.qlFuturesRateHelperConvexityAdjustment($D20)),_xll.qlSwapRateHelperSpread($D20))</f>
        <v>--</v>
      </c>
      <c r="G20" s="9" t="e">
        <f>_xll.qlRateHelperEarliestDate($D20)</f>
        <v>#VALUE!</v>
      </c>
      <c r="H20" s="8" t="e">
        <f>_xll.qlRateHelperLatestDate($D20)</f>
        <v>#VALUE!</v>
      </c>
      <c r="I20" s="3" t="e">
        <v>#VALUE!</v>
      </c>
      <c r="K20" s="1" t="s">
        <v>134</v>
      </c>
      <c r="L20" s="46">
        <v>1.5949999999999999E-2</v>
      </c>
    </row>
    <row r="21" spans="4:12" x14ac:dyDescent="0.2">
      <c r="D21" s="11" t="e">
        <v>#NUM!</v>
      </c>
      <c r="E21" s="10" t="e">
        <f>_xll.qlRateHelperRate($D21)</f>
        <v>#VALUE!</v>
      </c>
      <c r="F21" s="10" t="str">
        <f>IF(ISERROR(_xll.qlSwapRateHelperSpread($D21)),IF(ISERROR(_xll.qlFuturesRateHelperConvexityAdjustment($D21)),"--",_xll.qlFuturesRateHelperConvexityAdjustment($D21)),_xll.qlSwapRateHelperSpread($D21))</f>
        <v>--</v>
      </c>
      <c r="G21" s="9" t="e">
        <f>_xll.qlRateHelperEarliestDate($D21)</f>
        <v>#VALUE!</v>
      </c>
      <c r="H21" s="8" t="e">
        <f>_xll.qlRateHelperLatestDate($D21)</f>
        <v>#VALUE!</v>
      </c>
      <c r="I21" s="3" t="e">
        <v>#VALUE!</v>
      </c>
      <c r="K21" s="1" t="s">
        <v>135</v>
      </c>
      <c r="L21" s="46">
        <v>1.7399999999999999E-2</v>
      </c>
    </row>
    <row r="22" spans="4:12" x14ac:dyDescent="0.2">
      <c r="D22" s="11" t="e">
        <v>#NUM!</v>
      </c>
      <c r="E22" s="10" t="e">
        <f>_xll.qlRateHelperRate($D22)</f>
        <v>#VALUE!</v>
      </c>
      <c r="F22" s="10" t="str">
        <f>IF(ISERROR(_xll.qlSwapRateHelperSpread($D22)),IF(ISERROR(_xll.qlFuturesRateHelperConvexityAdjustment($D22)),"--",_xll.qlFuturesRateHelperConvexityAdjustment($D22)),_xll.qlSwapRateHelperSpread($D22))</f>
        <v>--</v>
      </c>
      <c r="G22" s="9" t="e">
        <f>_xll.qlRateHelperEarliestDate($D22)</f>
        <v>#VALUE!</v>
      </c>
      <c r="H22" s="8" t="e">
        <f>_xll.qlRateHelperLatestDate($D22)</f>
        <v>#VALUE!</v>
      </c>
      <c r="I22" s="3" t="e">
        <v>#VALUE!</v>
      </c>
      <c r="K22" s="1" t="s">
        <v>136</v>
      </c>
      <c r="L22" s="46">
        <v>1.8710000000000001E-2</v>
      </c>
    </row>
    <row r="23" spans="4:12" x14ac:dyDescent="0.2">
      <c r="D23" s="11" t="e">
        <v>#NUM!</v>
      </c>
      <c r="E23" s="10" t="e">
        <f>_xll.qlRateHelperRate($D23)</f>
        <v>#VALUE!</v>
      </c>
      <c r="F23" s="10" t="str">
        <f>IF(ISERROR(_xll.qlSwapRateHelperSpread($D23)),IF(ISERROR(_xll.qlFuturesRateHelperConvexityAdjustment($D23)),"--",_xll.qlFuturesRateHelperConvexityAdjustment($D23)),_xll.qlSwapRateHelperSpread($D23))</f>
        <v>--</v>
      </c>
      <c r="G23" s="9" t="e">
        <f>_xll.qlRateHelperEarliestDate($D23)</f>
        <v>#VALUE!</v>
      </c>
      <c r="H23" s="8" t="e">
        <f>_xll.qlRateHelperLatestDate($D23)</f>
        <v>#VALUE!</v>
      </c>
      <c r="I23" s="3" t="e">
        <v>#VALUE!</v>
      </c>
      <c r="K23" s="1" t="s">
        <v>137</v>
      </c>
      <c r="L23" s="46">
        <v>2.0840000000000001E-2</v>
      </c>
    </row>
    <row r="24" spans="4:12" x14ac:dyDescent="0.2">
      <c r="D24" s="11" t="e">
        <v>#NUM!</v>
      </c>
      <c r="E24" s="10" t="e">
        <f>_xll.qlRateHelperRate($D24)</f>
        <v>#VALUE!</v>
      </c>
      <c r="F24" s="10" t="str">
        <f>IF(ISERROR(_xll.qlSwapRateHelperSpread($D24)),IF(ISERROR(_xll.qlFuturesRateHelperConvexityAdjustment($D24)),"--",_xll.qlFuturesRateHelperConvexityAdjustment($D24)),_xll.qlSwapRateHelperSpread($D24))</f>
        <v>--</v>
      </c>
      <c r="G24" s="9" t="e">
        <f>_xll.qlRateHelperEarliestDate($D24)</f>
        <v>#VALUE!</v>
      </c>
      <c r="H24" s="8" t="e">
        <f>_xll.qlRateHelperLatestDate($D24)</f>
        <v>#VALUE!</v>
      </c>
      <c r="I24" s="3" t="e">
        <v>#VALUE!</v>
      </c>
      <c r="K24" s="1" t="s">
        <v>138</v>
      </c>
      <c r="L24" s="46">
        <v>2.2890000000000001E-2</v>
      </c>
    </row>
    <row r="25" spans="4:12" x14ac:dyDescent="0.2">
      <c r="D25" s="11" t="e">
        <v>#NUM!</v>
      </c>
      <c r="E25" s="10" t="e">
        <f>_xll.qlRateHelperRate($D25)</f>
        <v>#VALUE!</v>
      </c>
      <c r="F25" s="10" t="str">
        <f>IF(ISERROR(_xll.qlSwapRateHelperSpread($D25)),IF(ISERROR(_xll.qlFuturesRateHelperConvexityAdjustment($D25)),"--",_xll.qlFuturesRateHelperConvexityAdjustment($D25)),_xll.qlSwapRateHelperSpread($D25))</f>
        <v>--</v>
      </c>
      <c r="G25" s="9" t="e">
        <f>_xll.qlRateHelperEarliestDate($D25)</f>
        <v>#VALUE!</v>
      </c>
      <c r="H25" s="8" t="e">
        <f>_xll.qlRateHelperLatestDate($D25)</f>
        <v>#VALUE!</v>
      </c>
      <c r="I25" s="3" t="e">
        <v>#VALUE!</v>
      </c>
      <c r="K25" s="1" t="s">
        <v>139</v>
      </c>
      <c r="L25" s="46">
        <v>2.4119999999999999E-2</v>
      </c>
    </row>
    <row r="26" spans="4:12" x14ac:dyDescent="0.2">
      <c r="D26" s="11" t="e">
        <v>#NUM!</v>
      </c>
      <c r="E26" s="10" t="e">
        <f>_xll.qlRateHelperRate($D26)</f>
        <v>#VALUE!</v>
      </c>
      <c r="F26" s="10" t="str">
        <f>IF(ISERROR(_xll.qlSwapRateHelperSpread($D26)),IF(ISERROR(_xll.qlFuturesRateHelperConvexityAdjustment($D26)),"--",_xll.qlFuturesRateHelperConvexityAdjustment($D26)),_xll.qlSwapRateHelperSpread($D26))</f>
        <v>--</v>
      </c>
      <c r="G26" s="9" t="e">
        <f>_xll.qlRateHelperEarliestDate($D26)</f>
        <v>#VALUE!</v>
      </c>
      <c r="H26" s="8" t="e">
        <f>_xll.qlRateHelperLatestDate($D26)</f>
        <v>#VALUE!</v>
      </c>
      <c r="I26" s="3" t="e">
        <v>#VALUE!</v>
      </c>
      <c r="K26" s="1" t="s">
        <v>140</v>
      </c>
      <c r="L26" s="46">
        <v>2.4340000000000001E-2</v>
      </c>
    </row>
    <row r="27" spans="4:12" x14ac:dyDescent="0.2">
      <c r="D27" s="11" t="e">
        <v>#NUM!</v>
      </c>
      <c r="E27" s="10" t="e">
        <f>_xll.qlRateHelperRate($D27)</f>
        <v>#VALUE!</v>
      </c>
      <c r="F27" s="10" t="str">
        <f>IF(ISERROR(_xll.qlSwapRateHelperSpread($D27)),IF(ISERROR(_xll.qlFuturesRateHelperConvexityAdjustment($D27)),"--",_xll.qlFuturesRateHelperConvexityAdjustment($D27)),_xll.qlSwapRateHelperSpread($D27))</f>
        <v>--</v>
      </c>
      <c r="G27" s="9" t="e">
        <f>_xll.qlRateHelperEarliestDate($D27)</f>
        <v>#VALUE!</v>
      </c>
      <c r="H27" s="8" t="e">
        <f>_xll.qlRateHelperLatestDate($D27)</f>
        <v>#VALUE!</v>
      </c>
      <c r="I27" s="3" t="e">
        <v>#VALUE!</v>
      </c>
      <c r="K27" s="1" t="s">
        <v>141</v>
      </c>
      <c r="L27" s="46">
        <v>2.4309999999999998E-2</v>
      </c>
    </row>
    <row r="28" spans="4:12" x14ac:dyDescent="0.2">
      <c r="D28" s="11" t="e">
        <v>#NUM!</v>
      </c>
      <c r="E28" s="10" t="e">
        <f>_xll.qlRateHelperRate($D28)</f>
        <v>#VALUE!</v>
      </c>
      <c r="F28" s="10" t="str">
        <f>IF(ISERROR(_xll.qlSwapRateHelperSpread($D28)),IF(ISERROR(_xll.qlFuturesRateHelperConvexityAdjustment($D28)),"--",_xll.qlFuturesRateHelperConvexityAdjustment($D28)),_xll.qlSwapRateHelperSpread($D28))</f>
        <v>--</v>
      </c>
      <c r="G28" s="9" t="e">
        <f>_xll.qlRateHelperEarliestDate($D28)</f>
        <v>#VALUE!</v>
      </c>
      <c r="H28" s="8" t="e">
        <f>_xll.qlRateHelperLatestDate($D28)</f>
        <v>#VALUE!</v>
      </c>
      <c r="I28" s="3" t="e">
        <v>#VALUE!</v>
      </c>
      <c r="K28" s="1" t="s">
        <v>142</v>
      </c>
      <c r="L28" s="46">
        <v>2.4504999999999999E-2</v>
      </c>
    </row>
    <row r="29" spans="4:12" x14ac:dyDescent="0.2">
      <c r="D29" s="11" t="e">
        <v>#NUM!</v>
      </c>
      <c r="E29" s="10" t="e">
        <f>_xll.qlRateHelperRate($D29)</f>
        <v>#VALUE!</v>
      </c>
      <c r="F29" s="10" t="str">
        <f>IF(ISERROR(_xll.qlSwapRateHelperSpread($D29)),IF(ISERROR(_xll.qlFuturesRateHelperConvexityAdjustment($D29)),"--",_xll.qlFuturesRateHelperConvexityAdjustment($D29)),_xll.qlSwapRateHelperSpread($D29))</f>
        <v>--</v>
      </c>
      <c r="G29" s="9" t="e">
        <f>_xll.qlRateHelperEarliestDate($D29)</f>
        <v>#VALUE!</v>
      </c>
      <c r="H29" s="8" t="e">
        <f>_xll.qlRateHelperLatestDate($D29)</f>
        <v>#VALUE!</v>
      </c>
      <c r="I29" s="3" t="e">
        <v>#VALUE!</v>
      </c>
      <c r="K29" s="1" t="s">
        <v>143</v>
      </c>
      <c r="L29" s="46">
        <v>2.4819999999999998E-2</v>
      </c>
    </row>
    <row r="30" spans="4:12" x14ac:dyDescent="0.2">
      <c r="D30" s="11" t="e">
        <v>#NUM!</v>
      </c>
      <c r="E30" s="10" t="e">
        <f>_xll.qlRateHelperRate($D30)</f>
        <v>#VALUE!</v>
      </c>
      <c r="F30" s="10" t="str">
        <f>IF(ISERROR(_xll.qlSwapRateHelperSpread($D30)),IF(ISERROR(_xll.qlFuturesRateHelperConvexityAdjustment($D30)),"--",_xll.qlFuturesRateHelperConvexityAdjustment($D30)),_xll.qlSwapRateHelperSpread($D30))</f>
        <v>--</v>
      </c>
      <c r="G30" s="9" t="e">
        <f>_xll.qlRateHelperEarliestDate($D30)</f>
        <v>#VALUE!</v>
      </c>
      <c r="H30" s="8" t="e">
        <f>_xll.qlRateHelperLatestDate($D30)</f>
        <v>#VALUE!</v>
      </c>
      <c r="I30" s="3" t="e">
        <v>#VALUE!</v>
      </c>
      <c r="K30" s="1" t="s">
        <v>144</v>
      </c>
      <c r="L30" s="46">
        <v>2.5305000000000001E-2</v>
      </c>
    </row>
    <row r="31" spans="4:12" x14ac:dyDescent="0.2">
      <c r="D31" s="11" t="e">
        <v>#NUM!</v>
      </c>
      <c r="E31" s="10" t="e">
        <f>_xll.qlRateHelperRate($D31)</f>
        <v>#VALUE!</v>
      </c>
      <c r="F31" s="10" t="str">
        <f>IF(ISERROR(_xll.qlSwapRateHelperSpread($D31)),IF(ISERROR(_xll.qlFuturesRateHelperConvexityAdjustment($D31)),"--",_xll.qlFuturesRateHelperConvexityAdjustment($D31)),_xll.qlSwapRateHelperSpread($D31))</f>
        <v>--</v>
      </c>
      <c r="G31" s="9" t="e">
        <f>_xll.qlRateHelperEarliestDate($D31)</f>
        <v>#VALUE!</v>
      </c>
      <c r="H31" s="8" t="e">
        <f>_xll.qlRateHelperLatestDate($D31)</f>
        <v>#VALUE!</v>
      </c>
      <c r="I31" s="3" t="e">
        <v>#VALUE!</v>
      </c>
      <c r="K31" s="1" t="s">
        <v>145</v>
      </c>
      <c r="L31" s="46">
        <v>2.564E-2</v>
      </c>
    </row>
    <row r="32" spans="4:12" x14ac:dyDescent="0.2">
      <c r="D32" s="11" t="e">
        <v>#NUM!</v>
      </c>
      <c r="E32" s="10" t="e">
        <f>_xll.qlRateHelperRate($D32)</f>
        <v>#VALUE!</v>
      </c>
      <c r="F32" s="10" t="str">
        <f>IF(ISERROR(_xll.qlSwapRateHelperSpread($D32)),IF(ISERROR(_xll.qlFuturesRateHelperConvexityAdjustment($D32)),"--",_xll.qlFuturesRateHelperConvexityAdjustment($D32)),_xll.qlSwapRateHelperSpread($D32))</f>
        <v>--</v>
      </c>
      <c r="G32" s="9" t="e">
        <f>_xll.qlRateHelperEarliestDate($D32)</f>
        <v>#VALUE!</v>
      </c>
      <c r="H32" s="8" t="e">
        <f>_xll.qlRateHelperLatestDate($D32)</f>
        <v>#VALUE!</v>
      </c>
      <c r="I32" s="3" t="e">
        <v>#VALUE!</v>
      </c>
    </row>
    <row r="33" spans="4:9" x14ac:dyDescent="0.2">
      <c r="D33" s="11" t="e">
        <v>#NUM!</v>
      </c>
      <c r="E33" s="10" t="e">
        <f>_xll.qlRateHelperRate($D33)</f>
        <v>#VALUE!</v>
      </c>
      <c r="F33" s="10" t="str">
        <f>IF(ISERROR(_xll.qlSwapRateHelperSpread($D33)),IF(ISERROR(_xll.qlFuturesRateHelperConvexityAdjustment($D33)),"--",_xll.qlFuturesRateHelperConvexityAdjustment($D33)),_xll.qlSwapRateHelperSpread($D33))</f>
        <v>--</v>
      </c>
      <c r="G33" s="9" t="e">
        <f>_xll.qlRateHelperEarliestDate($D33)</f>
        <v>#VALUE!</v>
      </c>
      <c r="H33" s="8" t="e">
        <f>_xll.qlRateHelperLatestDate($D33)</f>
        <v>#VALUE!</v>
      </c>
      <c r="I33" s="3" t="e">
        <v>#VALUE!</v>
      </c>
    </row>
    <row r="34" spans="4:9" x14ac:dyDescent="0.2">
      <c r="D34" s="11" t="e">
        <v>#NUM!</v>
      </c>
      <c r="E34" s="10" t="e">
        <f>_xll.qlRateHelperRate($D34)</f>
        <v>#VALUE!</v>
      </c>
      <c r="F34" s="10" t="str">
        <f>IF(ISERROR(_xll.qlSwapRateHelperSpread($D34)),IF(ISERROR(_xll.qlFuturesRateHelperConvexityAdjustment($D34)),"--",_xll.qlFuturesRateHelperConvexityAdjustment($D34)),_xll.qlSwapRateHelperSpread($D34))</f>
        <v>--</v>
      </c>
      <c r="G34" s="9" t="e">
        <f>_xll.qlRateHelperEarliestDate($D34)</f>
        <v>#VALUE!</v>
      </c>
      <c r="H34" s="8" t="e">
        <f>_xll.qlRateHelperLatestDate($D34)</f>
        <v>#VALUE!</v>
      </c>
      <c r="I34" s="3" t="e">
        <v>#VALUE!</v>
      </c>
    </row>
    <row r="35" spans="4:9" x14ac:dyDescent="0.2">
      <c r="D35" s="11" t="e">
        <v>#NUM!</v>
      </c>
      <c r="E35" s="10" t="e">
        <f>_xll.qlRateHelperRate($D35)</f>
        <v>#VALUE!</v>
      </c>
      <c r="F35" s="10" t="str">
        <f>IF(ISERROR(_xll.qlSwapRateHelperSpread($D35)),IF(ISERROR(_xll.qlFuturesRateHelperConvexityAdjustment($D35)),"--",_xll.qlFuturesRateHelperConvexityAdjustment($D35)),_xll.qlSwapRateHelperSpread($D35))</f>
        <v>--</v>
      </c>
      <c r="G35" s="9" t="e">
        <f>_xll.qlRateHelperEarliestDate($D35)</f>
        <v>#VALUE!</v>
      </c>
      <c r="H35" s="8" t="e">
        <f>_xll.qlRateHelperLatestDate($D35)</f>
        <v>#VALUE!</v>
      </c>
      <c r="I35" s="3" t="e">
        <v>#VALUE!</v>
      </c>
    </row>
    <row r="36" spans="4:9" x14ac:dyDescent="0.2">
      <c r="D36" s="11" t="e">
        <v>#NUM!</v>
      </c>
      <c r="E36" s="10" t="e">
        <f>_xll.qlRateHelperRate($D36)</f>
        <v>#VALUE!</v>
      </c>
      <c r="F36" s="10" t="str">
        <f>IF(ISERROR(_xll.qlSwapRateHelperSpread($D36)),IF(ISERROR(_xll.qlFuturesRateHelperConvexityAdjustment($D36)),"--",_xll.qlFuturesRateHelperConvexityAdjustment($D36)),_xll.qlSwapRateHelperSpread($D36))</f>
        <v>--</v>
      </c>
      <c r="G36" s="9" t="e">
        <f>_xll.qlRateHelperEarliestDate($D36)</f>
        <v>#VALUE!</v>
      </c>
      <c r="H36" s="8" t="e">
        <f>_xll.qlRateHelperLatestDate($D36)</f>
        <v>#VALUE!</v>
      </c>
      <c r="I36" s="3" t="e">
        <v>#VALUE!</v>
      </c>
    </row>
    <row r="37" spans="4:9" x14ac:dyDescent="0.2">
      <c r="D37" s="11" t="e">
        <v>#NUM!</v>
      </c>
      <c r="E37" s="10" t="e">
        <f>_xll.qlRateHelperRate($D37)</f>
        <v>#VALUE!</v>
      </c>
      <c r="F37" s="10" t="str">
        <f>IF(ISERROR(_xll.qlSwapRateHelperSpread($D37)),IF(ISERROR(_xll.qlFuturesRateHelperConvexityAdjustment($D37)),"--",_xll.qlFuturesRateHelperConvexityAdjustment($D37)),_xll.qlSwapRateHelperSpread($D37))</f>
        <v>--</v>
      </c>
      <c r="G37" s="9" t="e">
        <f>_xll.qlRateHelperEarliestDate($D37)</f>
        <v>#VALUE!</v>
      </c>
      <c r="H37" s="8" t="e">
        <f>_xll.qlRateHelperLatestDate($D37)</f>
        <v>#VALUE!</v>
      </c>
      <c r="I37" s="3" t="e">
        <v>#VALUE!</v>
      </c>
    </row>
    <row r="38" spans="4:9" x14ac:dyDescent="0.2">
      <c r="D38" s="11" t="e">
        <v>#NUM!</v>
      </c>
      <c r="E38" s="10" t="e">
        <f>_xll.qlRateHelperRate($D38)</f>
        <v>#VALUE!</v>
      </c>
      <c r="F38" s="10" t="str">
        <f>IF(ISERROR(_xll.qlSwapRateHelperSpread($D38)),IF(ISERROR(_xll.qlFuturesRateHelperConvexityAdjustment($D38)),"--",_xll.qlFuturesRateHelperConvexityAdjustment($D38)),_xll.qlSwapRateHelperSpread($D38))</f>
        <v>--</v>
      </c>
      <c r="G38" s="9" t="e">
        <f>_xll.qlRateHelperEarliestDate($D38)</f>
        <v>#VALUE!</v>
      </c>
      <c r="H38" s="8" t="e">
        <f>_xll.qlRateHelperLatestDate($D38)</f>
        <v>#VALUE!</v>
      </c>
      <c r="I38" s="3" t="e">
        <v>#VALUE!</v>
      </c>
    </row>
    <row r="39" spans="4:9" x14ac:dyDescent="0.2">
      <c r="D39" s="11" t="e">
        <v>#NUM!</v>
      </c>
      <c r="E39" s="10" t="e">
        <f>_xll.qlRateHelperRate($D39)</f>
        <v>#VALUE!</v>
      </c>
      <c r="F39" s="10" t="str">
        <f>IF(ISERROR(_xll.qlSwapRateHelperSpread($D39)),IF(ISERROR(_xll.qlFuturesRateHelperConvexityAdjustment($D39)),"--",_xll.qlFuturesRateHelperConvexityAdjustment($D39)),_xll.qlSwapRateHelperSpread($D39))</f>
        <v>--</v>
      </c>
      <c r="G39" s="9" t="e">
        <f>_xll.qlRateHelperEarliestDate($D39)</f>
        <v>#VALUE!</v>
      </c>
      <c r="H39" s="8" t="e">
        <f>_xll.qlRateHelperLatestDate($D39)</f>
        <v>#VALUE!</v>
      </c>
      <c r="I39" s="3" t="e">
        <v>#VALUE!</v>
      </c>
    </row>
    <row r="40" spans="4:9" x14ac:dyDescent="0.2">
      <c r="D40" s="11" t="e">
        <v>#NUM!</v>
      </c>
      <c r="E40" s="10" t="e">
        <f>_xll.qlRateHelperRate($D40)</f>
        <v>#VALUE!</v>
      </c>
      <c r="F40" s="10" t="str">
        <f>IF(ISERROR(_xll.qlSwapRateHelperSpread($D40)),IF(ISERROR(_xll.qlFuturesRateHelperConvexityAdjustment($D40)),"--",_xll.qlFuturesRateHelperConvexityAdjustment($D40)),_xll.qlSwapRateHelperSpread($D40))</f>
        <v>--</v>
      </c>
      <c r="G40" s="9" t="e">
        <f>_xll.qlRateHelperEarliestDate($D40)</f>
        <v>#VALUE!</v>
      </c>
      <c r="H40" s="8" t="e">
        <f>_xll.qlRateHelperLatestDate($D40)</f>
        <v>#VALUE!</v>
      </c>
      <c r="I40" s="3" t="e">
        <v>#VALUE!</v>
      </c>
    </row>
    <row r="41" spans="4:9" x14ac:dyDescent="0.2">
      <c r="D41" s="11" t="e">
        <v>#NUM!</v>
      </c>
      <c r="E41" s="10" t="e">
        <f>_xll.qlRateHelperRate($D41)</f>
        <v>#VALUE!</v>
      </c>
      <c r="F41" s="10" t="str">
        <f>IF(ISERROR(_xll.qlSwapRateHelperSpread($D41)),IF(ISERROR(_xll.qlFuturesRateHelperConvexityAdjustment($D41)),"--",_xll.qlFuturesRateHelperConvexityAdjustment($D41)),_xll.qlSwapRateHelperSpread($D41))</f>
        <v>--</v>
      </c>
      <c r="G41" s="9" t="e">
        <f>_xll.qlRateHelperEarliestDate($D41)</f>
        <v>#VALUE!</v>
      </c>
      <c r="H41" s="8" t="e">
        <f>_xll.qlRateHelperLatestDate($D41)</f>
        <v>#VALUE!</v>
      </c>
      <c r="I41" s="3" t="e">
        <v>#VALUE!</v>
      </c>
    </row>
    <row r="42" spans="4:9" x14ac:dyDescent="0.2">
      <c r="D42" s="11" t="e">
        <v>#NUM!</v>
      </c>
      <c r="E42" s="10" t="e">
        <f>_xll.qlRateHelperRate($D42)</f>
        <v>#VALUE!</v>
      </c>
      <c r="F42" s="10" t="str">
        <f>IF(ISERROR(_xll.qlSwapRateHelperSpread($D42)),IF(ISERROR(_xll.qlFuturesRateHelperConvexityAdjustment($D42)),"--",_xll.qlFuturesRateHelperConvexityAdjustment($D42)),_xll.qlSwapRateHelperSpread($D42))</f>
        <v>--</v>
      </c>
      <c r="G42" s="9" t="e">
        <f>_xll.qlRateHelperEarliestDate($D42)</f>
        <v>#VALUE!</v>
      </c>
      <c r="H42" s="8" t="e">
        <f>_xll.qlRateHelperLatestDate($D42)</f>
        <v>#VALUE!</v>
      </c>
      <c r="I42" s="3" t="e">
        <v>#VALUE!</v>
      </c>
    </row>
    <row r="43" spans="4:9" x14ac:dyDescent="0.2">
      <c r="D43" s="11" t="e">
        <v>#NUM!</v>
      </c>
      <c r="E43" s="10" t="e">
        <f>_xll.qlRateHelperRate($D43)</f>
        <v>#VALUE!</v>
      </c>
      <c r="F43" s="10" t="str">
        <f>IF(ISERROR(_xll.qlSwapRateHelperSpread($D43)),IF(ISERROR(_xll.qlFuturesRateHelperConvexityAdjustment($D43)),"--",_xll.qlFuturesRateHelperConvexityAdjustment($D43)),_xll.qlSwapRateHelperSpread($D43))</f>
        <v>--</v>
      </c>
      <c r="G43" s="9" t="e">
        <f>_xll.qlRateHelperEarliestDate($D43)</f>
        <v>#VALUE!</v>
      </c>
      <c r="H43" s="8" t="e">
        <f>_xll.qlRateHelperLatestDate($D43)</f>
        <v>#VALUE!</v>
      </c>
      <c r="I43" s="3" t="e">
        <v>#VALUE!</v>
      </c>
    </row>
    <row r="44" spans="4:9" x14ac:dyDescent="0.2">
      <c r="D44" s="11" t="e">
        <v>#NUM!</v>
      </c>
      <c r="E44" s="10" t="e">
        <f>_xll.qlRateHelperRate($D44)</f>
        <v>#VALUE!</v>
      </c>
      <c r="F44" s="10" t="str">
        <f>IF(ISERROR(_xll.qlSwapRateHelperSpread($D44)),IF(ISERROR(_xll.qlFuturesRateHelperConvexityAdjustment($D44)),"--",_xll.qlFuturesRateHelperConvexityAdjustment($D44)),_xll.qlSwapRateHelperSpread($D44))</f>
        <v>--</v>
      </c>
      <c r="G44" s="9" t="e">
        <f>_xll.qlRateHelperEarliestDate($D44)</f>
        <v>#VALUE!</v>
      </c>
      <c r="H44" s="8" t="e">
        <f>_xll.qlRateHelperLatestDate($D44)</f>
        <v>#VALUE!</v>
      </c>
      <c r="I44" s="3" t="e">
        <v>#VALUE!</v>
      </c>
    </row>
    <row r="45" spans="4:9" x14ac:dyDescent="0.2">
      <c r="D45" s="11" t="e">
        <v>#NUM!</v>
      </c>
      <c r="E45" s="10" t="e">
        <f>_xll.qlRateHelperRate($D45)</f>
        <v>#VALUE!</v>
      </c>
      <c r="F45" s="10" t="str">
        <f>IF(ISERROR(_xll.qlSwapRateHelperSpread($D45)),IF(ISERROR(_xll.qlFuturesRateHelperConvexityAdjustment($D45)),"--",_xll.qlFuturesRateHelperConvexityAdjustment($D45)),_xll.qlSwapRateHelperSpread($D45))</f>
        <v>--</v>
      </c>
      <c r="G45" s="9" t="e">
        <f>_xll.qlRateHelperEarliestDate($D45)</f>
        <v>#VALUE!</v>
      </c>
      <c r="H45" s="8" t="e">
        <f>_xll.qlRateHelperLatestDate($D45)</f>
        <v>#VALUE!</v>
      </c>
      <c r="I45" s="3" t="e">
        <v>#VALUE!</v>
      </c>
    </row>
    <row r="46" spans="4:9" x14ac:dyDescent="0.2">
      <c r="D46" s="11" t="e">
        <v>#NUM!</v>
      </c>
      <c r="E46" s="10" t="e">
        <f>_xll.qlRateHelperRate($D46)</f>
        <v>#VALUE!</v>
      </c>
      <c r="F46" s="10" t="str">
        <f>IF(ISERROR(_xll.qlSwapRateHelperSpread($D46)),IF(ISERROR(_xll.qlFuturesRateHelperConvexityAdjustment($D46)),"--",_xll.qlFuturesRateHelperConvexityAdjustment($D46)),_xll.qlSwapRateHelperSpread($D46))</f>
        <v>--</v>
      </c>
      <c r="G46" s="9" t="e">
        <f>_xll.qlRateHelperEarliestDate($D46)</f>
        <v>#VALUE!</v>
      </c>
      <c r="H46" s="8" t="e">
        <f>_xll.qlRateHelperLatestDate($D46)</f>
        <v>#VALUE!</v>
      </c>
      <c r="I46" s="3" t="e">
        <v>#VALUE!</v>
      </c>
    </row>
    <row r="47" spans="4:9" x14ac:dyDescent="0.2">
      <c r="D47" s="11" t="e">
        <v>#NUM!</v>
      </c>
      <c r="E47" s="10" t="e">
        <f>_xll.qlRateHelperRate($D47)</f>
        <v>#VALUE!</v>
      </c>
      <c r="F47" s="10" t="str">
        <f>IF(ISERROR(_xll.qlSwapRateHelperSpread($D47)),IF(ISERROR(_xll.qlFuturesRateHelperConvexityAdjustment($D47)),"--",_xll.qlFuturesRateHelperConvexityAdjustment($D47)),_xll.qlSwapRateHelperSpread($D47))</f>
        <v>--</v>
      </c>
      <c r="G47" s="9" t="e">
        <f>_xll.qlRateHelperEarliestDate($D47)</f>
        <v>#VALUE!</v>
      </c>
      <c r="H47" s="8" t="e">
        <f>_xll.qlRateHelperLatestDate($D47)</f>
        <v>#VALUE!</v>
      </c>
      <c r="I47" s="3" t="e">
        <v>#VALUE!</v>
      </c>
    </row>
    <row r="48" spans="4:9" x14ac:dyDescent="0.2">
      <c r="D48" s="11" t="e">
        <v>#NUM!</v>
      </c>
      <c r="E48" s="10" t="e">
        <f>_xll.qlRateHelperRate($D48)</f>
        <v>#VALUE!</v>
      </c>
      <c r="F48" s="10" t="str">
        <f>IF(ISERROR(_xll.qlSwapRateHelperSpread($D48)),IF(ISERROR(_xll.qlFuturesRateHelperConvexityAdjustment($D48)),"--",_xll.qlFuturesRateHelperConvexityAdjustment($D48)),_xll.qlSwapRateHelperSpread($D48))</f>
        <v>--</v>
      </c>
      <c r="G48" s="9" t="e">
        <f>_xll.qlRateHelperEarliestDate($D48)</f>
        <v>#VALUE!</v>
      </c>
      <c r="H48" s="8" t="e">
        <f>_xll.qlRateHelperLatestDate($D48)</f>
        <v>#VALUE!</v>
      </c>
      <c r="I48" s="3" t="e">
        <v>#VALUE!</v>
      </c>
    </row>
    <row r="49" spans="4:9" x14ac:dyDescent="0.2">
      <c r="D49" s="11" t="e">
        <v>#NUM!</v>
      </c>
      <c r="E49" s="10" t="e">
        <f>_xll.qlRateHelperRate($D49)</f>
        <v>#VALUE!</v>
      </c>
      <c r="F49" s="10" t="str">
        <f>IF(ISERROR(_xll.qlSwapRateHelperSpread($D49)),IF(ISERROR(_xll.qlFuturesRateHelperConvexityAdjustment($D49)),"--",_xll.qlFuturesRateHelperConvexityAdjustment($D49)),_xll.qlSwapRateHelperSpread($D49))</f>
        <v>--</v>
      </c>
      <c r="G49" s="9" t="e">
        <f>_xll.qlRateHelperEarliestDate($D49)</f>
        <v>#VALUE!</v>
      </c>
      <c r="H49" s="8" t="e">
        <f>_xll.qlRateHelperLatestDate($D49)</f>
        <v>#VALUE!</v>
      </c>
      <c r="I49" s="3" t="e">
        <v>#VALUE!</v>
      </c>
    </row>
    <row r="50" spans="4:9" x14ac:dyDescent="0.2">
      <c r="D50" s="11" t="e">
        <v>#NUM!</v>
      </c>
      <c r="E50" s="10" t="e">
        <f>_xll.qlRateHelperRate($D50)</f>
        <v>#VALUE!</v>
      </c>
      <c r="F50" s="10" t="str">
        <f>IF(ISERROR(_xll.qlSwapRateHelperSpread($D50)),IF(ISERROR(_xll.qlFuturesRateHelperConvexityAdjustment($D50)),"--",_xll.qlFuturesRateHelperConvexityAdjustment($D50)),_xll.qlSwapRateHelperSpread($D50))</f>
        <v>--</v>
      </c>
      <c r="G50" s="9" t="e">
        <f>_xll.qlRateHelperEarliestDate($D50)</f>
        <v>#VALUE!</v>
      </c>
      <c r="H50" s="8" t="e">
        <f>_xll.qlRateHelperLatestDate($D50)</f>
        <v>#VALUE!</v>
      </c>
      <c r="I50" s="3" t="e">
        <v>#VALUE!</v>
      </c>
    </row>
    <row r="51" spans="4:9" x14ac:dyDescent="0.2">
      <c r="D51" s="11" t="e">
        <v>#NUM!</v>
      </c>
      <c r="E51" s="10" t="e">
        <f>_xll.qlRateHelperRate($D51)</f>
        <v>#VALUE!</v>
      </c>
      <c r="F51" s="10" t="str">
        <f>IF(ISERROR(_xll.qlSwapRateHelperSpread($D51)),IF(ISERROR(_xll.qlFuturesRateHelperConvexityAdjustment($D51)),"--",_xll.qlFuturesRateHelperConvexityAdjustment($D51)),_xll.qlSwapRateHelperSpread($D51))</f>
        <v>--</v>
      </c>
      <c r="G51" s="9" t="e">
        <f>_xll.qlRateHelperEarliestDate($D51)</f>
        <v>#VALUE!</v>
      </c>
      <c r="H51" s="8" t="e">
        <f>_xll.qlRateHelperLatestDate($D51)</f>
        <v>#VALUE!</v>
      </c>
      <c r="I51" s="3" t="e">
        <v>#VALUE!</v>
      </c>
    </row>
    <row r="52" spans="4:9" x14ac:dyDescent="0.2">
      <c r="D52" s="11" t="e">
        <v>#NUM!</v>
      </c>
      <c r="E52" s="10" t="e">
        <f>_xll.qlRateHelperRate($D52)</f>
        <v>#VALUE!</v>
      </c>
      <c r="F52" s="10" t="str">
        <f>IF(ISERROR(_xll.qlSwapRateHelperSpread($D52)),IF(ISERROR(_xll.qlFuturesRateHelperConvexityAdjustment($D52)),"--",_xll.qlFuturesRateHelperConvexityAdjustment($D52)),_xll.qlSwapRateHelperSpread($D52))</f>
        <v>--</v>
      </c>
      <c r="G52" s="9" t="e">
        <f>_xll.qlRateHelperEarliestDate($D52)</f>
        <v>#VALUE!</v>
      </c>
      <c r="H52" s="8" t="e">
        <f>_xll.qlRateHelperLatestDate($D52)</f>
        <v>#VALUE!</v>
      </c>
      <c r="I52" s="3" t="e">
        <v>#VALUE!</v>
      </c>
    </row>
    <row r="53" spans="4:9" x14ac:dyDescent="0.2">
      <c r="D53" s="11" t="e">
        <v>#NUM!</v>
      </c>
      <c r="E53" s="10" t="e">
        <f>_xll.qlRateHelperRate($D53)</f>
        <v>#VALUE!</v>
      </c>
      <c r="F53" s="10" t="str">
        <f>IF(ISERROR(_xll.qlSwapRateHelperSpread($D53)),IF(ISERROR(_xll.qlFuturesRateHelperConvexityAdjustment($D53)),"--",_xll.qlFuturesRateHelperConvexityAdjustment($D53)),_xll.qlSwapRateHelperSpread($D53))</f>
        <v>--</v>
      </c>
      <c r="G53" s="9" t="e">
        <f>_xll.qlRateHelperEarliestDate($D53)</f>
        <v>#VALUE!</v>
      </c>
      <c r="H53" s="8" t="e">
        <f>_xll.qlRateHelperLatestDate($D53)</f>
        <v>#VALUE!</v>
      </c>
      <c r="I53" s="3" t="e">
        <v>#VALUE!</v>
      </c>
    </row>
    <row r="54" spans="4:9" x14ac:dyDescent="0.2">
      <c r="D54" s="11" t="e">
        <v>#NUM!</v>
      </c>
      <c r="E54" s="10" t="e">
        <f>_xll.qlRateHelperRate($D54)</f>
        <v>#VALUE!</v>
      </c>
      <c r="F54" s="10" t="str">
        <f>IF(ISERROR(_xll.qlSwapRateHelperSpread($D54)),IF(ISERROR(_xll.qlFuturesRateHelperConvexityAdjustment($D54)),"--",_xll.qlFuturesRateHelperConvexityAdjustment($D54)),_xll.qlSwapRateHelperSpread($D54))</f>
        <v>--</v>
      </c>
      <c r="G54" s="9" t="e">
        <f>_xll.qlRateHelperEarliestDate($D54)</f>
        <v>#VALUE!</v>
      </c>
      <c r="H54" s="8" t="e">
        <f>_xll.qlRateHelperLatestDate($D54)</f>
        <v>#VALUE!</v>
      </c>
      <c r="I54" s="3" t="e">
        <v>#VALUE!</v>
      </c>
    </row>
    <row r="55" spans="4:9" x14ac:dyDescent="0.2">
      <c r="D55" s="11" t="e">
        <v>#NUM!</v>
      </c>
      <c r="E55" s="10" t="e">
        <f>_xll.qlRateHelperRate($D55)</f>
        <v>#VALUE!</v>
      </c>
      <c r="F55" s="10" t="str">
        <f>IF(ISERROR(_xll.qlSwapRateHelperSpread($D55)),IF(ISERROR(_xll.qlFuturesRateHelperConvexityAdjustment($D55)),"--",_xll.qlFuturesRateHelperConvexityAdjustment($D55)),_xll.qlSwapRateHelperSpread($D55))</f>
        <v>--</v>
      </c>
      <c r="G55" s="9" t="e">
        <f>_xll.qlRateHelperEarliestDate($D55)</f>
        <v>#VALUE!</v>
      </c>
      <c r="H55" s="8" t="e">
        <f>_xll.qlRateHelperLatestDate($D55)</f>
        <v>#VALUE!</v>
      </c>
      <c r="I55" s="3" t="e">
        <v>#VALUE!</v>
      </c>
    </row>
    <row r="56" spans="4:9" x14ac:dyDescent="0.2">
      <c r="D56" s="11" t="e">
        <v>#NUM!</v>
      </c>
      <c r="E56" s="10" t="e">
        <f>_xll.qlRateHelperRate($D56)</f>
        <v>#VALUE!</v>
      </c>
      <c r="F56" s="10" t="str">
        <f>IF(ISERROR(_xll.qlSwapRateHelperSpread($D56)),IF(ISERROR(_xll.qlFuturesRateHelperConvexityAdjustment($D56)),"--",_xll.qlFuturesRateHelperConvexityAdjustment($D56)),_xll.qlSwapRateHelperSpread($D56))</f>
        <v>--</v>
      </c>
      <c r="G56" s="9" t="e">
        <f>_xll.qlRateHelperEarliestDate($D56)</f>
        <v>#VALUE!</v>
      </c>
      <c r="H56" s="8" t="e">
        <f>_xll.qlRateHelperLatestDate($D56)</f>
        <v>#VALUE!</v>
      </c>
      <c r="I56" s="3" t="e">
        <v>#VALUE!</v>
      </c>
    </row>
    <row r="57" spans="4:9" x14ac:dyDescent="0.2">
      <c r="D57" s="11" t="e">
        <v>#NUM!</v>
      </c>
      <c r="E57" s="10" t="e">
        <f>_xll.qlRateHelperRate($D57)</f>
        <v>#VALUE!</v>
      </c>
      <c r="F57" s="10" t="str">
        <f>IF(ISERROR(_xll.qlSwapRateHelperSpread($D57)),IF(ISERROR(_xll.qlFuturesRateHelperConvexityAdjustment($D57)),"--",_xll.qlFuturesRateHelperConvexityAdjustment($D57)),_xll.qlSwapRateHelperSpread($D57))</f>
        <v>--</v>
      </c>
      <c r="G57" s="9" t="e">
        <f>_xll.qlRateHelperEarliestDate($D57)</f>
        <v>#VALUE!</v>
      </c>
      <c r="H57" s="8" t="e">
        <f>_xll.qlRateHelperLatestDate($D57)</f>
        <v>#VALUE!</v>
      </c>
      <c r="I57" s="3" t="e">
        <v>#VALUE!</v>
      </c>
    </row>
    <row r="58" spans="4:9" x14ac:dyDescent="0.2">
      <c r="D58" s="11" t="e">
        <v>#NUM!</v>
      </c>
      <c r="E58" s="10" t="e">
        <f>_xll.qlRateHelperRate($D58)</f>
        <v>#VALUE!</v>
      </c>
      <c r="F58" s="10" t="str">
        <f>IF(ISERROR(_xll.qlSwapRateHelperSpread($D58)),IF(ISERROR(_xll.qlFuturesRateHelperConvexityAdjustment($D58)),"--",_xll.qlFuturesRateHelperConvexityAdjustment($D58)),_xll.qlSwapRateHelperSpread($D58))</f>
        <v>--</v>
      </c>
      <c r="G58" s="9" t="e">
        <f>_xll.qlRateHelperEarliestDate($D58)</f>
        <v>#VALUE!</v>
      </c>
      <c r="H58" s="8" t="e">
        <f>_xll.qlRateHelperLatestDate($D58)</f>
        <v>#VALUE!</v>
      </c>
      <c r="I58" s="3" t="e">
        <v>#VALUE!</v>
      </c>
    </row>
    <row r="59" spans="4:9" x14ac:dyDescent="0.2">
      <c r="D59" s="11" t="e">
        <v>#NUM!</v>
      </c>
      <c r="E59" s="10" t="e">
        <f>_xll.qlRateHelperRate($D59)</f>
        <v>#VALUE!</v>
      </c>
      <c r="F59" s="10" t="str">
        <f>IF(ISERROR(_xll.qlSwapRateHelperSpread($D59)),IF(ISERROR(_xll.qlFuturesRateHelperConvexityAdjustment($D59)),"--",_xll.qlFuturesRateHelperConvexityAdjustment($D59)),_xll.qlSwapRateHelperSpread($D59))</f>
        <v>--</v>
      </c>
      <c r="G59" s="9" t="e">
        <f>_xll.qlRateHelperEarliestDate($D59)</f>
        <v>#VALUE!</v>
      </c>
      <c r="H59" s="8" t="e">
        <f>_xll.qlRateHelperLatestDate($D59)</f>
        <v>#VALUE!</v>
      </c>
      <c r="I59" s="3" t="e">
        <v>#VALUE!</v>
      </c>
    </row>
    <row r="60" spans="4:9" x14ac:dyDescent="0.2">
      <c r="D60" s="11" t="e">
        <v>#NUM!</v>
      </c>
      <c r="E60" s="10" t="e">
        <f>_xll.qlRateHelperRate($D60)</f>
        <v>#VALUE!</v>
      </c>
      <c r="F60" s="10" t="str">
        <f>IF(ISERROR(_xll.qlSwapRateHelperSpread($D60)),IF(ISERROR(_xll.qlFuturesRateHelperConvexityAdjustment($D60)),"--",_xll.qlFuturesRateHelperConvexityAdjustment($D60)),_xll.qlSwapRateHelperSpread($D60))</f>
        <v>--</v>
      </c>
      <c r="G60" s="9" t="e">
        <f>_xll.qlRateHelperEarliestDate($D60)</f>
        <v>#VALUE!</v>
      </c>
      <c r="H60" s="8" t="e">
        <f>_xll.qlRateHelperLatestDate($D60)</f>
        <v>#VALUE!</v>
      </c>
      <c r="I60" s="3" t="e">
        <v>#VALUE!</v>
      </c>
    </row>
    <row r="61" spans="4:9" x14ac:dyDescent="0.2">
      <c r="D61" s="11" t="e">
        <v>#NUM!</v>
      </c>
      <c r="E61" s="10" t="e">
        <f>_xll.qlRateHelperRate($D61)</f>
        <v>#VALUE!</v>
      </c>
      <c r="F61" s="10" t="str">
        <f>IF(ISERROR(_xll.qlSwapRateHelperSpread($D61)),IF(ISERROR(_xll.qlFuturesRateHelperConvexityAdjustment($D61)),"--",_xll.qlFuturesRateHelperConvexityAdjustment($D61)),_xll.qlSwapRateHelperSpread($D61))</f>
        <v>--</v>
      </c>
      <c r="G61" s="9" t="e">
        <f>_xll.qlRateHelperEarliestDate($D61)</f>
        <v>#VALUE!</v>
      </c>
      <c r="H61" s="8" t="e">
        <f>_xll.qlRateHelperLatestDate($D61)</f>
        <v>#VALUE!</v>
      </c>
      <c r="I61" s="3" t="e">
        <v>#VALUE!</v>
      </c>
    </row>
    <row r="62" spans="4:9" x14ac:dyDescent="0.2">
      <c r="D62" s="11" t="e">
        <v>#NUM!</v>
      </c>
      <c r="E62" s="10" t="e">
        <f>_xll.qlRateHelperRate($D62)</f>
        <v>#VALUE!</v>
      </c>
      <c r="F62" s="10" t="str">
        <f>IF(ISERROR(_xll.qlSwapRateHelperSpread($D62)),IF(ISERROR(_xll.qlFuturesRateHelperConvexityAdjustment($D62)),"--",_xll.qlFuturesRateHelperConvexityAdjustment($D62)),_xll.qlSwapRateHelperSpread($D62))</f>
        <v>--</v>
      </c>
      <c r="G62" s="9" t="e">
        <f>_xll.qlRateHelperEarliestDate($D62)</f>
        <v>#VALUE!</v>
      </c>
      <c r="H62" s="8" t="e">
        <f>_xll.qlRateHelperLatestDate($D62)</f>
        <v>#VALUE!</v>
      </c>
      <c r="I62" s="3" t="e">
        <v>#VALUE!</v>
      </c>
    </row>
    <row r="63" spans="4:9" x14ac:dyDescent="0.2">
      <c r="D63" s="11" t="e">
        <v>#NUM!</v>
      </c>
      <c r="E63" s="10" t="e">
        <f>_xll.qlRateHelperRate($D63)</f>
        <v>#VALUE!</v>
      </c>
      <c r="F63" s="10" t="str">
        <f>IF(ISERROR(_xll.qlSwapRateHelperSpread($D63)),IF(ISERROR(_xll.qlFuturesRateHelperConvexityAdjustment($D63)),"--",_xll.qlFuturesRateHelperConvexityAdjustment($D63)),_xll.qlSwapRateHelperSpread($D63))</f>
        <v>--</v>
      </c>
      <c r="G63" s="9" t="e">
        <f>_xll.qlRateHelperEarliestDate($D63)</f>
        <v>#VALUE!</v>
      </c>
      <c r="H63" s="8" t="e">
        <f>_xll.qlRateHelperLatestDate($D63)</f>
        <v>#VALUE!</v>
      </c>
      <c r="I63" s="3" t="e">
        <v>#VALUE!</v>
      </c>
    </row>
    <row r="64" spans="4:9" x14ac:dyDescent="0.2">
      <c r="D64" s="11" t="e">
        <v>#NUM!</v>
      </c>
      <c r="E64" s="10" t="e">
        <f>_xll.qlRateHelperRate($D64)</f>
        <v>#VALUE!</v>
      </c>
      <c r="F64" s="10" t="str">
        <f>IF(ISERROR(_xll.qlSwapRateHelperSpread($D64)),IF(ISERROR(_xll.qlFuturesRateHelperConvexityAdjustment($D64)),"--",_xll.qlFuturesRateHelperConvexityAdjustment($D64)),_xll.qlSwapRateHelperSpread($D64))</f>
        <v>--</v>
      </c>
      <c r="G64" s="9" t="e">
        <f>_xll.qlRateHelperEarliestDate($D64)</f>
        <v>#VALUE!</v>
      </c>
      <c r="H64" s="8" t="e">
        <f>_xll.qlRateHelperLatestDate($D64)</f>
        <v>#VALUE!</v>
      </c>
      <c r="I64" s="3" t="e">
        <v>#VALUE!</v>
      </c>
    </row>
    <row r="65" spans="4:9" x14ac:dyDescent="0.2">
      <c r="D65" s="11" t="e">
        <v>#NUM!</v>
      </c>
      <c r="E65" s="10" t="e">
        <f>_xll.qlRateHelperRate($D65)</f>
        <v>#VALUE!</v>
      </c>
      <c r="F65" s="10" t="str">
        <f>IF(ISERROR(_xll.qlSwapRateHelperSpread($D65)),IF(ISERROR(_xll.qlFuturesRateHelperConvexityAdjustment($D65)),"--",_xll.qlFuturesRateHelperConvexityAdjustment($D65)),_xll.qlSwapRateHelperSpread($D65))</f>
        <v>--</v>
      </c>
      <c r="G65" s="9" t="e">
        <f>_xll.qlRateHelperEarliestDate($D65)</f>
        <v>#VALUE!</v>
      </c>
      <c r="H65" s="8" t="e">
        <f>_xll.qlRateHelperLatestDate($D65)</f>
        <v>#VALUE!</v>
      </c>
      <c r="I65" s="3" t="e">
        <v>#VALUE!</v>
      </c>
    </row>
    <row r="66" spans="4:9" x14ac:dyDescent="0.2">
      <c r="D66" s="11" t="e">
        <v>#NUM!</v>
      </c>
      <c r="E66" s="10" t="e">
        <f>_xll.qlRateHelperRate($D66)</f>
        <v>#VALUE!</v>
      </c>
      <c r="F66" s="10" t="str">
        <f>IF(ISERROR(_xll.qlSwapRateHelperSpread($D66)),IF(ISERROR(_xll.qlFuturesRateHelperConvexityAdjustment($D66)),"--",_xll.qlFuturesRateHelperConvexityAdjustment($D66)),_xll.qlSwapRateHelperSpread($D66))</f>
        <v>--</v>
      </c>
      <c r="G66" s="9" t="e">
        <f>_xll.qlRateHelperEarliestDate($D66)</f>
        <v>#VALUE!</v>
      </c>
      <c r="H66" s="8" t="e">
        <f>_xll.qlRateHelperLatestDate($D66)</f>
        <v>#VALUE!</v>
      </c>
      <c r="I66" s="3" t="e">
        <v>#VALUE!</v>
      </c>
    </row>
    <row r="67" spans="4:9" x14ac:dyDescent="0.2">
      <c r="D67" s="11" t="e">
        <v>#NUM!</v>
      </c>
      <c r="E67" s="10" t="e">
        <f>_xll.qlRateHelperRate($D67)</f>
        <v>#VALUE!</v>
      </c>
      <c r="F67" s="10" t="str">
        <f>IF(ISERROR(_xll.qlSwapRateHelperSpread($D67)),IF(ISERROR(_xll.qlFuturesRateHelperConvexityAdjustment($D67)),"--",_xll.qlFuturesRateHelperConvexityAdjustment($D67)),_xll.qlSwapRateHelperSpread($D67))</f>
        <v>--</v>
      </c>
      <c r="G67" s="9" t="e">
        <f>_xll.qlRateHelperEarliestDate($D67)</f>
        <v>#VALUE!</v>
      </c>
      <c r="H67" s="8" t="e">
        <f>_xll.qlRateHelperLatestDate($D67)</f>
        <v>#VALUE!</v>
      </c>
      <c r="I67" s="3" t="e">
        <v>#VALUE!</v>
      </c>
    </row>
    <row r="68" spans="4:9" x14ac:dyDescent="0.2">
      <c r="D68" s="11" t="e">
        <v>#NUM!</v>
      </c>
      <c r="E68" s="10" t="e">
        <f>_xll.qlRateHelperRate($D68)</f>
        <v>#VALUE!</v>
      </c>
      <c r="F68" s="10" t="str">
        <f>IF(ISERROR(_xll.qlSwapRateHelperSpread($D68)),IF(ISERROR(_xll.qlFuturesRateHelperConvexityAdjustment($D68)),"--",_xll.qlFuturesRateHelperConvexityAdjustment($D68)),_xll.qlSwapRateHelperSpread($D68))</f>
        <v>--</v>
      </c>
      <c r="G68" s="9" t="e">
        <f>_xll.qlRateHelperEarliestDate($D68)</f>
        <v>#VALUE!</v>
      </c>
      <c r="H68" s="8" t="e">
        <f>_xll.qlRateHelperLatestDate($D68)</f>
        <v>#VALUE!</v>
      </c>
      <c r="I68" s="3" t="e">
        <v>#VALUE!</v>
      </c>
    </row>
    <row r="69" spans="4:9" x14ac:dyDescent="0.2">
      <c r="D69" s="11" t="e">
        <v>#NUM!</v>
      </c>
      <c r="E69" s="10" t="e">
        <f>_xll.qlRateHelperRate($D69)</f>
        <v>#VALUE!</v>
      </c>
      <c r="F69" s="10" t="str">
        <f>IF(ISERROR(_xll.qlSwapRateHelperSpread($D69)),IF(ISERROR(_xll.qlFuturesRateHelperConvexityAdjustment($D69)),"--",_xll.qlFuturesRateHelperConvexityAdjustment($D69)),_xll.qlSwapRateHelperSpread($D69))</f>
        <v>--</v>
      </c>
      <c r="G69" s="9" t="e">
        <f>_xll.qlRateHelperEarliestDate($D69)</f>
        <v>#VALUE!</v>
      </c>
      <c r="H69" s="8" t="e">
        <f>_xll.qlRateHelperLatestDate($D69)</f>
        <v>#VALUE!</v>
      </c>
      <c r="I69" s="3" t="e">
        <v>#VALUE!</v>
      </c>
    </row>
    <row r="70" spans="4:9" x14ac:dyDescent="0.2">
      <c r="D70" s="11" t="e">
        <v>#NUM!</v>
      </c>
      <c r="E70" s="10" t="e">
        <f>_xll.qlRateHelperRate($D70)</f>
        <v>#VALUE!</v>
      </c>
      <c r="F70" s="10" t="str">
        <f>IF(ISERROR(_xll.qlSwapRateHelperSpread($D70)),IF(ISERROR(_xll.qlFuturesRateHelperConvexityAdjustment($D70)),"--",_xll.qlFuturesRateHelperConvexityAdjustment($D70)),_xll.qlSwapRateHelperSpread($D70))</f>
        <v>--</v>
      </c>
      <c r="G70" s="9" t="e">
        <f>_xll.qlRateHelperEarliestDate($D70)</f>
        <v>#VALUE!</v>
      </c>
      <c r="H70" s="8" t="e">
        <f>_xll.qlRateHelperLatestDate($D70)</f>
        <v>#VALUE!</v>
      </c>
      <c r="I70" s="3" t="e">
        <v>#VALUE!</v>
      </c>
    </row>
    <row r="71" spans="4:9" x14ac:dyDescent="0.2">
      <c r="D71" s="11" t="e">
        <v>#NUM!</v>
      </c>
      <c r="E71" s="10" t="e">
        <f>_xll.qlRateHelperRate($D71)</f>
        <v>#VALUE!</v>
      </c>
      <c r="F71" s="10" t="str">
        <f>IF(ISERROR(_xll.qlSwapRateHelperSpread($D71)),IF(ISERROR(_xll.qlFuturesRateHelperConvexityAdjustment($D71)),"--",_xll.qlFuturesRateHelperConvexityAdjustment($D71)),_xll.qlSwapRateHelperSpread($D71))</f>
        <v>--</v>
      </c>
      <c r="G71" s="9" t="e">
        <f>_xll.qlRateHelperEarliestDate($D71)</f>
        <v>#VALUE!</v>
      </c>
      <c r="H71" s="8" t="e">
        <f>_xll.qlRateHelperLatestDate($D71)</f>
        <v>#VALUE!</v>
      </c>
      <c r="I71" s="3" t="e">
        <v>#VALUE!</v>
      </c>
    </row>
    <row r="72" spans="4:9" x14ac:dyDescent="0.2">
      <c r="D72" s="11" t="e">
        <v>#NUM!</v>
      </c>
      <c r="E72" s="10" t="e">
        <f>_xll.qlRateHelperRate($D72)</f>
        <v>#VALUE!</v>
      </c>
      <c r="F72" s="10" t="str">
        <f>IF(ISERROR(_xll.qlSwapRateHelperSpread($D72)),IF(ISERROR(_xll.qlFuturesRateHelperConvexityAdjustment($D72)),"--",_xll.qlFuturesRateHelperConvexityAdjustment($D72)),_xll.qlSwapRateHelperSpread($D72))</f>
        <v>--</v>
      </c>
      <c r="G72" s="9" t="e">
        <f>_xll.qlRateHelperEarliestDate($D72)</f>
        <v>#VALUE!</v>
      </c>
      <c r="H72" s="8" t="e">
        <f>_xll.qlRateHelperLatestDate($D72)</f>
        <v>#VALUE!</v>
      </c>
      <c r="I72" s="3" t="e">
        <v>#VALUE!</v>
      </c>
    </row>
    <row r="73" spans="4:9" x14ac:dyDescent="0.2">
      <c r="D73" s="11" t="e">
        <v>#NUM!</v>
      </c>
      <c r="E73" s="10" t="e">
        <f>_xll.qlRateHelperRate($D73)</f>
        <v>#VALUE!</v>
      </c>
      <c r="F73" s="10" t="str">
        <f>IF(ISERROR(_xll.qlSwapRateHelperSpread($D73)),IF(ISERROR(_xll.qlFuturesRateHelperConvexityAdjustment($D73)),"--",_xll.qlFuturesRateHelperConvexityAdjustment($D73)),_xll.qlSwapRateHelperSpread($D73))</f>
        <v>--</v>
      </c>
      <c r="G73" s="9" t="e">
        <f>_xll.qlRateHelperEarliestDate($D73)</f>
        <v>#VALUE!</v>
      </c>
      <c r="H73" s="8" t="e">
        <f>_xll.qlRateHelperLatestDate($D73)</f>
        <v>#VALUE!</v>
      </c>
      <c r="I73" s="3" t="e">
        <v>#VALUE!</v>
      </c>
    </row>
    <row r="74" spans="4:9" x14ac:dyDescent="0.2">
      <c r="D74" s="11" t="e">
        <v>#NUM!</v>
      </c>
      <c r="E74" s="10" t="e">
        <f>_xll.qlRateHelperRate($D74)</f>
        <v>#VALUE!</v>
      </c>
      <c r="F74" s="10" t="str">
        <f>IF(ISERROR(_xll.qlSwapRateHelperSpread($D74)),IF(ISERROR(_xll.qlFuturesRateHelperConvexityAdjustment($D74)),"--",_xll.qlFuturesRateHelperConvexityAdjustment($D74)),_xll.qlSwapRateHelperSpread($D74))</f>
        <v>--</v>
      </c>
      <c r="G74" s="9" t="e">
        <f>_xll.qlRateHelperEarliestDate($D74)</f>
        <v>#VALUE!</v>
      </c>
      <c r="H74" s="8" t="e">
        <f>_xll.qlRateHelperLatestDate($D74)</f>
        <v>#VALUE!</v>
      </c>
      <c r="I74" s="3" t="e">
        <v>#VALUE!</v>
      </c>
    </row>
    <row r="75" spans="4:9" x14ac:dyDescent="0.2">
      <c r="D75" s="11" t="e">
        <v>#NUM!</v>
      </c>
      <c r="E75" s="10" t="e">
        <f>_xll.qlRateHelperRate($D75)</f>
        <v>#VALUE!</v>
      </c>
      <c r="F75" s="10" t="str">
        <f>IF(ISERROR(_xll.qlSwapRateHelperSpread($D75)),IF(ISERROR(_xll.qlFuturesRateHelperConvexityAdjustment($D75)),"--",_xll.qlFuturesRateHelperConvexityAdjustment($D75)),_xll.qlSwapRateHelperSpread($D75))</f>
        <v>--</v>
      </c>
      <c r="G75" s="9" t="e">
        <f>_xll.qlRateHelperEarliestDate($D75)</f>
        <v>#VALUE!</v>
      </c>
      <c r="H75" s="8" t="e">
        <f>_xll.qlRateHelperLatestDate($D75)</f>
        <v>#VALUE!</v>
      </c>
      <c r="I75" s="3" t="e">
        <v>#VALUE!</v>
      </c>
    </row>
    <row r="76" spans="4:9" x14ac:dyDescent="0.2">
      <c r="D76" s="11" t="e">
        <v>#NUM!</v>
      </c>
      <c r="E76" s="10" t="e">
        <f>_xll.qlRateHelperRate($D76)</f>
        <v>#VALUE!</v>
      </c>
      <c r="F76" s="10" t="str">
        <f>IF(ISERROR(_xll.qlSwapRateHelperSpread($D76)),IF(ISERROR(_xll.qlFuturesRateHelperConvexityAdjustment($D76)),"--",_xll.qlFuturesRateHelperConvexityAdjustment($D76)),_xll.qlSwapRateHelperSpread($D76))</f>
        <v>--</v>
      </c>
      <c r="G76" s="9" t="e">
        <f>_xll.qlRateHelperEarliestDate($D76)</f>
        <v>#VALUE!</v>
      </c>
      <c r="H76" s="8" t="e">
        <f>_xll.qlRateHelperLatestDate($D76)</f>
        <v>#VALUE!</v>
      </c>
      <c r="I76" s="3" t="e">
        <v>#VALUE!</v>
      </c>
    </row>
    <row r="77" spans="4:9" x14ac:dyDescent="0.2">
      <c r="D77" s="11" t="e">
        <v>#NUM!</v>
      </c>
      <c r="E77" s="10" t="e">
        <f>_xll.qlRateHelperRate($D77)</f>
        <v>#VALUE!</v>
      </c>
      <c r="F77" s="10" t="str">
        <f>IF(ISERROR(_xll.qlSwapRateHelperSpread($D77)),IF(ISERROR(_xll.qlFuturesRateHelperConvexityAdjustment($D77)),"--",_xll.qlFuturesRateHelperConvexityAdjustment($D77)),_xll.qlSwapRateHelperSpread($D77))</f>
        <v>--</v>
      </c>
      <c r="G77" s="9" t="e">
        <f>_xll.qlRateHelperEarliestDate($D77)</f>
        <v>#VALUE!</v>
      </c>
      <c r="H77" s="8" t="e">
        <f>_xll.qlRateHelperLatestDate($D77)</f>
        <v>#VALUE!</v>
      </c>
      <c r="I77" s="3" t="e">
        <v>#VALUE!</v>
      </c>
    </row>
    <row r="78" spans="4:9" x14ac:dyDescent="0.2">
      <c r="D78" s="11" t="e">
        <v>#NUM!</v>
      </c>
      <c r="E78" s="10" t="e">
        <f>_xll.qlRateHelperRate($D78)</f>
        <v>#VALUE!</v>
      </c>
      <c r="F78" s="10" t="str">
        <f>IF(ISERROR(_xll.qlSwapRateHelperSpread($D78)),IF(ISERROR(_xll.qlFuturesRateHelperConvexityAdjustment($D78)),"--",_xll.qlFuturesRateHelperConvexityAdjustment($D78)),_xll.qlSwapRateHelperSpread($D78))</f>
        <v>--</v>
      </c>
      <c r="G78" s="9" t="e">
        <f>_xll.qlRateHelperEarliestDate($D78)</f>
        <v>#VALUE!</v>
      </c>
      <c r="H78" s="8" t="e">
        <f>_xll.qlRateHelperLatestDate($D78)</f>
        <v>#VALUE!</v>
      </c>
      <c r="I78" s="3" t="e">
        <v>#VALUE!</v>
      </c>
    </row>
    <row r="79" spans="4:9" x14ac:dyDescent="0.2">
      <c r="D79" s="11" t="e">
        <v>#NUM!</v>
      </c>
      <c r="E79" s="10" t="e">
        <f>_xll.qlRateHelperRate($D79)</f>
        <v>#VALUE!</v>
      </c>
      <c r="F79" s="10" t="str">
        <f>IF(ISERROR(_xll.qlSwapRateHelperSpread($D79)),IF(ISERROR(_xll.qlFuturesRateHelperConvexityAdjustment($D79)),"--",_xll.qlFuturesRateHelperConvexityAdjustment($D79)),_xll.qlSwapRateHelperSpread($D79))</f>
        <v>--</v>
      </c>
      <c r="G79" s="9" t="e">
        <f>_xll.qlRateHelperEarliestDate($D79)</f>
        <v>#VALUE!</v>
      </c>
      <c r="H79" s="8" t="e">
        <f>_xll.qlRateHelperLatestDate($D79)</f>
        <v>#VALUE!</v>
      </c>
      <c r="I79" s="3" t="e">
        <v>#VALUE!</v>
      </c>
    </row>
    <row r="80" spans="4:9" x14ac:dyDescent="0.2">
      <c r="D80" s="11" t="e">
        <v>#NUM!</v>
      </c>
      <c r="E80" s="10" t="e">
        <f>_xll.qlRateHelperRate($D80)</f>
        <v>#VALUE!</v>
      </c>
      <c r="F80" s="10" t="str">
        <f>IF(ISERROR(_xll.qlSwapRateHelperSpread($D80)),IF(ISERROR(_xll.qlFuturesRateHelperConvexityAdjustment($D80)),"--",_xll.qlFuturesRateHelperConvexityAdjustment($D80)),_xll.qlSwapRateHelperSpread($D80))</f>
        <v>--</v>
      </c>
      <c r="G80" s="9" t="e">
        <f>_xll.qlRateHelperEarliestDate($D80)</f>
        <v>#VALUE!</v>
      </c>
      <c r="H80" s="8" t="e">
        <f>_xll.qlRateHelperLatestDate($D80)</f>
        <v>#VALUE!</v>
      </c>
      <c r="I80" s="3" t="e">
        <v>#VALUE!</v>
      </c>
    </row>
    <row r="81" spans="4:9" x14ac:dyDescent="0.2">
      <c r="D81" s="11" t="e">
        <v>#NUM!</v>
      </c>
      <c r="E81" s="10" t="e">
        <f>_xll.qlRateHelperRate($D81)</f>
        <v>#VALUE!</v>
      </c>
      <c r="F81" s="10" t="str">
        <f>IF(ISERROR(_xll.qlSwapRateHelperSpread($D81)),IF(ISERROR(_xll.qlFuturesRateHelperConvexityAdjustment($D81)),"--",_xll.qlFuturesRateHelperConvexityAdjustment($D81)),_xll.qlSwapRateHelperSpread($D81))</f>
        <v>--</v>
      </c>
      <c r="G81" s="9" t="e">
        <f>_xll.qlRateHelperEarliestDate($D81)</f>
        <v>#VALUE!</v>
      </c>
      <c r="H81" s="8" t="e">
        <f>_xll.qlRateHelperLatestDate($D81)</f>
        <v>#VALUE!</v>
      </c>
      <c r="I81" s="3" t="e">
        <v>#VALUE!</v>
      </c>
    </row>
    <row r="82" spans="4:9" x14ac:dyDescent="0.2">
      <c r="D82" s="11" t="e">
        <v>#NUM!</v>
      </c>
      <c r="E82" s="10" t="e">
        <f>_xll.qlRateHelperRate($D82)</f>
        <v>#VALUE!</v>
      </c>
      <c r="F82" s="10" t="str">
        <f>IF(ISERROR(_xll.qlSwapRateHelperSpread($D82)),IF(ISERROR(_xll.qlFuturesRateHelperConvexityAdjustment($D82)),"--",_xll.qlFuturesRateHelperConvexityAdjustment($D82)),_xll.qlSwapRateHelperSpread($D82))</f>
        <v>--</v>
      </c>
      <c r="G82" s="9" t="e">
        <f>_xll.qlRateHelperEarliestDate($D82)</f>
        <v>#VALUE!</v>
      </c>
      <c r="H82" s="8" t="e">
        <f>_xll.qlRateHelperLatestDate($D82)</f>
        <v>#VALUE!</v>
      </c>
      <c r="I82" s="3" t="e">
        <v>#VALUE!</v>
      </c>
    </row>
    <row r="83" spans="4:9" x14ac:dyDescent="0.2">
      <c r="D83" s="11" t="e">
        <v>#NUM!</v>
      </c>
      <c r="E83" s="10" t="e">
        <f>_xll.qlRateHelperRate($D83)</f>
        <v>#VALUE!</v>
      </c>
      <c r="F83" s="10" t="str">
        <f>IF(ISERROR(_xll.qlSwapRateHelperSpread($D83)),IF(ISERROR(_xll.qlFuturesRateHelperConvexityAdjustment($D83)),"--",_xll.qlFuturesRateHelperConvexityAdjustment($D83)),_xll.qlSwapRateHelperSpread($D83))</f>
        <v>--</v>
      </c>
      <c r="G83" s="9" t="e">
        <f>_xll.qlRateHelperEarliestDate($D83)</f>
        <v>#VALUE!</v>
      </c>
      <c r="H83" s="8" t="e">
        <f>_xll.qlRateHelperLatestDate($D83)</f>
        <v>#VALUE!</v>
      </c>
      <c r="I83" s="3" t="e">
        <v>#VALUE!</v>
      </c>
    </row>
    <row r="84" spans="4:9" x14ac:dyDescent="0.2">
      <c r="D84" s="11" t="e">
        <v>#NUM!</v>
      </c>
      <c r="E84" s="10" t="e">
        <f>_xll.qlRateHelperRate($D84)</f>
        <v>#VALUE!</v>
      </c>
      <c r="F84" s="10" t="str">
        <f>IF(ISERROR(_xll.qlSwapRateHelperSpread($D84)),IF(ISERROR(_xll.qlFuturesRateHelperConvexityAdjustment($D84)),"--",_xll.qlFuturesRateHelperConvexityAdjustment($D84)),_xll.qlSwapRateHelperSpread($D84))</f>
        <v>--</v>
      </c>
      <c r="G84" s="9" t="e">
        <f>_xll.qlRateHelperEarliestDate($D84)</f>
        <v>#VALUE!</v>
      </c>
      <c r="H84" s="8" t="e">
        <f>_xll.qlRateHelperLatestDate($D84)</f>
        <v>#VALUE!</v>
      </c>
      <c r="I84" s="3" t="e">
        <v>#VALUE!</v>
      </c>
    </row>
    <row r="85" spans="4:9" x14ac:dyDescent="0.2">
      <c r="D85" s="11" t="e">
        <v>#NUM!</v>
      </c>
      <c r="E85" s="10" t="e">
        <f>_xll.qlRateHelperRate($D85)</f>
        <v>#VALUE!</v>
      </c>
      <c r="F85" s="10" t="str">
        <f>IF(ISERROR(_xll.qlSwapRateHelperSpread($D85)),IF(ISERROR(_xll.qlFuturesRateHelperConvexityAdjustment($D85)),"--",_xll.qlFuturesRateHelperConvexityAdjustment($D85)),_xll.qlSwapRateHelperSpread($D85))</f>
        <v>--</v>
      </c>
      <c r="G85" s="9" t="e">
        <f>_xll.qlRateHelperEarliestDate($D85)</f>
        <v>#VALUE!</v>
      </c>
      <c r="H85" s="8" t="e">
        <f>_xll.qlRateHelperLatestDate($D85)</f>
        <v>#VALUE!</v>
      </c>
      <c r="I85" s="3" t="e">
        <v>#VALUE!</v>
      </c>
    </row>
    <row r="86" spans="4:9" x14ac:dyDescent="0.2">
      <c r="D86" s="11" t="e">
        <v>#NUM!</v>
      </c>
      <c r="E86" s="10" t="e">
        <f>_xll.qlRateHelperRate($D86)</f>
        <v>#VALUE!</v>
      </c>
      <c r="F86" s="10" t="str">
        <f>IF(ISERROR(_xll.qlSwapRateHelperSpread($D86)),IF(ISERROR(_xll.qlFuturesRateHelperConvexityAdjustment($D86)),"--",_xll.qlFuturesRateHelperConvexityAdjustment($D86)),_xll.qlSwapRateHelperSpread($D86))</f>
        <v>--</v>
      </c>
      <c r="G86" s="9" t="e">
        <f>_xll.qlRateHelperEarliestDate($D86)</f>
        <v>#VALUE!</v>
      </c>
      <c r="H86" s="8" t="e">
        <f>_xll.qlRateHelperLatestDate($D86)</f>
        <v>#VALUE!</v>
      </c>
      <c r="I86" s="3" t="e">
        <v>#VALUE!</v>
      </c>
    </row>
    <row r="87" spans="4:9" x14ac:dyDescent="0.2">
      <c r="D87" s="11" t="e">
        <v>#NUM!</v>
      </c>
      <c r="E87" s="10" t="e">
        <f>_xll.qlRateHelperRate($D87)</f>
        <v>#VALUE!</v>
      </c>
      <c r="F87" s="10" t="str">
        <f>IF(ISERROR(_xll.qlSwapRateHelperSpread($D87)),IF(ISERROR(_xll.qlFuturesRateHelperConvexityAdjustment($D87)),"--",_xll.qlFuturesRateHelperConvexityAdjustment($D87)),_xll.qlSwapRateHelperSpread($D87))</f>
        <v>--</v>
      </c>
      <c r="G87" s="9" t="e">
        <f>_xll.qlRateHelperEarliestDate($D87)</f>
        <v>#VALUE!</v>
      </c>
      <c r="H87" s="8" t="e">
        <f>_xll.qlRateHelperLatestDate($D87)</f>
        <v>#VALUE!</v>
      </c>
      <c r="I87" s="3" t="e">
        <v>#VALUE!</v>
      </c>
    </row>
    <row r="88" spans="4:9" x14ac:dyDescent="0.2">
      <c r="D88" s="11" t="e">
        <v>#NUM!</v>
      </c>
      <c r="E88" s="10" t="e">
        <f>_xll.qlRateHelperRate($D88)</f>
        <v>#VALUE!</v>
      </c>
      <c r="F88" s="10" t="str">
        <f>IF(ISERROR(_xll.qlSwapRateHelperSpread($D88)),IF(ISERROR(_xll.qlFuturesRateHelperConvexityAdjustment($D88)),"--",_xll.qlFuturesRateHelperConvexityAdjustment($D88)),_xll.qlSwapRateHelperSpread($D88))</f>
        <v>--</v>
      </c>
      <c r="G88" s="9" t="e">
        <f>_xll.qlRateHelperEarliestDate($D88)</f>
        <v>#VALUE!</v>
      </c>
      <c r="H88" s="8" t="e">
        <f>_xll.qlRateHelperLatestDate($D88)</f>
        <v>#VALUE!</v>
      </c>
      <c r="I88" s="3" t="e">
        <v>#VALUE!</v>
      </c>
    </row>
    <row r="89" spans="4:9" x14ac:dyDescent="0.2">
      <c r="D89" s="11" t="e">
        <v>#NUM!</v>
      </c>
      <c r="E89" s="10" t="e">
        <f>_xll.qlRateHelperRate($D89)</f>
        <v>#VALUE!</v>
      </c>
      <c r="F89" s="10" t="str">
        <f>IF(ISERROR(_xll.qlSwapRateHelperSpread($D89)),IF(ISERROR(_xll.qlFuturesRateHelperConvexityAdjustment($D89)),"--",_xll.qlFuturesRateHelperConvexityAdjustment($D89)),_xll.qlSwapRateHelperSpread($D89))</f>
        <v>--</v>
      </c>
      <c r="G89" s="9" t="e">
        <f>_xll.qlRateHelperEarliestDate($D89)</f>
        <v>#VALUE!</v>
      </c>
      <c r="H89" s="8" t="e">
        <f>_xll.qlRateHelperLatestDate($D89)</f>
        <v>#VALUE!</v>
      </c>
      <c r="I89" s="3" t="e">
        <v>#VALUE!</v>
      </c>
    </row>
    <row r="90" spans="4:9" x14ac:dyDescent="0.2">
      <c r="D90" s="11" t="e">
        <v>#NUM!</v>
      </c>
      <c r="E90" s="10" t="e">
        <f>_xll.qlRateHelperRate($D90)</f>
        <v>#VALUE!</v>
      </c>
      <c r="F90" s="10" t="str">
        <f>IF(ISERROR(_xll.qlSwapRateHelperSpread($D90)),IF(ISERROR(_xll.qlFuturesRateHelperConvexityAdjustment($D90)),"--",_xll.qlFuturesRateHelperConvexityAdjustment($D90)),_xll.qlSwapRateHelperSpread($D90))</f>
        <v>--</v>
      </c>
      <c r="G90" s="9" t="e">
        <f>_xll.qlRateHelperEarliestDate($D90)</f>
        <v>#VALUE!</v>
      </c>
      <c r="H90" s="8" t="e">
        <f>_xll.qlRateHelperLatestDate($D90)</f>
        <v>#VALUE!</v>
      </c>
      <c r="I90" s="3" t="e">
        <v>#VALUE!</v>
      </c>
    </row>
    <row r="91" spans="4:9" x14ac:dyDescent="0.2">
      <c r="D91" s="11" t="e">
        <v>#NUM!</v>
      </c>
      <c r="E91" s="10" t="e">
        <f>_xll.qlRateHelperRate($D91)</f>
        <v>#VALUE!</v>
      </c>
      <c r="F91" s="10" t="str">
        <f>IF(ISERROR(_xll.qlSwapRateHelperSpread($D91)),IF(ISERROR(_xll.qlFuturesRateHelperConvexityAdjustment($D91)),"--",_xll.qlFuturesRateHelperConvexityAdjustment($D91)),_xll.qlSwapRateHelperSpread($D91))</f>
        <v>--</v>
      </c>
      <c r="G91" s="9" t="e">
        <f>_xll.qlRateHelperEarliestDate($D91)</f>
        <v>#VALUE!</v>
      </c>
      <c r="H91" s="8" t="e">
        <f>_xll.qlRateHelperLatestDate($D91)</f>
        <v>#VALUE!</v>
      </c>
      <c r="I91" s="3" t="e">
        <v>#VALUE!</v>
      </c>
    </row>
    <row r="92" spans="4:9" x14ac:dyDescent="0.2">
      <c r="D92" s="11" t="e">
        <v>#NUM!</v>
      </c>
      <c r="E92" s="10" t="e">
        <f>_xll.qlRateHelperRate($D92)</f>
        <v>#VALUE!</v>
      </c>
      <c r="F92" s="10" t="str">
        <f>IF(ISERROR(_xll.qlSwapRateHelperSpread($D92)),IF(ISERROR(_xll.qlFuturesRateHelperConvexityAdjustment($D92)),"--",_xll.qlFuturesRateHelperConvexityAdjustment($D92)),_xll.qlSwapRateHelperSpread($D92))</f>
        <v>--</v>
      </c>
      <c r="G92" s="9" t="e">
        <f>_xll.qlRateHelperEarliestDate($D92)</f>
        <v>#VALUE!</v>
      </c>
      <c r="H92" s="8" t="e">
        <f>_xll.qlRateHelperLatestDate($D92)</f>
        <v>#VALUE!</v>
      </c>
      <c r="I92" s="3" t="e">
        <v>#VALUE!</v>
      </c>
    </row>
    <row r="93" spans="4:9" x14ac:dyDescent="0.2">
      <c r="D93" s="11" t="e">
        <v>#NUM!</v>
      </c>
      <c r="E93" s="10" t="e">
        <f>_xll.qlRateHelperRate($D93)</f>
        <v>#VALUE!</v>
      </c>
      <c r="F93" s="10" t="str">
        <f>IF(ISERROR(_xll.qlSwapRateHelperSpread($D93)),IF(ISERROR(_xll.qlFuturesRateHelperConvexityAdjustment($D93)),"--",_xll.qlFuturesRateHelperConvexityAdjustment($D93)),_xll.qlSwapRateHelperSpread($D93))</f>
        <v>--</v>
      </c>
      <c r="G93" s="9" t="e">
        <f>_xll.qlRateHelperEarliestDate($D93)</f>
        <v>#VALUE!</v>
      </c>
      <c r="H93" s="8" t="e">
        <f>_xll.qlRateHelperLatestDate($D93)</f>
        <v>#VALUE!</v>
      </c>
      <c r="I93" s="3" t="e">
        <v>#VALUE!</v>
      </c>
    </row>
    <row r="94" spans="4:9" x14ac:dyDescent="0.2">
      <c r="D94" s="11" t="e">
        <v>#NUM!</v>
      </c>
      <c r="E94" s="10" t="e">
        <f>_xll.qlRateHelperRate($D94)</f>
        <v>#VALUE!</v>
      </c>
      <c r="F94" s="10" t="str">
        <f>IF(ISERROR(_xll.qlSwapRateHelperSpread($D94)),IF(ISERROR(_xll.qlFuturesRateHelperConvexityAdjustment($D94)),"--",_xll.qlFuturesRateHelperConvexityAdjustment($D94)),_xll.qlSwapRateHelperSpread($D94))</f>
        <v>--</v>
      </c>
      <c r="G94" s="9" t="e">
        <f>_xll.qlRateHelperEarliestDate($D94)</f>
        <v>#VALUE!</v>
      </c>
      <c r="H94" s="8" t="e">
        <f>_xll.qlRateHelperLatestDate($D94)</f>
        <v>#VALUE!</v>
      </c>
      <c r="I94" s="3" t="e">
        <v>#VALUE!</v>
      </c>
    </row>
    <row r="95" spans="4:9" x14ac:dyDescent="0.2">
      <c r="D95" s="11" t="e">
        <v>#NUM!</v>
      </c>
      <c r="E95" s="10" t="e">
        <f>_xll.qlRateHelperRate($D95)</f>
        <v>#VALUE!</v>
      </c>
      <c r="F95" s="10" t="str">
        <f>IF(ISERROR(_xll.qlSwapRateHelperSpread($D95)),IF(ISERROR(_xll.qlFuturesRateHelperConvexityAdjustment($D95)),"--",_xll.qlFuturesRateHelperConvexityAdjustment($D95)),_xll.qlSwapRateHelperSpread($D95))</f>
        <v>--</v>
      </c>
      <c r="G95" s="9" t="e">
        <f>_xll.qlRateHelperEarliestDate($D95)</f>
        <v>#VALUE!</v>
      </c>
      <c r="H95" s="8" t="e">
        <f>_xll.qlRateHelperLatestDate($D95)</f>
        <v>#VALUE!</v>
      </c>
      <c r="I95" s="3" t="e">
        <v>#VALUE!</v>
      </c>
    </row>
    <row r="96" spans="4:9" x14ac:dyDescent="0.2">
      <c r="D96" s="11" t="e">
        <v>#NUM!</v>
      </c>
      <c r="E96" s="10" t="e">
        <f>_xll.qlRateHelperRate($D96)</f>
        <v>#VALUE!</v>
      </c>
      <c r="F96" s="10" t="str">
        <f>IF(ISERROR(_xll.qlSwapRateHelperSpread($D96)),IF(ISERROR(_xll.qlFuturesRateHelperConvexityAdjustment($D96)),"--",_xll.qlFuturesRateHelperConvexityAdjustment($D96)),_xll.qlSwapRateHelperSpread($D96))</f>
        <v>--</v>
      </c>
      <c r="G96" s="9" t="e">
        <f>_xll.qlRateHelperEarliestDate($D96)</f>
        <v>#VALUE!</v>
      </c>
      <c r="H96" s="8" t="e">
        <f>_xll.qlRateHelperLatestDate($D96)</f>
        <v>#VALUE!</v>
      </c>
      <c r="I96" s="3" t="e">
        <v>#VALUE!</v>
      </c>
    </row>
    <row r="97" spans="4:9" x14ac:dyDescent="0.2">
      <c r="D97" s="11" t="e">
        <v>#NUM!</v>
      </c>
      <c r="E97" s="10" t="e">
        <f>_xll.qlRateHelperRate($D97)</f>
        <v>#VALUE!</v>
      </c>
      <c r="F97" s="10" t="str">
        <f>IF(ISERROR(_xll.qlSwapRateHelperSpread($D97)),IF(ISERROR(_xll.qlFuturesRateHelperConvexityAdjustment($D97)),"--",_xll.qlFuturesRateHelperConvexityAdjustment($D97)),_xll.qlSwapRateHelperSpread($D97))</f>
        <v>--</v>
      </c>
      <c r="G97" s="9" t="e">
        <f>_xll.qlRateHelperEarliestDate($D97)</f>
        <v>#VALUE!</v>
      </c>
      <c r="H97" s="8" t="e">
        <f>_xll.qlRateHelperLatestDate($D97)</f>
        <v>#VALUE!</v>
      </c>
      <c r="I97" s="3" t="e">
        <v>#VALUE!</v>
      </c>
    </row>
    <row r="98" spans="4:9" x14ac:dyDescent="0.2">
      <c r="D98" s="11" t="e">
        <v>#NUM!</v>
      </c>
      <c r="E98" s="10" t="e">
        <f>_xll.qlRateHelperRate($D98)</f>
        <v>#VALUE!</v>
      </c>
      <c r="F98" s="10" t="str">
        <f>IF(ISERROR(_xll.qlSwapRateHelperSpread($D98)),IF(ISERROR(_xll.qlFuturesRateHelperConvexityAdjustment($D98)),"--",_xll.qlFuturesRateHelperConvexityAdjustment($D98)),_xll.qlSwapRateHelperSpread($D98))</f>
        <v>--</v>
      </c>
      <c r="G98" s="9" t="e">
        <f>_xll.qlRateHelperEarliestDate($D98)</f>
        <v>#VALUE!</v>
      </c>
      <c r="H98" s="8" t="e">
        <f>_xll.qlRateHelperLatestDate($D98)</f>
        <v>#VALUE!</v>
      </c>
      <c r="I98" s="3" t="e">
        <v>#VALUE!</v>
      </c>
    </row>
    <row r="99" spans="4:9" x14ac:dyDescent="0.2">
      <c r="D99" s="11" t="e">
        <v>#NUM!</v>
      </c>
      <c r="E99" s="10" t="e">
        <f>_xll.qlRateHelperRate($D99)</f>
        <v>#VALUE!</v>
      </c>
      <c r="F99" s="10" t="str">
        <f>IF(ISERROR(_xll.qlSwapRateHelperSpread($D99)),IF(ISERROR(_xll.qlFuturesRateHelperConvexityAdjustment($D99)),"--",_xll.qlFuturesRateHelperConvexityAdjustment($D99)),_xll.qlSwapRateHelperSpread($D99))</f>
        <v>--</v>
      </c>
      <c r="G99" s="9" t="e">
        <f>_xll.qlRateHelperEarliestDate($D99)</f>
        <v>#VALUE!</v>
      </c>
      <c r="H99" s="8" t="e">
        <f>_xll.qlRateHelperLatestDate($D99)</f>
        <v>#VALUE!</v>
      </c>
      <c r="I99" s="3" t="e">
        <v>#VALUE!</v>
      </c>
    </row>
    <row r="100" spans="4:9" x14ac:dyDescent="0.2">
      <c r="D100" s="11" t="e">
        <v>#NUM!</v>
      </c>
      <c r="E100" s="10" t="e">
        <f>_xll.qlRateHelperRate($D100)</f>
        <v>#VALUE!</v>
      </c>
      <c r="F100" s="10" t="str">
        <f>IF(ISERROR(_xll.qlSwapRateHelperSpread($D100)),IF(ISERROR(_xll.qlFuturesRateHelperConvexityAdjustment($D100)),"--",_xll.qlFuturesRateHelperConvexityAdjustment($D100)),_xll.qlSwapRateHelperSpread($D100))</f>
        <v>--</v>
      </c>
      <c r="G100" s="9" t="e">
        <f>_xll.qlRateHelperEarliestDate($D100)</f>
        <v>#VALUE!</v>
      </c>
      <c r="H100" s="8" t="e">
        <f>_xll.qlRateHelperLatestDate($D100)</f>
        <v>#VALUE!</v>
      </c>
      <c r="I100" s="3" t="e">
        <v>#VALUE!</v>
      </c>
    </row>
    <row r="101" spans="4:9" x14ac:dyDescent="0.2">
      <c r="D101" s="11" t="e">
        <v>#NUM!</v>
      </c>
      <c r="E101" s="10" t="e">
        <f>_xll.qlRateHelperRate($D101)</f>
        <v>#VALUE!</v>
      </c>
      <c r="F101" s="10" t="str">
        <f>IF(ISERROR(_xll.qlSwapRateHelperSpread($D101)),IF(ISERROR(_xll.qlFuturesRateHelperConvexityAdjustment($D101)),"--",_xll.qlFuturesRateHelperConvexityAdjustment($D101)),_xll.qlSwapRateHelperSpread($D101))</f>
        <v>--</v>
      </c>
      <c r="G101" s="9" t="e">
        <f>_xll.qlRateHelperEarliestDate($D101)</f>
        <v>#VALUE!</v>
      </c>
      <c r="H101" s="8" t="e">
        <f>_xll.qlRateHelperLatestDate($D101)</f>
        <v>#VALUE!</v>
      </c>
      <c r="I101" s="3" t="e">
        <v>#VALUE!</v>
      </c>
    </row>
    <row r="102" spans="4:9" x14ac:dyDescent="0.2">
      <c r="D102" s="11" t="e">
        <v>#NUM!</v>
      </c>
      <c r="E102" s="10" t="e">
        <f>_xll.qlRateHelperRate($D102)</f>
        <v>#VALUE!</v>
      </c>
      <c r="F102" s="10" t="str">
        <f>IF(ISERROR(_xll.qlSwapRateHelperSpread($D102)),IF(ISERROR(_xll.qlFuturesRateHelperConvexityAdjustment($D102)),"--",_xll.qlFuturesRateHelperConvexityAdjustment($D102)),_xll.qlSwapRateHelperSpread($D102))</f>
        <v>--</v>
      </c>
      <c r="G102" s="9" t="e">
        <f>_xll.qlRateHelperEarliestDate($D102)</f>
        <v>#VALUE!</v>
      </c>
      <c r="H102" s="8" t="e">
        <f>_xll.qlRateHelperLatestDate($D102)</f>
        <v>#VALUE!</v>
      </c>
      <c r="I102" s="3" t="e">
        <v>#VALUE!</v>
      </c>
    </row>
    <row r="103" spans="4:9" x14ac:dyDescent="0.2">
      <c r="D103" s="11" t="e">
        <v>#NUM!</v>
      </c>
      <c r="E103" s="10" t="e">
        <f>_xll.qlRateHelperRate($D103)</f>
        <v>#VALUE!</v>
      </c>
      <c r="F103" s="10" t="str">
        <f>IF(ISERROR(_xll.qlSwapRateHelperSpread($D103)),IF(ISERROR(_xll.qlFuturesRateHelperConvexityAdjustment($D103)),"--",_xll.qlFuturesRateHelperConvexityAdjustment($D103)),_xll.qlSwapRateHelperSpread($D103))</f>
        <v>--</v>
      </c>
      <c r="G103" s="9" t="e">
        <f>_xll.qlRateHelperEarliestDate($D103)</f>
        <v>#VALUE!</v>
      </c>
      <c r="H103" s="8" t="e">
        <f>_xll.qlRateHelperLatestDate($D103)</f>
        <v>#VALUE!</v>
      </c>
      <c r="I103" s="3" t="e">
        <v>#VALUE!</v>
      </c>
    </row>
    <row r="104" spans="4:9" x14ac:dyDescent="0.2">
      <c r="D104" s="11" t="e">
        <v>#NUM!</v>
      </c>
      <c r="E104" s="10" t="e">
        <f>_xll.qlRateHelperRate($D104)</f>
        <v>#VALUE!</v>
      </c>
      <c r="F104" s="10" t="str">
        <f>IF(ISERROR(_xll.qlSwapRateHelperSpread($D104)),IF(ISERROR(_xll.qlFuturesRateHelperConvexityAdjustment($D104)),"--",_xll.qlFuturesRateHelperConvexityAdjustment($D104)),_xll.qlSwapRateHelperSpread($D104))</f>
        <v>--</v>
      </c>
      <c r="G104" s="9" t="e">
        <f>_xll.qlRateHelperEarliestDate($D104)</f>
        <v>#VALUE!</v>
      </c>
      <c r="H104" s="8" t="e">
        <f>_xll.qlRateHelperLatestDate($D104)</f>
        <v>#VALUE!</v>
      </c>
      <c r="I104" s="3" t="e">
        <v>#VALUE!</v>
      </c>
    </row>
    <row r="105" spans="4:9" x14ac:dyDescent="0.2">
      <c r="D105" s="11" t="e">
        <v>#NUM!</v>
      </c>
      <c r="E105" s="10" t="e">
        <f>_xll.qlRateHelperRate($D105)</f>
        <v>#VALUE!</v>
      </c>
      <c r="F105" s="10" t="str">
        <f>IF(ISERROR(_xll.qlSwapRateHelperSpread($D105)),IF(ISERROR(_xll.qlFuturesRateHelperConvexityAdjustment($D105)),"--",_xll.qlFuturesRateHelperConvexityAdjustment($D105)),_xll.qlSwapRateHelperSpread($D105))</f>
        <v>--</v>
      </c>
      <c r="G105" s="9" t="e">
        <f>_xll.qlRateHelperEarliestDate($D105)</f>
        <v>#VALUE!</v>
      </c>
      <c r="H105" s="8" t="e">
        <f>_xll.qlRateHelperLatestDate($D105)</f>
        <v>#VALUE!</v>
      </c>
      <c r="I105" s="3" t="e">
        <v>#VALUE!</v>
      </c>
    </row>
    <row r="106" spans="4:9" x14ac:dyDescent="0.2">
      <c r="D106" s="11" t="e">
        <v>#NUM!</v>
      </c>
      <c r="E106" s="10" t="e">
        <f>_xll.qlRateHelperRate($D106)</f>
        <v>#VALUE!</v>
      </c>
      <c r="F106" s="10" t="str">
        <f>IF(ISERROR(_xll.qlSwapRateHelperSpread($D106)),IF(ISERROR(_xll.qlFuturesRateHelperConvexityAdjustment($D106)),"--",_xll.qlFuturesRateHelperConvexityAdjustment($D106)),_xll.qlSwapRateHelperSpread($D106))</f>
        <v>--</v>
      </c>
      <c r="G106" s="9" t="e">
        <f>_xll.qlRateHelperEarliestDate($D106)</f>
        <v>#VALUE!</v>
      </c>
      <c r="H106" s="8" t="e">
        <f>_xll.qlRateHelperLatestDate($D106)</f>
        <v>#VALUE!</v>
      </c>
      <c r="I106" s="3" t="e">
        <v>#VALUE!</v>
      </c>
    </row>
    <row r="107" spans="4:9" x14ac:dyDescent="0.2">
      <c r="D107" s="11" t="e">
        <v>#NUM!</v>
      </c>
      <c r="E107" s="10" t="e">
        <f>_xll.qlRateHelperRate($D107)</f>
        <v>#VALUE!</v>
      </c>
      <c r="F107" s="10" t="str">
        <f>IF(ISERROR(_xll.qlSwapRateHelperSpread($D107)),IF(ISERROR(_xll.qlFuturesRateHelperConvexityAdjustment($D107)),"--",_xll.qlFuturesRateHelperConvexityAdjustment($D107)),_xll.qlSwapRateHelperSpread($D107))</f>
        <v>--</v>
      </c>
      <c r="G107" s="9" t="e">
        <f>_xll.qlRateHelperEarliestDate($D107)</f>
        <v>#VALUE!</v>
      </c>
      <c r="H107" s="8" t="e">
        <f>_xll.qlRateHelperLatestDate($D107)</f>
        <v>#VALUE!</v>
      </c>
      <c r="I107" s="3" t="e">
        <v>#VALUE!</v>
      </c>
    </row>
    <row r="108" spans="4:9" x14ac:dyDescent="0.2">
      <c r="D108" s="11" t="e">
        <v>#NUM!</v>
      </c>
      <c r="E108" s="10" t="e">
        <f>_xll.qlRateHelperRate($D108)</f>
        <v>#VALUE!</v>
      </c>
      <c r="F108" s="10" t="str">
        <f>IF(ISERROR(_xll.qlSwapRateHelperSpread($D108)),IF(ISERROR(_xll.qlFuturesRateHelperConvexityAdjustment($D108)),"--",_xll.qlFuturesRateHelperConvexityAdjustment($D108)),_xll.qlSwapRateHelperSpread($D108))</f>
        <v>--</v>
      </c>
      <c r="G108" s="9" t="e">
        <f>_xll.qlRateHelperEarliestDate($D108)</f>
        <v>#VALUE!</v>
      </c>
      <c r="H108" s="8" t="e">
        <f>_xll.qlRateHelperLatestDate($D108)</f>
        <v>#VALUE!</v>
      </c>
      <c r="I108" s="3" t="e">
        <v>#VALUE!</v>
      </c>
    </row>
    <row r="109" spans="4:9" x14ac:dyDescent="0.2">
      <c r="D109" s="11" t="e">
        <v>#NUM!</v>
      </c>
      <c r="E109" s="10" t="e">
        <f>_xll.qlRateHelperRate($D109)</f>
        <v>#VALUE!</v>
      </c>
      <c r="F109" s="10" t="str">
        <f>IF(ISERROR(_xll.qlSwapRateHelperSpread($D109)),IF(ISERROR(_xll.qlFuturesRateHelperConvexityAdjustment($D109)),"--",_xll.qlFuturesRateHelperConvexityAdjustment($D109)),_xll.qlSwapRateHelperSpread($D109))</f>
        <v>--</v>
      </c>
      <c r="G109" s="9" t="e">
        <f>_xll.qlRateHelperEarliestDate($D109)</f>
        <v>#VALUE!</v>
      </c>
      <c r="H109" s="8" t="e">
        <f>_xll.qlRateHelperLatestDate($D109)</f>
        <v>#VALUE!</v>
      </c>
      <c r="I109" s="3" t="e">
        <v>#VALUE!</v>
      </c>
    </row>
    <row r="110" spans="4:9" x14ac:dyDescent="0.2">
      <c r="D110" s="11" t="e">
        <v>#NUM!</v>
      </c>
      <c r="E110" s="10" t="e">
        <f>_xll.qlRateHelperRate($D110)</f>
        <v>#VALUE!</v>
      </c>
      <c r="F110" s="10" t="str">
        <f>IF(ISERROR(_xll.qlSwapRateHelperSpread($D110)),IF(ISERROR(_xll.qlFuturesRateHelperConvexityAdjustment($D110)),"--",_xll.qlFuturesRateHelperConvexityAdjustment($D110)),_xll.qlSwapRateHelperSpread($D110))</f>
        <v>--</v>
      </c>
      <c r="G110" s="9" t="e">
        <f>_xll.qlRateHelperEarliestDate($D110)</f>
        <v>#VALUE!</v>
      </c>
      <c r="H110" s="8" t="e">
        <f>_xll.qlRateHelperLatestDate($D110)</f>
        <v>#VALUE!</v>
      </c>
      <c r="I110" s="3" t="e">
        <v>#VALUE!</v>
      </c>
    </row>
    <row r="111" spans="4:9" x14ac:dyDescent="0.2">
      <c r="D111" s="11" t="e">
        <v>#NUM!</v>
      </c>
      <c r="E111" s="10" t="e">
        <f>_xll.qlRateHelperRate($D111)</f>
        <v>#VALUE!</v>
      </c>
      <c r="F111" s="10" t="str">
        <f>IF(ISERROR(_xll.qlSwapRateHelperSpread($D111)),IF(ISERROR(_xll.qlFuturesRateHelperConvexityAdjustment($D111)),"--",_xll.qlFuturesRateHelperConvexityAdjustment($D111)),_xll.qlSwapRateHelperSpread($D111))</f>
        <v>--</v>
      </c>
      <c r="G111" s="9" t="e">
        <f>_xll.qlRateHelperEarliestDate($D111)</f>
        <v>#VALUE!</v>
      </c>
      <c r="H111" s="8" t="e">
        <f>_xll.qlRateHelperLatestDate($D111)</f>
        <v>#VALUE!</v>
      </c>
      <c r="I111" s="3" t="e">
        <v>#VALUE!</v>
      </c>
    </row>
    <row r="112" spans="4:9" x14ac:dyDescent="0.2">
      <c r="D112" s="11" t="e">
        <v>#NUM!</v>
      </c>
      <c r="E112" s="10" t="e">
        <f>_xll.qlRateHelperRate($D112)</f>
        <v>#VALUE!</v>
      </c>
      <c r="F112" s="10" t="str">
        <f>IF(ISERROR(_xll.qlSwapRateHelperSpread($D112)),IF(ISERROR(_xll.qlFuturesRateHelperConvexityAdjustment($D112)),"--",_xll.qlFuturesRateHelperConvexityAdjustment($D112)),_xll.qlSwapRateHelperSpread($D112))</f>
        <v>--</v>
      </c>
      <c r="G112" s="9" t="e">
        <f>_xll.qlRateHelperEarliestDate($D112)</f>
        <v>#VALUE!</v>
      </c>
      <c r="H112" s="8" t="e">
        <f>_xll.qlRateHelperLatestDate($D112)</f>
        <v>#VALUE!</v>
      </c>
      <c r="I112" s="3" t="e">
        <v>#VALUE!</v>
      </c>
    </row>
    <row r="113" spans="4:9" x14ac:dyDescent="0.2">
      <c r="D113" s="11" t="e">
        <v>#NUM!</v>
      </c>
      <c r="E113" s="10" t="e">
        <f>_xll.qlRateHelperRate($D113)</f>
        <v>#VALUE!</v>
      </c>
      <c r="F113" s="10" t="str">
        <f>IF(ISERROR(_xll.qlSwapRateHelperSpread($D113)),IF(ISERROR(_xll.qlFuturesRateHelperConvexityAdjustment($D113)),"--",_xll.qlFuturesRateHelperConvexityAdjustment($D113)),_xll.qlSwapRateHelperSpread($D113))</f>
        <v>--</v>
      </c>
      <c r="G113" s="9" t="e">
        <f>_xll.qlRateHelperEarliestDate($D113)</f>
        <v>#VALUE!</v>
      </c>
      <c r="H113" s="8" t="e">
        <f>_xll.qlRateHelperLatestDate($D113)</f>
        <v>#VALUE!</v>
      </c>
      <c r="I113" s="3" t="e">
        <v>#VALUE!</v>
      </c>
    </row>
    <row r="114" spans="4:9" x14ac:dyDescent="0.2">
      <c r="D114" s="11" t="e">
        <v>#NUM!</v>
      </c>
      <c r="E114" s="10" t="e">
        <f>_xll.qlRateHelperRate($D114)</f>
        <v>#VALUE!</v>
      </c>
      <c r="F114" s="10" t="str">
        <f>IF(ISERROR(_xll.qlSwapRateHelperSpread($D114)),IF(ISERROR(_xll.qlFuturesRateHelperConvexityAdjustment($D114)),"--",_xll.qlFuturesRateHelperConvexityAdjustment($D114)),_xll.qlSwapRateHelperSpread($D114))</f>
        <v>--</v>
      </c>
      <c r="G114" s="9" t="e">
        <f>_xll.qlRateHelperEarliestDate($D114)</f>
        <v>#VALUE!</v>
      </c>
      <c r="H114" s="8" t="e">
        <f>_xll.qlRateHelperLatestDate($D114)</f>
        <v>#VALUE!</v>
      </c>
      <c r="I114" s="3" t="e">
        <v>#VALUE!</v>
      </c>
    </row>
    <row r="115" spans="4:9" x14ac:dyDescent="0.2">
      <c r="D115" s="11" t="e">
        <v>#NUM!</v>
      </c>
      <c r="E115" s="10" t="e">
        <f>_xll.qlRateHelperRate($D115)</f>
        <v>#VALUE!</v>
      </c>
      <c r="F115" s="10" t="str">
        <f>IF(ISERROR(_xll.qlSwapRateHelperSpread($D115)),IF(ISERROR(_xll.qlFuturesRateHelperConvexityAdjustment($D115)),"--",_xll.qlFuturesRateHelperConvexityAdjustment($D115)),_xll.qlSwapRateHelperSpread($D115))</f>
        <v>--</v>
      </c>
      <c r="G115" s="9" t="e">
        <f>_xll.qlRateHelperEarliestDate($D115)</f>
        <v>#VALUE!</v>
      </c>
      <c r="H115" s="8" t="e">
        <f>_xll.qlRateHelperLatestDate($D115)</f>
        <v>#VALUE!</v>
      </c>
      <c r="I115" s="3" t="e">
        <v>#VALUE!</v>
      </c>
    </row>
    <row r="116" spans="4:9" x14ac:dyDescent="0.2">
      <c r="D116" s="11" t="e">
        <v>#NUM!</v>
      </c>
      <c r="E116" s="10" t="e">
        <f>_xll.qlRateHelperRate($D116)</f>
        <v>#VALUE!</v>
      </c>
      <c r="F116" s="10" t="str">
        <f>IF(ISERROR(_xll.qlSwapRateHelperSpread($D116)),IF(ISERROR(_xll.qlFuturesRateHelperConvexityAdjustment($D116)),"--",_xll.qlFuturesRateHelperConvexityAdjustment($D116)),_xll.qlSwapRateHelperSpread($D116))</f>
        <v>--</v>
      </c>
      <c r="G116" s="9" t="e">
        <f>_xll.qlRateHelperEarliestDate($D116)</f>
        <v>#VALUE!</v>
      </c>
      <c r="H116" s="8" t="e">
        <f>_xll.qlRateHelperLatestDate($D116)</f>
        <v>#VALUE!</v>
      </c>
      <c r="I116" s="3" t="e">
        <v>#VALUE!</v>
      </c>
    </row>
    <row r="117" spans="4:9" x14ac:dyDescent="0.2">
      <c r="D117" s="11" t="e">
        <v>#NUM!</v>
      </c>
      <c r="E117" s="10" t="e">
        <f>_xll.qlRateHelperRate($D117)</f>
        <v>#VALUE!</v>
      </c>
      <c r="F117" s="10" t="str">
        <f>IF(ISERROR(_xll.qlSwapRateHelperSpread($D117)),IF(ISERROR(_xll.qlFuturesRateHelperConvexityAdjustment($D117)),"--",_xll.qlFuturesRateHelperConvexityAdjustment($D117)),_xll.qlSwapRateHelperSpread($D117))</f>
        <v>--</v>
      </c>
      <c r="G117" s="9" t="e">
        <f>_xll.qlRateHelperEarliestDate($D117)</f>
        <v>#VALUE!</v>
      </c>
      <c r="H117" s="8" t="e">
        <f>_xll.qlRateHelperLatestDate($D117)</f>
        <v>#VALUE!</v>
      </c>
      <c r="I117" s="3" t="e">
        <v>#VALUE!</v>
      </c>
    </row>
    <row r="118" spans="4:9" x14ac:dyDescent="0.2">
      <c r="D118" s="11" t="e">
        <v>#NUM!</v>
      </c>
      <c r="E118" s="10" t="e">
        <f>_xll.qlRateHelperRate($D118)</f>
        <v>#VALUE!</v>
      </c>
      <c r="F118" s="10" t="str">
        <f>IF(ISERROR(_xll.qlSwapRateHelperSpread($D118)),IF(ISERROR(_xll.qlFuturesRateHelperConvexityAdjustment($D118)),"--",_xll.qlFuturesRateHelperConvexityAdjustment($D118)),_xll.qlSwapRateHelperSpread($D118))</f>
        <v>--</v>
      </c>
      <c r="G118" s="9" t="e">
        <f>_xll.qlRateHelperEarliestDate($D118)</f>
        <v>#VALUE!</v>
      </c>
      <c r="H118" s="8" t="e">
        <f>_xll.qlRateHelperLatestDate($D118)</f>
        <v>#VALUE!</v>
      </c>
      <c r="I118" s="3" t="e">
        <v>#VALUE!</v>
      </c>
    </row>
    <row r="119" spans="4:9" x14ac:dyDescent="0.2">
      <c r="D119" s="11" t="e">
        <v>#NUM!</v>
      </c>
      <c r="E119" s="10" t="e">
        <f>_xll.qlRateHelperRate($D119)</f>
        <v>#VALUE!</v>
      </c>
      <c r="F119" s="10" t="str">
        <f>IF(ISERROR(_xll.qlSwapRateHelperSpread($D119)),IF(ISERROR(_xll.qlFuturesRateHelperConvexityAdjustment($D119)),"--",_xll.qlFuturesRateHelperConvexityAdjustment($D119)),_xll.qlSwapRateHelperSpread($D119))</f>
        <v>--</v>
      </c>
      <c r="G119" s="9" t="e">
        <f>_xll.qlRateHelperEarliestDate($D119)</f>
        <v>#VALUE!</v>
      </c>
      <c r="H119" s="8" t="e">
        <f>_xll.qlRateHelperLatestDate($D119)</f>
        <v>#VALUE!</v>
      </c>
      <c r="I119" s="3" t="e">
        <v>#VALUE!</v>
      </c>
    </row>
    <row r="120" spans="4:9" x14ac:dyDescent="0.2">
      <c r="D120" s="11" t="e">
        <v>#NUM!</v>
      </c>
      <c r="E120" s="10" t="e">
        <f>_xll.qlRateHelperRate($D120)</f>
        <v>#VALUE!</v>
      </c>
      <c r="F120" s="10" t="str">
        <f>IF(ISERROR(_xll.qlSwapRateHelperSpread($D120)),IF(ISERROR(_xll.qlFuturesRateHelperConvexityAdjustment($D120)),"--",_xll.qlFuturesRateHelperConvexityAdjustment($D120)),_xll.qlSwapRateHelperSpread($D120))</f>
        <v>--</v>
      </c>
      <c r="G120" s="9" t="e">
        <f>_xll.qlRateHelperEarliestDate($D120)</f>
        <v>#VALUE!</v>
      </c>
      <c r="H120" s="8" t="e">
        <f>_xll.qlRateHelperLatestDate($D120)</f>
        <v>#VALUE!</v>
      </c>
      <c r="I120" s="3" t="e">
        <v>#VALUE!</v>
      </c>
    </row>
    <row r="121" spans="4:9" x14ac:dyDescent="0.2">
      <c r="D121" s="11" t="e">
        <v>#NUM!</v>
      </c>
      <c r="E121" s="10" t="e">
        <f>_xll.qlRateHelperRate($D121)</f>
        <v>#VALUE!</v>
      </c>
      <c r="F121" s="10" t="str">
        <f>IF(ISERROR(_xll.qlSwapRateHelperSpread($D121)),IF(ISERROR(_xll.qlFuturesRateHelperConvexityAdjustment($D121)),"--",_xll.qlFuturesRateHelperConvexityAdjustment($D121)),_xll.qlSwapRateHelperSpread($D121))</f>
        <v>--</v>
      </c>
      <c r="G121" s="9" t="e">
        <f>_xll.qlRateHelperEarliestDate($D121)</f>
        <v>#VALUE!</v>
      </c>
      <c r="H121" s="8" t="e">
        <f>_xll.qlRateHelperLatestDate($D121)</f>
        <v>#VALUE!</v>
      </c>
      <c r="I121" s="3" t="e">
        <v>#VALUE!</v>
      </c>
    </row>
    <row r="122" spans="4:9" x14ac:dyDescent="0.2">
      <c r="D122" s="11" t="e">
        <v>#NUM!</v>
      </c>
      <c r="E122" s="10" t="e">
        <f>_xll.qlRateHelperRate($D122)</f>
        <v>#VALUE!</v>
      </c>
      <c r="F122" s="10" t="str">
        <f>IF(ISERROR(_xll.qlSwapRateHelperSpread($D122)),IF(ISERROR(_xll.qlFuturesRateHelperConvexityAdjustment($D122)),"--",_xll.qlFuturesRateHelperConvexityAdjustment($D122)),_xll.qlSwapRateHelperSpread($D122))</f>
        <v>--</v>
      </c>
      <c r="G122" s="9" t="e">
        <f>_xll.qlRateHelperEarliestDate($D122)</f>
        <v>#VALUE!</v>
      </c>
      <c r="H122" s="8" t="e">
        <f>_xll.qlRateHelperLatestDate($D122)</f>
        <v>#VALUE!</v>
      </c>
      <c r="I122" s="3" t="e">
        <v>#VALUE!</v>
      </c>
    </row>
    <row r="123" spans="4:9" x14ac:dyDescent="0.2">
      <c r="D123" s="11" t="e">
        <v>#NUM!</v>
      </c>
      <c r="E123" s="10" t="e">
        <f>_xll.qlRateHelperRate($D123)</f>
        <v>#VALUE!</v>
      </c>
      <c r="F123" s="10" t="str">
        <f>IF(ISERROR(_xll.qlSwapRateHelperSpread($D123)),IF(ISERROR(_xll.qlFuturesRateHelperConvexityAdjustment($D123)),"--",_xll.qlFuturesRateHelperConvexityAdjustment($D123)),_xll.qlSwapRateHelperSpread($D123))</f>
        <v>--</v>
      </c>
      <c r="G123" s="9" t="e">
        <f>_xll.qlRateHelperEarliestDate($D123)</f>
        <v>#VALUE!</v>
      </c>
      <c r="H123" s="8" t="e">
        <f>_xll.qlRateHelperLatestDate($D123)</f>
        <v>#VALUE!</v>
      </c>
      <c r="I123" s="3" t="e">
        <v>#VALUE!</v>
      </c>
    </row>
    <row r="124" spans="4:9" x14ac:dyDescent="0.2">
      <c r="D124" s="11" t="e">
        <v>#NUM!</v>
      </c>
      <c r="E124" s="10" t="e">
        <f>_xll.qlRateHelperRate($D124)</f>
        <v>#VALUE!</v>
      </c>
      <c r="F124" s="10" t="str">
        <f>IF(ISERROR(_xll.qlSwapRateHelperSpread($D124)),IF(ISERROR(_xll.qlFuturesRateHelperConvexityAdjustment($D124)),"--",_xll.qlFuturesRateHelperConvexityAdjustment($D124)),_xll.qlSwapRateHelperSpread($D124))</f>
        <v>--</v>
      </c>
      <c r="G124" s="9" t="e">
        <f>_xll.qlRateHelperEarliestDate($D124)</f>
        <v>#VALUE!</v>
      </c>
      <c r="H124" s="8" t="e">
        <f>_xll.qlRateHelperLatestDate($D124)</f>
        <v>#VALUE!</v>
      </c>
      <c r="I124" s="3" t="e">
        <v>#VALUE!</v>
      </c>
    </row>
    <row r="125" spans="4:9" x14ac:dyDescent="0.2">
      <c r="D125" s="11" t="e">
        <v>#NUM!</v>
      </c>
      <c r="E125" s="10" t="e">
        <f>_xll.qlRateHelperRate($D125)</f>
        <v>#VALUE!</v>
      </c>
      <c r="F125" s="10" t="str">
        <f>IF(ISERROR(_xll.qlSwapRateHelperSpread($D125)),IF(ISERROR(_xll.qlFuturesRateHelperConvexityAdjustment($D125)),"--",_xll.qlFuturesRateHelperConvexityAdjustment($D125)),_xll.qlSwapRateHelperSpread($D125))</f>
        <v>--</v>
      </c>
      <c r="G125" s="9" t="e">
        <f>_xll.qlRateHelperEarliestDate($D125)</f>
        <v>#VALUE!</v>
      </c>
      <c r="H125" s="8" t="e">
        <f>_xll.qlRateHelperLatestDate($D125)</f>
        <v>#VALUE!</v>
      </c>
      <c r="I125" s="3" t="e">
        <v>#VALUE!</v>
      </c>
    </row>
    <row r="126" spans="4:9" ht="12" thickBot="1" x14ac:dyDescent="0.25">
      <c r="D126" s="7" t="e">
        <v>#NUM!</v>
      </c>
      <c r="E126" s="6" t="e">
        <f>_xll.qlRateHelperRate($D126)</f>
        <v>#VALUE!</v>
      </c>
      <c r="F126" s="6" t="str">
        <f>IF(ISERROR(_xll.qlSwapRateHelperSpread($D126)),IF(ISERROR(_xll.qlFuturesRateHelperConvexityAdjustment($D126)),"--",_xll.qlFuturesRateHelperConvexityAdjustment($D126)),_xll.qlSwapRateHelperSpread($D126))</f>
        <v>--</v>
      </c>
      <c r="G126" s="5" t="e">
        <f>_xll.qlRateHelperEarliestDate($D126)</f>
        <v>#VALUE!</v>
      </c>
      <c r="H126" s="4" t="e">
        <f>_xll.qlRateHelperLatestDate($D126)</f>
        <v>#VALUE!</v>
      </c>
      <c r="I126" s="3" t="e">
        <v>#VALUE!</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25</vt:i4>
      </vt:variant>
    </vt:vector>
  </HeadingPairs>
  <TitlesOfParts>
    <vt:vector size="28" baseType="lpstr">
      <vt:lpstr>General Settings</vt:lpstr>
      <vt:lpstr>RateHelpers</vt:lpstr>
      <vt:lpstr>Selected</vt:lpstr>
      <vt:lpstr>Accuracy</vt:lpstr>
      <vt:lpstr>Calendar</vt:lpstr>
      <vt:lpstr>Currency</vt:lpstr>
      <vt:lpstr>DayCounter</vt:lpstr>
      <vt:lpstr>DepoInclusionCriteria</vt:lpstr>
      <vt:lpstr>FrontFuturesRollingDays</vt:lpstr>
      <vt:lpstr>IborType</vt:lpstr>
      <vt:lpstr>IndexTenor</vt:lpstr>
      <vt:lpstr>InterpolatorID</vt:lpstr>
      <vt:lpstr>MinDistance</vt:lpstr>
      <vt:lpstr>Months</vt:lpstr>
      <vt:lpstr>NDays</vt:lpstr>
      <vt:lpstr>nIMMFutures</vt:lpstr>
      <vt:lpstr>nSerialFutures</vt:lpstr>
      <vt:lpstr>ObjectOverwrite</vt:lpstr>
      <vt:lpstr>Permanent</vt:lpstr>
      <vt:lpstr>RateHelperPrefix</vt:lpstr>
      <vt:lpstr>RateHelpers</vt:lpstr>
      <vt:lpstr>RateHelpersIncluded</vt:lpstr>
      <vt:lpstr>RateHelpersPriority</vt:lpstr>
      <vt:lpstr>RateHelpersSelected</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2014-01-07T10:29:47Z</dcterms:created>
  <dcterms:modified xsi:type="dcterms:W3CDTF">2014-01-07T10:46:46Z</dcterms:modified>
</cp:coreProperties>
</file>