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alcChain.xml" ContentType="application/vnd.openxmlformats-officedocument.spreadsheetml.calcChain+xml"/>
  <Override PartName="/xl/volatileDependencies.xml" ContentType="application/vnd.openxmlformats-officedocument.spreadsheetml.volatileDependenc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codeName="ThisWorkbook" defaultThemeVersion="124226"/>
  <bookViews>
    <workbookView xWindow="-15" yWindow="-15" windowWidth="12720" windowHeight="11460" activeTab="1"/>
  </bookViews>
  <sheets>
    <sheet name="General Settings" sheetId="2" r:id="rId1"/>
    <sheet name="Contribution" sheetId="7" r:id="rId2"/>
    <sheet name="ON Pricing" sheetId="12" r:id="rId3"/>
    <sheet name="1M Pricing" sheetId="14" r:id="rId4"/>
    <sheet name="3M Pricing" sheetId="10" r:id="rId5"/>
    <sheet name="6M Pricing" sheetId="11" r:id="rId6"/>
  </sheets>
  <externalReferences>
    <externalReference r:id="rId7"/>
  </externalReferences>
  <definedNames>
    <definedName name="_xlnm._FilterDatabase" localSheetId="1" hidden="1">Contribution!$F$5:$AM$5</definedName>
    <definedName name="ASK">Contribution!$H$2</definedName>
    <definedName name="BDayConvention" localSheetId="3">'1M Pricing'!$O$8</definedName>
    <definedName name="BDayConvention" localSheetId="4">'3M Pricing'!$O$8</definedName>
    <definedName name="BDayConvention" localSheetId="5">'6M Pricing'!$O$8</definedName>
    <definedName name="BID">Contribution!$G$2</definedName>
    <definedName name="Calendar">'General Settings'!$D$19</definedName>
    <definedName name="Contribute">Contribution!$D$2</definedName>
    <definedName name="Currency">'General Settings'!$D$11</definedName>
    <definedName name="CurveTenor" localSheetId="3">'1M Pricing'!$E$2</definedName>
    <definedName name="CurveTenor" localSheetId="4">'3M Pricing'!$E$2</definedName>
    <definedName name="CurveTenor" localSheetId="5">'6M Pricing'!$E$2</definedName>
    <definedName name="CurveTenor" localSheetId="2">'ON Pricing'!$E$2</definedName>
    <definedName name="DayCounter" localSheetId="3">'1M Pricing'!$P$8</definedName>
    <definedName name="DayCounter" localSheetId="4">'3M Pricing'!$P$8</definedName>
    <definedName name="DayCounter" localSheetId="5">'6M Pricing'!$P$8</definedName>
    <definedName name="DiscountingCurve">'General Settings'!$D$12</definedName>
    <definedName name="EndOfMonth" localSheetId="3">'1M Pricing'!$N$8</definedName>
    <definedName name="EndOfMonth" localSheetId="4">'3M Pricing'!$N$8</definedName>
    <definedName name="EndOfMonth" localSheetId="5">'6M Pricing'!$N$8</definedName>
    <definedName name="EvaluationDate">'General Settings'!$D$5</definedName>
    <definedName name="Fields">Contribution!$G$2:$H$2</definedName>
    <definedName name="FixedLegBDC" localSheetId="3">'1M Pricing'!$O$25</definedName>
    <definedName name="FixedLegBDC" localSheetId="5">'6M Pricing'!$O$25</definedName>
    <definedName name="FixedLegBDC" localSheetId="2">'ON Pricing'!$O$9</definedName>
    <definedName name="FixedLegBDC">'3M Pricing'!$O$25</definedName>
    <definedName name="FixedLegDayCounter" localSheetId="3">'1M Pricing'!$P$25</definedName>
    <definedName name="FixedLegDayCounter" localSheetId="4">'3M Pricing'!$P$25</definedName>
    <definedName name="FixedLegDayCounter" localSheetId="5">'6M Pricing'!$P$25</definedName>
    <definedName name="FixedLegDayCounter" localSheetId="2">'ON Pricing'!$P$9</definedName>
    <definedName name="FixedLegTenor" localSheetId="3">'1M Pricing'!$N$25</definedName>
    <definedName name="FixedLegTenor" localSheetId="4">'3M Pricing'!$N$25</definedName>
    <definedName name="FixedLegTenor" localSheetId="5">'6M Pricing'!$N$25</definedName>
    <definedName name="FixedLegTenor" localSheetId="2">'ON Pricing'!$N$9</definedName>
    <definedName name="IborIndex" localSheetId="3">'1M Pricing'!$L$3</definedName>
    <definedName name="IborIndex" localSheetId="4">'3M Pricing'!$L$3</definedName>
    <definedName name="IborIndex" localSheetId="5">'6M Pricing'!$L$3</definedName>
    <definedName name="IborIndexFamily">'General Settings'!$D$13</definedName>
    <definedName name="InterestRatesTrigger">'General Settings'!$D$6</definedName>
    <definedName name="Interpolation" localSheetId="3">'1M Pricing'!$L$6</definedName>
    <definedName name="Interpolation" localSheetId="4">'3M Pricing'!$L$6</definedName>
    <definedName name="Interpolation" localSheetId="5">'6M Pricing'!$L$6</definedName>
    <definedName name="InterpolationType">'General Settings'!$D$21</definedName>
    <definedName name="LiborCalendar">'General Settings'!$D$17</definedName>
    <definedName name="LocalCalendar">'General Settings'!$D$16</definedName>
    <definedName name="MainTenor">'General Settings'!$D$14</definedName>
    <definedName name="OvernightIndex" localSheetId="2">'ON Pricing'!$L$6</definedName>
    <definedName name="SettlementDate">'General Settings'!$D$20</definedName>
    <definedName name="SettlementDays">'General Settings'!$D$15</definedName>
    <definedName name="SourceAlias">Contribution!$E$2</definedName>
    <definedName name="Trigger">'General Settings'!$D$4</definedName>
    <definedName name="YieldCurve" localSheetId="3">'1M Pricing'!$E$3</definedName>
    <definedName name="YieldCurve" localSheetId="4">'3M Pricing'!$E$3</definedName>
    <definedName name="YieldCurve" localSheetId="5">'6M Pricing'!$E$3</definedName>
    <definedName name="YieldCurve" localSheetId="2">'ON Pricing'!$E$3</definedName>
  </definedNames>
  <calcPr calcId="145621"/>
</workbook>
</file>

<file path=xl/calcChain.xml><?xml version="1.0" encoding="utf-8"?>
<calcChain xmlns="http://schemas.openxmlformats.org/spreadsheetml/2006/main">
  <c r="AA24" i="7" l="1"/>
  <c r="AA23" i="7"/>
  <c r="AA22" i="7"/>
  <c r="AA21" i="7"/>
  <c r="AA20" i="7"/>
  <c r="AA19" i="7"/>
  <c r="S29" i="7" l="1"/>
  <c r="L3" i="11" l="1"/>
  <c r="B19" i="7" a="1"/>
  <c r="B19" i="7" l="1"/>
  <c r="B20" i="7"/>
  <c r="B21" i="7"/>
  <c r="B22" i="7"/>
  <c r="B23" i="7"/>
  <c r="B24" i="7"/>
  <c r="L3" i="10"/>
  <c r="L3" i="14"/>
  <c r="S8" i="7"/>
  <c r="I8" i="12" s="1"/>
  <c r="S7" i="7"/>
  <c r="I7" i="12" s="1"/>
  <c r="AE8" i="7"/>
  <c r="I8" i="11" s="1"/>
  <c r="AE7" i="7"/>
  <c r="I7" i="11" s="1"/>
  <c r="AA8" i="7"/>
  <c r="I8" i="10" s="1"/>
  <c r="AA7" i="7"/>
  <c r="I7" i="10" s="1"/>
  <c r="W8" i="7"/>
  <c r="I8" i="14" s="1"/>
  <c r="W7" i="7"/>
  <c r="I7" i="14" s="1"/>
  <c r="AE43" i="7" l="1"/>
  <c r="AE42" i="7"/>
  <c r="AE41" i="7"/>
  <c r="AE40" i="7"/>
  <c r="AE39" i="7"/>
  <c r="AE38" i="7"/>
  <c r="AE35" i="7"/>
  <c r="AE33" i="7"/>
  <c r="AE32" i="7"/>
  <c r="AE31" i="7"/>
  <c r="AE30" i="7"/>
  <c r="AE28" i="7"/>
  <c r="AE17" i="7"/>
  <c r="AE16" i="7"/>
  <c r="AE15" i="7"/>
  <c r="AE14" i="7"/>
  <c r="AE13" i="7"/>
  <c r="AE12" i="7"/>
  <c r="AE11" i="7"/>
  <c r="AE10" i="7"/>
  <c r="AE9" i="7"/>
  <c r="AE6" i="7"/>
  <c r="I6" i="11" s="1"/>
  <c r="AA40" i="7"/>
  <c r="AA43" i="7"/>
  <c r="AA42" i="7"/>
  <c r="AA41" i="7"/>
  <c r="AA39" i="7"/>
  <c r="AA38" i="7"/>
  <c r="AA35" i="7"/>
  <c r="AA33" i="7"/>
  <c r="AA32" i="7"/>
  <c r="AA31" i="7"/>
  <c r="AA30" i="7"/>
  <c r="AA28" i="7"/>
  <c r="AA14" i="7"/>
  <c r="I14" i="10" s="1"/>
  <c r="AA13" i="7"/>
  <c r="I13" i="10" s="1"/>
  <c r="AA12" i="7"/>
  <c r="I12" i="10" s="1"/>
  <c r="AA11" i="7"/>
  <c r="I11" i="10" s="1"/>
  <c r="AA10" i="7"/>
  <c r="I10" i="10" s="1"/>
  <c r="AA9" i="7"/>
  <c r="I9" i="10" s="1"/>
  <c r="AA6" i="7"/>
  <c r="I6" i="10" s="1"/>
  <c r="W43" i="7"/>
  <c r="I43" i="14" s="1"/>
  <c r="W42" i="7"/>
  <c r="I42" i="14" s="1"/>
  <c r="W41" i="7"/>
  <c r="I41" i="14" s="1"/>
  <c r="W40" i="7"/>
  <c r="I40" i="14" s="1"/>
  <c r="W39" i="7"/>
  <c r="I39" i="14" s="1"/>
  <c r="W38" i="7"/>
  <c r="I38" i="14" s="1"/>
  <c r="W35" i="7"/>
  <c r="I35" i="14" s="1"/>
  <c r="W33" i="7"/>
  <c r="I33" i="14" s="1"/>
  <c r="W32" i="7"/>
  <c r="I32" i="14" s="1"/>
  <c r="W31" i="7"/>
  <c r="I31" i="14" s="1"/>
  <c r="W30" i="7"/>
  <c r="I30" i="14" s="1"/>
  <c r="W28" i="7"/>
  <c r="I28" i="14" s="1"/>
  <c r="W27" i="7"/>
  <c r="I27" i="14" s="1"/>
  <c r="W26" i="7"/>
  <c r="I26" i="14" s="1"/>
  <c r="W25" i="7"/>
  <c r="I25" i="14" s="1"/>
  <c r="W12" i="7"/>
  <c r="I12" i="14" s="1"/>
  <c r="W11" i="7"/>
  <c r="I11" i="14" s="1"/>
  <c r="W10" i="7"/>
  <c r="I10" i="14" s="1"/>
  <c r="W9" i="7"/>
  <c r="I9" i="14" s="1"/>
  <c r="W6" i="7"/>
  <c r="I6" i="14" s="1"/>
  <c r="S42" i="7"/>
  <c r="S43" i="7"/>
  <c r="S41" i="7"/>
  <c r="S40" i="7"/>
  <c r="S39" i="7"/>
  <c r="S38" i="7"/>
  <c r="S37" i="7"/>
  <c r="S36" i="7"/>
  <c r="S35" i="7"/>
  <c r="S34" i="7"/>
  <c r="S33" i="7"/>
  <c r="S32" i="7"/>
  <c r="S31" i="7"/>
  <c r="S30" i="7"/>
  <c r="S28" i="7"/>
  <c r="S18" i="7"/>
  <c r="S17" i="7"/>
  <c r="S16" i="7"/>
  <c r="S15" i="7"/>
  <c r="S14" i="7"/>
  <c r="S13" i="7"/>
  <c r="S12" i="7"/>
  <c r="S9" i="7"/>
  <c r="S6" i="7"/>
  <c r="E3" i="14" l="1"/>
  <c r="D20" i="7"/>
  <c r="D21" i="7"/>
  <c r="D19" i="7"/>
  <c r="D23" i="7"/>
  <c r="D24" i="7"/>
  <c r="D22" i="7"/>
  <c r="C24" i="10" l="1"/>
  <c r="C23" i="10"/>
  <c r="C22" i="10"/>
  <c r="C21" i="10"/>
  <c r="C20" i="10"/>
  <c r="C19" i="10"/>
  <c r="J31" i="10" l="1"/>
  <c r="J30" i="10"/>
  <c r="J28" i="10"/>
  <c r="J43" i="11"/>
  <c r="J42" i="11"/>
  <c r="J41" i="11"/>
  <c r="J40" i="11"/>
  <c r="J39" i="11"/>
  <c r="J38" i="11"/>
  <c r="J37" i="11"/>
  <c r="J36" i="11"/>
  <c r="J35" i="11"/>
  <c r="J34" i="11"/>
  <c r="J33" i="11"/>
  <c r="J32" i="11"/>
  <c r="D12" i="2"/>
  <c r="D13" i="2" l="1"/>
  <c r="J43" i="12" l="1"/>
  <c r="J42" i="12"/>
  <c r="J41" i="12"/>
  <c r="J40" i="12"/>
  <c r="J39" i="12"/>
  <c r="J38" i="12"/>
  <c r="J37" i="12"/>
  <c r="J36" i="12"/>
  <c r="J35" i="12"/>
  <c r="J34" i="12"/>
  <c r="J33" i="12"/>
  <c r="J32" i="12"/>
  <c r="J31" i="12"/>
  <c r="J30" i="12"/>
  <c r="J29" i="12"/>
  <c r="J28" i="12"/>
  <c r="J18" i="12"/>
  <c r="J17" i="12"/>
  <c r="J16" i="12"/>
  <c r="J15" i="12"/>
  <c r="J14" i="12"/>
  <c r="J13" i="12"/>
  <c r="J12" i="12"/>
  <c r="J9" i="12"/>
  <c r="I18" i="12" l="1"/>
  <c r="J19" i="10" l="1"/>
  <c r="J24" i="10"/>
  <c r="J22" i="10"/>
  <c r="J21" i="10"/>
  <c r="J23" i="10"/>
  <c r="J20" i="10"/>
  <c r="F24" i="10"/>
  <c r="F23" i="10"/>
  <c r="F20" i="10"/>
  <c r="F22" i="10"/>
  <c r="F19" i="10"/>
  <c r="F21" i="10"/>
  <c r="I43" i="12" l="1"/>
  <c r="I42" i="12"/>
  <c r="I41" i="12"/>
  <c r="I40" i="12"/>
  <c r="I39" i="12"/>
  <c r="I38" i="12"/>
  <c r="I37" i="12"/>
  <c r="I36" i="12"/>
  <c r="I35" i="12"/>
  <c r="I34" i="12"/>
  <c r="I33" i="12"/>
  <c r="I32" i="12"/>
  <c r="I31" i="12"/>
  <c r="I30" i="12"/>
  <c r="I29" i="12"/>
  <c r="I28" i="12"/>
  <c r="I17" i="12"/>
  <c r="I16" i="12"/>
  <c r="I15" i="12"/>
  <c r="I14" i="12"/>
  <c r="I13" i="12"/>
  <c r="I12" i="12"/>
  <c r="I9" i="12"/>
  <c r="I6" i="12"/>
  <c r="I43" i="10"/>
  <c r="I42" i="10"/>
  <c r="I41" i="10"/>
  <c r="I40" i="10"/>
  <c r="I39" i="10"/>
  <c r="I38" i="10"/>
  <c r="I35" i="10"/>
  <c r="I33" i="10"/>
  <c r="I32" i="10"/>
  <c r="I31" i="10"/>
  <c r="I30" i="10"/>
  <c r="I28" i="10"/>
  <c r="I24" i="10"/>
  <c r="I23" i="10"/>
  <c r="I22" i="10"/>
  <c r="I21" i="10"/>
  <c r="I20" i="10"/>
  <c r="I19" i="10"/>
  <c r="I16" i="11" l="1"/>
  <c r="I17" i="11"/>
  <c r="I39" i="11"/>
  <c r="I10" i="11"/>
  <c r="I40" i="11"/>
  <c r="I11" i="11"/>
  <c r="I41" i="11"/>
  <c r="I31" i="11"/>
  <c r="I38" i="11"/>
  <c r="I9" i="11"/>
  <c r="I28" i="11"/>
  <c r="I30" i="11"/>
  <c r="I12" i="11"/>
  <c r="I42" i="11"/>
  <c r="I13" i="11"/>
  <c r="I32" i="11"/>
  <c r="I43" i="11"/>
  <c r="I14" i="11"/>
  <c r="I33" i="11"/>
  <c r="I15" i="11"/>
  <c r="I35" i="11"/>
  <c r="E3" i="12" l="1"/>
  <c r="E3" i="11"/>
  <c r="E3" i="10" l="1"/>
  <c r="B1" i="2" l="1"/>
  <c r="D5" i="2"/>
  <c r="E8" i="11" l="1"/>
  <c r="E7" i="11"/>
  <c r="E6" i="11"/>
  <c r="F6" i="11" s="1"/>
  <c r="E7" i="14"/>
  <c r="E8" i="10"/>
  <c r="E7" i="10"/>
  <c r="E6" i="10"/>
  <c r="F6" i="10" s="1"/>
  <c r="E8" i="14"/>
  <c r="E42" i="14"/>
  <c r="E34" i="14"/>
  <c r="E26" i="14"/>
  <c r="E41" i="14"/>
  <c r="E33" i="14"/>
  <c r="E40" i="14"/>
  <c r="E32" i="14"/>
  <c r="E11" i="14"/>
  <c r="E39" i="14"/>
  <c r="E31" i="14"/>
  <c r="E10" i="14"/>
  <c r="E38" i="14"/>
  <c r="E30" i="14"/>
  <c r="E9" i="14"/>
  <c r="E37" i="14"/>
  <c r="E29" i="14"/>
  <c r="E6" i="14"/>
  <c r="F6" i="14" s="1"/>
  <c r="E36" i="14"/>
  <c r="E28" i="14"/>
  <c r="E43" i="14"/>
  <c r="E35" i="14"/>
  <c r="E27" i="14"/>
  <c r="E27" i="11"/>
  <c r="E26" i="11"/>
  <c r="E25" i="11"/>
  <c r="E25" i="10"/>
  <c r="E27" i="10"/>
  <c r="E26" i="10"/>
  <c r="E25" i="14"/>
  <c r="E12" i="14"/>
  <c r="E14" i="11"/>
  <c r="E10" i="11"/>
  <c r="E17" i="11"/>
  <c r="E13" i="11"/>
  <c r="E9" i="11"/>
  <c r="E16" i="11"/>
  <c r="E12" i="11"/>
  <c r="E15" i="11"/>
  <c r="E11" i="11"/>
  <c r="E43" i="12"/>
  <c r="E35" i="12"/>
  <c r="E18" i="12"/>
  <c r="E12" i="12"/>
  <c r="E42" i="12"/>
  <c r="E34" i="12"/>
  <c r="E11" i="12"/>
  <c r="E41" i="12"/>
  <c r="E33" i="12"/>
  <c r="E10" i="12"/>
  <c r="E40" i="12"/>
  <c r="E32" i="12"/>
  <c r="E17" i="12"/>
  <c r="E9" i="12"/>
  <c r="E39" i="12"/>
  <c r="E31" i="12"/>
  <c r="E16" i="12"/>
  <c r="E38" i="12"/>
  <c r="E30" i="12"/>
  <c r="E15" i="12"/>
  <c r="E37" i="12"/>
  <c r="E29" i="12"/>
  <c r="E14" i="12"/>
  <c r="E36" i="12"/>
  <c r="E28" i="12"/>
  <c r="E13" i="12"/>
  <c r="E28" i="11"/>
  <c r="E28" i="10"/>
  <c r="E6" i="12"/>
  <c r="E41" i="10"/>
  <c r="E42" i="10"/>
  <c r="E38" i="11"/>
  <c r="E43" i="10"/>
  <c r="E33" i="11"/>
  <c r="E43" i="11"/>
  <c r="E36" i="10"/>
  <c r="E30" i="10"/>
  <c r="E32" i="10"/>
  <c r="E34" i="11"/>
  <c r="E12" i="10"/>
  <c r="E39" i="11"/>
  <c r="E33" i="10"/>
  <c r="E36" i="11"/>
  <c r="E10" i="10"/>
  <c r="E40" i="10"/>
  <c r="E11" i="10"/>
  <c r="E29" i="10"/>
  <c r="E35" i="10"/>
  <c r="E37" i="10"/>
  <c r="E31" i="11"/>
  <c r="E38" i="10"/>
  <c r="E14" i="10"/>
  <c r="E41" i="11"/>
  <c r="E13" i="10"/>
  <c r="E31" i="10"/>
  <c r="E39" i="10"/>
  <c r="E34" i="10"/>
  <c r="E37" i="11"/>
  <c r="E35" i="11"/>
  <c r="E29" i="11"/>
  <c r="E30" i="11"/>
  <c r="E40" i="11"/>
  <c r="E32" i="11"/>
  <c r="E9" i="10"/>
  <c r="E42" i="11"/>
  <c r="F6" i="12"/>
  <c r="D18" i="2"/>
  <c r="D19" i="2" l="1"/>
  <c r="L12" i="14"/>
  <c r="L37" i="14"/>
  <c r="L42" i="11"/>
  <c r="L13" i="10"/>
  <c r="L16" i="12"/>
  <c r="G20" i="10"/>
  <c r="L16" i="11"/>
  <c r="E20" i="10"/>
  <c r="L34" i="12"/>
  <c r="L27" i="14"/>
  <c r="L38" i="14"/>
  <c r="L39" i="14"/>
  <c r="G19" i="10"/>
  <c r="L11" i="11"/>
  <c r="L14" i="10"/>
  <c r="L43" i="10"/>
  <c r="L33" i="12"/>
  <c r="L28" i="10"/>
  <c r="L36" i="12"/>
  <c r="L30" i="14"/>
  <c r="L12" i="12"/>
  <c r="L10" i="14"/>
  <c r="L11" i="10"/>
  <c r="L28" i="12"/>
  <c r="L42" i="12"/>
  <c r="L26" i="10"/>
  <c r="L35" i="11"/>
  <c r="L38" i="12"/>
  <c r="L10" i="11"/>
  <c r="L14" i="12"/>
  <c r="G22" i="10"/>
  <c r="L10" i="10"/>
  <c r="L31" i="10"/>
  <c r="D20" i="2"/>
  <c r="L25" i="11"/>
  <c r="L25" i="10"/>
  <c r="L39" i="12"/>
  <c r="L43" i="11"/>
  <c r="L10" i="12"/>
  <c r="L38" i="10"/>
  <c r="L35" i="10"/>
  <c r="L29" i="10"/>
  <c r="L40" i="12"/>
  <c r="L37" i="10"/>
  <c r="L15" i="12"/>
  <c r="L36" i="11"/>
  <c r="E24" i="10"/>
  <c r="G6" i="10"/>
  <c r="L12" i="10"/>
  <c r="L41" i="11"/>
  <c r="L13" i="11"/>
  <c r="L34" i="14"/>
  <c r="L11" i="12"/>
  <c r="L31" i="12"/>
  <c r="E22" i="10"/>
  <c r="L35" i="14"/>
  <c r="L28" i="11"/>
  <c r="L37" i="11"/>
  <c r="G6" i="12"/>
  <c r="L15" i="11"/>
  <c r="L34" i="10"/>
  <c r="L35" i="12"/>
  <c r="L25" i="14"/>
  <c r="L8" i="11"/>
  <c r="F43" i="10"/>
  <c r="L31" i="11"/>
  <c r="L32" i="10"/>
  <c r="L40" i="10"/>
  <c r="L12" i="11"/>
  <c r="F40" i="12"/>
  <c r="L9" i="10"/>
  <c r="L28" i="14"/>
  <c r="G6" i="14"/>
  <c r="L27" i="10"/>
  <c r="G21" i="10"/>
  <c r="G24" i="10"/>
  <c r="L30" i="12"/>
  <c r="L43" i="12"/>
  <c r="L18" i="12"/>
  <c r="L11" i="14"/>
  <c r="G23" i="10"/>
  <c r="L32" i="11"/>
  <c r="E21" i="10"/>
  <c r="F28" i="10"/>
  <c r="L9" i="11"/>
  <c r="L42" i="10"/>
  <c r="L36" i="14"/>
  <c r="L38" i="11"/>
  <c r="G6" i="11"/>
  <c r="L26" i="11"/>
  <c r="L32" i="14"/>
  <c r="L14" i="11"/>
  <c r="F27" i="14"/>
  <c r="L37" i="12"/>
  <c r="L33" i="11"/>
  <c r="L8" i="10"/>
  <c r="E23" i="10"/>
  <c r="L30" i="11"/>
  <c r="L32" i="12"/>
  <c r="L17" i="11"/>
  <c r="L36" i="10"/>
  <c r="L31" i="14"/>
  <c r="L30" i="10"/>
  <c r="E19" i="10"/>
  <c r="L9" i="12"/>
  <c r="L40" i="14"/>
  <c r="L8" i="14"/>
  <c r="L43" i="14"/>
  <c r="L41" i="12"/>
  <c r="L33" i="10"/>
  <c r="L34" i="11"/>
  <c r="L29" i="12"/>
  <c r="L26" i="14"/>
  <c r="L17" i="12"/>
  <c r="L29" i="11"/>
  <c r="L41" i="10"/>
  <c r="L29" i="14"/>
  <c r="L42" i="14"/>
  <c r="L41" i="14"/>
  <c r="L9" i="14"/>
  <c r="L13" i="12"/>
  <c r="L39" i="11"/>
  <c r="L39" i="10"/>
  <c r="L27" i="11"/>
  <c r="L40" i="11"/>
  <c r="L33" i="14"/>
  <c r="E7" i="12" l="1"/>
  <c r="E8" i="12"/>
  <c r="B6" i="11"/>
  <c r="F7" i="11"/>
  <c r="B6" i="10"/>
  <c r="F7" i="10"/>
  <c r="B6" i="14"/>
  <c r="F12" i="11"/>
  <c r="F35" i="11"/>
  <c r="F32" i="11"/>
  <c r="F35" i="12"/>
  <c r="F11" i="12"/>
  <c r="F42" i="12"/>
  <c r="F30" i="10"/>
  <c r="F42" i="11"/>
  <c r="F38" i="12"/>
  <c r="F34" i="10"/>
  <c r="F10" i="10"/>
  <c r="F33" i="12"/>
  <c r="G42" i="12"/>
  <c r="G27" i="14"/>
  <c r="F36" i="11"/>
  <c r="F11" i="11"/>
  <c r="F8" i="10"/>
  <c r="F9" i="10"/>
  <c r="F33" i="10"/>
  <c r="G32" i="11"/>
  <c r="F17" i="12"/>
  <c r="F15" i="11"/>
  <c r="F25" i="10"/>
  <c r="F31" i="14"/>
  <c r="F13" i="11"/>
  <c r="F29" i="10"/>
  <c r="F36" i="10"/>
  <c r="F28" i="14"/>
  <c r="G12" i="11"/>
  <c r="G28" i="10"/>
  <c r="F32" i="10"/>
  <c r="F33" i="14"/>
  <c r="F12" i="10"/>
  <c r="G12" i="10" s="1"/>
  <c r="F26" i="14"/>
  <c r="G26" i="14" s="1"/>
  <c r="F8" i="11"/>
  <c r="F15" i="12"/>
  <c r="F31" i="12"/>
  <c r="F37" i="11"/>
  <c r="F39" i="11"/>
  <c r="F13" i="10"/>
  <c r="F8" i="14"/>
  <c r="F16" i="11"/>
  <c r="F10" i="14"/>
  <c r="F31" i="11"/>
  <c r="F36" i="12"/>
  <c r="F30" i="11"/>
  <c r="G13" i="11"/>
  <c r="F18" i="12"/>
  <c r="F10" i="12"/>
  <c r="G10" i="12" s="1"/>
  <c r="F29" i="12"/>
  <c r="G29" i="12" s="1"/>
  <c r="F39" i="14"/>
  <c r="F37" i="10"/>
  <c r="F28" i="11"/>
  <c r="G43" i="10"/>
  <c r="G36" i="11"/>
  <c r="F27" i="11"/>
  <c r="F42" i="14"/>
  <c r="F32" i="14"/>
  <c r="F10" i="11"/>
  <c r="F26" i="11"/>
  <c r="F43" i="11"/>
  <c r="F29" i="11"/>
  <c r="F14" i="12"/>
  <c r="F39" i="10"/>
  <c r="F42" i="10"/>
  <c r="F43" i="14"/>
  <c r="F34" i="11"/>
  <c r="F34" i="12"/>
  <c r="F35" i="10"/>
  <c r="F40" i="11"/>
  <c r="F37" i="14"/>
  <c r="F16" i="12"/>
  <c r="F36" i="14"/>
  <c r="F9" i="12"/>
  <c r="F38" i="10"/>
  <c r="F12" i="14"/>
  <c r="G30" i="10"/>
  <c r="F40" i="14"/>
  <c r="F25" i="11"/>
  <c r="F35" i="14"/>
  <c r="F8" i="12"/>
  <c r="F13" i="12"/>
  <c r="F12" i="12"/>
  <c r="F38" i="11"/>
  <c r="G7" i="11"/>
  <c r="F28" i="12"/>
  <c r="F33" i="11"/>
  <c r="G33" i="11" s="1"/>
  <c r="F40" i="10"/>
  <c r="G7" i="10"/>
  <c r="F30" i="12"/>
  <c r="F41" i="12"/>
  <c r="F37" i="12"/>
  <c r="F41" i="14"/>
  <c r="F43" i="12"/>
  <c r="G33" i="14"/>
  <c r="F32" i="12"/>
  <c r="G10" i="14"/>
  <c r="F14" i="10"/>
  <c r="G40" i="12"/>
  <c r="F29" i="14"/>
  <c r="G12" i="12"/>
  <c r="G9" i="10"/>
  <c r="F11" i="10"/>
  <c r="G41" i="12"/>
  <c r="G10" i="11"/>
  <c r="G8" i="10"/>
  <c r="F31" i="10"/>
  <c r="F39" i="12"/>
  <c r="F11" i="14"/>
  <c r="G42" i="10"/>
  <c r="G37" i="14"/>
  <c r="F14" i="11"/>
  <c r="F27" i="10"/>
  <c r="F17" i="11"/>
  <c r="F9" i="11"/>
  <c r="F34" i="14"/>
  <c r="F41" i="11"/>
  <c r="G35" i="11"/>
  <c r="F38" i="14"/>
  <c r="F25" i="14"/>
  <c r="F7" i="12"/>
  <c r="F9" i="14"/>
  <c r="F41" i="10"/>
  <c r="G9" i="14"/>
  <c r="F26" i="10"/>
  <c r="F30" i="14"/>
  <c r="G11" i="11"/>
  <c r="B12" i="11" l="1"/>
  <c r="B13" i="11"/>
  <c r="B10" i="11"/>
  <c r="B11" i="11"/>
  <c r="B7" i="10"/>
  <c r="B7" i="11"/>
  <c r="B9" i="10"/>
  <c r="B12" i="10"/>
  <c r="B8" i="10"/>
  <c r="B10" i="14"/>
  <c r="B9" i="14"/>
  <c r="F7" i="14"/>
  <c r="G25" i="14"/>
  <c r="G39" i="14"/>
  <c r="G7" i="12"/>
  <c r="G31" i="11"/>
  <c r="G34" i="12"/>
  <c r="G29" i="14"/>
  <c r="G32" i="12"/>
  <c r="G35" i="12"/>
  <c r="G41" i="10"/>
  <c r="G7" i="14"/>
  <c r="G41" i="11"/>
  <c r="G30" i="11"/>
  <c r="G32" i="14"/>
  <c r="G38" i="14"/>
  <c r="G39" i="11"/>
  <c r="G26" i="11"/>
  <c r="G36" i="12"/>
  <c r="G40" i="10"/>
  <c r="G28" i="14"/>
  <c r="G8" i="11"/>
  <c r="G9" i="11"/>
  <c r="G16" i="11"/>
  <c r="G25" i="11"/>
  <c r="G13" i="10"/>
  <c r="G41" i="14"/>
  <c r="G29" i="10"/>
  <c r="G15" i="12"/>
  <c r="G32" i="10"/>
  <c r="G36" i="14"/>
  <c r="G28" i="11"/>
  <c r="G34" i="14"/>
  <c r="G14" i="11"/>
  <c r="G8" i="14"/>
  <c r="G28" i="12"/>
  <c r="G38" i="11"/>
  <c r="G42" i="11"/>
  <c r="G31" i="12"/>
  <c r="G34" i="10"/>
  <c r="G11" i="10"/>
  <c r="G38" i="10"/>
  <c r="G37" i="12"/>
  <c r="G40" i="14"/>
  <c r="G36" i="10"/>
  <c r="G9" i="12"/>
  <c r="G39" i="12"/>
  <c r="G35" i="14"/>
  <c r="G37" i="10"/>
  <c r="G30" i="12"/>
  <c r="G43" i="14"/>
  <c r="G43" i="12"/>
  <c r="G33" i="10"/>
  <c r="G14" i="12"/>
  <c r="G25" i="10"/>
  <c r="G14" i="10"/>
  <c r="G17" i="11"/>
  <c r="G35" i="10"/>
  <c r="G37" i="11"/>
  <c r="G29" i="11"/>
  <c r="G38" i="12"/>
  <c r="G31" i="14"/>
  <c r="G11" i="14"/>
  <c r="G15" i="11"/>
  <c r="G12" i="14"/>
  <c r="G39" i="10"/>
  <c r="G34" i="11"/>
  <c r="G11" i="12"/>
  <c r="G26" i="10"/>
  <c r="G13" i="12"/>
  <c r="G42" i="14"/>
  <c r="G33" i="12"/>
  <c r="G17" i="12"/>
  <c r="G16" i="12"/>
  <c r="G30" i="14"/>
  <c r="G43" i="11"/>
  <c r="G31" i="10"/>
  <c r="G8" i="12"/>
  <c r="G10" i="10"/>
  <c r="G27" i="10"/>
  <c r="G18" i="12"/>
  <c r="G27" i="11"/>
  <c r="G40" i="11"/>
  <c r="B10" i="10" l="1"/>
  <c r="B15" i="11"/>
  <c r="B8" i="14"/>
  <c r="B14" i="11"/>
  <c r="B16" i="11"/>
  <c r="B9" i="11"/>
  <c r="B11" i="14"/>
  <c r="B11" i="10"/>
  <c r="B13" i="10"/>
  <c r="B8" i="11"/>
  <c r="B17" i="11"/>
  <c r="B12" i="14"/>
  <c r="B14" i="10"/>
  <c r="B7" i="14"/>
  <c r="G28" i="7" l="1"/>
  <c r="E7" i="7"/>
  <c r="F6" i="7"/>
  <c r="F40" i="7"/>
  <c r="H11" i="7"/>
  <c r="G6" i="7"/>
  <c r="G30" i="7"/>
  <c r="E15" i="7"/>
  <c r="G35" i="7"/>
  <c r="E39" i="7"/>
  <c r="G10" i="7"/>
  <c r="G40" i="7"/>
  <c r="G22" i="7"/>
  <c r="F25" i="7"/>
  <c r="E29" i="7"/>
  <c r="G32" i="7"/>
  <c r="G38" i="7"/>
  <c r="E8" i="7"/>
  <c r="F10" i="7"/>
  <c r="E14" i="7"/>
  <c r="H31" i="7"/>
  <c r="F30" i="7"/>
  <c r="G43" i="7"/>
  <c r="G31" i="7"/>
  <c r="E33" i="7"/>
  <c r="G8" i="7"/>
  <c r="H14" i="7"/>
  <c r="G11" i="7"/>
  <c r="H43" i="7"/>
  <c r="F8" i="7"/>
  <c r="H9" i="7"/>
  <c r="E37" i="7"/>
  <c r="E34" i="7"/>
  <c r="H7" i="7"/>
  <c r="F26" i="7"/>
  <c r="F41" i="7"/>
  <c r="F42" i="7"/>
  <c r="G12" i="7"/>
  <c r="G41" i="7"/>
  <c r="E43" i="7"/>
  <c r="H42" i="7"/>
  <c r="H15" i="7"/>
  <c r="H35" i="7"/>
  <c r="E38" i="7"/>
  <c r="E32" i="7"/>
  <c r="G20" i="7"/>
  <c r="F7" i="7"/>
  <c r="F12" i="7"/>
  <c r="G14" i="7"/>
  <c r="H10" i="7"/>
  <c r="G24" i="7"/>
  <c r="F28" i="7"/>
  <c r="E9" i="7"/>
  <c r="G33" i="7"/>
  <c r="H32" i="7"/>
  <c r="F31" i="7"/>
  <c r="E31" i="7"/>
  <c r="H30" i="7"/>
  <c r="E41" i="7"/>
  <c r="F9" i="7"/>
  <c r="H40" i="7"/>
  <c r="E42" i="7"/>
  <c r="G19" i="7"/>
  <c r="F38" i="7"/>
  <c r="G13" i="7"/>
  <c r="E6" i="7"/>
  <c r="G23" i="7"/>
  <c r="G7" i="7"/>
  <c r="F27" i="7"/>
  <c r="F43" i="7"/>
  <c r="F33" i="7"/>
  <c r="H16" i="7"/>
  <c r="H17" i="7"/>
  <c r="G39" i="7"/>
  <c r="E13" i="7"/>
  <c r="E40" i="7"/>
  <c r="H28" i="7"/>
  <c r="H13" i="7"/>
  <c r="E16" i="7"/>
  <c r="G21" i="7"/>
  <c r="F11" i="7"/>
  <c r="E30" i="7"/>
  <c r="G9" i="7"/>
  <c r="G42" i="7"/>
  <c r="F32" i="7"/>
  <c r="H39" i="7"/>
  <c r="E35" i="7"/>
  <c r="H6" i="7"/>
  <c r="H8" i="7"/>
  <c r="E18" i="7"/>
  <c r="E36" i="7"/>
  <c r="E28" i="7"/>
  <c r="F35" i="7"/>
  <c r="E12" i="7"/>
  <c r="H33" i="7"/>
  <c r="E17" i="7"/>
  <c r="F39" i="7"/>
  <c r="H41" i="7"/>
  <c r="H38" i="7"/>
  <c r="H12" i="7"/>
  <c r="D6" i="2" l="1"/>
  <c r="H11" i="11"/>
  <c r="H26" i="10"/>
  <c r="H42" i="10"/>
  <c r="H37" i="10"/>
  <c r="H14" i="11"/>
  <c r="H11" i="12"/>
  <c r="H31" i="12"/>
  <c r="H43" i="10"/>
  <c r="H25" i="14"/>
  <c r="H8" i="10"/>
  <c r="H32" i="12"/>
  <c r="H16" i="12"/>
  <c r="H43" i="14"/>
  <c r="H34" i="12"/>
  <c r="H35" i="12"/>
  <c r="H32" i="14"/>
  <c r="H36" i="14"/>
  <c r="H36" i="10"/>
  <c r="H10" i="12"/>
  <c r="H28" i="12"/>
  <c r="H8" i="12"/>
  <c r="H22" i="10"/>
  <c r="H14" i="10"/>
  <c r="H12" i="11"/>
  <c r="H32" i="10"/>
  <c r="H37" i="14"/>
  <c r="H26" i="11"/>
  <c r="H38" i="14"/>
  <c r="H39" i="11"/>
  <c r="H33" i="14"/>
  <c r="H9" i="11"/>
  <c r="H30" i="10"/>
  <c r="H15" i="12"/>
  <c r="H29" i="11"/>
  <c r="H12" i="12"/>
  <c r="H39" i="12"/>
  <c r="H17" i="12"/>
  <c r="H14" i="12"/>
  <c r="H35" i="10"/>
  <c r="H38" i="11"/>
  <c r="H37" i="11"/>
  <c r="H8" i="11"/>
  <c r="H33" i="11"/>
  <c r="H34" i="10"/>
  <c r="H9" i="12"/>
  <c r="H42" i="14"/>
  <c r="H42" i="11"/>
  <c r="H12" i="14"/>
  <c r="H28" i="14"/>
  <c r="H9" i="10"/>
  <c r="H6" i="12"/>
  <c r="H28" i="11"/>
  <c r="H18" i="12"/>
  <c r="H39" i="10"/>
  <c r="H40" i="10"/>
  <c r="H11" i="14"/>
  <c r="H36" i="11"/>
  <c r="H26" i="14"/>
  <c r="H17" i="11"/>
  <c r="H21" i="10"/>
  <c r="H31" i="11"/>
  <c r="H27" i="14"/>
  <c r="H35" i="11"/>
  <c r="H27" i="10"/>
  <c r="H29" i="12"/>
  <c r="H28" i="10"/>
  <c r="H25" i="10"/>
  <c r="H11" i="10"/>
  <c r="H13" i="11"/>
  <c r="H43" i="11"/>
  <c r="H33" i="12"/>
  <c r="H10" i="11"/>
  <c r="H25" i="11"/>
  <c r="H33" i="10"/>
  <c r="H38" i="10"/>
  <c r="H29" i="10"/>
  <c r="H13" i="10"/>
  <c r="H13" i="12"/>
  <c r="H34" i="14"/>
  <c r="H35" i="14"/>
  <c r="H23" i="10"/>
  <c r="H37" i="12"/>
  <c r="H40" i="14"/>
  <c r="H42" i="12"/>
  <c r="H30" i="14"/>
  <c r="H20" i="10"/>
  <c r="H8" i="14"/>
  <c r="H40" i="11"/>
  <c r="H41" i="10"/>
  <c r="H9" i="14"/>
  <c r="H15" i="11"/>
  <c r="H10" i="10"/>
  <c r="H7" i="12"/>
  <c r="H32" i="11"/>
  <c r="H38" i="12"/>
  <c r="H40" i="12"/>
  <c r="H34" i="11"/>
  <c r="H19" i="10"/>
  <c r="H27" i="11"/>
  <c r="H41" i="11"/>
  <c r="H41" i="14"/>
  <c r="H41" i="12"/>
  <c r="H30" i="11"/>
  <c r="H24" i="10"/>
  <c r="H31" i="10"/>
  <c r="H12" i="10"/>
  <c r="H43" i="12"/>
  <c r="H30" i="12"/>
  <c r="H36" i="12"/>
  <c r="H39" i="14"/>
  <c r="H29" i="14"/>
  <c r="H31" i="14"/>
  <c r="H16" i="11"/>
  <c r="H10" i="14"/>
  <c r="X10" i="7" l="1"/>
  <c r="AF16" i="7"/>
  <c r="X31" i="7"/>
  <c r="X39" i="7"/>
  <c r="T36" i="7"/>
  <c r="T30" i="7"/>
  <c r="T43" i="7"/>
  <c r="AB12" i="7"/>
  <c r="AB31" i="7"/>
  <c r="AB24" i="7"/>
  <c r="AF30" i="7"/>
  <c r="T41" i="7"/>
  <c r="X41" i="7"/>
  <c r="AF41" i="7"/>
  <c r="AB19" i="7"/>
  <c r="T40" i="7"/>
  <c r="T38" i="7"/>
  <c r="AF32" i="7"/>
  <c r="T7" i="7"/>
  <c r="AB10" i="7"/>
  <c r="AF15" i="7"/>
  <c r="X9" i="7"/>
  <c r="AB41" i="7"/>
  <c r="AF40" i="7"/>
  <c r="X8" i="7"/>
  <c r="AB20" i="7"/>
  <c r="X30" i="7"/>
  <c r="T42" i="7"/>
  <c r="X40" i="7"/>
  <c r="T37" i="7"/>
  <c r="AB23" i="7"/>
  <c r="X35" i="7"/>
  <c r="T13" i="7"/>
  <c r="AB13" i="7"/>
  <c r="AB38" i="7"/>
  <c r="AB33" i="7"/>
  <c r="AF10" i="7"/>
  <c r="T33" i="7"/>
  <c r="AF43" i="7"/>
  <c r="AF13" i="7"/>
  <c r="AB11" i="7"/>
  <c r="AB28" i="7"/>
  <c r="T29" i="7"/>
  <c r="AF35" i="7"/>
  <c r="X27" i="7"/>
  <c r="AF31" i="7"/>
  <c r="AB21" i="7"/>
  <c r="AF17" i="7"/>
  <c r="X26" i="7"/>
  <c r="X11" i="7"/>
  <c r="AB40" i="7"/>
  <c r="AB39" i="7"/>
  <c r="T18" i="7"/>
  <c r="AF28" i="7"/>
  <c r="T6" i="7"/>
  <c r="AB9" i="7"/>
  <c r="X28" i="7"/>
  <c r="X12" i="7"/>
  <c r="AF42" i="7"/>
  <c r="X42" i="7"/>
  <c r="T9" i="7"/>
  <c r="AF33" i="7"/>
  <c r="AF8" i="7"/>
  <c r="AF38" i="7"/>
  <c r="AB35" i="7"/>
  <c r="T14" i="7"/>
  <c r="T17" i="7"/>
  <c r="T39" i="7"/>
  <c r="T12" i="7"/>
  <c r="T15" i="7"/>
  <c r="AB30" i="7"/>
  <c r="AF9" i="7"/>
  <c r="X33" i="7"/>
  <c r="AF39" i="7"/>
  <c r="X38" i="7"/>
  <c r="AB32" i="7"/>
  <c r="AF12" i="7"/>
  <c r="AB14" i="7"/>
  <c r="AB22" i="7"/>
  <c r="T8" i="7"/>
  <c r="T28" i="7"/>
  <c r="X32" i="7"/>
  <c r="T35" i="7"/>
  <c r="T34" i="7"/>
  <c r="X43" i="7"/>
  <c r="T16" i="7"/>
  <c r="T32" i="7"/>
  <c r="AB8" i="7"/>
  <c r="X25" i="7"/>
  <c r="AB43" i="7"/>
  <c r="T31" i="7"/>
  <c r="AF14" i="7"/>
  <c r="AB42" i="7"/>
  <c r="AF11" i="7"/>
  <c r="L10" i="7"/>
  <c r="N31" i="7"/>
  <c r="J38" i="7"/>
  <c r="L8" i="7"/>
  <c r="J13" i="7"/>
  <c r="N11" i="7"/>
  <c r="L26" i="7"/>
  <c r="L28" i="7"/>
  <c r="N35" i="7"/>
  <c r="L33" i="7"/>
  <c r="J28" i="7"/>
  <c r="L25" i="7"/>
  <c r="P16" i="7"/>
  <c r="N24" i="7"/>
  <c r="P32" i="7"/>
  <c r="N20" i="7"/>
  <c r="N13" i="7"/>
  <c r="N28" i="7"/>
  <c r="L11" i="7"/>
  <c r="L12" i="7"/>
  <c r="J14" i="7"/>
  <c r="P39" i="7"/>
  <c r="L32" i="7"/>
  <c r="N43" i="7"/>
  <c r="L31" i="7"/>
  <c r="P30" i="7"/>
  <c r="J7" i="7"/>
  <c r="L30" i="7"/>
  <c r="N38" i="7"/>
  <c r="J29" i="7"/>
  <c r="N40" i="7"/>
  <c r="P42" i="7"/>
  <c r="J17" i="7"/>
  <c r="L38" i="7"/>
  <c r="J35" i="7"/>
  <c r="J31" i="7"/>
  <c r="L39" i="7"/>
  <c r="J41" i="7"/>
  <c r="N10" i="7"/>
  <c r="J42" i="7"/>
  <c r="N33" i="7"/>
  <c r="P35" i="7"/>
  <c r="N39" i="7"/>
  <c r="L42" i="7"/>
  <c r="J39" i="7"/>
  <c r="N32" i="7"/>
  <c r="J34" i="7"/>
  <c r="P14" i="7"/>
  <c r="J36" i="7"/>
  <c r="L41" i="7"/>
  <c r="P15" i="7"/>
  <c r="L40" i="7"/>
  <c r="P10" i="7"/>
  <c r="L27" i="7"/>
  <c r="J18" i="7"/>
  <c r="J9" i="7"/>
  <c r="J12" i="7"/>
  <c r="P12" i="7"/>
  <c r="L43" i="7"/>
  <c r="N42" i="7"/>
  <c r="J30" i="7"/>
  <c r="P41" i="7"/>
  <c r="L9" i="7"/>
  <c r="J37" i="7"/>
  <c r="J33" i="7"/>
  <c r="P31" i="7"/>
  <c r="P28" i="7"/>
  <c r="P33" i="7"/>
  <c r="J15" i="7"/>
  <c r="N14" i="7"/>
  <c r="J16" i="7"/>
  <c r="P11" i="7"/>
  <c r="J43" i="7"/>
  <c r="N19" i="7"/>
  <c r="N41" i="7"/>
  <c r="N23" i="7"/>
  <c r="P43" i="7"/>
  <c r="N21" i="7"/>
  <c r="J6" i="7"/>
  <c r="P8" i="7"/>
  <c r="N30" i="7"/>
  <c r="N22" i="7"/>
  <c r="J32" i="7"/>
  <c r="N12" i="7"/>
  <c r="J40" i="7"/>
  <c r="P40" i="7"/>
  <c r="L35" i="7"/>
  <c r="P13" i="7"/>
  <c r="P17" i="7"/>
  <c r="N9" i="7"/>
  <c r="P38" i="7"/>
  <c r="P9" i="7"/>
  <c r="J8" i="7"/>
  <c r="N8" i="7"/>
  <c r="AC8" i="7" l="1"/>
  <c r="U8" i="7"/>
  <c r="AG9" i="7"/>
  <c r="AG38" i="7"/>
  <c r="AC9" i="7"/>
  <c r="AG17" i="7"/>
  <c r="AG13" i="7"/>
  <c r="Y35" i="7"/>
  <c r="AG40" i="7"/>
  <c r="U40" i="7"/>
  <c r="AC12" i="7"/>
  <c r="U32" i="7"/>
  <c r="AC22" i="7"/>
  <c r="AC30" i="7"/>
  <c r="AG8" i="7"/>
  <c r="U6" i="7"/>
  <c r="AC21" i="7"/>
  <c r="AG43" i="7"/>
  <c r="AC23" i="7"/>
  <c r="AC41" i="7"/>
  <c r="AC19" i="7"/>
  <c r="U43" i="7"/>
  <c r="AG11" i="7"/>
  <c r="U16" i="7"/>
  <c r="AC14" i="7"/>
  <c r="U15" i="7"/>
  <c r="AG33" i="7"/>
  <c r="AG28" i="7"/>
  <c r="AG31" i="7"/>
  <c r="U33" i="7"/>
  <c r="U37" i="7"/>
  <c r="Y9" i="7"/>
  <c r="AG41" i="7"/>
  <c r="U30" i="7"/>
  <c r="AC42" i="7"/>
  <c r="Y43" i="7"/>
  <c r="AG12" i="7"/>
  <c r="U12" i="7"/>
  <c r="U9" i="7"/>
  <c r="U18" i="7"/>
  <c r="Y27" i="7"/>
  <c r="AG10" i="7"/>
  <c r="Y40" i="7"/>
  <c r="AG15" i="7"/>
  <c r="Y41" i="7"/>
  <c r="U36" i="7"/>
  <c r="AG14" i="7"/>
  <c r="U34" i="7"/>
  <c r="AC32" i="7"/>
  <c r="U39" i="7"/>
  <c r="Y42" i="7"/>
  <c r="AC39" i="7"/>
  <c r="AG35" i="7"/>
  <c r="AC33" i="7"/>
  <c r="U42" i="7"/>
  <c r="AC10" i="7"/>
  <c r="U41" i="7"/>
  <c r="Y39" i="7"/>
  <c r="U31" i="7"/>
  <c r="U35" i="7"/>
  <c r="Y38" i="7"/>
  <c r="U17" i="7"/>
  <c r="AG42" i="7"/>
  <c r="AC40" i="7"/>
  <c r="U29" i="7"/>
  <c r="AC38" i="7"/>
  <c r="Y30" i="7"/>
  <c r="U7" i="7"/>
  <c r="AG30" i="7"/>
  <c r="Y31" i="7"/>
  <c r="AC43" i="7"/>
  <c r="Y32" i="7"/>
  <c r="AG39" i="7"/>
  <c r="U14" i="7"/>
  <c r="Y12" i="7"/>
  <c r="Y11" i="7"/>
  <c r="AC28" i="7"/>
  <c r="AC13" i="7"/>
  <c r="AC20" i="7"/>
  <c r="AG32" i="7"/>
  <c r="AC24" i="7"/>
  <c r="AG16" i="7"/>
  <c r="Y25" i="7"/>
  <c r="U28" i="7"/>
  <c r="Y33" i="7"/>
  <c r="AC35" i="7"/>
  <c r="Y28" i="7"/>
  <c r="Y26" i="7"/>
  <c r="AC11" i="7"/>
  <c r="U13" i="7"/>
  <c r="Y8" i="7"/>
  <c r="U38" i="7"/>
  <c r="AC31" i="7"/>
  <c r="Y10" i="7"/>
  <c r="O8" i="7"/>
  <c r="Q40" i="7"/>
  <c r="O21" i="7"/>
  <c r="O14" i="7"/>
  <c r="Q41" i="7"/>
  <c r="M27" i="7"/>
  <c r="O32" i="7"/>
  <c r="K41" i="7"/>
  <c r="K29" i="7"/>
  <c r="Q39" i="7"/>
  <c r="O24" i="7"/>
  <c r="O11" i="7"/>
  <c r="O12" i="7"/>
  <c r="Q33" i="7"/>
  <c r="M40" i="7"/>
  <c r="K31" i="7"/>
  <c r="M12" i="7"/>
  <c r="M8" i="7"/>
  <c r="K32" i="7"/>
  <c r="M43" i="7"/>
  <c r="K35" i="7"/>
  <c r="M11" i="7"/>
  <c r="K38" i="7"/>
  <c r="O22" i="7"/>
  <c r="Q31" i="7"/>
  <c r="M41" i="7"/>
  <c r="M38" i="7"/>
  <c r="Q30" i="7"/>
  <c r="M33" i="7"/>
  <c r="O30" i="7"/>
  <c r="K43" i="7"/>
  <c r="K12" i="7"/>
  <c r="K36" i="7"/>
  <c r="K17" i="7"/>
  <c r="O35" i="7"/>
  <c r="Q8" i="7"/>
  <c r="K37" i="7"/>
  <c r="K42" i="7"/>
  <c r="O43" i="7"/>
  <c r="M28" i="7"/>
  <c r="M35" i="7"/>
  <c r="M9" i="7"/>
  <c r="K34" i="7"/>
  <c r="O40" i="7"/>
  <c r="M26" i="7"/>
  <c r="K8" i="7"/>
  <c r="K40" i="7"/>
  <c r="Q43" i="7"/>
  <c r="K15" i="7"/>
  <c r="K30" i="7"/>
  <c r="Q10" i="7"/>
  <c r="K39" i="7"/>
  <c r="M39" i="7"/>
  <c r="O38" i="7"/>
  <c r="K14" i="7"/>
  <c r="Q16" i="7"/>
  <c r="K13" i="7"/>
  <c r="Q9" i="7"/>
  <c r="O23" i="7"/>
  <c r="O42" i="7"/>
  <c r="M42" i="7"/>
  <c r="M30" i="7"/>
  <c r="M25" i="7"/>
  <c r="Q38" i="7"/>
  <c r="O41" i="7"/>
  <c r="Q28" i="7"/>
  <c r="Q15" i="7"/>
  <c r="O39" i="7"/>
  <c r="K7" i="7"/>
  <c r="K28" i="7"/>
  <c r="O9" i="7"/>
  <c r="O19" i="7"/>
  <c r="Q12" i="7"/>
  <c r="Q35" i="7"/>
  <c r="O28" i="7"/>
  <c r="O31" i="7"/>
  <c r="Q17" i="7"/>
  <c r="K33" i="7"/>
  <c r="O33" i="7"/>
  <c r="M31" i="7"/>
  <c r="O13" i="7"/>
  <c r="M10" i="7"/>
  <c r="Q13" i="7"/>
  <c r="Q11" i="7"/>
  <c r="K9" i="7"/>
  <c r="Q14" i="7"/>
  <c r="Q42" i="7"/>
  <c r="O20" i="7"/>
  <c r="K6" i="7"/>
  <c r="K16" i="7"/>
  <c r="K18" i="7"/>
  <c r="O10" i="7"/>
  <c r="M32" i="7"/>
  <c r="Q32" i="7"/>
  <c r="L6" i="10"/>
  <c r="L6" i="14"/>
  <c r="H7" i="10"/>
  <c r="H6" i="10"/>
  <c r="H6" i="14"/>
  <c r="H7" i="14"/>
  <c r="L6" i="11"/>
  <c r="H7" i="11"/>
  <c r="H6" i="11"/>
  <c r="AF6" i="7"/>
  <c r="X7" i="7"/>
  <c r="X6" i="7"/>
  <c r="AF7" i="7"/>
  <c r="AB7" i="7"/>
  <c r="AB6" i="7"/>
  <c r="AC7" i="7"/>
  <c r="AC6" i="7"/>
  <c r="Y7" i="7"/>
  <c r="AG7" i="7"/>
  <c r="AG6" i="7"/>
  <c r="Y6" i="7"/>
  <c r="O7" i="7"/>
  <c r="P7" i="7"/>
  <c r="N7" i="7"/>
  <c r="Q7" i="7"/>
  <c r="N6" i="7"/>
  <c r="Q6" i="7"/>
  <c r="O6" i="7"/>
  <c r="P6" i="7"/>
  <c r="L6" i="7"/>
  <c r="M6" i="7"/>
  <c r="L7" i="7"/>
  <c r="M7" i="7"/>
</calcChain>
</file>

<file path=xl/comments1.xml><?xml version="1.0" encoding="utf-8"?>
<comments xmlns="http://schemas.openxmlformats.org/spreadsheetml/2006/main">
  <authors>
    <author>ZANZI MADDALENA</author>
  </authors>
  <commentList>
    <comment ref="D2" authorId="0">
      <text>
        <r>
          <rPr>
            <b/>
            <sz val="9"/>
            <color indexed="81"/>
            <rFont val="Tahoma"/>
            <family val="2"/>
          </rPr>
          <t>insert password here to activate contribution</t>
        </r>
        <r>
          <rPr>
            <sz val="9"/>
            <color indexed="81"/>
            <rFont val="Tahoma"/>
            <family val="2"/>
          </rPr>
          <t xml:space="preserve">
</t>
        </r>
      </text>
    </comment>
  </commentList>
</comments>
</file>

<file path=xl/comments2.xml><?xml version="1.0" encoding="utf-8"?>
<comments xmlns="http://schemas.openxmlformats.org/spreadsheetml/2006/main">
  <authors>
    <author>ZANZI MADDALENA</author>
  </authors>
  <commentList>
    <comment ref="L8" authorId="0">
      <text>
        <r>
          <rPr>
            <b/>
            <sz val="9"/>
            <color indexed="81"/>
            <rFont val="Tahoma"/>
            <family val="2"/>
          </rPr>
          <t>Bisogna usare swapindex invece che makeOIS poerché MakeOIS non accetta il settlement di 1 giorno</t>
        </r>
        <r>
          <rPr>
            <sz val="9"/>
            <color indexed="81"/>
            <rFont val="Tahoma"/>
            <family val="2"/>
          </rPr>
          <t xml:space="preserve">
</t>
        </r>
      </text>
    </comment>
  </commentList>
</comments>
</file>

<file path=xl/sharedStrings.xml><?xml version="1.0" encoding="utf-8"?>
<sst xmlns="http://schemas.openxmlformats.org/spreadsheetml/2006/main" count="621" uniqueCount="105">
  <si>
    <t>BID</t>
  </si>
  <si>
    <t>ASK</t>
  </si>
  <si>
    <t>DTSIMI1</t>
  </si>
  <si>
    <t>General Settings</t>
  </si>
  <si>
    <t>Triggers</t>
  </si>
  <si>
    <t>Trigger</t>
  </si>
  <si>
    <t>Currency</t>
  </si>
  <si>
    <t>Calendar</t>
  </si>
  <si>
    <t>Contribute</t>
  </si>
  <si>
    <t>SettlementDays</t>
  </si>
  <si>
    <t>SettlementDate</t>
  </si>
  <si>
    <t>IborIndexFamily</t>
  </si>
  <si>
    <t>EvaluationDate</t>
  </si>
  <si>
    <t>MainTenor</t>
  </si>
  <si>
    <t>6M</t>
  </si>
  <si>
    <t>ON</t>
  </si>
  <si>
    <t>SW</t>
  </si>
  <si>
    <t>2W</t>
  </si>
  <si>
    <t>3W</t>
  </si>
  <si>
    <t>1M</t>
  </si>
  <si>
    <t>2M</t>
  </si>
  <si>
    <t>3M</t>
  </si>
  <si>
    <t>4M</t>
  </si>
  <si>
    <t>5M</t>
  </si>
  <si>
    <t>9M</t>
  </si>
  <si>
    <t>1Y</t>
  </si>
  <si>
    <t>2Y</t>
  </si>
  <si>
    <t>3Y</t>
  </si>
  <si>
    <t>4Y</t>
  </si>
  <si>
    <t>5Y</t>
  </si>
  <si>
    <t>6Y</t>
  </si>
  <si>
    <t>7Y</t>
  </si>
  <si>
    <t>8Y</t>
  </si>
  <si>
    <t>9Y</t>
  </si>
  <si>
    <t>10Y</t>
  </si>
  <si>
    <t>12Y</t>
  </si>
  <si>
    <t>15Y</t>
  </si>
  <si>
    <t>20Y</t>
  </si>
  <si>
    <t>25Y</t>
  </si>
  <si>
    <t>30Y</t>
  </si>
  <si>
    <t>IborIndex</t>
  </si>
  <si>
    <t>FixedLegTenor</t>
  </si>
  <si>
    <t>FixedLegDayCounter</t>
  </si>
  <si>
    <t>Actual/365 (Fixed)</t>
  </si>
  <si>
    <t>Pricing</t>
  </si>
  <si>
    <t>MaturityDate</t>
  </si>
  <si>
    <t>SwapIndex</t>
  </si>
  <si>
    <t>InstrumentType</t>
  </si>
  <si>
    <t>OND</t>
  </si>
  <si>
    <t>SWD</t>
  </si>
  <si>
    <t>2WD</t>
  </si>
  <si>
    <t>3WD</t>
  </si>
  <si>
    <t>1MD</t>
  </si>
  <si>
    <t>2MD</t>
  </si>
  <si>
    <t>3MD</t>
  </si>
  <si>
    <t>4MD</t>
  </si>
  <si>
    <t>5MD</t>
  </si>
  <si>
    <t>6MD</t>
  </si>
  <si>
    <t>9MD</t>
  </si>
  <si>
    <t>OIS</t>
  </si>
  <si>
    <t>Modified Following</t>
  </si>
  <si>
    <t>InterpolationType</t>
  </si>
  <si>
    <t>MonotonicCubicNaturalSpline</t>
  </si>
  <si>
    <t>FixingDate</t>
  </si>
  <si>
    <t>Swap</t>
  </si>
  <si>
    <t>SynthDepo</t>
  </si>
  <si>
    <t>RIC</t>
  </si>
  <si>
    <t>18M</t>
  </si>
  <si>
    <t>InterestRatesTrigger</t>
  </si>
  <si>
    <t>OvernightIndex</t>
  </si>
  <si>
    <t xml:space="preserve"> </t>
  </si>
  <si>
    <t>BID Error</t>
  </si>
  <si>
    <t>ASK error</t>
  </si>
  <si>
    <t>ValueDate</t>
  </si>
  <si>
    <t>Internal RIC</t>
  </si>
  <si>
    <t>Mkt RIC</t>
  </si>
  <si>
    <t>CurveTenor</t>
  </si>
  <si>
    <t>YieldCurve</t>
  </si>
  <si>
    <t>FixedLegBDC</t>
  </si>
  <si>
    <t>HolidayCheck</t>
  </si>
  <si>
    <t>LocalCalendar</t>
  </si>
  <si>
    <t>LiborCalendar</t>
  </si>
  <si>
    <t>AUD</t>
  </si>
  <si>
    <t>Australia</t>
  </si>
  <si>
    <t>Future</t>
  </si>
  <si>
    <t>PILLAR</t>
  </si>
  <si>
    <t>DiscountingCurve</t>
  </si>
  <si>
    <t>BDayConvention</t>
  </si>
  <si>
    <t>DayCounter</t>
  </si>
  <si>
    <t>AONIA</t>
  </si>
  <si>
    <t>Contribution</t>
  </si>
  <si>
    <t>DEPOSIT</t>
  </si>
  <si>
    <t>FUTURE</t>
  </si>
  <si>
    <t>SWAP</t>
  </si>
  <si>
    <t>EndOfMonth</t>
  </si>
  <si>
    <t>TND</t>
  </si>
  <si>
    <t>SND</t>
  </si>
  <si>
    <t>TN</t>
  </si>
  <si>
    <t>SN</t>
  </si>
  <si>
    <t>AUD1MD=TTKL</t>
  </si>
  <si>
    <t>AUD3MD=TTKL</t>
  </si>
  <si>
    <t>DepoIndex</t>
  </si>
  <si>
    <t>AUD6MD=TTKL</t>
  </si>
  <si>
    <t>Interpolation</t>
  </si>
  <si>
    <t>Extrapolated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</si>
</sst>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164" formatCode="ddd\,\ d\-mmm\-yyyy"/>
    <numFmt numFmtId="165" formatCode="ddd\,\ dd\-mmm\-yyyy"/>
    <numFmt numFmtId="166" formatCode="General_)"/>
    <numFmt numFmtId="167" formatCode="#,##0.0;#,##0.0"/>
    <numFmt numFmtId="168" formatCode="&quot;£&quot;#,##0;[Red]\-&quot;£&quot;#,##0"/>
    <numFmt numFmtId="169" formatCode="0.0000%"/>
    <numFmt numFmtId="170" formatCode="0.0000"/>
    <numFmt numFmtId="171" formatCode="dd\-mmm\-yy"/>
    <numFmt numFmtId="172" formatCode="0.000000000000000000"/>
  </numFmts>
  <fonts count="17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8"/>
      <name val="Courier New"/>
      <family val="3"/>
    </font>
    <font>
      <sz val="8"/>
      <name val="Courier New"/>
      <family val="3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10"/>
      <name val="Helv"/>
    </font>
    <font>
      <sz val="12"/>
      <name val="Helv"/>
    </font>
    <font>
      <b/>
      <sz val="12"/>
      <color indexed="16"/>
      <name val="MS Sans Serif"/>
      <family val="2"/>
    </font>
    <font>
      <sz val="11"/>
      <color theme="1"/>
      <name val="Calibri"/>
      <family val="2"/>
      <scheme val="minor"/>
    </font>
    <font>
      <sz val="8"/>
      <color theme="1"/>
      <name val="Courier New"/>
      <family val="3"/>
    </font>
    <font>
      <b/>
      <sz val="8"/>
      <color theme="1"/>
      <name val="Courier New"/>
      <family val="3"/>
    </font>
    <font>
      <sz val="8"/>
      <color rgb="FFFF0000"/>
      <name val="Courier New"/>
      <family val="3"/>
    </font>
    <font>
      <sz val="11"/>
      <color rgb="FF9C0006"/>
      <name val="Calibri"/>
      <family val="2"/>
      <scheme val="minor"/>
    </font>
    <font>
      <sz val="10"/>
      <color theme="1"/>
      <name val="Courier New"/>
      <family val="3"/>
    </font>
    <font>
      <b/>
      <sz val="14"/>
      <name val="Courier New"/>
      <family val="3"/>
    </font>
    <font>
      <b/>
      <sz val="12"/>
      <name val="Courier New"/>
      <family val="3"/>
    </font>
  </fonts>
  <fills count="10">
    <fill>
      <patternFill patternType="none"/>
    </fill>
    <fill>
      <patternFill patternType="gray125"/>
    </fill>
    <fill>
      <patternFill patternType="solid">
        <fgColor rgb="FFFFFF66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theme="0"/>
        <bgColor indexed="64"/>
      </patternFill>
    </fill>
    <fill>
      <patternFill patternType="gray0625">
        <fgColor indexed="22"/>
        <bgColor indexed="9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rgb="FFFFC7CE"/>
      </patternFill>
    </fill>
  </fills>
  <borders count="2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5">
    <xf numFmtId="0" fontId="0" fillId="0" borderId="0"/>
    <xf numFmtId="0" fontId="1" fillId="0" borderId="0"/>
    <xf numFmtId="38" fontId="6" fillId="0" borderId="0" applyFont="0" applyFill="0" applyBorder="0" applyAlignment="0" applyProtection="0"/>
    <xf numFmtId="40" fontId="6" fillId="0" borderId="0" applyFont="0" applyFill="0" applyBorder="0" applyAlignment="0" applyProtection="0"/>
    <xf numFmtId="0" fontId="1" fillId="0" borderId="0"/>
    <xf numFmtId="0" fontId="1" fillId="0" borderId="0"/>
    <xf numFmtId="166" fontId="7" fillId="0" borderId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167" fontId="8" fillId="6" borderId="0">
      <alignment horizontal="center" vertical="center"/>
    </xf>
    <xf numFmtId="168" fontId="6" fillId="0" borderId="0" applyFont="0" applyFill="0" applyBorder="0" applyAlignment="0" applyProtection="0"/>
    <xf numFmtId="168" fontId="6" fillId="0" borderId="0" applyFont="0" applyFill="0" applyBorder="0" applyAlignment="0" applyProtection="0"/>
    <xf numFmtId="9" fontId="9" fillId="0" borderId="0" applyFont="0" applyFill="0" applyBorder="0" applyAlignment="0" applyProtection="0"/>
    <xf numFmtId="0" fontId="13" fillId="9" borderId="0" applyNumberFormat="0" applyBorder="0" applyAlignment="0" applyProtection="0"/>
  </cellStyleXfs>
  <cellXfs count="172">
    <xf numFmtId="0" fontId="0" fillId="0" borderId="0" xfId="0"/>
    <xf numFmtId="0" fontId="10" fillId="0" borderId="0" xfId="0" applyFont="1"/>
    <xf numFmtId="0" fontId="10" fillId="7" borderId="0" xfId="0" applyFont="1" applyFill="1"/>
    <xf numFmtId="0" fontId="10" fillId="7" borderId="0" xfId="0" applyFont="1" applyFill="1" applyAlignment="1">
      <alignment horizontal="center"/>
    </xf>
    <xf numFmtId="0" fontId="10" fillId="7" borderId="0" xfId="0" applyFont="1" applyFill="1" applyBorder="1" applyAlignment="1">
      <alignment horizontal="center"/>
    </xf>
    <xf numFmtId="0" fontId="10" fillId="0" borderId="0" xfId="0" applyFont="1" applyAlignment="1">
      <alignment horizontal="center"/>
    </xf>
    <xf numFmtId="0" fontId="10" fillId="7" borderId="0" xfId="0" applyFont="1" applyFill="1" applyAlignment="1">
      <alignment horizontal="center" vertical="center"/>
    </xf>
    <xf numFmtId="0" fontId="10" fillId="0" borderId="0" xfId="0" applyFont="1" applyAlignment="1">
      <alignment horizontal="center" vertical="center"/>
    </xf>
    <xf numFmtId="0" fontId="10" fillId="2" borderId="1" xfId="0" applyFont="1" applyFill="1" applyBorder="1" applyAlignment="1">
      <alignment horizontal="center" vertical="center"/>
    </xf>
    <xf numFmtId="0" fontId="10" fillId="7" borderId="0" xfId="0" applyFont="1" applyFill="1" applyAlignment="1">
      <alignment horizontal="right" vertical="center"/>
    </xf>
    <xf numFmtId="0" fontId="10" fillId="0" borderId="0" xfId="0" applyFont="1" applyAlignment="1">
      <alignment horizontal="right" vertical="center"/>
    </xf>
    <xf numFmtId="0" fontId="10" fillId="0" borderId="0" xfId="0" applyFont="1" applyFill="1"/>
    <xf numFmtId="0" fontId="11" fillId="8" borderId="1" xfId="0" applyFont="1" applyFill="1" applyBorder="1" applyAlignment="1">
      <alignment horizontal="centerContinuous" vertical="center"/>
    </xf>
    <xf numFmtId="0" fontId="10" fillId="0" borderId="18" xfId="0" applyFont="1" applyFill="1" applyBorder="1" applyAlignment="1">
      <alignment horizontal="right"/>
    </xf>
    <xf numFmtId="170" fontId="10" fillId="0" borderId="18" xfId="0" applyNumberFormat="1" applyFont="1" applyFill="1" applyBorder="1" applyAlignment="1">
      <alignment horizontal="center"/>
    </xf>
    <xf numFmtId="0" fontId="10" fillId="0" borderId="17" xfId="0" applyFont="1" applyFill="1" applyBorder="1" applyAlignment="1">
      <alignment horizontal="right"/>
    </xf>
    <xf numFmtId="170" fontId="10" fillId="0" borderId="17" xfId="0" applyNumberFormat="1" applyFont="1" applyFill="1" applyBorder="1" applyAlignment="1">
      <alignment horizontal="center"/>
    </xf>
    <xf numFmtId="0" fontId="10" fillId="0" borderId="19" xfId="0" applyFont="1" applyFill="1" applyBorder="1" applyAlignment="1">
      <alignment horizontal="right"/>
    </xf>
    <xf numFmtId="170" fontId="10" fillId="0" borderId="19" xfId="0" applyNumberFormat="1" applyFont="1" applyFill="1" applyBorder="1" applyAlignment="1">
      <alignment horizontal="center"/>
    </xf>
    <xf numFmtId="0" fontId="10" fillId="0" borderId="1" xfId="0" applyFont="1" applyFill="1" applyBorder="1" applyAlignment="1">
      <alignment horizontal="center" vertical="center"/>
    </xf>
    <xf numFmtId="0" fontId="10" fillId="0" borderId="18" xfId="0" applyFont="1" applyFill="1" applyBorder="1" applyAlignment="1">
      <alignment horizontal="left"/>
    </xf>
    <xf numFmtId="0" fontId="10" fillId="0" borderId="17" xfId="0" applyFont="1" applyFill="1" applyBorder="1" applyAlignment="1">
      <alignment horizontal="left"/>
    </xf>
    <xf numFmtId="0" fontId="10" fillId="0" borderId="19" xfId="0" applyFont="1" applyFill="1" applyBorder="1" applyAlignment="1">
      <alignment horizontal="left"/>
    </xf>
    <xf numFmtId="0" fontId="11" fillId="2" borderId="1" xfId="0" applyFont="1" applyFill="1" applyBorder="1" applyAlignment="1">
      <alignment horizontal="center" vertical="center"/>
    </xf>
    <xf numFmtId="0" fontId="10" fillId="5" borderId="1" xfId="0" applyFont="1" applyFill="1" applyBorder="1" applyAlignment="1">
      <alignment horizontal="center"/>
    </xf>
    <xf numFmtId="0" fontId="3" fillId="5" borderId="1" xfId="0" applyFont="1" applyFill="1" applyBorder="1" applyAlignment="1" applyProtection="1">
      <alignment horizontal="center" vertical="center"/>
      <protection locked="0"/>
    </xf>
    <xf numFmtId="0" fontId="2" fillId="8" borderId="1" xfId="0" applyFont="1" applyFill="1" applyBorder="1" applyAlignment="1">
      <alignment horizontal="center" vertical="center"/>
    </xf>
    <xf numFmtId="0" fontId="11" fillId="8" borderId="1" xfId="0" applyFont="1" applyFill="1" applyBorder="1" applyAlignment="1">
      <alignment horizontal="center" vertical="center"/>
    </xf>
    <xf numFmtId="0" fontId="10" fillId="0" borderId="18" xfId="0" applyFont="1" applyFill="1" applyBorder="1" applyAlignment="1">
      <alignment horizontal="left" vertical="center"/>
    </xf>
    <xf numFmtId="0" fontId="10" fillId="0" borderId="17" xfId="0" applyFont="1" applyFill="1" applyBorder="1" applyAlignment="1">
      <alignment horizontal="left" vertical="center"/>
    </xf>
    <xf numFmtId="0" fontId="10" fillId="0" borderId="17" xfId="0" applyFont="1" applyFill="1" applyBorder="1" applyAlignment="1">
      <alignment horizontal="center" vertical="center"/>
    </xf>
    <xf numFmtId="0" fontId="10" fillId="0" borderId="19" xfId="0" applyFont="1" applyFill="1" applyBorder="1" applyAlignment="1">
      <alignment horizontal="left" vertical="center"/>
    </xf>
    <xf numFmtId="0" fontId="10" fillId="0" borderId="19" xfId="0" applyFont="1" applyFill="1" applyBorder="1" applyAlignment="1">
      <alignment horizontal="center" vertical="center"/>
    </xf>
    <xf numFmtId="0" fontId="11" fillId="2" borderId="20" xfId="0" applyFont="1" applyFill="1" applyBorder="1" applyAlignment="1">
      <alignment horizontal="centerContinuous" vertical="center"/>
    </xf>
    <xf numFmtId="0" fontId="10" fillId="7" borderId="0" xfId="0" applyFont="1" applyFill="1" applyAlignment="1">
      <alignment vertical="center"/>
    </xf>
    <xf numFmtId="0" fontId="11" fillId="8" borderId="1" xfId="0" applyFont="1" applyFill="1" applyBorder="1" applyAlignment="1">
      <alignment horizontal="center" vertical="center" wrapText="1"/>
    </xf>
    <xf numFmtId="0" fontId="10" fillId="0" borderId="0" xfId="0" applyFont="1" applyAlignment="1">
      <alignment vertical="center"/>
    </xf>
    <xf numFmtId="0" fontId="10" fillId="5" borderId="0" xfId="0" applyFont="1" applyFill="1"/>
    <xf numFmtId="169" fontId="10" fillId="0" borderId="17" xfId="13" applyNumberFormat="1" applyFont="1" applyFill="1" applyBorder="1" applyAlignment="1">
      <alignment horizontal="right" vertical="center"/>
    </xf>
    <xf numFmtId="169" fontId="10" fillId="0" borderId="18" xfId="13" applyNumberFormat="1" applyFont="1" applyFill="1" applyBorder="1" applyAlignment="1">
      <alignment horizontal="right" vertical="center"/>
    </xf>
    <xf numFmtId="169" fontId="10" fillId="0" borderId="19" xfId="13" applyNumberFormat="1" applyFont="1" applyFill="1" applyBorder="1" applyAlignment="1">
      <alignment horizontal="right" vertical="center"/>
    </xf>
    <xf numFmtId="0" fontId="10" fillId="7" borderId="0" xfId="0" applyFont="1" applyFill="1" applyBorder="1"/>
    <xf numFmtId="0" fontId="10" fillId="7" borderId="0" xfId="0" applyFont="1" applyFill="1" applyBorder="1" applyAlignment="1">
      <alignment vertical="center"/>
    </xf>
    <xf numFmtId="0" fontId="3" fillId="5" borderId="1" xfId="14" applyFont="1" applyFill="1" applyBorder="1" applyAlignment="1">
      <alignment horizontal="center" vertical="center"/>
    </xf>
    <xf numFmtId="0" fontId="3" fillId="5" borderId="1" xfId="0" applyFont="1" applyFill="1" applyBorder="1" applyAlignment="1">
      <alignment horizontal="center"/>
    </xf>
    <xf numFmtId="165" fontId="10" fillId="0" borderId="18" xfId="0" applyNumberFormat="1" applyFont="1" applyFill="1" applyBorder="1" applyAlignment="1">
      <alignment horizontal="left" vertical="center"/>
    </xf>
    <xf numFmtId="169" fontId="10" fillId="0" borderId="18" xfId="13" applyNumberFormat="1" applyFont="1" applyFill="1" applyBorder="1" applyAlignment="1">
      <alignment horizontal="left" vertical="center"/>
    </xf>
    <xf numFmtId="169" fontId="10" fillId="0" borderId="17" xfId="13" applyNumberFormat="1" applyFont="1" applyFill="1" applyBorder="1" applyAlignment="1">
      <alignment horizontal="left" vertical="center"/>
    </xf>
    <xf numFmtId="165" fontId="10" fillId="0" borderId="17" xfId="0" applyNumberFormat="1" applyFont="1" applyFill="1" applyBorder="1" applyAlignment="1">
      <alignment horizontal="left" vertical="center"/>
    </xf>
    <xf numFmtId="165" fontId="10" fillId="0" borderId="19" xfId="0" applyNumberFormat="1" applyFont="1" applyFill="1" applyBorder="1" applyAlignment="1">
      <alignment horizontal="left" vertical="center"/>
    </xf>
    <xf numFmtId="169" fontId="10" fillId="0" borderId="19" xfId="13" applyNumberFormat="1" applyFont="1" applyFill="1" applyBorder="1" applyAlignment="1">
      <alignment horizontal="left" vertical="center"/>
    </xf>
    <xf numFmtId="0" fontId="3" fillId="2" borderId="1" xfId="0" applyFont="1" applyFill="1" applyBorder="1" applyAlignment="1">
      <alignment horizontal="center" vertical="center"/>
    </xf>
    <xf numFmtId="169" fontId="3" fillId="0" borderId="18" xfId="13" applyNumberFormat="1" applyFont="1" applyFill="1" applyBorder="1" applyAlignment="1">
      <alignment horizontal="left" vertical="center"/>
    </xf>
    <xf numFmtId="169" fontId="3" fillId="0" borderId="18" xfId="13" applyNumberFormat="1" applyFont="1" applyFill="1" applyBorder="1" applyAlignment="1">
      <alignment horizontal="right" vertical="center"/>
    </xf>
    <xf numFmtId="169" fontId="12" fillId="0" borderId="18" xfId="13" applyNumberFormat="1" applyFont="1" applyFill="1" applyBorder="1" applyAlignment="1">
      <alignment horizontal="right" vertical="center"/>
    </xf>
    <xf numFmtId="169" fontId="3" fillId="0" borderId="17" xfId="13" applyNumberFormat="1" applyFont="1" applyFill="1" applyBorder="1" applyAlignment="1">
      <alignment horizontal="right" vertical="center"/>
    </xf>
    <xf numFmtId="0" fontId="10" fillId="0" borderId="15" xfId="0" applyFont="1" applyFill="1" applyBorder="1" applyAlignment="1">
      <alignment horizontal="center" vertical="center"/>
    </xf>
    <xf numFmtId="0" fontId="10" fillId="7" borderId="0" xfId="0" applyFont="1" applyFill="1" applyBorder="1" applyAlignment="1">
      <alignment horizontal="center" vertical="center"/>
    </xf>
    <xf numFmtId="0" fontId="10" fillId="7" borderId="13" xfId="0" applyFont="1" applyFill="1" applyBorder="1" applyAlignment="1">
      <alignment horizontal="center" vertical="center"/>
    </xf>
    <xf numFmtId="0" fontId="10" fillId="7" borderId="0" xfId="0" applyFont="1" applyFill="1" applyBorder="1" applyAlignment="1">
      <alignment horizontal="right" vertical="center"/>
    </xf>
    <xf numFmtId="0" fontId="10" fillId="7" borderId="17" xfId="0" applyFont="1" applyFill="1" applyBorder="1" applyAlignment="1">
      <alignment horizontal="center" vertical="center"/>
    </xf>
    <xf numFmtId="0" fontId="10" fillId="7" borderId="14" xfId="0" applyFont="1" applyFill="1" applyBorder="1" applyAlignment="1">
      <alignment horizontal="center" vertical="center"/>
    </xf>
    <xf numFmtId="0" fontId="14" fillId="7" borderId="0" xfId="0" applyFont="1" applyFill="1"/>
    <xf numFmtId="0" fontId="15" fillId="8" borderId="7" xfId="0" applyFont="1" applyFill="1" applyBorder="1" applyAlignment="1">
      <alignment horizontal="centerContinuous"/>
    </xf>
    <xf numFmtId="0" fontId="14" fillId="0" borderId="0" xfId="0" applyFont="1" applyFill="1"/>
    <xf numFmtId="0" fontId="3" fillId="4" borderId="8" xfId="0" applyFont="1" applyFill="1" applyBorder="1"/>
    <xf numFmtId="0" fontId="3" fillId="4" borderId="0" xfId="0" applyFont="1" applyFill="1" applyBorder="1"/>
    <xf numFmtId="0" fontId="3" fillId="4" borderId="2" xfId="0" applyFont="1" applyFill="1" applyBorder="1"/>
    <xf numFmtId="165" fontId="3" fillId="0" borderId="1" xfId="0" applyNumberFormat="1" applyFont="1" applyBorder="1" applyAlignment="1">
      <alignment horizontal="center"/>
    </xf>
    <xf numFmtId="0" fontId="3" fillId="0" borderId="1" xfId="0" applyFont="1" applyBorder="1" applyAlignment="1" applyProtection="1">
      <alignment horizontal="center"/>
      <protection locked="0"/>
    </xf>
    <xf numFmtId="0" fontId="3" fillId="4" borderId="9" xfId="0" applyFont="1" applyFill="1" applyBorder="1"/>
    <xf numFmtId="0" fontId="3" fillId="4" borderId="3" xfId="0" applyFont="1" applyFill="1" applyBorder="1"/>
    <xf numFmtId="0" fontId="3" fillId="4" borderId="4" xfId="0" applyFont="1" applyFill="1" applyBorder="1"/>
    <xf numFmtId="164" fontId="3" fillId="0" borderId="1" xfId="0" applyNumberFormat="1" applyFont="1" applyBorder="1" applyAlignment="1" applyProtection="1">
      <alignment horizontal="center"/>
      <protection locked="0"/>
    </xf>
    <xf numFmtId="0" fontId="3" fillId="0" borderId="1" xfId="0" applyNumberFormat="1" applyFont="1" applyBorder="1" applyAlignment="1" applyProtection="1">
      <alignment horizontal="center"/>
      <protection locked="0"/>
    </xf>
    <xf numFmtId="0" fontId="3" fillId="0" borderId="1" xfId="0" applyNumberFormat="1" applyFont="1" applyBorder="1" applyAlignment="1">
      <alignment horizontal="center"/>
    </xf>
    <xf numFmtId="165" fontId="3" fillId="0" borderId="1" xfId="0" applyNumberFormat="1" applyFont="1" applyBorder="1" applyAlignment="1" applyProtection="1">
      <alignment horizontal="center"/>
      <protection locked="0"/>
    </xf>
    <xf numFmtId="0" fontId="16" fillId="8" borderId="5" xfId="0" applyFont="1" applyFill="1" applyBorder="1" applyAlignment="1">
      <alignment horizontal="centerContinuous"/>
    </xf>
    <xf numFmtId="0" fontId="16" fillId="8" borderId="6" xfId="0" applyFont="1" applyFill="1" applyBorder="1" applyAlignment="1">
      <alignment horizontal="centerContinuous"/>
    </xf>
    <xf numFmtId="0" fontId="16" fillId="8" borderId="7" xfId="0" applyFont="1" applyFill="1" applyBorder="1" applyAlignment="1">
      <alignment horizontal="centerContinuous"/>
    </xf>
    <xf numFmtId="0" fontId="3" fillId="3" borderId="1" xfId="0" applyFont="1" applyFill="1" applyBorder="1"/>
    <xf numFmtId="0" fontId="3" fillId="3" borderId="1" xfId="0" applyFont="1" applyFill="1" applyBorder="1" applyProtection="1"/>
    <xf numFmtId="14" fontId="10" fillId="7" borderId="0" xfId="0" applyNumberFormat="1" applyFont="1" applyFill="1"/>
    <xf numFmtId="0" fontId="10" fillId="7" borderId="0" xfId="0" applyFont="1" applyFill="1" applyBorder="1" applyAlignment="1">
      <alignment horizontal="center"/>
    </xf>
    <xf numFmtId="0" fontId="10" fillId="7" borderId="0" xfId="0" applyFont="1" applyFill="1" applyBorder="1" applyAlignment="1">
      <alignment horizontal="center" vertical="center"/>
    </xf>
    <xf numFmtId="0" fontId="10" fillId="7" borderId="0" xfId="0" applyFont="1" applyFill="1" applyBorder="1" applyAlignment="1">
      <alignment horizontal="center"/>
    </xf>
    <xf numFmtId="0" fontId="10" fillId="2" borderId="1" xfId="0" applyFont="1" applyFill="1" applyBorder="1" applyAlignment="1">
      <alignment horizontal="center" vertical="center"/>
    </xf>
    <xf numFmtId="0" fontId="10" fillId="0" borderId="1" xfId="0" applyFont="1" applyFill="1" applyBorder="1" applyAlignment="1">
      <alignment horizontal="center" vertical="center"/>
    </xf>
    <xf numFmtId="0" fontId="10" fillId="0" borderId="18" xfId="0" applyFont="1" applyFill="1" applyBorder="1" applyAlignment="1">
      <alignment horizontal="center" vertical="center"/>
    </xf>
    <xf numFmtId="0" fontId="10" fillId="0" borderId="14" xfId="0" applyFont="1" applyFill="1" applyBorder="1" applyAlignment="1">
      <alignment horizontal="center" vertical="center"/>
    </xf>
    <xf numFmtId="0" fontId="10" fillId="2" borderId="10" xfId="0" applyFont="1" applyFill="1" applyBorder="1" applyAlignment="1">
      <alignment horizontal="center" vertical="center"/>
    </xf>
    <xf numFmtId="0" fontId="10" fillId="7" borderId="0" xfId="0" applyFont="1" applyFill="1" applyBorder="1" applyAlignment="1">
      <alignment horizontal="center" vertical="center"/>
    </xf>
    <xf numFmtId="0" fontId="10" fillId="7" borderId="14" xfId="0" applyFont="1" applyFill="1" applyBorder="1" applyAlignment="1">
      <alignment horizontal="center"/>
    </xf>
    <xf numFmtId="0" fontId="10" fillId="0" borderId="1" xfId="0" applyFont="1" applyBorder="1"/>
    <xf numFmtId="172" fontId="10" fillId="7" borderId="0" xfId="0" applyNumberFormat="1" applyFont="1" applyFill="1" applyAlignment="1">
      <alignment horizontal="center" vertical="center"/>
    </xf>
    <xf numFmtId="0" fontId="11" fillId="0" borderId="1" xfId="0" applyFont="1" applyFill="1" applyBorder="1" applyAlignment="1">
      <alignment horizontal="center" vertical="center"/>
    </xf>
    <xf numFmtId="0" fontId="10" fillId="0" borderId="12" xfId="0" applyFont="1" applyFill="1" applyBorder="1" applyAlignment="1">
      <alignment horizontal="left"/>
    </xf>
    <xf numFmtId="0" fontId="10" fillId="0" borderId="14" xfId="0" applyFont="1" applyFill="1" applyBorder="1" applyAlignment="1">
      <alignment horizontal="left"/>
    </xf>
    <xf numFmtId="0" fontId="10" fillId="7" borderId="17" xfId="0" applyFont="1" applyFill="1" applyBorder="1"/>
    <xf numFmtId="0" fontId="10" fillId="0" borderId="0" xfId="0" applyFont="1" applyBorder="1"/>
    <xf numFmtId="0" fontId="10" fillId="0" borderId="11" xfId="0" applyFont="1" applyBorder="1"/>
    <xf numFmtId="0" fontId="10" fillId="0" borderId="18" xfId="0" applyFont="1" applyBorder="1"/>
    <xf numFmtId="0" fontId="10" fillId="0" borderId="18" xfId="0" applyFont="1" applyBorder="1" applyAlignment="1">
      <alignment horizontal="center"/>
    </xf>
    <xf numFmtId="0" fontId="10" fillId="0" borderId="17" xfId="0" applyFont="1" applyBorder="1"/>
    <xf numFmtId="0" fontId="10" fillId="0" borderId="17" xfId="0" applyFont="1" applyBorder="1" applyAlignment="1">
      <alignment horizontal="center"/>
    </xf>
    <xf numFmtId="0" fontId="10" fillId="0" borderId="19" xfId="0" applyFont="1" applyBorder="1"/>
    <xf numFmtId="0" fontId="10" fillId="0" borderId="19" xfId="0" applyFont="1" applyBorder="1" applyAlignment="1">
      <alignment horizontal="center"/>
    </xf>
    <xf numFmtId="0" fontId="10" fillId="0" borderId="18" xfId="0" applyFont="1" applyFill="1" applyBorder="1"/>
    <xf numFmtId="0" fontId="10" fillId="0" borderId="17" xfId="0" applyFont="1" applyFill="1" applyBorder="1"/>
    <xf numFmtId="0" fontId="10" fillId="0" borderId="19" xfId="0" applyFont="1" applyFill="1" applyBorder="1"/>
    <xf numFmtId="170" fontId="10" fillId="0" borderId="18" xfId="13" applyNumberFormat="1" applyFont="1" applyFill="1" applyBorder="1" applyAlignment="1">
      <alignment horizontal="left" vertical="center"/>
    </xf>
    <xf numFmtId="170" fontId="10" fillId="0" borderId="17" xfId="13" applyNumberFormat="1" applyFont="1" applyFill="1" applyBorder="1" applyAlignment="1">
      <alignment horizontal="left" vertical="center"/>
    </xf>
    <xf numFmtId="170" fontId="10" fillId="0" borderId="19" xfId="13" applyNumberFormat="1" applyFont="1" applyFill="1" applyBorder="1" applyAlignment="1">
      <alignment horizontal="left" vertical="center"/>
    </xf>
    <xf numFmtId="0" fontId="11" fillId="2" borderId="10" xfId="0" applyFont="1" applyFill="1" applyBorder="1" applyAlignment="1">
      <alignment horizontal="centerContinuous" vertical="center"/>
    </xf>
    <xf numFmtId="0" fontId="11" fillId="2" borderId="16" xfId="0" applyFont="1" applyFill="1" applyBorder="1" applyAlignment="1">
      <alignment horizontal="centerContinuous" vertical="center"/>
    </xf>
    <xf numFmtId="0" fontId="10" fillId="0" borderId="23" xfId="0" applyFont="1" applyFill="1" applyBorder="1"/>
    <xf numFmtId="0" fontId="10" fillId="0" borderId="21" xfId="0" applyFont="1" applyFill="1" applyBorder="1"/>
    <xf numFmtId="0" fontId="10" fillId="0" borderId="22" xfId="0" applyFont="1" applyFill="1" applyBorder="1"/>
    <xf numFmtId="0" fontId="2" fillId="7" borderId="0" xfId="0" applyFont="1" applyFill="1" applyBorder="1" applyAlignment="1" applyProtection="1">
      <alignment vertical="center"/>
    </xf>
    <xf numFmtId="0" fontId="3" fillId="7" borderId="13" xfId="0" applyFont="1" applyFill="1" applyBorder="1" applyAlignment="1" applyProtection="1">
      <alignment horizontal="center" vertical="center"/>
      <protection locked="0"/>
    </xf>
    <xf numFmtId="0" fontId="10" fillId="2" borderId="10" xfId="0" applyFont="1" applyFill="1" applyBorder="1" applyAlignment="1">
      <alignment horizontal="centerContinuous" vertical="center"/>
    </xf>
    <xf numFmtId="171" fontId="10" fillId="7" borderId="0" xfId="0" applyNumberFormat="1" applyFont="1" applyFill="1"/>
    <xf numFmtId="0" fontId="3" fillId="0" borderId="18" xfId="0" applyFont="1" applyFill="1" applyBorder="1" applyAlignment="1">
      <alignment horizontal="right"/>
    </xf>
    <xf numFmtId="170" fontId="3" fillId="0" borderId="18" xfId="0" applyNumberFormat="1" applyFont="1" applyFill="1" applyBorder="1" applyAlignment="1"/>
    <xf numFmtId="170" fontId="3" fillId="0" borderId="18" xfId="0" applyNumberFormat="1" applyFont="1" applyFill="1" applyBorder="1" applyAlignment="1">
      <alignment horizontal="center"/>
    </xf>
    <xf numFmtId="0" fontId="3" fillId="0" borderId="17" xfId="0" applyFont="1" applyFill="1" applyBorder="1" applyAlignment="1">
      <alignment horizontal="right"/>
    </xf>
    <xf numFmtId="170" fontId="3" fillId="0" borderId="17" xfId="0" applyNumberFormat="1" applyFont="1" applyFill="1" applyBorder="1" applyAlignment="1"/>
    <xf numFmtId="170" fontId="3" fillId="0" borderId="17" xfId="0" applyNumberFormat="1" applyFont="1" applyFill="1" applyBorder="1" applyAlignment="1">
      <alignment horizontal="center"/>
    </xf>
    <xf numFmtId="0" fontId="3" fillId="0" borderId="17" xfId="0" applyFont="1" applyBorder="1" applyAlignment="1">
      <alignment horizontal="right"/>
    </xf>
    <xf numFmtId="0" fontId="3" fillId="0" borderId="17" xfId="0" applyFont="1" applyBorder="1" applyAlignment="1"/>
    <xf numFmtId="0" fontId="3" fillId="0" borderId="17" xfId="0" applyFont="1" applyBorder="1" applyAlignment="1">
      <alignment horizontal="center"/>
    </xf>
    <xf numFmtId="0" fontId="3" fillId="0" borderId="19" xfId="0" applyFont="1" applyBorder="1" applyAlignment="1">
      <alignment horizontal="right"/>
    </xf>
    <xf numFmtId="0" fontId="3" fillId="0" borderId="19" xfId="0" applyFont="1" applyBorder="1" applyAlignment="1"/>
    <xf numFmtId="0" fontId="3" fillId="0" borderId="19" xfId="0" applyFont="1" applyBorder="1"/>
    <xf numFmtId="0" fontId="3" fillId="0" borderId="18" xfId="0" applyFont="1" applyBorder="1" applyAlignment="1">
      <alignment horizontal="right"/>
    </xf>
    <xf numFmtId="0" fontId="3" fillId="0" borderId="18" xfId="0" applyFont="1" applyBorder="1" applyAlignment="1"/>
    <xf numFmtId="0" fontId="3" fillId="0" borderId="18" xfId="0" applyFont="1" applyBorder="1" applyAlignment="1">
      <alignment horizontal="center"/>
    </xf>
    <xf numFmtId="0" fontId="3" fillId="0" borderId="19" xfId="0" applyFont="1" applyBorder="1" applyAlignment="1">
      <alignment horizontal="center"/>
    </xf>
    <xf numFmtId="0" fontId="3" fillId="0" borderId="19" xfId="0" applyFont="1" applyFill="1" applyBorder="1" applyAlignment="1">
      <alignment horizontal="right"/>
    </xf>
    <xf numFmtId="170" fontId="3" fillId="0" borderId="19" xfId="0" applyNumberFormat="1" applyFont="1" applyFill="1" applyBorder="1" applyAlignment="1"/>
    <xf numFmtId="170" fontId="3" fillId="0" borderId="19" xfId="0" applyNumberFormat="1" applyFont="1" applyFill="1" applyBorder="1" applyAlignment="1">
      <alignment horizontal="center"/>
    </xf>
    <xf numFmtId="0" fontId="10" fillId="2" borderId="1" xfId="0" applyFont="1" applyFill="1" applyBorder="1"/>
    <xf numFmtId="0" fontId="3" fillId="0" borderId="23" xfId="0" applyFont="1" applyFill="1" applyBorder="1" applyAlignment="1">
      <alignment horizontal="left"/>
    </xf>
    <xf numFmtId="0" fontId="3" fillId="0" borderId="21" xfId="0" applyFont="1" applyFill="1" applyBorder="1" applyAlignment="1">
      <alignment horizontal="left"/>
    </xf>
    <xf numFmtId="0" fontId="3" fillId="0" borderId="22" xfId="0" applyFont="1" applyFill="1" applyBorder="1" applyAlignment="1">
      <alignment horizontal="left"/>
    </xf>
    <xf numFmtId="0" fontId="3" fillId="0" borderId="12" xfId="0" applyFont="1" applyFill="1" applyBorder="1"/>
    <xf numFmtId="0" fontId="3" fillId="0" borderId="14" xfId="0" applyFont="1" applyFill="1" applyBorder="1"/>
    <xf numFmtId="0" fontId="3" fillId="0" borderId="15" xfId="0" applyFont="1" applyFill="1" applyBorder="1"/>
    <xf numFmtId="0" fontId="10" fillId="0" borderId="15" xfId="0" applyFont="1" applyFill="1" applyBorder="1" applyAlignment="1">
      <alignment horizontal="left"/>
    </xf>
    <xf numFmtId="0" fontId="10" fillId="0" borderId="0" xfId="0" applyFont="1" applyFill="1" applyAlignment="1">
      <alignment horizontal="center" vertical="center"/>
    </xf>
    <xf numFmtId="0" fontId="10" fillId="0" borderId="0" xfId="0" applyFont="1" applyFill="1" applyAlignment="1">
      <alignment horizontal="right" vertical="center"/>
    </xf>
    <xf numFmtId="0" fontId="10" fillId="0" borderId="0" xfId="0" applyFont="1" applyFill="1" applyAlignment="1">
      <alignment horizontal="center"/>
    </xf>
    <xf numFmtId="169" fontId="3" fillId="0" borderId="17" xfId="13" applyNumberFormat="1" applyFont="1" applyFill="1" applyBorder="1" applyAlignment="1">
      <alignment horizontal="left" vertical="center"/>
    </xf>
    <xf numFmtId="169" fontId="12" fillId="0" borderId="17" xfId="13" applyNumberFormat="1" applyFont="1" applyFill="1" applyBorder="1" applyAlignment="1">
      <alignment horizontal="right" vertical="center"/>
    </xf>
    <xf numFmtId="169" fontId="12" fillId="0" borderId="19" xfId="13" applyNumberFormat="1" applyFont="1" applyFill="1" applyBorder="1" applyAlignment="1">
      <alignment horizontal="right" vertical="center"/>
    </xf>
    <xf numFmtId="0" fontId="12" fillId="0" borderId="17" xfId="0" applyFont="1" applyFill="1" applyBorder="1" applyAlignment="1">
      <alignment horizontal="left" vertical="center"/>
    </xf>
    <xf numFmtId="165" fontId="12" fillId="0" borderId="17" xfId="0" applyNumberFormat="1" applyFont="1" applyFill="1" applyBorder="1" applyAlignment="1">
      <alignment horizontal="left" vertical="center"/>
    </xf>
    <xf numFmtId="169" fontId="12" fillId="0" borderId="17" xfId="13" applyNumberFormat="1" applyFont="1" applyFill="1" applyBorder="1" applyAlignment="1">
      <alignment horizontal="left" vertical="center"/>
    </xf>
    <xf numFmtId="0" fontId="12" fillId="0" borderId="19" xfId="0" applyFont="1" applyFill="1" applyBorder="1" applyAlignment="1">
      <alignment horizontal="left" vertical="center"/>
    </xf>
    <xf numFmtId="165" fontId="12" fillId="0" borderId="19" xfId="0" applyNumberFormat="1" applyFont="1" applyFill="1" applyBorder="1" applyAlignment="1">
      <alignment horizontal="left" vertical="center"/>
    </xf>
    <xf numFmtId="169" fontId="12" fillId="0" borderId="19" xfId="13" applyNumberFormat="1" applyFont="1" applyFill="1" applyBorder="1" applyAlignment="1">
      <alignment horizontal="left" vertical="center"/>
    </xf>
    <xf numFmtId="0" fontId="3" fillId="0" borderId="18" xfId="0" applyFont="1" applyFill="1" applyBorder="1" applyAlignment="1">
      <alignment horizontal="left" vertical="center"/>
    </xf>
    <xf numFmtId="165" fontId="3" fillId="0" borderId="18" xfId="0" applyNumberFormat="1" applyFont="1" applyFill="1" applyBorder="1" applyAlignment="1">
      <alignment horizontal="left" vertical="center"/>
    </xf>
    <xf numFmtId="0" fontId="12" fillId="0" borderId="17" xfId="0" applyFont="1" applyFill="1" applyBorder="1" applyAlignment="1">
      <alignment horizontal="left"/>
    </xf>
    <xf numFmtId="0" fontId="12" fillId="0" borderId="19" xfId="0" applyFont="1" applyFill="1" applyBorder="1" applyAlignment="1">
      <alignment horizontal="left"/>
    </xf>
    <xf numFmtId="0" fontId="10" fillId="7" borderId="14" xfId="0" applyFont="1" applyFill="1" applyBorder="1"/>
    <xf numFmtId="0" fontId="10" fillId="2" borderId="18" xfId="0" applyFont="1" applyFill="1" applyBorder="1" applyAlignment="1">
      <alignment horizontal="center" vertical="center" textRotation="255"/>
    </xf>
    <xf numFmtId="0" fontId="10" fillId="2" borderId="17" xfId="0" applyFont="1" applyFill="1" applyBorder="1" applyAlignment="1">
      <alignment horizontal="center" vertical="center" textRotation="255"/>
    </xf>
    <xf numFmtId="0" fontId="10" fillId="2" borderId="19" xfId="0" applyFont="1" applyFill="1" applyBorder="1" applyAlignment="1">
      <alignment horizontal="center" vertical="center" textRotation="255"/>
    </xf>
    <xf numFmtId="171" fontId="10" fillId="2" borderId="18" xfId="0" applyNumberFormat="1" applyFont="1" applyFill="1" applyBorder="1" applyAlignment="1">
      <alignment horizontal="center" vertical="center" textRotation="255"/>
    </xf>
    <xf numFmtId="171" fontId="10" fillId="2" borderId="17" xfId="0" applyNumberFormat="1" applyFont="1" applyFill="1" applyBorder="1" applyAlignment="1">
      <alignment horizontal="center" vertical="center" textRotation="255"/>
    </xf>
    <xf numFmtId="171" fontId="10" fillId="2" borderId="19" xfId="0" applyNumberFormat="1" applyFont="1" applyFill="1" applyBorder="1" applyAlignment="1">
      <alignment horizontal="center" vertical="center" textRotation="255"/>
    </xf>
  </cellXfs>
  <cellStyles count="15">
    <cellStyle name="Bad" xfId="14" builtinId="27"/>
    <cellStyle name="Migliaia (0)_AZIONI" xfId="2"/>
    <cellStyle name="Migliaia_AZIONI" xfId="3"/>
    <cellStyle name="Normal" xfId="0" builtinId="0"/>
    <cellStyle name="Normal 2" xfId="1"/>
    <cellStyle name="Normal 2 2" xfId="4"/>
    <cellStyle name="Normal 3" xfId="5"/>
    <cellStyle name="Normale_AZIONI" xfId="6"/>
    <cellStyle name="Percent" xfId="13" builtinId="5"/>
    <cellStyle name="Percent 2" xfId="7"/>
    <cellStyle name="Percent 2 2" xfId="8"/>
    <cellStyle name="Percent 3" xfId="9"/>
    <cellStyle name="result" xfId="10"/>
    <cellStyle name="Valuta (0)_AZIONI" xfId="11"/>
    <cellStyle name="Valuta_AZIONI" xfId="12"/>
  </cellStyles>
  <dxfs count="2">
    <dxf>
      <font>
        <color rgb="FFFF0000"/>
      </font>
    </dxf>
    <dxf>
      <font>
        <color rgb="FF006100"/>
      </font>
      <fill>
        <patternFill>
          <bgColor rgb="FFC6EFCE"/>
        </patternFill>
      </fill>
    </dxf>
  </dxfs>
  <tableStyles count="0" defaultTableStyle="TableStyleMedium2" defaultPivotStyle="PivotStyleLight16"/>
  <colors>
    <mruColors>
      <color rgb="FFFFFF66"/>
      <color rgb="FFCC99FF"/>
      <color rgb="FF99FF33"/>
      <color rgb="FFCCECFF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volatileDependencies.xml><?xml version="1.0" encoding="utf-8"?>
<volTypes xmlns="http://schemas.openxmlformats.org/spreadsheetml/2006/main">
  <volType type="realTimeData">
    <main first="pldatasource.rtgetrtdserver">
      <tp>
        <v>2.4999535700000002</v>
        <stp/>
        <stp xml:space="preserve">	AUDONTND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K7" s="7"/>
      </tp>
      <tp>
        <v>2.4999999989999999</v>
        <stp/>
        <stp xml:space="preserve">	AUDONSWD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K9" s="7"/>
      </tp>
      <tp>
        <v>2.4999535700000002</v>
        <stp/>
        <stp xml:space="preserve">	AUDONSND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K8" s="7"/>
      </tp>
      <tp>
        <v>2.4998961749999999</v>
        <stp/>
        <stp xml:space="preserve">	AUDONOND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K6" s="7"/>
      </tp>
      <tp>
        <v>3.125</v>
        <stp/>
        <stp xml:space="preserve">	AUDON6YD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K34" s="7"/>
      </tp>
      <tp>
        <v>2.4870000000000001</v>
        <stp/>
        <stp xml:space="preserve">	AUDON6MD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K17" s="7"/>
      </tp>
      <tp>
        <v>3.2450000000000001</v>
        <stp/>
        <stp xml:space="preserve">	AUDON7YD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K35" s="7"/>
      </tp>
      <tp>
        <v>2.8679999999999999</v>
        <stp/>
        <stp xml:space="preserve">	AUDON4YD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K32" s="7"/>
      </tp>
      <tp>
        <v>2.4900000000000002</v>
        <stp/>
        <stp xml:space="preserve">	AUDON4MD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K15" s="7"/>
      </tp>
      <tp>
        <v>3.0049999999999999</v>
        <stp/>
        <stp xml:space="preserve">	AUDON5YD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K33" s="7"/>
      </tp>
      <tp>
        <v>2.4874999999999998</v>
        <stp/>
        <stp xml:space="preserve">	AUDON5MD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K16" s="7"/>
      </tp>
      <tp>
        <v>2.58</v>
        <stp/>
        <stp xml:space="preserve">	AUDON2YD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K30" s="7"/>
      </tp>
      <tp>
        <v>2.5</v>
        <stp/>
        <stp xml:space="preserve">	AUDON2MD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K13" s="7"/>
      </tp>
      <tp>
        <v>2.7250000000000001</v>
        <stp/>
        <stp xml:space="preserve">	AUDON3YD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K31" s="7"/>
      </tp>
      <tp>
        <v>2.4950000000000001</v>
        <stp/>
        <stp xml:space="preserve">	AUDON3MD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K14" s="7"/>
      </tp>
      <tp>
        <v>2.4900000000000002</v>
        <stp/>
        <stp xml:space="preserve">	AUDON1YD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K28" s="7"/>
      </tp>
      <tp>
        <v>2.5</v>
        <stp/>
        <stp xml:space="preserve">	AUDON1MD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K12" s="7"/>
      </tp>
      <tp>
        <v>3.3279999999999998</v>
        <stp/>
        <stp xml:space="preserve">	AUDON8YD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K36" s="7"/>
      </tp>
      <tp>
        <v>3.4129999999999998</v>
        <stp/>
        <stp xml:space="preserve">	AUDON9YD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K37" s="7"/>
      </tp>
      <tp>
        <v>2.4874999999999998</v>
        <stp/>
        <stp xml:space="preserve">	AUDON9MD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K18" s="7"/>
      </tp>
      <tp>
        <v>2.5204252500000002</v>
        <stp/>
        <stp xml:space="preserve">
AUDON18MD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J29" s="7"/>
      </tp>
      <tp>
        <v>2.5204252500000002</v>
        <stp/>
        <stp xml:space="preserve">
AUDON18MD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K29" s="7"/>
      </tp>
    </main>
    <main first="pldatasource.rtgetrtdserver">
      <tp>
        <v>4.048</v>
        <stp/>
        <stp xml:space="preserve">
AUDON30YD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J43" s="7"/>
      </tp>
      <tp>
        <v>3.948</v>
        <stp/>
        <stp xml:space="preserve">
AUDON20YD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J41" s="7"/>
      </tp>
      <tp>
        <v>4.01</v>
        <stp/>
        <stp xml:space="preserve">
AUDON25YD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J42" s="7"/>
      </tp>
      <tp>
        <v>3.4950000000000001</v>
        <stp/>
        <stp xml:space="preserve">
AUDON10YD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J38" s="7"/>
      </tp>
      <tp>
        <v>3.633</v>
        <stp/>
        <stp xml:space="preserve">
AUDON12YD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J39" s="7"/>
      </tp>
      <tp>
        <v>3.7829999999999999</v>
        <stp/>
        <stp xml:space="preserve">
AUDON15YD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J40" s="7"/>
      </tp>
    </main>
    <main first="pldatasource.rtgetrtdserver">
      <tp>
        <v>2.4999535700000002</v>
        <stp/>
        <stp xml:space="preserve">	AUDONTND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J7" s="7"/>
      </tp>
      <tp>
        <v>2.4999999989999999</v>
        <stp/>
        <stp xml:space="preserve">	AUDONSWD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J9" s="7"/>
      </tp>
      <tp>
        <v>2.4999535700000002</v>
        <stp/>
        <stp xml:space="preserve">	AUDONSND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J8" s="7"/>
      </tp>
      <tp>
        <v>2.4998961749999999</v>
        <stp/>
        <stp xml:space="preserve">	AUDONOND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J6" s="7"/>
      </tp>
      <tp>
        <v>3.125</v>
        <stp/>
        <stp xml:space="preserve">	AUDON6YD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J34" s="7"/>
      </tp>
      <tp>
        <v>2.4870000000000001</v>
        <stp/>
        <stp xml:space="preserve">	AUDON6MD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J17" s="7"/>
      </tp>
      <tp>
        <v>3.2450000000000001</v>
        <stp/>
        <stp xml:space="preserve">	AUDON7YD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J35" s="7"/>
      </tp>
      <tp>
        <v>2.8679999999999999</v>
        <stp/>
        <stp xml:space="preserve">	AUDON4YD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J32" s="7"/>
      </tp>
      <tp>
        <v>2.4900000000000002</v>
        <stp/>
        <stp xml:space="preserve">	AUDON4MD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J15" s="7"/>
      </tp>
      <tp>
        <v>3.0049999999999999</v>
        <stp/>
        <stp xml:space="preserve">	AUDON5YD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J33" s="7"/>
      </tp>
      <tp>
        <v>2.4874999999999998</v>
        <stp/>
        <stp xml:space="preserve">	AUDON5MD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J16" s="7"/>
      </tp>
      <tp>
        <v>2.58</v>
        <stp/>
        <stp xml:space="preserve">	AUDON2YD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J30" s="7"/>
      </tp>
      <tp>
        <v>2.5</v>
        <stp/>
        <stp xml:space="preserve">	AUDON2MD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J13" s="7"/>
      </tp>
      <tp>
        <v>2.7250000000000001</v>
        <stp/>
        <stp xml:space="preserve">	AUDON3YD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J31" s="7"/>
      </tp>
      <tp>
        <v>2.4950000000000001</v>
        <stp/>
        <stp xml:space="preserve">	AUDON3MD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J14" s="7"/>
      </tp>
      <tp>
        <v>2.4900000000000002</v>
        <stp/>
        <stp xml:space="preserve">	AUDON1YD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J28" s="7"/>
      </tp>
      <tp>
        <v>2.5</v>
        <stp/>
        <stp xml:space="preserve">	AUDON1MD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J12" s="7"/>
      </tp>
      <tp>
        <v>3.3279999999999998</v>
        <stp/>
        <stp xml:space="preserve">	AUDON8YD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J36" s="7"/>
      </tp>
      <tp>
        <v>3.4129999999999998</v>
        <stp/>
        <stp xml:space="preserve">	AUDON9YD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J37" s="7"/>
      </tp>
      <tp>
        <v>2.4874999999999998</v>
        <stp/>
        <stp xml:space="preserve">	AUDON9MD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J18" s="7"/>
      </tp>
    </main>
    <main first="pldatasource.rtgetrtdserver">
      <tp>
        <v>3.4950000000000001</v>
        <stp/>
        <stp xml:space="preserve">
AUDON10YD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K38" s="7"/>
      </tp>
      <tp>
        <v>3.633</v>
        <stp/>
        <stp xml:space="preserve">
AUDON12YD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K39" s="7"/>
      </tp>
      <tp>
        <v>3.7829999999999999</v>
        <stp/>
        <stp xml:space="preserve">
AUDON15YD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K40" s="7"/>
      </tp>
      <tp>
        <v>3.948</v>
        <stp/>
        <stp xml:space="preserve">
AUDON20YD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K41" s="7"/>
      </tp>
      <tp>
        <v>4.01</v>
        <stp/>
        <stp xml:space="preserve">
AUDON25YD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K42" s="7"/>
      </tp>
      <tp>
        <v>4.048</v>
        <stp/>
        <stp xml:space="preserve">
AUDON30YD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K43" s="7"/>
      </tp>
    </main>
    <main first="pldatasource.rtgetrtdserver">
      <tp>
        <v>2.7462120410000002</v>
        <stp/>
        <stp xml:space="preserve">	AUD6MTND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P7" s="7"/>
      </tp>
      <tp>
        <v>2.746781151</v>
        <stp/>
        <stp xml:space="preserve">	AUD6MSWD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P9" s="7"/>
      </tp>
      <tp>
        <v>2.7462956730000001</v>
        <stp/>
        <stp xml:space="preserve">	AUD6MSND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P8" s="7"/>
      </tp>
      <tp>
        <v>2.7459658060000001</v>
        <stp/>
        <stp xml:space="preserve">	AUD6MOND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P6" s="7"/>
      </tp>
      <tp>
        <v>2.7250000000000001</v>
        <stp/>
        <stp xml:space="preserve">	AUD6M6MD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P17" s="7"/>
      </tp>
      <tp>
        <v>2.7403671209999998</v>
        <stp/>
        <stp xml:space="preserve">	AUD6M4MD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P15" s="7"/>
      </tp>
      <tp>
        <v>2.7332080240000001</v>
        <stp/>
        <stp xml:space="preserve">	AUD6M5MD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P16" s="7"/>
      </tp>
      <tp>
        <v>2.7472455729999998</v>
        <stp/>
        <stp xml:space="preserve">	AUD6M2WD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P10" s="7"/>
      </tp>
      <tp>
        <v>2.747407419</v>
        <stp/>
        <stp xml:space="preserve">	AUD6M2MD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P13" s="7"/>
      </tp>
      <tp>
        <v>2.7476000169999999</v>
        <stp/>
        <stp xml:space="preserve">	AUD6M3WD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P11" s="7"/>
      </tp>
      <tp>
        <v>2.7450574649999999</v>
        <stp/>
        <stp xml:space="preserve">	AUD6M3MD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P14" s="7"/>
      </tp>
      <tp>
        <v>2.7478938519999998</v>
        <stp/>
        <stp xml:space="preserve">	AUD6M1MD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P12" s="7"/>
      </tp>
      <tp>
        <v>4.0696472259999998</v>
        <stp/>
        <stp xml:space="preserve">	AUD1M20Y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M41" s="7"/>
      </tp>
      <tp>
        <v>4.1411741989999999</v>
        <stp/>
        <stp xml:space="preserve">	AUD1M25Y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M42" s="7"/>
      </tp>
      <tp>
        <v>4.1756564909999998</v>
        <stp/>
        <stp xml:space="preserve">	AUD1M30Y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M43" s="7"/>
      </tp>
      <tp>
        <v>3.7296393819999998</v>
        <stp/>
        <stp xml:space="preserve">	AUD1M12Y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M39" s="7"/>
      </tp>
      <tp>
        <v>3.5842437810000001</v>
        <stp/>
        <stp xml:space="preserve">	AUD1M10Y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M38" s="7"/>
      </tp>
      <tp>
        <v>3.8960232760000002</v>
        <stp/>
        <stp xml:space="preserve">	AUD1M15Y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M40" s="7"/>
      </tp>
      <tp>
        <v>3.0425776550000001</v>
        <stp/>
        <stp>_x0008_AUD3M4Y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O32" s="7"/>
      </tp>
      <tp>
        <v>3.1815277370000001</v>
        <stp/>
        <stp>_x0008_AUD3M5Y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O33" s="7"/>
      </tp>
      <tp>
        <v>3.4308047230000001</v>
        <stp/>
        <stp>_x0008_AUD3M7Y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O35" s="7"/>
      </tp>
      <tp>
        <v>2.623767741</v>
        <stp/>
        <stp>_x0008_AUD3M1Y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O28" s="7"/>
      </tp>
      <tp>
        <v>2.74</v>
        <stp/>
        <stp>_x0008_AUD3M2Y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O30" s="7"/>
      </tp>
      <tp>
        <v>2.89</v>
        <stp/>
        <stp>_x0008_AUD3M3Y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O31" s="7"/>
      </tp>
    </main>
    <main first="pldatasource.rtgetrtdserver">
      <tp>
        <v>4.1681050060000002</v>
        <stp/>
        <stp xml:space="preserve">	AUD3M20Y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O41" s="7"/>
      </tp>
      <tp>
        <v>4.2312922220000004</v>
        <stp/>
        <stp xml:space="preserve">	AUD3M25Y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O42" s="7"/>
      </tp>
      <tp>
        <v>4.2610003069999998</v>
        <stp/>
        <stp xml:space="preserve">	AUD3M30Y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O43" s="7"/>
      </tp>
      <tp>
        <v>3.8398309820000001</v>
        <stp/>
        <stp xml:space="preserve">	AUD3M12Y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O39" s="7"/>
      </tp>
      <tp>
        <v>3.6960976689999998</v>
        <stp/>
        <stp xml:space="preserve">	AUD3M10Y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O38" s="7"/>
      </tp>
      <tp>
        <v>3.9996644940000001</v>
        <stp/>
        <stp xml:space="preserve">	AUD3M15Y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O40" s="7"/>
      </tp>
      <tp>
        <v>2.5533129290000001</v>
        <stp/>
        <stp>_x0008_AUD1M9M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M27" s="7"/>
      </tp>
      <tp>
        <v>2.9403842939999998</v>
        <stp/>
        <stp>_x0008_AUD1M4Y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M32" s="7"/>
      </tp>
      <tp>
        <v>3.0761547280000001</v>
        <stp/>
        <stp>_x0008_AUD1M5Y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M33" s="7"/>
      </tp>
      <tp>
        <v>2.5645011040000001</v>
        <stp/>
        <stp>_x0008_AUD1M6M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M26" s="7"/>
      </tp>
      <tp>
        <v>3.321645363</v>
        <stp/>
        <stp>_x0008_AUD1M7Y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M35" s="7"/>
      </tp>
      <tp>
        <v>2.5583409879999999</v>
        <stp/>
        <stp>_x0008_AUD1M1Y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M28" s="7"/>
      </tp>
      <tp>
        <v>2.6541656360000001</v>
        <stp/>
        <stp>_x0008_AUD1M2Y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M30" s="7"/>
      </tp>
      <tp>
        <v>2.7947532430000002</v>
        <stp/>
        <stp>_x0008_AUD1M3Y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M31" s="7"/>
      </tp>
      <tp>
        <v>2.57427166</v>
        <stp/>
        <stp>_x0008_AUD1M3M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M25" s="7"/>
      </tp>
    </main>
    <main first="pldatasource.rtgetrtdserver">
      <tp>
        <v>2.6194344699999998</v>
        <stp/>
        <stp xml:space="preserve">	AUD3MTND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N7" s="7"/>
      </tp>
      <tp>
        <v>2.6200590949999998</v>
        <stp/>
        <stp xml:space="preserve">	AUD3MSWD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N9" s="7"/>
      </tp>
      <tp>
        <v>2.6195242049999998</v>
        <stp/>
        <stp xml:space="preserve">	AUD3MSND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N8" s="7"/>
      </tp>
      <tp>
        <v>2.6191662710000001</v>
        <stp/>
        <stp xml:space="preserve">	AUD3MOND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N6" s="7"/>
      </tp>
      <tp>
        <v>2.6206611739999999</v>
        <stp/>
        <stp xml:space="preserve">	AUD3M2WD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N10" s="7"/>
      </tp>
      <tp>
        <v>2.6242106170000001</v>
        <stp/>
        <stp xml:space="preserve">	AUD3M2MD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N13" s="7"/>
      </tp>
      <tp>
        <v>2.6212395709999998</v>
        <stp/>
        <stp xml:space="preserve">	AUD3M3WD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N11" s="7"/>
      </tp>
      <tp>
        <v>2.6257131139999998</v>
        <stp/>
        <stp xml:space="preserve">	AUD3M3MD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N14" s="7"/>
      </tp>
      <tp>
        <v>2.6219483690000001</v>
        <stp/>
        <stp xml:space="preserve">	AUD3M1MD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N12" s="7"/>
      </tp>
      <tp>
        <v>3.13</v>
        <stp/>
        <stp>_x0008_AUD6M4Y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Q32" s="7"/>
      </tp>
      <tp>
        <v>3.2725</v>
        <stp/>
        <stp>_x0008_AUD6M5Y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Q33" s="7"/>
      </tp>
      <tp>
        <v>3.5249999999999999</v>
        <stp/>
        <stp>_x0008_AUD6M7Y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Q35" s="7"/>
      </tp>
      <tp>
        <v>2.675060883</v>
        <stp/>
        <stp>_x0008_AUD6M1Y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Q28" s="7"/>
      </tp>
      <tp>
        <v>2.8054630820000002</v>
        <stp/>
        <stp>_x0008_AUD6M2Y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Q30" s="7"/>
      </tp>
      <tp>
        <v>2.9632643650000001</v>
        <stp/>
        <stp>_x0008_AUD6M3Y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Q31" s="7"/>
      </tp>
    </main>
    <main first="pldatasource.rtgetrtdserver">
      <tp>
        <v>2.6409742</v>
        <stp/>
        <stp xml:space="preserve">	AUD1MTND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L7" s="7"/>
      </tp>
      <tp>
        <v>2.6395971390000001</v>
        <stp/>
        <stp xml:space="preserve">	AUD1MSWD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L9" s="7"/>
      </tp>
      <tp>
        <v>2.6408090139999998</v>
        <stp/>
        <stp xml:space="preserve">	AUD1MSND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L8" s="7"/>
      </tp>
      <tp>
        <v>2.6415328310000001</v>
        <stp/>
        <stp xml:space="preserve">	AUD1MOND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L6" s="7"/>
      </tp>
      <tp>
        <v>2.6368271230000002</v>
        <stp/>
        <stp xml:space="preserve">	AUD1M2WD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L10" s="7"/>
      </tp>
      <tp>
        <v>2.6325945270000002</v>
        <stp/>
        <stp xml:space="preserve">	AUD1M3WD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L11" s="7"/>
      </tp>
      <tp>
        <v>2.625</v>
        <stp/>
        <stp xml:space="preserve">	AUD1M1MD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L12" s="7"/>
      </tp>
      <tp>
        <v>4.2474999999999996</v>
        <stp/>
        <stp xml:space="preserve">	AUD6M20Y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Q41" s="7"/>
      </tp>
      <tp>
        <v>4.3</v>
        <stp/>
        <stp xml:space="preserve">	AUD6M25Y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Q42" s="7"/>
      </tp>
      <tp>
        <v>4.32</v>
        <stp/>
        <stp xml:space="preserve">	AUD6M30Y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Q43" s="7"/>
      </tp>
      <tp>
        <v>3.9350000000000001</v>
        <stp/>
        <stp xml:space="preserve">	AUD6M12Y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Q39" s="7"/>
      </tp>
      <tp>
        <v>3.7925</v>
        <stp/>
        <stp xml:space="preserve">	AUD6M10Y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Q38" s="7"/>
      </tp>
      <tp>
        <v>4.09</v>
        <stp/>
        <stp xml:space="preserve">	AUD6M15Y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Q40" s="7"/>
      </tp>
    </main>
    <main first="pldatasource.rtgetrtdserver">
      <tp>
        <v>3.5249999999999999</v>
        <stp/>
        <stp>_x0008_AUD6M7Y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P35" s="7"/>
      </tp>
      <tp>
        <v>3.2725</v>
        <stp/>
        <stp>_x0008_AUD6M5Y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P33" s="7"/>
      </tp>
      <tp>
        <v>3.13</v>
        <stp/>
        <stp>_x0008_AUD6M4Y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P32" s="7"/>
      </tp>
      <tp>
        <v>2.9632643650000001</v>
        <stp/>
        <stp>_x0008_AUD6M3Y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P31" s="7"/>
      </tp>
      <tp>
        <v>2.8054630820000002</v>
        <stp/>
        <stp>_x0008_AUD6M2Y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P30" s="7"/>
      </tp>
      <tp>
        <v>2.675060883</v>
        <stp/>
        <stp>_x0008_AUD6M1Y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P28" s="7"/>
      </tp>
    </main>
    <main first="pldatasource.rtgetrtdserver">
      <tp>
        <v>2.5533129290000001</v>
        <stp/>
        <stp>_x0008_AUD1M9M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L27" s="7"/>
      </tp>
      <tp>
        <v>3.321645363</v>
        <stp/>
        <stp>_x0008_AUD1M7Y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L35" s="7"/>
      </tp>
      <tp>
        <v>2.5645011040000001</v>
        <stp/>
        <stp>_x0008_AUD1M6M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L26" s="7"/>
      </tp>
      <tp>
        <v>3.0761547280000001</v>
        <stp/>
        <stp>_x0008_AUD1M5Y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L33" s="7"/>
      </tp>
      <tp>
        <v>2.9403842939999998</v>
        <stp/>
        <stp>_x0008_AUD1M4Y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L32" s="7"/>
      </tp>
      <tp>
        <v>2.57427166</v>
        <stp/>
        <stp>_x0008_AUD1M3M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L25" s="7"/>
      </tp>
      <tp>
        <v>2.7947532430000002</v>
        <stp/>
        <stp>_x0008_AUD1M3Y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L31" s="7"/>
      </tp>
      <tp>
        <v>2.6541656360000001</v>
        <stp/>
        <stp>_x0008_AUD1M2Y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L30" s="7"/>
      </tp>
      <tp>
        <v>2.5583409879999999</v>
        <stp/>
        <stp>_x0008_AUD1M1Y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L28" s="7"/>
      </tp>
    </main>
    <main first="pldatasource.rtgetrtdserver">
      <tp>
        <v>3.4308047230000001</v>
        <stp/>
        <stp>_x0008_AUD3M7Y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N35" s="7"/>
      </tp>
      <tp>
        <v>3.1815277370000001</v>
        <stp/>
        <stp>_x0008_AUD3M5Y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N33" s="7"/>
      </tp>
      <tp>
        <v>3.0425776550000001</v>
        <stp/>
        <stp>_x0008_AUD3M4Y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N32" s="7"/>
      </tp>
      <tp>
        <v>2.89</v>
        <stp/>
        <stp>_x0008_AUD3M3Y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N31" s="7"/>
      </tp>
      <tp>
        <v>2.74</v>
        <stp/>
        <stp>_x0008_AUD3M2Y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N30" s="7"/>
      </tp>
      <tp>
        <v>2.623767741</v>
        <stp/>
        <stp>_x0008_AUD3M1Y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N28" s="7"/>
      </tp>
      <tp>
        <v>4.1681050060000002</v>
        <stp/>
        <stp xml:space="preserve">	AUD3M20Y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N41" s="7"/>
      </tp>
      <tp>
        <v>4.2312922220000004</v>
        <stp/>
        <stp xml:space="preserve">	AUD3M25Y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N42" s="7"/>
      </tp>
      <tp>
        <v>4.2610003069999998</v>
        <stp/>
        <stp xml:space="preserve">	AUD3M30Y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N43" s="7"/>
      </tp>
      <tp>
        <v>3.6960976689999998</v>
        <stp/>
        <stp xml:space="preserve">	AUD3M10Y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N38" s="7"/>
      </tp>
      <tp>
        <v>3.8398309820000001</v>
        <stp/>
        <stp xml:space="preserve">	AUD3M12Y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N39" s="7"/>
      </tp>
      <tp>
        <v>3.9996644940000001</v>
        <stp/>
        <stp xml:space="preserve">	AUD3M15Y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N40" s="7"/>
      </tp>
      <tp>
        <v>4.0696472259999998</v>
        <stp/>
        <stp xml:space="preserve">	AUD1M20Y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L41" s="7"/>
      </tp>
      <tp>
        <v>4.1411741989999999</v>
        <stp/>
        <stp xml:space="preserve">	AUD1M25Y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L42" s="7"/>
      </tp>
      <tp>
        <v>4.1756564909999998</v>
        <stp/>
        <stp xml:space="preserve">	AUD1M30Y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L43" s="7"/>
      </tp>
      <tp>
        <v>3.5842437810000001</v>
        <stp/>
        <stp xml:space="preserve">	AUD1M10Y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L38" s="7"/>
      </tp>
      <tp>
        <v>3.7296393819999998</v>
        <stp/>
        <stp xml:space="preserve">	AUD1M12Y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L39" s="7"/>
      </tp>
      <tp>
        <v>3.8960232760000002</v>
        <stp/>
        <stp xml:space="preserve">	AUD1M15Y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L40" s="7"/>
      </tp>
      <tp>
        <v>2.7462120410000002</v>
        <stp/>
        <stp xml:space="preserve">	AUD6MTND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Q7" s="7"/>
      </tp>
      <tp>
        <v>2.746781151</v>
        <stp/>
        <stp xml:space="preserve">	AUD6MSWD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Q9" s="7"/>
      </tp>
      <tp>
        <v>2.7462956730000001</v>
        <stp/>
        <stp xml:space="preserve">	AUD6MSND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Q8" s="7"/>
      </tp>
      <tp>
        <v>2.7459658060000001</v>
        <stp/>
        <stp xml:space="preserve">	AUD6MOND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Q6" s="7"/>
      </tp>
      <tp>
        <v>2.7250000000000001</v>
        <stp/>
        <stp xml:space="preserve">	AUD6M6MD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Q17" s="7"/>
      </tp>
      <tp>
        <v>2.7403671209999998</v>
        <stp/>
        <stp xml:space="preserve">	AUD6M4MD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Q15" s="7"/>
      </tp>
      <tp>
        <v>2.7332080240000001</v>
        <stp/>
        <stp xml:space="preserve">	AUD6M5MD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Q16" s="7"/>
      </tp>
      <tp>
        <v>2.7472455729999998</v>
        <stp/>
        <stp xml:space="preserve">	AUD6M2WD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Q10" s="7"/>
      </tp>
      <tp>
        <v>2.747407419</v>
        <stp/>
        <stp xml:space="preserve">	AUD6M2MD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Q13" s="7"/>
      </tp>
      <tp>
        <v>2.7476000169999999</v>
        <stp/>
        <stp xml:space="preserve">	AUD6M3WD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Q11" s="7"/>
      </tp>
      <tp>
        <v>2.7450574649999999</v>
        <stp/>
        <stp xml:space="preserve">	AUD6M3MD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Q14" s="7"/>
      </tp>
      <tp>
        <v>2.7478938519999998</v>
        <stp/>
        <stp xml:space="preserve">	AUD6M1MD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Q12" s="7"/>
      </tp>
      <tp>
        <v>4.2474999999999996</v>
        <stp/>
        <stp xml:space="preserve">	AUD6M20Y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P41" s="7"/>
      </tp>
      <tp>
        <v>4.3</v>
        <stp/>
        <stp xml:space="preserve">	AUD6M25Y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P42" s="7"/>
      </tp>
      <tp>
        <v>4.32</v>
        <stp/>
        <stp xml:space="preserve">	AUD6M30Y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P43" s="7"/>
      </tp>
      <tp>
        <v>3.7925</v>
        <stp/>
        <stp xml:space="preserve">	AUD6M10Y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P38" s="7"/>
      </tp>
      <tp>
        <v>3.9350000000000001</v>
        <stp/>
        <stp xml:space="preserve">	AUD6M12Y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P39" s="7"/>
      </tp>
      <tp>
        <v>4.09</v>
        <stp/>
        <stp xml:space="preserve">	AUD6M15Y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P40" s="7"/>
      </tp>
      <tp>
        <v>2.6409742</v>
        <stp/>
        <stp xml:space="preserve">	AUD1MTND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M7" s="7"/>
      </tp>
      <tp>
        <v>2.6395971390000001</v>
        <stp/>
        <stp xml:space="preserve">	AUD1MSWD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M9" s="7"/>
      </tp>
      <tp>
        <v>2.6408090139999998</v>
        <stp/>
        <stp xml:space="preserve">	AUD1MSND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M8" s="7"/>
      </tp>
      <tp>
        <v>2.6415328310000001</v>
        <stp/>
        <stp xml:space="preserve">	AUD1MOND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M6" s="7"/>
      </tp>
      <tp>
        <v>2.6368271230000002</v>
        <stp/>
        <stp xml:space="preserve">	AUD1M2WD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M10" s="7"/>
      </tp>
      <tp>
        <v>2.6325945270000002</v>
        <stp/>
        <stp xml:space="preserve">	AUD1M3WD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M11" s="7"/>
      </tp>
      <tp>
        <v>2.625</v>
        <stp/>
        <stp xml:space="preserve">	AUD1M1MD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M12" s="7"/>
      </tp>
      <tp>
        <v>2.6194344699999998</v>
        <stp/>
        <stp xml:space="preserve">	AUD3MTND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O7" s="7"/>
      </tp>
      <tp>
        <v>2.6200590949999998</v>
        <stp/>
        <stp xml:space="preserve">	AUD3MSWD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O9" s="7"/>
      </tp>
      <tp>
        <v>2.6195242049999998</v>
        <stp/>
        <stp xml:space="preserve">	AUD3MSND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O8" s="7"/>
      </tp>
      <tp>
        <v>2.6191662710000001</v>
        <stp/>
        <stp xml:space="preserve">	AUD3MOND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O6" s="7"/>
      </tp>
      <tp>
        <v>2.6206611739999999</v>
        <stp/>
        <stp xml:space="preserve">	AUD3M2WD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O10" s="7"/>
      </tp>
      <tp>
        <v>2.6242106170000001</v>
        <stp/>
        <stp xml:space="preserve">	AUD3M2MD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O13" s="7"/>
      </tp>
      <tp>
        <v>2.6212395709999998</v>
        <stp/>
        <stp xml:space="preserve">	AUD3M3WD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O11" s="7"/>
      </tp>
      <tp>
        <v>2.6257131139999998</v>
        <stp/>
        <stp xml:space="preserve">	AUD3M3MD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O14" s="7"/>
      </tp>
      <tp>
        <v>2.6219483690000001</v>
        <stp/>
        <stp xml:space="preserve">	AUD3M1MD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O12" s="7"/>
      </tp>
      <tp t="s">
        <v>#N/A RIC Not Found</v>
        <stp/>
        <stp>_x0007_AUD3MH5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O21" s="7"/>
      </tp>
      <tp t="s">
        <v>#N/A RIC Not Found</v>
        <stp/>
        <stp>_x0007_AUD3MM5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O22" s="7"/>
      </tp>
      <tp t="s">
        <v>#N/A RIC Not Found</v>
        <stp/>
        <stp>_x0007_AUD3MZ4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O20" s="7"/>
      </tp>
      <tp t="s">
        <v>#N/A RIC Not Found</v>
        <stp/>
        <stp>_x0007_AUD3MZ5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O24" s="7"/>
      </tp>
      <tp t="s">
        <v>#N/A RIC Not Found</v>
        <stp/>
        <stp>_x0007_AUD3MU4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O19" s="7"/>
      </tp>
      <tp t="s">
        <v>#N/A RIC Not Found</v>
        <stp/>
        <stp>_x0007_AUD3MU5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O23" s="7"/>
      </tp>
      <tp t="s">
        <v>#N/A RIC Not Found</v>
        <stp/>
        <stp>_x0007_AUD3MU5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N23" s="7"/>
      </tp>
      <tp t="s">
        <v>#N/A RIC Not Found</v>
        <stp/>
        <stp>_x0007_AUD3MU4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N19" s="7"/>
      </tp>
      <tp t="s">
        <v>#N/A RIC Not Found</v>
        <stp/>
        <stp>_x0007_AUD3MZ5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N24" s="7"/>
      </tp>
      <tp t="s">
        <v>#N/A RIC Not Found</v>
        <stp/>
        <stp>_x0007_AUD3MZ4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N20" s="7"/>
      </tp>
      <tp t="s">
        <v>#N/A RIC Not Found</v>
        <stp/>
        <stp>_x0007_AUD3MH5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N21" s="7"/>
      </tp>
      <tp t="s">
        <v>#N/A RIC Not Found</v>
        <stp/>
        <stp>_x0007_AUD3MM5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N22" s="7"/>
      </tp>
    </main>
  </volType>
</volTypes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externalLink" Target="externalLinks/externalLink1.xml"/><Relationship Id="rId12" Type="http://schemas.openxmlformats.org/officeDocument/2006/relationships/volatileDependencies" Target="volatileDependenci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AUD_Market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General Settings"/>
      <sheetName val="BBSW"/>
      <sheetName val="BBSWSwapForBasisCalc"/>
      <sheetName val="OIS"/>
      <sheetName val="MT_OIS"/>
      <sheetName val="Deposits"/>
      <sheetName val="FRA"/>
      <sheetName val="Futures1M"/>
      <sheetName val="Futures3M"/>
      <sheetName val="FuturesHWConvAdj"/>
      <sheetName val="Swap3M"/>
      <sheetName val="Swap6M"/>
      <sheetName val="BasisSwap1M3M"/>
      <sheetName val="BasisSwap3M6M"/>
    </sheetNames>
    <definedNames>
      <definedName name="TriggerCounter" refersTo="='General Settings'!$D$7"/>
    </definedNames>
    <sheetDataSet>
      <sheetData sheetId="0">
        <row r="7">
          <cell r="D7">
            <v>5</v>
          </cell>
        </row>
      </sheetData>
      <sheetData sheetId="1">
        <row r="7">
          <cell r="D7">
            <v>0</v>
          </cell>
        </row>
      </sheetData>
      <sheetData sheetId="2">
        <row r="7">
          <cell r="D7" t="str">
            <v>3M</v>
          </cell>
        </row>
      </sheetData>
      <sheetData sheetId="3">
        <row r="7">
          <cell r="D7" t="str">
            <v>AUDOIS3W_Quote</v>
          </cell>
        </row>
      </sheetData>
      <sheetData sheetId="4">
        <row r="7">
          <cell r="D7" t="str">
            <v>3W</v>
          </cell>
        </row>
      </sheetData>
      <sheetData sheetId="5">
        <row r="7">
          <cell r="D7" t="str">
            <v>AUDSND_Quote#0000</v>
          </cell>
        </row>
      </sheetData>
      <sheetData sheetId="6">
        <row r="7">
          <cell r="D7" t="str">
            <v>AUD3x6F_Quote</v>
          </cell>
        </row>
      </sheetData>
      <sheetData sheetId="7">
        <row r="7">
          <cell r="D7" t="str">
            <v>F5</v>
          </cell>
        </row>
      </sheetData>
      <sheetData sheetId="8">
        <row r="7">
          <cell r="D7" t="str">
            <v>X4</v>
          </cell>
        </row>
      </sheetData>
      <sheetData sheetId="9"/>
      <sheetData sheetId="10">
        <row r="7">
          <cell r="D7" t="str">
            <v>3AB</v>
          </cell>
        </row>
      </sheetData>
      <sheetData sheetId="11">
        <row r="7">
          <cell r="D7" t="str">
            <v>6AB</v>
          </cell>
        </row>
      </sheetData>
      <sheetData sheetId="12">
        <row r="7">
          <cell r="D7" t="str">
            <v>3BR</v>
          </cell>
        </row>
      </sheetData>
      <sheetData sheetId="13">
        <row r="7">
          <cell r="D7" t="str">
            <v>6BR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01"/>
  <sheetViews>
    <sheetView showGridLines="0" workbookViewId="0">
      <selection activeCell="D4" sqref="D4"/>
    </sheetView>
  </sheetViews>
  <sheetFormatPr defaultRowHeight="13.5" x14ac:dyDescent="0.25"/>
  <cols>
    <col min="1" max="2" width="2.7109375" style="64" customWidth="1"/>
    <col min="3" max="3" width="21.42578125" style="64" bestFit="1" customWidth="1"/>
    <col min="4" max="4" width="28.5703125" style="64" bestFit="1" customWidth="1"/>
    <col min="5" max="5" width="2.7109375" style="64" customWidth="1"/>
    <col min="6" max="6" width="3.42578125" style="64" customWidth="1"/>
    <col min="7" max="16384" width="9.140625" style="64"/>
  </cols>
  <sheetData>
    <row r="1" spans="1:26" s="11" customFormat="1" ht="12" thickBot="1" x14ac:dyDescent="0.25">
      <c r="A1" s="2"/>
      <c r="B1" s="2" t="str">
        <f>_xll.qlxlVersion(TRUE)</f>
        <v>QuantLibXL 1.5.0 - MS VC++ 9.0 - Multithreaded Dynamic Runtime library - Release Configuration - Jun 25 2014 10:33:09</v>
      </c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ht="19.5" x14ac:dyDescent="0.35">
      <c r="A2" s="62"/>
      <c r="B2" s="77" t="s">
        <v>4</v>
      </c>
      <c r="C2" s="78"/>
      <c r="D2" s="78"/>
      <c r="E2" s="63"/>
      <c r="F2" s="62"/>
      <c r="G2" s="62"/>
      <c r="H2" s="62"/>
      <c r="I2" s="62"/>
      <c r="J2" s="62"/>
      <c r="K2" s="62"/>
      <c r="L2" s="62"/>
      <c r="M2" s="62"/>
      <c r="N2" s="62"/>
      <c r="O2" s="62"/>
      <c r="P2" s="62"/>
      <c r="Q2" s="62"/>
      <c r="R2" s="62"/>
      <c r="S2" s="62"/>
      <c r="T2" s="62"/>
      <c r="U2" s="62"/>
      <c r="V2" s="62"/>
      <c r="W2" s="62"/>
      <c r="X2" s="62"/>
      <c r="Y2" s="62"/>
      <c r="Z2" s="62"/>
    </row>
    <row r="3" spans="1:26" s="11" customFormat="1" ht="11.25" x14ac:dyDescent="0.2">
      <c r="A3" s="2"/>
      <c r="B3" s="65"/>
      <c r="C3" s="66"/>
      <c r="D3" s="66"/>
      <c r="E3" s="67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spans="1:26" s="11" customFormat="1" ht="11.25" x14ac:dyDescent="0.2">
      <c r="A4" s="2"/>
      <c r="B4" s="65"/>
      <c r="C4" s="80" t="s">
        <v>5</v>
      </c>
      <c r="D4" s="68">
        <v>41886.425243055557</v>
      </c>
      <c r="E4" s="67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spans="1:26" s="11" customFormat="1" ht="11.25" x14ac:dyDescent="0.2">
      <c r="A5" s="2"/>
      <c r="B5" s="65"/>
      <c r="C5" s="80" t="s">
        <v>12</v>
      </c>
      <c r="D5" s="68">
        <f>_xll.qlSettingsEvaluationDate(Trigger)</f>
        <v>41886</v>
      </c>
      <c r="E5" s="67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spans="1:26" s="11" customFormat="1" ht="11.25" x14ac:dyDescent="0.2">
      <c r="A6" s="2"/>
      <c r="B6" s="65"/>
      <c r="C6" s="81" t="s">
        <v>68</v>
      </c>
      <c r="D6" s="69">
        <f>[1]!TriggerCounter</f>
        <v>5</v>
      </c>
      <c r="E6" s="67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spans="1:26" s="11" customFormat="1" ht="12" thickBot="1" x14ac:dyDescent="0.25">
      <c r="A7" s="2"/>
      <c r="B7" s="70"/>
      <c r="C7" s="71"/>
      <c r="D7" s="71"/>
      <c r="E7" s="7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spans="1:26" ht="14.25" thickBot="1" x14ac:dyDescent="0.3">
      <c r="A8" s="62"/>
      <c r="B8" s="62"/>
      <c r="C8" s="62"/>
      <c r="D8" s="62"/>
      <c r="E8" s="62"/>
      <c r="F8" s="62"/>
      <c r="G8" s="62"/>
      <c r="H8" s="62"/>
      <c r="I8" s="62"/>
      <c r="J8" s="62"/>
      <c r="K8" s="62"/>
      <c r="L8" s="62"/>
      <c r="M8" s="62"/>
      <c r="N8" s="62"/>
      <c r="O8" s="62"/>
      <c r="P8" s="62"/>
      <c r="Q8" s="62"/>
      <c r="R8" s="62"/>
      <c r="S8" s="62"/>
      <c r="T8" s="62"/>
      <c r="U8" s="62"/>
      <c r="V8" s="62"/>
      <c r="W8" s="62"/>
      <c r="X8" s="62"/>
      <c r="Y8" s="62"/>
      <c r="Z8" s="62"/>
    </row>
    <row r="9" spans="1:26" ht="16.5" x14ac:dyDescent="0.3">
      <c r="A9" s="62"/>
      <c r="B9" s="77" t="s">
        <v>3</v>
      </c>
      <c r="C9" s="78"/>
      <c r="D9" s="78"/>
      <c r="E9" s="79"/>
      <c r="F9" s="62"/>
      <c r="G9" s="62"/>
      <c r="H9" s="62"/>
      <c r="I9" s="62"/>
      <c r="J9" s="62"/>
      <c r="K9" s="62"/>
      <c r="L9" s="62"/>
      <c r="M9" s="62"/>
      <c r="N9" s="62"/>
      <c r="O9" s="62"/>
      <c r="P9" s="62"/>
      <c r="Q9" s="62"/>
      <c r="R9" s="62"/>
      <c r="S9" s="62"/>
      <c r="T9" s="62"/>
      <c r="U9" s="62"/>
      <c r="V9" s="62"/>
      <c r="W9" s="62"/>
      <c r="X9" s="62"/>
      <c r="Y9" s="62"/>
      <c r="Z9" s="62"/>
    </row>
    <row r="10" spans="1:26" s="11" customFormat="1" ht="11.25" x14ac:dyDescent="0.2">
      <c r="A10" s="2"/>
      <c r="B10" s="65"/>
      <c r="C10" s="66"/>
      <c r="D10" s="66"/>
      <c r="E10" s="67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spans="1:26" s="11" customFormat="1" ht="11.25" x14ac:dyDescent="0.2">
      <c r="A11" s="2"/>
      <c r="B11" s="65"/>
      <c r="C11" s="80" t="s">
        <v>6</v>
      </c>
      <c r="D11" s="73" t="s">
        <v>82</v>
      </c>
      <c r="E11" s="67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spans="1:26" s="11" customFormat="1" ht="11.25" x14ac:dyDescent="0.2">
      <c r="A12" s="2"/>
      <c r="B12" s="65"/>
      <c r="C12" s="80" t="s">
        <v>86</v>
      </c>
      <c r="D12" s="73" t="str">
        <f>Currency&amp;"ON"</f>
        <v>AUDON</v>
      </c>
      <c r="E12" s="67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spans="1:26" s="11" customFormat="1" ht="11.25" x14ac:dyDescent="0.2">
      <c r="A13" s="2"/>
      <c r="B13" s="65"/>
      <c r="C13" s="80" t="s">
        <v>11</v>
      </c>
      <c r="D13" s="74" t="str">
        <f>PROPER(Currency)&amp;"BBSW"</f>
        <v>AudBBSW</v>
      </c>
      <c r="E13" s="67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spans="1:26" s="11" customFormat="1" ht="11.25" x14ac:dyDescent="0.2">
      <c r="A14" s="2"/>
      <c r="B14" s="65"/>
      <c r="C14" s="80" t="s">
        <v>13</v>
      </c>
      <c r="D14" s="74" t="s">
        <v>14</v>
      </c>
      <c r="E14" s="67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spans="1:26" s="11" customFormat="1" ht="11.25" x14ac:dyDescent="0.2">
      <c r="A15" s="2"/>
      <c r="B15" s="65"/>
      <c r="C15" s="80" t="s">
        <v>9</v>
      </c>
      <c r="D15" s="75">
        <v>1</v>
      </c>
      <c r="E15" s="67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spans="1:26" s="11" customFormat="1" ht="11.25" x14ac:dyDescent="0.2">
      <c r="A16" s="2"/>
      <c r="B16" s="65"/>
      <c r="C16" s="80" t="s">
        <v>80</v>
      </c>
      <c r="D16" s="74" t="s">
        <v>83</v>
      </c>
      <c r="E16" s="67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spans="1:26" s="11" customFormat="1" ht="11.25" x14ac:dyDescent="0.2">
      <c r="A17" s="2"/>
      <c r="B17" s="65"/>
      <c r="C17" s="80" t="s">
        <v>81</v>
      </c>
      <c r="D17" s="74" t="s">
        <v>83</v>
      </c>
      <c r="E17" s="67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spans="1:26" s="11" customFormat="1" ht="11.25" x14ac:dyDescent="0.2">
      <c r="A18" s="2"/>
      <c r="B18" s="65"/>
      <c r="C18" s="80" t="s">
        <v>79</v>
      </c>
      <c r="D18" s="74" t="b">
        <f>_xll.qlCalendarIsHoliday(LocalCalendar,_xll.qlCalendarAdvance(LiborCalendar,EvaluationDate,SettlementDays&amp;"D","f",FALSE,Trigger))</f>
        <v>0</v>
      </c>
      <c r="E18" s="67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spans="1:26" s="11" customFormat="1" ht="11.25" x14ac:dyDescent="0.2">
      <c r="A19" s="2"/>
      <c r="B19" s="65"/>
      <c r="C19" s="80" t="s">
        <v>7</v>
      </c>
      <c r="D19" s="74" t="str">
        <f>IF(D18,LocalCalendar,LiborCalendar)</f>
        <v>Australia</v>
      </c>
      <c r="E19" s="67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spans="1:26" s="11" customFormat="1" ht="11.25" x14ac:dyDescent="0.2">
      <c r="A20" s="2"/>
      <c r="B20" s="65"/>
      <c r="C20" s="81" t="s">
        <v>10</v>
      </c>
      <c r="D20" s="76">
        <f>_xll.qlCalendarAdvance(Calendar,EvaluationDate,SettlementDays&amp;"d","following",FALSE)</f>
        <v>41887</v>
      </c>
      <c r="E20" s="67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spans="1:26" s="11" customFormat="1" ht="11.25" x14ac:dyDescent="0.2">
      <c r="A21" s="2"/>
      <c r="B21" s="65"/>
      <c r="C21" s="81" t="s">
        <v>61</v>
      </c>
      <c r="D21" s="76" t="s">
        <v>62</v>
      </c>
      <c r="E21" s="67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spans="1:26" s="11" customFormat="1" ht="12" thickBot="1" x14ac:dyDescent="0.25">
      <c r="A22" s="2"/>
      <c r="B22" s="70"/>
      <c r="C22" s="71"/>
      <c r="D22" s="71"/>
      <c r="E22" s="7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spans="1:26" x14ac:dyDescent="0.25">
      <c r="A23" s="62"/>
      <c r="B23" s="62"/>
      <c r="C23" s="62"/>
      <c r="D23" s="62"/>
      <c r="E23" s="62"/>
      <c r="F23" s="62"/>
      <c r="G23" s="62"/>
      <c r="H23" s="62"/>
      <c r="I23" s="62"/>
      <c r="J23" s="62"/>
      <c r="K23" s="62"/>
      <c r="L23" s="62"/>
      <c r="M23" s="62"/>
      <c r="N23" s="62"/>
      <c r="O23" s="62"/>
      <c r="P23" s="62"/>
      <c r="Q23" s="62"/>
      <c r="R23" s="62"/>
      <c r="S23" s="62"/>
      <c r="T23" s="62"/>
      <c r="U23" s="62"/>
      <c r="V23" s="62"/>
      <c r="W23" s="62"/>
      <c r="X23" s="62"/>
      <c r="Y23" s="62"/>
      <c r="Z23" s="62"/>
    </row>
    <row r="24" spans="1:26" x14ac:dyDescent="0.25">
      <c r="A24" s="62"/>
      <c r="B24" s="62"/>
      <c r="C24" s="62"/>
      <c r="D24" s="62"/>
      <c r="E24" s="62"/>
      <c r="F24" s="62"/>
      <c r="G24" s="62"/>
      <c r="H24" s="62"/>
      <c r="I24" s="62"/>
      <c r="J24" s="62"/>
      <c r="K24" s="62"/>
      <c r="L24" s="62"/>
      <c r="M24" s="62"/>
      <c r="N24" s="62"/>
      <c r="O24" s="62"/>
      <c r="P24" s="62"/>
      <c r="Q24" s="62"/>
      <c r="R24" s="62"/>
      <c r="S24" s="62"/>
      <c r="T24" s="62"/>
      <c r="U24" s="62"/>
      <c r="V24" s="62"/>
      <c r="W24" s="62"/>
      <c r="X24" s="62"/>
      <c r="Y24" s="62"/>
      <c r="Z24" s="62"/>
    </row>
    <row r="25" spans="1:26" x14ac:dyDescent="0.25">
      <c r="A25" s="62"/>
      <c r="B25" s="62"/>
      <c r="C25" s="62"/>
      <c r="D25" s="62"/>
      <c r="E25" s="62"/>
      <c r="F25" s="62"/>
      <c r="G25" s="62"/>
      <c r="H25" s="62"/>
      <c r="I25" s="62"/>
      <c r="J25" s="62"/>
      <c r="K25" s="62"/>
      <c r="L25" s="62"/>
      <c r="M25" s="62"/>
      <c r="N25" s="62"/>
      <c r="O25" s="62"/>
      <c r="P25" s="62"/>
      <c r="Q25" s="62"/>
      <c r="R25" s="62"/>
      <c r="S25" s="62"/>
      <c r="T25" s="62"/>
      <c r="U25" s="62"/>
      <c r="V25" s="62"/>
      <c r="W25" s="62"/>
      <c r="X25" s="62"/>
      <c r="Y25" s="62"/>
      <c r="Z25" s="62"/>
    </row>
    <row r="26" spans="1:26" x14ac:dyDescent="0.25">
      <c r="A26" s="62"/>
      <c r="B26" s="62"/>
      <c r="C26" s="62"/>
      <c r="D26" s="62"/>
      <c r="E26" s="62"/>
      <c r="F26" s="62"/>
      <c r="G26" s="62"/>
      <c r="H26" s="62"/>
      <c r="I26" s="62"/>
      <c r="J26" s="62"/>
      <c r="K26" s="62"/>
      <c r="L26" s="62"/>
      <c r="M26" s="62"/>
      <c r="N26" s="62"/>
      <c r="O26" s="62"/>
      <c r="P26" s="62"/>
      <c r="Q26" s="62"/>
      <c r="R26" s="62"/>
      <c r="S26" s="62"/>
      <c r="T26" s="62"/>
      <c r="U26" s="62"/>
      <c r="V26" s="62"/>
      <c r="W26" s="62"/>
      <c r="X26" s="62"/>
      <c r="Y26" s="62"/>
      <c r="Z26" s="62"/>
    </row>
    <row r="27" spans="1:26" x14ac:dyDescent="0.25">
      <c r="A27" s="62"/>
      <c r="B27" s="62"/>
      <c r="C27" s="62"/>
      <c r="D27" s="62"/>
      <c r="E27" s="62"/>
      <c r="F27" s="62"/>
      <c r="G27" s="62"/>
      <c r="H27" s="62"/>
      <c r="I27" s="62"/>
      <c r="J27" s="62"/>
      <c r="K27" s="62"/>
      <c r="L27" s="62"/>
      <c r="M27" s="62"/>
      <c r="N27" s="62"/>
      <c r="O27" s="62"/>
      <c r="P27" s="62"/>
      <c r="Q27" s="62"/>
      <c r="R27" s="62"/>
      <c r="S27" s="62"/>
      <c r="T27" s="62"/>
      <c r="U27" s="62"/>
      <c r="V27" s="62"/>
      <c r="W27" s="62"/>
      <c r="X27" s="62"/>
      <c r="Y27" s="62"/>
      <c r="Z27" s="62"/>
    </row>
    <row r="28" spans="1:26" x14ac:dyDescent="0.25">
      <c r="A28" s="62"/>
      <c r="B28" s="62"/>
      <c r="C28" s="62"/>
      <c r="D28" s="62"/>
      <c r="E28" s="62"/>
      <c r="F28" s="62"/>
      <c r="G28" s="62"/>
      <c r="H28" s="62"/>
      <c r="I28" s="62"/>
      <c r="J28" s="62"/>
      <c r="K28" s="62"/>
      <c r="L28" s="62"/>
      <c r="M28" s="62"/>
      <c r="N28" s="62"/>
      <c r="O28" s="62"/>
      <c r="P28" s="62"/>
      <c r="Q28" s="62"/>
      <c r="R28" s="62"/>
      <c r="S28" s="62"/>
      <c r="T28" s="62"/>
      <c r="U28" s="62"/>
      <c r="V28" s="62"/>
      <c r="W28" s="62"/>
      <c r="X28" s="62"/>
      <c r="Y28" s="62"/>
      <c r="Z28" s="62"/>
    </row>
    <row r="29" spans="1:26" x14ac:dyDescent="0.25">
      <c r="A29" s="62"/>
      <c r="B29" s="62"/>
      <c r="C29" s="62"/>
      <c r="D29" s="62"/>
      <c r="E29" s="62"/>
      <c r="F29" s="62"/>
      <c r="G29" s="62"/>
      <c r="H29" s="62"/>
      <c r="I29" s="62"/>
      <c r="J29" s="62"/>
      <c r="K29" s="62"/>
      <c r="L29" s="62"/>
      <c r="M29" s="62"/>
      <c r="N29" s="62"/>
      <c r="O29" s="62"/>
      <c r="P29" s="62"/>
      <c r="Q29" s="62"/>
      <c r="R29" s="62"/>
      <c r="S29" s="62"/>
      <c r="T29" s="62"/>
      <c r="U29" s="62"/>
      <c r="V29" s="62"/>
      <c r="W29" s="62"/>
      <c r="X29" s="62"/>
      <c r="Y29" s="62"/>
      <c r="Z29" s="62"/>
    </row>
    <row r="30" spans="1:26" x14ac:dyDescent="0.25">
      <c r="A30" s="62"/>
      <c r="B30" s="62"/>
      <c r="C30" s="62"/>
      <c r="D30" s="62"/>
      <c r="E30" s="62"/>
      <c r="F30" s="62"/>
      <c r="G30" s="62"/>
      <c r="H30" s="62"/>
      <c r="I30" s="62"/>
      <c r="J30" s="62"/>
      <c r="K30" s="62"/>
      <c r="L30" s="62"/>
      <c r="M30" s="62"/>
      <c r="N30" s="62"/>
      <c r="O30" s="62"/>
      <c r="P30" s="62"/>
      <c r="Q30" s="62"/>
      <c r="R30" s="62"/>
      <c r="S30" s="62"/>
      <c r="T30" s="62"/>
      <c r="U30" s="62"/>
      <c r="V30" s="62"/>
      <c r="W30" s="62"/>
      <c r="X30" s="62"/>
      <c r="Y30" s="62"/>
      <c r="Z30" s="62"/>
    </row>
    <row r="31" spans="1:26" x14ac:dyDescent="0.25">
      <c r="A31" s="62"/>
      <c r="B31" s="62"/>
      <c r="C31" s="62"/>
      <c r="D31" s="62"/>
      <c r="E31" s="62"/>
      <c r="F31" s="62"/>
      <c r="G31" s="62"/>
      <c r="H31" s="62"/>
      <c r="I31" s="62"/>
      <c r="J31" s="62"/>
      <c r="K31" s="62"/>
      <c r="L31" s="62"/>
      <c r="M31" s="62"/>
      <c r="N31" s="62"/>
      <c r="O31" s="62"/>
      <c r="P31" s="62"/>
      <c r="Q31" s="62"/>
      <c r="R31" s="62"/>
      <c r="S31" s="62"/>
      <c r="T31" s="62"/>
      <c r="U31" s="62"/>
      <c r="V31" s="62"/>
      <c r="W31" s="62"/>
      <c r="X31" s="62"/>
      <c r="Y31" s="62"/>
      <c r="Z31" s="62"/>
    </row>
    <row r="32" spans="1:26" x14ac:dyDescent="0.25">
      <c r="A32" s="62"/>
      <c r="B32" s="62"/>
      <c r="C32" s="62"/>
      <c r="D32" s="62"/>
      <c r="E32" s="62"/>
      <c r="F32" s="62"/>
      <c r="G32" s="62"/>
      <c r="H32" s="62"/>
      <c r="I32" s="62"/>
      <c r="J32" s="62"/>
      <c r="K32" s="62"/>
      <c r="L32" s="62"/>
      <c r="M32" s="62"/>
      <c r="N32" s="62"/>
      <c r="O32" s="62"/>
      <c r="P32" s="62"/>
      <c r="Q32" s="62"/>
      <c r="R32" s="62"/>
      <c r="S32" s="62"/>
      <c r="T32" s="62"/>
      <c r="U32" s="62"/>
      <c r="V32" s="62"/>
      <c r="W32" s="62"/>
      <c r="X32" s="62"/>
      <c r="Y32" s="62"/>
      <c r="Z32" s="62"/>
    </row>
    <row r="33" spans="1:26" x14ac:dyDescent="0.25">
      <c r="A33" s="62"/>
      <c r="B33" s="62"/>
      <c r="C33" s="62"/>
      <c r="D33" s="62"/>
      <c r="E33" s="62"/>
      <c r="F33" s="62"/>
      <c r="G33" s="62"/>
      <c r="H33" s="62"/>
      <c r="I33" s="62"/>
      <c r="J33" s="62"/>
      <c r="K33" s="62"/>
      <c r="L33" s="62"/>
      <c r="M33" s="62"/>
      <c r="N33" s="62"/>
      <c r="O33" s="62"/>
      <c r="P33" s="62"/>
      <c r="Q33" s="62"/>
      <c r="R33" s="62"/>
      <c r="S33" s="62"/>
      <c r="T33" s="62"/>
      <c r="U33" s="62"/>
      <c r="V33" s="62"/>
      <c r="W33" s="62"/>
      <c r="X33" s="62"/>
      <c r="Y33" s="62"/>
      <c r="Z33" s="62"/>
    </row>
    <row r="34" spans="1:26" x14ac:dyDescent="0.25">
      <c r="A34" s="62"/>
      <c r="B34" s="62"/>
      <c r="C34" s="62"/>
      <c r="D34" s="62"/>
      <c r="E34" s="62"/>
      <c r="F34" s="62"/>
      <c r="G34" s="62"/>
      <c r="H34" s="62"/>
      <c r="I34" s="62"/>
      <c r="J34" s="62"/>
      <c r="K34" s="62"/>
      <c r="L34" s="62"/>
      <c r="M34" s="62"/>
      <c r="N34" s="62"/>
      <c r="O34" s="62"/>
      <c r="P34" s="62"/>
      <c r="Q34" s="62"/>
      <c r="R34" s="62"/>
      <c r="S34" s="62"/>
      <c r="T34" s="62"/>
      <c r="U34" s="62"/>
      <c r="V34" s="62"/>
      <c r="W34" s="62"/>
      <c r="X34" s="62"/>
      <c r="Y34" s="62"/>
      <c r="Z34" s="62"/>
    </row>
    <row r="35" spans="1:26" x14ac:dyDescent="0.25">
      <c r="A35" s="62"/>
      <c r="B35" s="62"/>
      <c r="C35" s="62"/>
      <c r="D35" s="62"/>
      <c r="E35" s="62"/>
      <c r="F35" s="62"/>
      <c r="G35" s="62"/>
      <c r="H35" s="62"/>
      <c r="I35" s="62"/>
      <c r="J35" s="62"/>
      <c r="K35" s="62"/>
      <c r="L35" s="62"/>
      <c r="M35" s="62"/>
      <c r="N35" s="62"/>
      <c r="O35" s="62"/>
      <c r="P35" s="62"/>
      <c r="Q35" s="62"/>
      <c r="R35" s="62"/>
      <c r="S35" s="62"/>
      <c r="T35" s="62"/>
      <c r="U35" s="62"/>
      <c r="V35" s="62"/>
      <c r="W35" s="62"/>
      <c r="X35" s="62"/>
      <c r="Y35" s="62"/>
      <c r="Z35" s="62"/>
    </row>
    <row r="36" spans="1:26" x14ac:dyDescent="0.25">
      <c r="A36" s="62"/>
      <c r="B36" s="62"/>
      <c r="C36" s="62"/>
      <c r="D36" s="62"/>
      <c r="E36" s="62"/>
      <c r="F36" s="62"/>
      <c r="G36" s="62"/>
      <c r="H36" s="62"/>
      <c r="I36" s="62"/>
      <c r="J36" s="62"/>
      <c r="K36" s="62"/>
      <c r="L36" s="62"/>
      <c r="M36" s="62"/>
      <c r="N36" s="62"/>
      <c r="O36" s="62"/>
      <c r="P36" s="62"/>
      <c r="Q36" s="62"/>
      <c r="R36" s="62"/>
      <c r="S36" s="62"/>
      <c r="T36" s="62"/>
      <c r="U36" s="62"/>
      <c r="V36" s="62"/>
      <c r="W36" s="62"/>
      <c r="X36" s="62"/>
      <c r="Y36" s="62"/>
      <c r="Z36" s="62"/>
    </row>
    <row r="37" spans="1:26" x14ac:dyDescent="0.25">
      <c r="A37" s="62"/>
      <c r="B37" s="62"/>
      <c r="C37" s="62"/>
      <c r="D37" s="62"/>
      <c r="E37" s="62"/>
      <c r="F37" s="62"/>
      <c r="G37" s="62"/>
      <c r="H37" s="62"/>
      <c r="I37" s="62"/>
      <c r="J37" s="62"/>
      <c r="K37" s="62"/>
      <c r="L37" s="62"/>
      <c r="M37" s="62"/>
      <c r="N37" s="62"/>
      <c r="O37" s="62"/>
      <c r="P37" s="62"/>
      <c r="Q37" s="62"/>
      <c r="R37" s="62"/>
      <c r="S37" s="62"/>
      <c r="T37" s="62"/>
      <c r="U37" s="62"/>
      <c r="V37" s="62"/>
      <c r="W37" s="62"/>
      <c r="X37" s="62"/>
      <c r="Y37" s="62"/>
      <c r="Z37" s="62"/>
    </row>
    <row r="38" spans="1:26" x14ac:dyDescent="0.25">
      <c r="A38" s="62"/>
      <c r="B38" s="62"/>
      <c r="C38" s="62"/>
      <c r="D38" s="62"/>
      <c r="E38" s="62"/>
      <c r="F38" s="62"/>
      <c r="G38" s="62"/>
      <c r="H38" s="62"/>
      <c r="I38" s="62"/>
      <c r="J38" s="62"/>
      <c r="K38" s="62"/>
      <c r="L38" s="62"/>
      <c r="M38" s="62"/>
      <c r="N38" s="62"/>
      <c r="O38" s="62"/>
      <c r="P38" s="62"/>
      <c r="Q38" s="62"/>
      <c r="R38" s="62"/>
      <c r="S38" s="62"/>
      <c r="T38" s="62"/>
      <c r="U38" s="62"/>
      <c r="V38" s="62"/>
      <c r="W38" s="62"/>
      <c r="X38" s="62"/>
      <c r="Y38" s="62"/>
      <c r="Z38" s="62"/>
    </row>
    <row r="39" spans="1:26" x14ac:dyDescent="0.25">
      <c r="A39" s="62"/>
      <c r="B39" s="62"/>
      <c r="C39" s="62"/>
      <c r="D39" s="62"/>
      <c r="E39" s="62"/>
      <c r="F39" s="62"/>
      <c r="G39" s="62"/>
      <c r="H39" s="62"/>
      <c r="I39" s="62"/>
      <c r="J39" s="62"/>
      <c r="K39" s="62"/>
      <c r="L39" s="62"/>
      <c r="M39" s="62"/>
      <c r="N39" s="62"/>
      <c r="O39" s="62"/>
      <c r="P39" s="62"/>
      <c r="Q39" s="62"/>
      <c r="R39" s="62"/>
      <c r="S39" s="62"/>
      <c r="T39" s="62"/>
      <c r="U39" s="62"/>
      <c r="V39" s="62"/>
      <c r="W39" s="62"/>
      <c r="X39" s="62"/>
      <c r="Y39" s="62"/>
      <c r="Z39" s="62"/>
    </row>
    <row r="40" spans="1:26" x14ac:dyDescent="0.25">
      <c r="A40" s="62"/>
      <c r="B40" s="62"/>
      <c r="C40" s="62"/>
      <c r="D40" s="62"/>
      <c r="E40" s="62"/>
      <c r="F40" s="62"/>
      <c r="G40" s="62"/>
      <c r="H40" s="62"/>
      <c r="I40" s="62"/>
      <c r="J40" s="62"/>
      <c r="K40" s="62"/>
      <c r="L40" s="62"/>
      <c r="M40" s="62"/>
      <c r="N40" s="62"/>
      <c r="O40" s="62"/>
      <c r="P40" s="62"/>
      <c r="Q40" s="62"/>
      <c r="R40" s="62"/>
      <c r="S40" s="62"/>
      <c r="T40" s="62"/>
      <c r="U40" s="62"/>
      <c r="V40" s="62"/>
      <c r="W40" s="62"/>
      <c r="X40" s="62"/>
      <c r="Y40" s="62"/>
      <c r="Z40" s="62"/>
    </row>
    <row r="41" spans="1:26" x14ac:dyDescent="0.25">
      <c r="A41" s="62"/>
      <c r="B41" s="62"/>
      <c r="C41" s="62"/>
      <c r="D41" s="62"/>
      <c r="E41" s="62"/>
      <c r="F41" s="62"/>
      <c r="G41" s="62"/>
      <c r="H41" s="62"/>
      <c r="I41" s="62"/>
      <c r="J41" s="62"/>
      <c r="K41" s="62"/>
      <c r="L41" s="62"/>
      <c r="M41" s="62"/>
      <c r="N41" s="62"/>
      <c r="O41" s="62"/>
      <c r="P41" s="62"/>
      <c r="Q41" s="62"/>
      <c r="R41" s="62"/>
      <c r="S41" s="62"/>
      <c r="T41" s="62"/>
      <c r="U41" s="62"/>
      <c r="V41" s="62"/>
      <c r="W41" s="62"/>
      <c r="X41" s="62"/>
      <c r="Y41" s="62"/>
      <c r="Z41" s="62"/>
    </row>
    <row r="42" spans="1:26" x14ac:dyDescent="0.25">
      <c r="A42" s="62"/>
      <c r="B42" s="62"/>
      <c r="C42" s="62"/>
      <c r="D42" s="62"/>
      <c r="E42" s="62"/>
      <c r="F42" s="62"/>
      <c r="G42" s="62"/>
      <c r="H42" s="62"/>
      <c r="I42" s="62"/>
      <c r="J42" s="62"/>
      <c r="K42" s="62"/>
      <c r="L42" s="62"/>
      <c r="M42" s="62"/>
      <c r="N42" s="62"/>
      <c r="O42" s="62"/>
      <c r="P42" s="62"/>
      <c r="Q42" s="62"/>
      <c r="R42" s="62"/>
      <c r="S42" s="62"/>
      <c r="T42" s="62"/>
      <c r="U42" s="62"/>
      <c r="V42" s="62"/>
      <c r="W42" s="62"/>
      <c r="X42" s="62"/>
      <c r="Y42" s="62"/>
      <c r="Z42" s="62"/>
    </row>
    <row r="43" spans="1:26" x14ac:dyDescent="0.25">
      <c r="A43" s="62"/>
      <c r="B43" s="62"/>
      <c r="C43" s="62"/>
      <c r="D43" s="62"/>
      <c r="E43" s="62"/>
      <c r="F43" s="62"/>
      <c r="G43" s="62"/>
      <c r="H43" s="62"/>
      <c r="I43" s="62"/>
      <c r="J43" s="62"/>
      <c r="K43" s="62"/>
      <c r="L43" s="62"/>
      <c r="M43" s="62"/>
      <c r="N43" s="62"/>
      <c r="O43" s="62"/>
      <c r="P43" s="62"/>
      <c r="Q43" s="62"/>
      <c r="R43" s="62"/>
      <c r="S43" s="62"/>
      <c r="T43" s="62"/>
      <c r="U43" s="62"/>
      <c r="V43" s="62"/>
      <c r="W43" s="62"/>
      <c r="X43" s="62"/>
      <c r="Y43" s="62"/>
      <c r="Z43" s="62"/>
    </row>
    <row r="44" spans="1:26" x14ac:dyDescent="0.25">
      <c r="A44" s="62"/>
      <c r="B44" s="62"/>
      <c r="C44" s="62"/>
      <c r="D44" s="62"/>
      <c r="E44" s="62"/>
      <c r="F44" s="62"/>
      <c r="G44" s="62"/>
      <c r="H44" s="62"/>
      <c r="I44" s="62"/>
      <c r="J44" s="62"/>
      <c r="K44" s="62"/>
      <c r="L44" s="62"/>
      <c r="M44" s="62"/>
      <c r="N44" s="62"/>
      <c r="O44" s="62"/>
      <c r="P44" s="62"/>
      <c r="Q44" s="62"/>
      <c r="R44" s="62"/>
      <c r="S44" s="62"/>
      <c r="T44" s="62"/>
      <c r="U44" s="62"/>
      <c r="V44" s="62"/>
      <c r="W44" s="62"/>
      <c r="X44" s="62"/>
      <c r="Y44" s="62"/>
      <c r="Z44" s="62"/>
    </row>
    <row r="45" spans="1:26" x14ac:dyDescent="0.25">
      <c r="A45" s="62"/>
      <c r="B45" s="62"/>
      <c r="C45" s="62"/>
      <c r="D45" s="62"/>
      <c r="E45" s="62"/>
      <c r="F45" s="62"/>
      <c r="G45" s="62"/>
      <c r="H45" s="62"/>
      <c r="I45" s="62"/>
      <c r="J45" s="62"/>
      <c r="K45" s="62"/>
      <c r="L45" s="62"/>
      <c r="M45" s="62"/>
      <c r="N45" s="62"/>
      <c r="O45" s="62"/>
      <c r="P45" s="62"/>
      <c r="Q45" s="62"/>
      <c r="R45" s="62"/>
      <c r="S45" s="62"/>
      <c r="T45" s="62"/>
      <c r="U45" s="62"/>
      <c r="V45" s="62"/>
      <c r="W45" s="62"/>
      <c r="X45" s="62"/>
      <c r="Y45" s="62"/>
      <c r="Z45" s="62"/>
    </row>
    <row r="46" spans="1:26" x14ac:dyDescent="0.25">
      <c r="A46" s="62"/>
      <c r="B46" s="62"/>
      <c r="C46" s="62"/>
      <c r="D46" s="62"/>
      <c r="E46" s="62"/>
      <c r="F46" s="62"/>
      <c r="G46" s="62"/>
      <c r="H46" s="62"/>
      <c r="I46" s="62"/>
      <c r="J46" s="62"/>
      <c r="K46" s="62"/>
      <c r="L46" s="62"/>
      <c r="M46" s="62"/>
      <c r="N46" s="62"/>
      <c r="O46" s="62"/>
      <c r="P46" s="62"/>
      <c r="Q46" s="62"/>
      <c r="R46" s="62"/>
      <c r="S46" s="62"/>
      <c r="T46" s="62"/>
      <c r="U46" s="62"/>
      <c r="V46" s="62"/>
      <c r="W46" s="62"/>
      <c r="X46" s="62"/>
      <c r="Y46" s="62"/>
      <c r="Z46" s="62"/>
    </row>
    <row r="47" spans="1:26" x14ac:dyDescent="0.25">
      <c r="A47" s="62"/>
      <c r="B47" s="62"/>
      <c r="C47" s="62"/>
      <c r="D47" s="62"/>
      <c r="E47" s="62"/>
      <c r="F47" s="62"/>
      <c r="G47" s="62"/>
      <c r="H47" s="62"/>
      <c r="I47" s="62"/>
      <c r="J47" s="62"/>
      <c r="K47" s="62"/>
      <c r="L47" s="62"/>
      <c r="M47" s="62"/>
      <c r="N47" s="62"/>
      <c r="O47" s="62"/>
      <c r="P47" s="62"/>
      <c r="Q47" s="62"/>
      <c r="R47" s="62"/>
      <c r="S47" s="62"/>
      <c r="T47" s="62"/>
      <c r="U47" s="62"/>
      <c r="V47" s="62"/>
      <c r="W47" s="62"/>
      <c r="X47" s="62"/>
      <c r="Y47" s="62"/>
      <c r="Z47" s="62"/>
    </row>
    <row r="48" spans="1:26" x14ac:dyDescent="0.25">
      <c r="A48" s="62"/>
      <c r="B48" s="62"/>
      <c r="C48" s="62"/>
      <c r="D48" s="62"/>
      <c r="E48" s="62"/>
      <c r="F48" s="62"/>
      <c r="G48" s="62"/>
      <c r="H48" s="62"/>
      <c r="I48" s="62"/>
      <c r="J48" s="62"/>
      <c r="K48" s="62"/>
      <c r="L48" s="62"/>
      <c r="M48" s="62"/>
      <c r="N48" s="62"/>
      <c r="O48" s="62"/>
      <c r="P48" s="62"/>
      <c r="Q48" s="62"/>
      <c r="R48" s="62"/>
      <c r="S48" s="62"/>
      <c r="T48" s="62"/>
      <c r="U48" s="62"/>
      <c r="V48" s="62"/>
      <c r="W48" s="62"/>
      <c r="X48" s="62"/>
      <c r="Y48" s="62"/>
      <c r="Z48" s="62"/>
    </row>
    <row r="49" spans="1:26" x14ac:dyDescent="0.25">
      <c r="A49" s="62"/>
      <c r="B49" s="62"/>
      <c r="C49" s="62"/>
      <c r="D49" s="62"/>
      <c r="E49" s="62"/>
      <c r="F49" s="62"/>
      <c r="G49" s="62"/>
      <c r="H49" s="62"/>
      <c r="I49" s="62"/>
      <c r="J49" s="62"/>
      <c r="K49" s="62"/>
      <c r="L49" s="62"/>
      <c r="M49" s="62"/>
      <c r="N49" s="62"/>
      <c r="O49" s="62"/>
      <c r="P49" s="62"/>
      <c r="Q49" s="62"/>
      <c r="R49" s="62"/>
      <c r="S49" s="62"/>
      <c r="T49" s="62"/>
      <c r="U49" s="62"/>
      <c r="V49" s="62"/>
      <c r="W49" s="62"/>
      <c r="X49" s="62"/>
      <c r="Y49" s="62"/>
      <c r="Z49" s="62"/>
    </row>
    <row r="50" spans="1:26" x14ac:dyDescent="0.25">
      <c r="A50" s="62"/>
      <c r="B50" s="62"/>
      <c r="C50" s="62"/>
      <c r="D50" s="62"/>
      <c r="E50" s="62"/>
      <c r="F50" s="62"/>
      <c r="G50" s="62"/>
      <c r="H50" s="62"/>
      <c r="I50" s="62"/>
      <c r="J50" s="62"/>
      <c r="K50" s="62"/>
      <c r="L50" s="62"/>
      <c r="M50" s="62"/>
      <c r="N50" s="62"/>
      <c r="O50" s="62"/>
      <c r="P50" s="62"/>
      <c r="Q50" s="62"/>
      <c r="R50" s="62"/>
      <c r="S50" s="62"/>
      <c r="T50" s="62"/>
      <c r="U50" s="62"/>
      <c r="V50" s="62"/>
      <c r="W50" s="62"/>
      <c r="X50" s="62"/>
      <c r="Y50" s="62"/>
      <c r="Z50" s="62"/>
    </row>
    <row r="51" spans="1:26" x14ac:dyDescent="0.25">
      <c r="A51" s="62"/>
      <c r="B51" s="62"/>
      <c r="C51" s="62"/>
      <c r="D51" s="62"/>
      <c r="E51" s="62"/>
      <c r="F51" s="62"/>
      <c r="G51" s="62"/>
      <c r="H51" s="62"/>
      <c r="I51" s="62"/>
      <c r="J51" s="62"/>
      <c r="K51" s="62"/>
      <c r="L51" s="62"/>
      <c r="M51" s="62"/>
      <c r="N51" s="62"/>
      <c r="O51" s="62"/>
      <c r="P51" s="62"/>
      <c r="Q51" s="62"/>
      <c r="R51" s="62"/>
      <c r="S51" s="62"/>
      <c r="T51" s="62"/>
      <c r="U51" s="62"/>
      <c r="V51" s="62"/>
      <c r="W51" s="62"/>
      <c r="X51" s="62"/>
      <c r="Y51" s="62"/>
      <c r="Z51" s="62"/>
    </row>
    <row r="52" spans="1:26" x14ac:dyDescent="0.25">
      <c r="A52" s="62"/>
      <c r="B52" s="62"/>
      <c r="C52" s="62"/>
      <c r="D52" s="62"/>
      <c r="E52" s="62"/>
      <c r="F52" s="62"/>
      <c r="G52" s="62"/>
      <c r="H52" s="62"/>
      <c r="I52" s="62"/>
      <c r="J52" s="62"/>
      <c r="K52" s="62"/>
      <c r="L52" s="62"/>
      <c r="M52" s="62"/>
      <c r="N52" s="62"/>
      <c r="O52" s="62"/>
      <c r="P52" s="62"/>
      <c r="Q52" s="62"/>
      <c r="R52" s="62"/>
      <c r="S52" s="62"/>
      <c r="T52" s="62"/>
      <c r="U52" s="62"/>
      <c r="V52" s="62"/>
      <c r="W52" s="62"/>
      <c r="X52" s="62"/>
      <c r="Y52" s="62"/>
      <c r="Z52" s="62"/>
    </row>
    <row r="53" spans="1:26" x14ac:dyDescent="0.25">
      <c r="A53" s="62"/>
      <c r="B53" s="62"/>
      <c r="C53" s="62"/>
      <c r="D53" s="62"/>
      <c r="E53" s="62"/>
      <c r="F53" s="62"/>
      <c r="G53" s="62"/>
      <c r="H53" s="62"/>
      <c r="I53" s="62"/>
      <c r="J53" s="62"/>
      <c r="K53" s="62"/>
      <c r="L53" s="62"/>
      <c r="M53" s="62"/>
      <c r="N53" s="62"/>
      <c r="O53" s="62"/>
      <c r="P53" s="62"/>
      <c r="Q53" s="62"/>
      <c r="R53" s="62"/>
      <c r="S53" s="62"/>
      <c r="T53" s="62"/>
      <c r="U53" s="62"/>
      <c r="V53" s="62"/>
      <c r="W53" s="62"/>
      <c r="X53" s="62"/>
      <c r="Y53" s="62"/>
      <c r="Z53" s="62"/>
    </row>
    <row r="54" spans="1:26" x14ac:dyDescent="0.25">
      <c r="A54" s="62"/>
      <c r="B54" s="62"/>
      <c r="C54" s="62"/>
      <c r="D54" s="62"/>
      <c r="E54" s="62"/>
      <c r="F54" s="62"/>
      <c r="G54" s="62"/>
      <c r="H54" s="62"/>
      <c r="I54" s="62"/>
      <c r="J54" s="62"/>
      <c r="K54" s="62"/>
      <c r="L54" s="62"/>
      <c r="M54" s="62"/>
      <c r="N54" s="62"/>
      <c r="O54" s="62"/>
      <c r="P54" s="62"/>
      <c r="Q54" s="62"/>
      <c r="R54" s="62"/>
      <c r="S54" s="62"/>
      <c r="T54" s="62"/>
      <c r="U54" s="62"/>
      <c r="V54" s="62"/>
      <c r="W54" s="62"/>
      <c r="X54" s="62"/>
      <c r="Y54" s="62"/>
      <c r="Z54" s="62"/>
    </row>
    <row r="55" spans="1:26" x14ac:dyDescent="0.25">
      <c r="A55" s="62"/>
      <c r="B55" s="62"/>
      <c r="C55" s="62"/>
      <c r="D55" s="62"/>
      <c r="E55" s="62"/>
      <c r="F55" s="62"/>
      <c r="G55" s="62"/>
      <c r="H55" s="62"/>
      <c r="I55" s="62"/>
      <c r="J55" s="62"/>
      <c r="K55" s="62"/>
      <c r="L55" s="62"/>
      <c r="M55" s="62"/>
      <c r="N55" s="62"/>
      <c r="O55" s="62"/>
      <c r="P55" s="62"/>
      <c r="Q55" s="62"/>
      <c r="R55" s="62"/>
      <c r="S55" s="62"/>
      <c r="T55" s="62"/>
      <c r="U55" s="62"/>
      <c r="V55" s="62"/>
      <c r="W55" s="62"/>
      <c r="X55" s="62"/>
      <c r="Y55" s="62"/>
      <c r="Z55" s="62"/>
    </row>
    <row r="56" spans="1:26" x14ac:dyDescent="0.25">
      <c r="A56" s="62"/>
      <c r="B56" s="62"/>
      <c r="C56" s="62"/>
      <c r="D56" s="62"/>
      <c r="E56" s="62"/>
      <c r="F56" s="62"/>
      <c r="G56" s="62"/>
      <c r="H56" s="62"/>
      <c r="I56" s="62"/>
      <c r="J56" s="62"/>
      <c r="K56" s="62"/>
      <c r="L56" s="62"/>
      <c r="M56" s="62"/>
      <c r="N56" s="62"/>
      <c r="O56" s="62"/>
      <c r="P56" s="62"/>
      <c r="Q56" s="62"/>
      <c r="R56" s="62"/>
      <c r="S56" s="62"/>
      <c r="T56" s="62"/>
      <c r="U56" s="62"/>
      <c r="V56" s="62"/>
      <c r="W56" s="62"/>
      <c r="X56" s="62"/>
      <c r="Y56" s="62"/>
      <c r="Z56" s="62"/>
    </row>
    <row r="57" spans="1:26" x14ac:dyDescent="0.25">
      <c r="A57" s="62"/>
      <c r="B57" s="62"/>
      <c r="C57" s="62"/>
      <c r="D57" s="62"/>
      <c r="E57" s="62"/>
      <c r="F57" s="62"/>
      <c r="G57" s="62"/>
      <c r="H57" s="62"/>
      <c r="I57" s="62"/>
      <c r="J57" s="62"/>
      <c r="K57" s="62"/>
      <c r="L57" s="62"/>
      <c r="M57" s="62"/>
      <c r="N57" s="62"/>
      <c r="O57" s="62"/>
      <c r="P57" s="62"/>
      <c r="Q57" s="62"/>
      <c r="R57" s="62"/>
      <c r="S57" s="62"/>
      <c r="T57" s="62"/>
      <c r="U57" s="62"/>
      <c r="V57" s="62"/>
      <c r="W57" s="62"/>
      <c r="X57" s="62"/>
      <c r="Y57" s="62"/>
      <c r="Z57" s="62"/>
    </row>
    <row r="58" spans="1:26" x14ac:dyDescent="0.25">
      <c r="A58" s="62"/>
      <c r="B58" s="62"/>
      <c r="C58" s="62"/>
      <c r="D58" s="62"/>
      <c r="E58" s="62"/>
      <c r="F58" s="62"/>
      <c r="G58" s="62"/>
      <c r="H58" s="62"/>
      <c r="I58" s="62"/>
      <c r="J58" s="62"/>
      <c r="K58" s="62"/>
      <c r="L58" s="62"/>
      <c r="M58" s="62"/>
      <c r="N58" s="62"/>
      <c r="O58" s="62"/>
      <c r="P58" s="62"/>
      <c r="Q58" s="62"/>
      <c r="R58" s="62"/>
      <c r="S58" s="62"/>
      <c r="T58" s="62"/>
      <c r="U58" s="62"/>
      <c r="V58" s="62"/>
      <c r="W58" s="62"/>
      <c r="X58" s="62"/>
      <c r="Y58" s="62"/>
      <c r="Z58" s="62"/>
    </row>
    <row r="59" spans="1:26" x14ac:dyDescent="0.25">
      <c r="A59" s="62"/>
      <c r="B59" s="62"/>
      <c r="C59" s="62"/>
      <c r="D59" s="62"/>
      <c r="E59" s="62"/>
      <c r="F59" s="62"/>
      <c r="G59" s="62"/>
      <c r="H59" s="62"/>
      <c r="I59" s="62"/>
      <c r="J59" s="62"/>
      <c r="K59" s="62"/>
      <c r="L59" s="62"/>
      <c r="M59" s="62"/>
      <c r="N59" s="62"/>
      <c r="O59" s="62"/>
      <c r="P59" s="62"/>
      <c r="Q59" s="62"/>
      <c r="R59" s="62"/>
      <c r="S59" s="62"/>
      <c r="T59" s="62"/>
      <c r="U59" s="62"/>
      <c r="V59" s="62"/>
      <c r="W59" s="62"/>
      <c r="X59" s="62"/>
      <c r="Y59" s="62"/>
      <c r="Z59" s="62"/>
    </row>
    <row r="60" spans="1:26" x14ac:dyDescent="0.25">
      <c r="A60" s="62"/>
      <c r="B60" s="62"/>
      <c r="C60" s="62"/>
      <c r="D60" s="62"/>
      <c r="E60" s="62"/>
      <c r="F60" s="62"/>
      <c r="G60" s="62"/>
      <c r="H60" s="62"/>
      <c r="I60" s="62"/>
      <c r="J60" s="62"/>
      <c r="K60" s="62"/>
      <c r="L60" s="62"/>
      <c r="M60" s="62"/>
      <c r="N60" s="62"/>
      <c r="O60" s="62"/>
      <c r="P60" s="62"/>
      <c r="Q60" s="62"/>
      <c r="R60" s="62"/>
      <c r="S60" s="62"/>
      <c r="T60" s="62"/>
      <c r="U60" s="62"/>
      <c r="V60" s="62"/>
      <c r="W60" s="62"/>
      <c r="X60" s="62"/>
      <c r="Y60" s="62"/>
      <c r="Z60" s="62"/>
    </row>
    <row r="61" spans="1:26" x14ac:dyDescent="0.25">
      <c r="A61" s="62"/>
      <c r="B61" s="62"/>
      <c r="C61" s="62"/>
      <c r="D61" s="62"/>
      <c r="E61" s="62"/>
      <c r="F61" s="62"/>
      <c r="G61" s="62"/>
      <c r="H61" s="62"/>
      <c r="I61" s="62"/>
      <c r="J61" s="62"/>
      <c r="K61" s="62"/>
      <c r="L61" s="62"/>
      <c r="M61" s="62"/>
      <c r="N61" s="62"/>
      <c r="O61" s="62"/>
      <c r="P61" s="62"/>
      <c r="Q61" s="62"/>
      <c r="R61" s="62"/>
      <c r="S61" s="62"/>
      <c r="T61" s="62"/>
      <c r="U61" s="62"/>
      <c r="V61" s="62"/>
      <c r="W61" s="62"/>
      <c r="X61" s="62"/>
      <c r="Y61" s="62"/>
      <c r="Z61" s="62"/>
    </row>
    <row r="62" spans="1:26" x14ac:dyDescent="0.25">
      <c r="A62" s="62"/>
      <c r="B62" s="62"/>
      <c r="C62" s="62"/>
      <c r="D62" s="62"/>
      <c r="E62" s="62"/>
      <c r="F62" s="62"/>
      <c r="G62" s="62"/>
      <c r="H62" s="62"/>
      <c r="I62" s="62"/>
      <c r="J62" s="62"/>
      <c r="K62" s="62"/>
      <c r="L62" s="62"/>
      <c r="M62" s="62"/>
      <c r="N62" s="62"/>
      <c r="O62" s="62"/>
      <c r="P62" s="62"/>
      <c r="Q62" s="62"/>
      <c r="R62" s="62"/>
      <c r="S62" s="62"/>
      <c r="T62" s="62"/>
      <c r="U62" s="62"/>
      <c r="V62" s="62"/>
      <c r="W62" s="62"/>
      <c r="X62" s="62"/>
      <c r="Y62" s="62"/>
      <c r="Z62" s="62"/>
    </row>
    <row r="63" spans="1:26" x14ac:dyDescent="0.25">
      <c r="A63" s="62"/>
      <c r="B63" s="62"/>
      <c r="C63" s="62"/>
      <c r="D63" s="62"/>
      <c r="E63" s="62"/>
      <c r="F63" s="62"/>
      <c r="G63" s="62"/>
      <c r="H63" s="62"/>
      <c r="I63" s="62"/>
      <c r="J63" s="62"/>
      <c r="K63" s="62"/>
      <c r="L63" s="62"/>
      <c r="M63" s="62"/>
      <c r="N63" s="62"/>
      <c r="O63" s="62"/>
      <c r="P63" s="62"/>
      <c r="Q63" s="62"/>
      <c r="R63" s="62"/>
      <c r="S63" s="62"/>
      <c r="T63" s="62"/>
      <c r="U63" s="62"/>
      <c r="V63" s="62"/>
      <c r="W63" s="62"/>
      <c r="X63" s="62"/>
      <c r="Y63" s="62"/>
      <c r="Z63" s="62"/>
    </row>
    <row r="64" spans="1:26" x14ac:dyDescent="0.25">
      <c r="A64" s="62"/>
      <c r="B64" s="62"/>
      <c r="C64" s="62"/>
      <c r="D64" s="62"/>
      <c r="E64" s="62"/>
      <c r="F64" s="62"/>
      <c r="G64" s="62"/>
      <c r="H64" s="62"/>
      <c r="I64" s="62"/>
      <c r="J64" s="62"/>
      <c r="K64" s="62"/>
      <c r="L64" s="62"/>
      <c r="M64" s="62"/>
      <c r="N64" s="62"/>
      <c r="O64" s="62"/>
      <c r="P64" s="62"/>
      <c r="Q64" s="62"/>
      <c r="R64" s="62"/>
      <c r="S64" s="62"/>
      <c r="T64" s="62"/>
      <c r="U64" s="62"/>
      <c r="V64" s="62"/>
      <c r="W64" s="62"/>
      <c r="X64" s="62"/>
      <c r="Y64" s="62"/>
      <c r="Z64" s="62"/>
    </row>
    <row r="65" spans="1:26" x14ac:dyDescent="0.25">
      <c r="A65" s="62"/>
      <c r="B65" s="62"/>
      <c r="C65" s="62"/>
      <c r="D65" s="62"/>
      <c r="E65" s="62"/>
      <c r="F65" s="62"/>
      <c r="G65" s="62"/>
      <c r="H65" s="62"/>
      <c r="I65" s="62"/>
      <c r="J65" s="62"/>
      <c r="K65" s="62"/>
      <c r="L65" s="62"/>
      <c r="M65" s="62"/>
      <c r="N65" s="62"/>
      <c r="O65" s="62"/>
      <c r="P65" s="62"/>
      <c r="Q65" s="62"/>
      <c r="R65" s="62"/>
      <c r="S65" s="62"/>
      <c r="T65" s="62"/>
      <c r="U65" s="62"/>
      <c r="V65" s="62"/>
      <c r="W65" s="62"/>
      <c r="X65" s="62"/>
      <c r="Y65" s="62"/>
      <c r="Z65" s="62"/>
    </row>
    <row r="66" spans="1:26" x14ac:dyDescent="0.25">
      <c r="A66" s="62"/>
      <c r="B66" s="62"/>
      <c r="C66" s="62"/>
      <c r="D66" s="62"/>
      <c r="E66" s="62"/>
      <c r="F66" s="62"/>
      <c r="G66" s="62"/>
      <c r="H66" s="62"/>
      <c r="I66" s="62"/>
      <c r="J66" s="62"/>
      <c r="K66" s="62"/>
      <c r="L66" s="62"/>
      <c r="M66" s="62"/>
      <c r="N66" s="62"/>
      <c r="O66" s="62"/>
      <c r="P66" s="62"/>
      <c r="Q66" s="62"/>
      <c r="R66" s="62"/>
      <c r="S66" s="62"/>
      <c r="T66" s="62"/>
      <c r="U66" s="62"/>
      <c r="V66" s="62"/>
      <c r="W66" s="62"/>
      <c r="X66" s="62"/>
      <c r="Y66" s="62"/>
      <c r="Z66" s="62"/>
    </row>
    <row r="67" spans="1:26" x14ac:dyDescent="0.25">
      <c r="A67" s="62"/>
      <c r="B67" s="62"/>
      <c r="C67" s="62"/>
      <c r="D67" s="62"/>
      <c r="E67" s="62"/>
      <c r="F67" s="62"/>
      <c r="G67" s="62"/>
      <c r="H67" s="62"/>
      <c r="I67" s="62"/>
      <c r="J67" s="62"/>
      <c r="K67" s="62"/>
      <c r="L67" s="62"/>
      <c r="M67" s="62"/>
      <c r="N67" s="62"/>
      <c r="O67" s="62"/>
      <c r="P67" s="62"/>
      <c r="Q67" s="62"/>
      <c r="R67" s="62"/>
      <c r="S67" s="62"/>
      <c r="T67" s="62"/>
      <c r="U67" s="62"/>
      <c r="V67" s="62"/>
      <c r="W67" s="62"/>
      <c r="X67" s="62"/>
      <c r="Y67" s="62"/>
      <c r="Z67" s="62"/>
    </row>
    <row r="68" spans="1:26" x14ac:dyDescent="0.25">
      <c r="A68" s="62"/>
      <c r="B68" s="62"/>
      <c r="C68" s="62"/>
      <c r="D68" s="62"/>
      <c r="E68" s="62"/>
      <c r="F68" s="62"/>
      <c r="G68" s="62"/>
      <c r="H68" s="62"/>
      <c r="I68" s="62"/>
      <c r="J68" s="62"/>
      <c r="K68" s="62"/>
      <c r="L68" s="62"/>
      <c r="M68" s="62"/>
      <c r="N68" s="62"/>
      <c r="O68" s="62"/>
      <c r="P68" s="62"/>
      <c r="Q68" s="62"/>
      <c r="R68" s="62"/>
      <c r="S68" s="62"/>
      <c r="T68" s="62"/>
      <c r="U68" s="62"/>
      <c r="V68" s="62"/>
      <c r="W68" s="62"/>
      <c r="X68" s="62"/>
      <c r="Y68" s="62"/>
      <c r="Z68" s="62"/>
    </row>
    <row r="69" spans="1:26" x14ac:dyDescent="0.25">
      <c r="A69" s="62"/>
      <c r="B69" s="62"/>
      <c r="C69" s="62"/>
      <c r="D69" s="62"/>
      <c r="E69" s="62"/>
      <c r="F69" s="62"/>
      <c r="G69" s="62"/>
      <c r="H69" s="62"/>
      <c r="I69" s="62"/>
      <c r="J69" s="62"/>
      <c r="K69" s="62"/>
      <c r="L69" s="62"/>
      <c r="M69" s="62"/>
      <c r="N69" s="62"/>
      <c r="O69" s="62"/>
      <c r="P69" s="62"/>
      <c r="Q69" s="62"/>
      <c r="R69" s="62"/>
      <c r="S69" s="62"/>
      <c r="T69" s="62"/>
      <c r="U69" s="62"/>
      <c r="V69" s="62"/>
      <c r="W69" s="62"/>
      <c r="X69" s="62"/>
      <c r="Y69" s="62"/>
      <c r="Z69" s="62"/>
    </row>
    <row r="70" spans="1:26" x14ac:dyDescent="0.25">
      <c r="A70" s="62"/>
      <c r="B70" s="62"/>
      <c r="C70" s="62"/>
      <c r="D70" s="62"/>
      <c r="E70" s="62"/>
      <c r="F70" s="62"/>
      <c r="G70" s="62"/>
      <c r="H70" s="62"/>
      <c r="I70" s="62"/>
      <c r="J70" s="62"/>
      <c r="K70" s="62"/>
      <c r="L70" s="62"/>
      <c r="M70" s="62"/>
      <c r="N70" s="62"/>
      <c r="O70" s="62"/>
      <c r="P70" s="62"/>
      <c r="Q70" s="62"/>
      <c r="R70" s="62"/>
      <c r="S70" s="62"/>
      <c r="T70" s="62"/>
      <c r="U70" s="62"/>
      <c r="V70" s="62"/>
      <c r="W70" s="62"/>
      <c r="X70" s="62"/>
      <c r="Y70" s="62"/>
      <c r="Z70" s="62"/>
    </row>
    <row r="71" spans="1:26" x14ac:dyDescent="0.25">
      <c r="A71" s="62"/>
      <c r="B71" s="62"/>
      <c r="C71" s="62"/>
      <c r="D71" s="62"/>
      <c r="E71" s="62"/>
      <c r="F71" s="62"/>
      <c r="G71" s="62"/>
      <c r="H71" s="62"/>
      <c r="I71" s="62"/>
      <c r="J71" s="62"/>
      <c r="K71" s="62"/>
      <c r="L71" s="62"/>
      <c r="M71" s="62"/>
      <c r="N71" s="62"/>
      <c r="O71" s="62"/>
      <c r="P71" s="62"/>
      <c r="Q71" s="62"/>
      <c r="R71" s="62"/>
      <c r="S71" s="62"/>
      <c r="T71" s="62"/>
      <c r="U71" s="62"/>
      <c r="V71" s="62"/>
      <c r="W71" s="62"/>
      <c r="X71" s="62"/>
      <c r="Y71" s="62"/>
      <c r="Z71" s="62"/>
    </row>
    <row r="72" spans="1:26" x14ac:dyDescent="0.25">
      <c r="A72" s="62"/>
      <c r="B72" s="62"/>
      <c r="C72" s="62"/>
      <c r="D72" s="62"/>
      <c r="E72" s="62"/>
      <c r="F72" s="62"/>
      <c r="G72" s="62"/>
      <c r="H72" s="62"/>
      <c r="I72" s="62"/>
      <c r="J72" s="62"/>
      <c r="K72" s="62"/>
      <c r="L72" s="62"/>
      <c r="M72" s="62"/>
      <c r="N72" s="62"/>
      <c r="O72" s="62"/>
      <c r="P72" s="62"/>
      <c r="Q72" s="62"/>
      <c r="R72" s="62"/>
      <c r="S72" s="62"/>
      <c r="T72" s="62"/>
      <c r="U72" s="62"/>
      <c r="V72" s="62"/>
      <c r="W72" s="62"/>
      <c r="X72" s="62"/>
      <c r="Y72" s="62"/>
      <c r="Z72" s="62"/>
    </row>
    <row r="73" spans="1:26" x14ac:dyDescent="0.25">
      <c r="A73" s="62"/>
      <c r="B73" s="62"/>
      <c r="C73" s="62"/>
      <c r="D73" s="62"/>
      <c r="E73" s="62"/>
      <c r="F73" s="62"/>
      <c r="G73" s="62"/>
      <c r="H73" s="62"/>
      <c r="I73" s="62"/>
      <c r="J73" s="62"/>
      <c r="K73" s="62"/>
      <c r="L73" s="62"/>
      <c r="M73" s="62"/>
      <c r="N73" s="62"/>
      <c r="O73" s="62"/>
      <c r="P73" s="62"/>
      <c r="Q73" s="62"/>
      <c r="R73" s="62"/>
      <c r="S73" s="62"/>
      <c r="T73" s="62"/>
      <c r="U73" s="62"/>
      <c r="V73" s="62"/>
      <c r="W73" s="62"/>
      <c r="X73" s="62"/>
      <c r="Y73" s="62"/>
      <c r="Z73" s="62"/>
    </row>
    <row r="74" spans="1:26" x14ac:dyDescent="0.25">
      <c r="A74" s="62"/>
      <c r="B74" s="62"/>
      <c r="C74" s="62"/>
      <c r="D74" s="62"/>
      <c r="E74" s="62"/>
      <c r="F74" s="62"/>
      <c r="G74" s="62"/>
      <c r="H74" s="62"/>
      <c r="I74" s="62"/>
      <c r="J74" s="62"/>
      <c r="K74" s="62"/>
      <c r="L74" s="62"/>
      <c r="M74" s="62"/>
      <c r="N74" s="62"/>
      <c r="O74" s="62"/>
      <c r="P74" s="62"/>
      <c r="Q74" s="62"/>
      <c r="R74" s="62"/>
      <c r="S74" s="62"/>
      <c r="T74" s="62"/>
      <c r="U74" s="62"/>
      <c r="V74" s="62"/>
      <c r="W74" s="62"/>
      <c r="X74" s="62"/>
      <c r="Y74" s="62"/>
      <c r="Z74" s="62"/>
    </row>
    <row r="75" spans="1:26" x14ac:dyDescent="0.25">
      <c r="A75" s="62"/>
      <c r="B75" s="62"/>
      <c r="C75" s="62"/>
      <c r="D75" s="62"/>
      <c r="E75" s="62"/>
      <c r="F75" s="62"/>
      <c r="G75" s="62"/>
      <c r="H75" s="62"/>
      <c r="I75" s="62"/>
      <c r="J75" s="62"/>
      <c r="K75" s="62"/>
      <c r="L75" s="62"/>
      <c r="M75" s="62"/>
      <c r="N75" s="62"/>
      <c r="O75" s="62"/>
      <c r="P75" s="62"/>
      <c r="Q75" s="62"/>
      <c r="R75" s="62"/>
      <c r="S75" s="62"/>
      <c r="T75" s="62"/>
      <c r="U75" s="62"/>
      <c r="V75" s="62"/>
      <c r="W75" s="62"/>
      <c r="X75" s="62"/>
      <c r="Y75" s="62"/>
      <c r="Z75" s="62"/>
    </row>
    <row r="76" spans="1:26" x14ac:dyDescent="0.25">
      <c r="A76" s="62"/>
      <c r="B76" s="62"/>
      <c r="C76" s="62"/>
      <c r="D76" s="62"/>
      <c r="E76" s="62"/>
      <c r="F76" s="62"/>
      <c r="G76" s="62"/>
      <c r="H76" s="62"/>
      <c r="I76" s="62"/>
      <c r="J76" s="62"/>
      <c r="K76" s="62"/>
      <c r="L76" s="62"/>
      <c r="M76" s="62"/>
      <c r="N76" s="62"/>
      <c r="O76" s="62"/>
      <c r="P76" s="62"/>
      <c r="Q76" s="62"/>
      <c r="R76" s="62"/>
      <c r="S76" s="62"/>
      <c r="T76" s="62"/>
      <c r="U76" s="62"/>
      <c r="V76" s="62"/>
      <c r="W76" s="62"/>
      <c r="X76" s="62"/>
      <c r="Y76" s="62"/>
      <c r="Z76" s="62"/>
    </row>
    <row r="77" spans="1:26" x14ac:dyDescent="0.25">
      <c r="A77" s="62"/>
      <c r="B77" s="62"/>
      <c r="C77" s="62"/>
      <c r="D77" s="62"/>
      <c r="E77" s="62"/>
      <c r="F77" s="62"/>
      <c r="G77" s="62"/>
      <c r="H77" s="62"/>
      <c r="I77" s="62"/>
      <c r="J77" s="62"/>
      <c r="K77" s="62"/>
      <c r="L77" s="62"/>
      <c r="M77" s="62"/>
      <c r="N77" s="62"/>
      <c r="O77" s="62"/>
      <c r="P77" s="62"/>
      <c r="Q77" s="62"/>
      <c r="R77" s="62"/>
      <c r="S77" s="62"/>
      <c r="T77" s="62"/>
      <c r="U77" s="62"/>
      <c r="V77" s="62"/>
      <c r="W77" s="62"/>
      <c r="X77" s="62"/>
      <c r="Y77" s="62"/>
      <c r="Z77" s="62"/>
    </row>
    <row r="78" spans="1:26" x14ac:dyDescent="0.25">
      <c r="A78" s="62"/>
      <c r="B78" s="62"/>
      <c r="C78" s="62"/>
      <c r="D78" s="62"/>
      <c r="E78" s="62"/>
      <c r="F78" s="62"/>
      <c r="G78" s="62"/>
      <c r="H78" s="62"/>
      <c r="I78" s="62"/>
      <c r="J78" s="62"/>
      <c r="K78" s="62"/>
      <c r="L78" s="62"/>
      <c r="M78" s="62"/>
      <c r="N78" s="62"/>
      <c r="O78" s="62"/>
      <c r="P78" s="62"/>
      <c r="Q78" s="62"/>
      <c r="R78" s="62"/>
      <c r="S78" s="62"/>
      <c r="T78" s="62"/>
      <c r="U78" s="62"/>
      <c r="V78" s="62"/>
      <c r="W78" s="62"/>
      <c r="X78" s="62"/>
      <c r="Y78" s="62"/>
      <c r="Z78" s="62"/>
    </row>
    <row r="79" spans="1:26" x14ac:dyDescent="0.25">
      <c r="A79" s="62"/>
      <c r="B79" s="62"/>
      <c r="C79" s="62"/>
      <c r="D79" s="62"/>
      <c r="E79" s="62"/>
      <c r="F79" s="62"/>
      <c r="G79" s="62"/>
      <c r="H79" s="62"/>
      <c r="I79" s="62"/>
      <c r="J79" s="62"/>
      <c r="K79" s="62"/>
      <c r="L79" s="62"/>
      <c r="M79" s="62"/>
      <c r="N79" s="62"/>
      <c r="O79" s="62"/>
      <c r="P79" s="62"/>
      <c r="Q79" s="62"/>
      <c r="R79" s="62"/>
      <c r="S79" s="62"/>
      <c r="T79" s="62"/>
      <c r="U79" s="62"/>
      <c r="V79" s="62"/>
      <c r="W79" s="62"/>
      <c r="X79" s="62"/>
      <c r="Y79" s="62"/>
      <c r="Z79" s="62"/>
    </row>
    <row r="80" spans="1:26" x14ac:dyDescent="0.25">
      <c r="A80" s="62"/>
      <c r="B80" s="62"/>
      <c r="C80" s="62"/>
      <c r="D80" s="62"/>
      <c r="E80" s="62"/>
      <c r="F80" s="62"/>
      <c r="G80" s="62"/>
      <c r="H80" s="62"/>
      <c r="I80" s="62"/>
      <c r="J80" s="62"/>
      <c r="K80" s="62"/>
      <c r="L80" s="62"/>
      <c r="M80" s="62"/>
      <c r="N80" s="62"/>
      <c r="O80" s="62"/>
      <c r="P80" s="62"/>
      <c r="Q80" s="62"/>
      <c r="R80" s="62"/>
      <c r="S80" s="62"/>
      <c r="T80" s="62"/>
      <c r="U80" s="62"/>
      <c r="V80" s="62"/>
      <c r="W80" s="62"/>
      <c r="X80" s="62"/>
      <c r="Y80" s="62"/>
      <c r="Z80" s="62"/>
    </row>
    <row r="81" spans="1:26" x14ac:dyDescent="0.25">
      <c r="A81" s="62"/>
      <c r="B81" s="62"/>
      <c r="C81" s="62"/>
      <c r="D81" s="62"/>
      <c r="E81" s="62"/>
      <c r="F81" s="62"/>
      <c r="G81" s="62"/>
      <c r="H81" s="62"/>
      <c r="I81" s="62"/>
      <c r="J81" s="62"/>
      <c r="K81" s="62"/>
      <c r="L81" s="62"/>
      <c r="M81" s="62"/>
      <c r="N81" s="62"/>
      <c r="O81" s="62"/>
      <c r="P81" s="62"/>
      <c r="Q81" s="62"/>
      <c r="R81" s="62"/>
      <c r="S81" s="62"/>
      <c r="T81" s="62"/>
      <c r="U81" s="62"/>
      <c r="V81" s="62"/>
      <c r="W81" s="62"/>
      <c r="X81" s="62"/>
      <c r="Y81" s="62"/>
      <c r="Z81" s="62"/>
    </row>
    <row r="82" spans="1:26" x14ac:dyDescent="0.25">
      <c r="A82" s="62"/>
      <c r="B82" s="62"/>
      <c r="C82" s="62"/>
      <c r="D82" s="62"/>
      <c r="E82" s="62"/>
      <c r="F82" s="62"/>
      <c r="G82" s="62"/>
      <c r="H82" s="62"/>
      <c r="I82" s="62"/>
      <c r="J82" s="62"/>
      <c r="K82" s="62"/>
      <c r="L82" s="62"/>
      <c r="M82" s="62"/>
      <c r="N82" s="62"/>
      <c r="O82" s="62"/>
      <c r="P82" s="62"/>
      <c r="Q82" s="62"/>
      <c r="R82" s="62"/>
      <c r="S82" s="62"/>
      <c r="T82" s="62"/>
      <c r="U82" s="62"/>
      <c r="V82" s="62"/>
      <c r="W82" s="62"/>
      <c r="X82" s="62"/>
      <c r="Y82" s="62"/>
      <c r="Z82" s="62"/>
    </row>
    <row r="83" spans="1:26" x14ac:dyDescent="0.25">
      <c r="A83" s="62"/>
      <c r="B83" s="62"/>
      <c r="C83" s="62"/>
      <c r="D83" s="62"/>
      <c r="E83" s="62"/>
      <c r="F83" s="62"/>
      <c r="G83" s="62"/>
      <c r="H83" s="62"/>
      <c r="I83" s="62"/>
      <c r="J83" s="62"/>
      <c r="K83" s="62"/>
      <c r="L83" s="62"/>
      <c r="M83" s="62"/>
      <c r="N83" s="62"/>
      <c r="O83" s="62"/>
      <c r="P83" s="62"/>
      <c r="Q83" s="62"/>
      <c r="R83" s="62"/>
      <c r="S83" s="62"/>
      <c r="T83" s="62"/>
      <c r="U83" s="62"/>
      <c r="V83" s="62"/>
      <c r="W83" s="62"/>
      <c r="X83" s="62"/>
      <c r="Y83" s="62"/>
      <c r="Z83" s="62"/>
    </row>
    <row r="84" spans="1:26" x14ac:dyDescent="0.25">
      <c r="A84" s="62"/>
      <c r="B84" s="62"/>
      <c r="C84" s="62"/>
      <c r="D84" s="62"/>
      <c r="E84" s="62"/>
      <c r="F84" s="62"/>
      <c r="G84" s="62"/>
      <c r="H84" s="62"/>
      <c r="I84" s="62"/>
      <c r="J84" s="62"/>
      <c r="K84" s="62"/>
      <c r="L84" s="62"/>
      <c r="M84" s="62"/>
      <c r="N84" s="62"/>
      <c r="O84" s="62"/>
      <c r="P84" s="62"/>
      <c r="Q84" s="62"/>
      <c r="R84" s="62"/>
      <c r="S84" s="62"/>
      <c r="T84" s="62"/>
      <c r="U84" s="62"/>
      <c r="V84" s="62"/>
      <c r="W84" s="62"/>
      <c r="X84" s="62"/>
      <c r="Y84" s="62"/>
      <c r="Z84" s="62"/>
    </row>
    <row r="85" spans="1:26" x14ac:dyDescent="0.25">
      <c r="A85" s="62"/>
      <c r="B85" s="62"/>
      <c r="C85" s="62"/>
      <c r="D85" s="62"/>
      <c r="E85" s="62"/>
      <c r="F85" s="62"/>
      <c r="G85" s="62"/>
      <c r="H85" s="62"/>
      <c r="I85" s="62"/>
      <c r="J85" s="62"/>
      <c r="K85" s="62"/>
      <c r="L85" s="62"/>
      <c r="M85" s="62"/>
      <c r="N85" s="62"/>
      <c r="O85" s="62"/>
      <c r="P85" s="62"/>
      <c r="Q85" s="62"/>
      <c r="R85" s="62"/>
      <c r="S85" s="62"/>
      <c r="T85" s="62"/>
      <c r="U85" s="62"/>
      <c r="V85" s="62"/>
      <c r="W85" s="62"/>
      <c r="X85" s="62"/>
      <c r="Y85" s="62"/>
      <c r="Z85" s="62"/>
    </row>
    <row r="86" spans="1:26" x14ac:dyDescent="0.25">
      <c r="A86" s="62"/>
      <c r="B86" s="62"/>
      <c r="C86" s="62"/>
      <c r="D86" s="62"/>
      <c r="E86" s="62"/>
      <c r="F86" s="62"/>
      <c r="G86" s="62"/>
      <c r="H86" s="62"/>
      <c r="I86" s="62"/>
      <c r="J86" s="62"/>
      <c r="K86" s="62"/>
      <c r="L86" s="62"/>
      <c r="M86" s="62"/>
      <c r="N86" s="62"/>
      <c r="O86" s="62"/>
      <c r="P86" s="62"/>
      <c r="Q86" s="62"/>
      <c r="R86" s="62"/>
      <c r="S86" s="62"/>
      <c r="T86" s="62"/>
      <c r="U86" s="62"/>
      <c r="V86" s="62"/>
      <c r="W86" s="62"/>
      <c r="X86" s="62"/>
      <c r="Y86" s="62"/>
      <c r="Z86" s="62"/>
    </row>
    <row r="87" spans="1:26" x14ac:dyDescent="0.25">
      <c r="A87" s="62"/>
      <c r="B87" s="62"/>
      <c r="C87" s="62"/>
      <c r="D87" s="62"/>
      <c r="E87" s="62"/>
      <c r="F87" s="62"/>
      <c r="G87" s="62"/>
      <c r="H87" s="62"/>
      <c r="I87" s="62"/>
      <c r="J87" s="62"/>
      <c r="K87" s="62"/>
      <c r="L87" s="62"/>
      <c r="M87" s="62"/>
      <c r="N87" s="62"/>
      <c r="O87" s="62"/>
      <c r="P87" s="62"/>
      <c r="Q87" s="62"/>
      <c r="R87" s="62"/>
      <c r="S87" s="62"/>
      <c r="T87" s="62"/>
      <c r="U87" s="62"/>
      <c r="V87" s="62"/>
      <c r="W87" s="62"/>
      <c r="X87" s="62"/>
      <c r="Y87" s="62"/>
      <c r="Z87" s="62"/>
    </row>
    <row r="88" spans="1:26" x14ac:dyDescent="0.25">
      <c r="A88" s="62"/>
      <c r="B88" s="62"/>
      <c r="C88" s="62"/>
      <c r="D88" s="62"/>
      <c r="E88" s="62"/>
      <c r="F88" s="62"/>
      <c r="G88" s="62"/>
      <c r="H88" s="62"/>
      <c r="I88" s="62"/>
      <c r="J88" s="62"/>
      <c r="K88" s="62"/>
      <c r="L88" s="62"/>
      <c r="M88" s="62"/>
      <c r="N88" s="62"/>
      <c r="O88" s="62"/>
      <c r="P88" s="62"/>
      <c r="Q88" s="62"/>
      <c r="R88" s="62"/>
      <c r="S88" s="62"/>
      <c r="T88" s="62"/>
      <c r="U88" s="62"/>
      <c r="V88" s="62"/>
      <c r="W88" s="62"/>
      <c r="X88" s="62"/>
      <c r="Y88" s="62"/>
      <c r="Z88" s="62"/>
    </row>
    <row r="89" spans="1:26" x14ac:dyDescent="0.25">
      <c r="A89" s="62"/>
      <c r="B89" s="62"/>
      <c r="C89" s="62"/>
      <c r="D89" s="62"/>
      <c r="E89" s="62"/>
      <c r="F89" s="62"/>
      <c r="G89" s="62"/>
      <c r="H89" s="62"/>
      <c r="I89" s="62"/>
      <c r="J89" s="62"/>
      <c r="K89" s="62"/>
      <c r="L89" s="62"/>
      <c r="M89" s="62"/>
      <c r="N89" s="62"/>
      <c r="O89" s="62"/>
      <c r="P89" s="62"/>
      <c r="Q89" s="62"/>
      <c r="R89" s="62"/>
      <c r="S89" s="62"/>
      <c r="T89" s="62"/>
      <c r="U89" s="62"/>
      <c r="V89" s="62"/>
      <c r="W89" s="62"/>
      <c r="X89" s="62"/>
      <c r="Y89" s="62"/>
      <c r="Z89" s="62"/>
    </row>
    <row r="90" spans="1:26" x14ac:dyDescent="0.25">
      <c r="A90" s="62"/>
      <c r="B90" s="62"/>
      <c r="C90" s="62"/>
      <c r="D90" s="62"/>
      <c r="E90" s="62"/>
      <c r="F90" s="62"/>
      <c r="G90" s="62"/>
      <c r="H90" s="62"/>
      <c r="I90" s="62"/>
      <c r="J90" s="62"/>
      <c r="K90" s="62"/>
      <c r="L90" s="62"/>
      <c r="M90" s="62"/>
      <c r="N90" s="62"/>
      <c r="O90" s="62"/>
      <c r="P90" s="62"/>
      <c r="Q90" s="62"/>
      <c r="R90" s="62"/>
      <c r="S90" s="62"/>
      <c r="T90" s="62"/>
      <c r="U90" s="62"/>
      <c r="V90" s="62"/>
      <c r="W90" s="62"/>
      <c r="X90" s="62"/>
      <c r="Y90" s="62"/>
      <c r="Z90" s="62"/>
    </row>
    <row r="91" spans="1:26" x14ac:dyDescent="0.25">
      <c r="A91" s="62"/>
      <c r="B91" s="62"/>
      <c r="C91" s="62"/>
      <c r="D91" s="62"/>
      <c r="E91" s="62"/>
      <c r="F91" s="62"/>
      <c r="G91" s="62"/>
      <c r="H91" s="62"/>
      <c r="I91" s="62"/>
      <c r="J91" s="62"/>
      <c r="K91" s="62"/>
      <c r="L91" s="62"/>
      <c r="M91" s="62"/>
      <c r="N91" s="62"/>
      <c r="O91" s="62"/>
      <c r="P91" s="62"/>
      <c r="Q91" s="62"/>
      <c r="R91" s="62"/>
      <c r="S91" s="62"/>
      <c r="T91" s="62"/>
      <c r="U91" s="62"/>
      <c r="V91" s="62"/>
      <c r="W91" s="62"/>
      <c r="X91" s="62"/>
      <c r="Y91" s="62"/>
      <c r="Z91" s="62"/>
    </row>
    <row r="92" spans="1:26" x14ac:dyDescent="0.25">
      <c r="A92" s="62"/>
      <c r="B92" s="62"/>
      <c r="C92" s="62"/>
      <c r="D92" s="62"/>
      <c r="E92" s="62"/>
      <c r="F92" s="62"/>
      <c r="G92" s="62"/>
      <c r="H92" s="62"/>
      <c r="I92" s="62"/>
      <c r="J92" s="62"/>
      <c r="K92" s="62"/>
      <c r="L92" s="62"/>
      <c r="M92" s="62"/>
      <c r="N92" s="62"/>
      <c r="O92" s="62"/>
      <c r="P92" s="62"/>
      <c r="Q92" s="62"/>
      <c r="R92" s="62"/>
      <c r="S92" s="62"/>
      <c r="T92" s="62"/>
      <c r="U92" s="62"/>
      <c r="V92" s="62"/>
      <c r="W92" s="62"/>
      <c r="X92" s="62"/>
      <c r="Y92" s="62"/>
      <c r="Z92" s="62"/>
    </row>
    <row r="93" spans="1:26" x14ac:dyDescent="0.25">
      <c r="A93" s="62"/>
      <c r="B93" s="62"/>
      <c r="C93" s="62"/>
      <c r="D93" s="62"/>
      <c r="E93" s="62"/>
      <c r="F93" s="62"/>
      <c r="G93" s="62"/>
      <c r="H93" s="62"/>
      <c r="I93" s="62"/>
      <c r="J93" s="62"/>
      <c r="K93" s="62"/>
      <c r="L93" s="62"/>
      <c r="M93" s="62"/>
      <c r="N93" s="62"/>
      <c r="O93" s="62"/>
      <c r="P93" s="62"/>
      <c r="Q93" s="62"/>
      <c r="R93" s="62"/>
      <c r="S93" s="62"/>
      <c r="T93" s="62"/>
      <c r="U93" s="62"/>
      <c r="V93" s="62"/>
      <c r="W93" s="62"/>
      <c r="X93" s="62"/>
      <c r="Y93" s="62"/>
      <c r="Z93" s="62"/>
    </row>
    <row r="94" spans="1:26" x14ac:dyDescent="0.25">
      <c r="A94" s="62"/>
      <c r="B94" s="62"/>
      <c r="C94" s="62"/>
      <c r="D94" s="62"/>
      <c r="E94" s="62"/>
      <c r="F94" s="62"/>
      <c r="G94" s="62"/>
      <c r="H94" s="62"/>
      <c r="I94" s="62"/>
      <c r="J94" s="62"/>
      <c r="K94" s="62"/>
      <c r="L94" s="62"/>
      <c r="M94" s="62"/>
      <c r="N94" s="62"/>
      <c r="O94" s="62"/>
      <c r="P94" s="62"/>
      <c r="Q94" s="62"/>
      <c r="R94" s="62"/>
      <c r="S94" s="62"/>
      <c r="T94" s="62"/>
      <c r="U94" s="62"/>
      <c r="V94" s="62"/>
      <c r="W94" s="62"/>
      <c r="X94" s="62"/>
      <c r="Y94" s="62"/>
      <c r="Z94" s="62"/>
    </row>
    <row r="95" spans="1:26" x14ac:dyDescent="0.25">
      <c r="A95" s="62"/>
      <c r="B95" s="62"/>
      <c r="C95" s="62"/>
      <c r="D95" s="62"/>
      <c r="E95" s="62"/>
      <c r="F95" s="62"/>
      <c r="G95" s="62"/>
      <c r="H95" s="62"/>
      <c r="I95" s="62"/>
      <c r="J95" s="62"/>
      <c r="K95" s="62"/>
      <c r="L95" s="62"/>
      <c r="M95" s="62"/>
      <c r="N95" s="62"/>
      <c r="O95" s="62"/>
      <c r="P95" s="62"/>
      <c r="Q95" s="62"/>
      <c r="R95" s="62"/>
      <c r="S95" s="62"/>
      <c r="T95" s="62"/>
      <c r="U95" s="62"/>
      <c r="V95" s="62"/>
      <c r="W95" s="62"/>
      <c r="X95" s="62"/>
      <c r="Y95" s="62"/>
      <c r="Z95" s="62"/>
    </row>
    <row r="96" spans="1:26" x14ac:dyDescent="0.25">
      <c r="A96" s="62"/>
      <c r="B96" s="62"/>
      <c r="C96" s="62"/>
      <c r="D96" s="62"/>
      <c r="E96" s="62"/>
      <c r="F96" s="62"/>
      <c r="G96" s="62"/>
      <c r="H96" s="62"/>
      <c r="I96" s="62"/>
      <c r="J96" s="62"/>
      <c r="K96" s="62"/>
      <c r="L96" s="62"/>
      <c r="M96" s="62"/>
      <c r="N96" s="62"/>
      <c r="O96" s="62"/>
      <c r="P96" s="62"/>
      <c r="Q96" s="62"/>
      <c r="R96" s="62"/>
      <c r="S96" s="62"/>
      <c r="T96" s="62"/>
      <c r="U96" s="62"/>
      <c r="V96" s="62"/>
      <c r="W96" s="62"/>
      <c r="X96" s="62"/>
      <c r="Y96" s="62"/>
      <c r="Z96" s="62"/>
    </row>
    <row r="97" spans="1:26" x14ac:dyDescent="0.25">
      <c r="A97" s="62"/>
      <c r="B97" s="62"/>
      <c r="C97" s="62"/>
      <c r="D97" s="62"/>
      <c r="E97" s="62"/>
      <c r="F97" s="62"/>
      <c r="G97" s="62"/>
      <c r="H97" s="62"/>
      <c r="I97" s="62"/>
      <c r="J97" s="62"/>
      <c r="K97" s="62"/>
      <c r="L97" s="62"/>
      <c r="M97" s="62"/>
      <c r="N97" s="62"/>
      <c r="O97" s="62"/>
      <c r="P97" s="62"/>
      <c r="Q97" s="62"/>
      <c r="R97" s="62"/>
      <c r="S97" s="62"/>
      <c r="T97" s="62"/>
      <c r="U97" s="62"/>
      <c r="V97" s="62"/>
      <c r="W97" s="62"/>
      <c r="X97" s="62"/>
      <c r="Y97" s="62"/>
      <c r="Z97" s="62"/>
    </row>
    <row r="98" spans="1:26" x14ac:dyDescent="0.25">
      <c r="A98" s="62"/>
      <c r="B98" s="62"/>
      <c r="C98" s="62"/>
      <c r="D98" s="62"/>
      <c r="E98" s="62"/>
      <c r="F98" s="62"/>
      <c r="G98" s="62"/>
      <c r="H98" s="62"/>
      <c r="I98" s="62"/>
      <c r="J98" s="62"/>
      <c r="K98" s="62"/>
      <c r="L98" s="62"/>
      <c r="M98" s="62"/>
      <c r="N98" s="62"/>
      <c r="O98" s="62"/>
      <c r="P98" s="62"/>
      <c r="Q98" s="62"/>
      <c r="R98" s="62"/>
      <c r="S98" s="62"/>
      <c r="T98" s="62"/>
      <c r="U98" s="62"/>
      <c r="V98" s="62"/>
      <c r="W98" s="62"/>
      <c r="X98" s="62"/>
      <c r="Y98" s="62"/>
      <c r="Z98" s="62"/>
    </row>
    <row r="99" spans="1:26" x14ac:dyDescent="0.25">
      <c r="A99" s="62"/>
      <c r="B99" s="62"/>
      <c r="C99" s="62"/>
      <c r="D99" s="62"/>
      <c r="E99" s="62"/>
      <c r="F99" s="62"/>
      <c r="G99" s="62"/>
      <c r="H99" s="62"/>
      <c r="I99" s="62"/>
      <c r="J99" s="62"/>
      <c r="K99" s="62"/>
      <c r="L99" s="62"/>
      <c r="M99" s="62"/>
      <c r="N99" s="62"/>
      <c r="O99" s="62"/>
      <c r="P99" s="62"/>
      <c r="Q99" s="62"/>
      <c r="R99" s="62"/>
      <c r="S99" s="62"/>
      <c r="T99" s="62"/>
      <c r="U99" s="62"/>
      <c r="V99" s="62"/>
      <c r="W99" s="62"/>
      <c r="X99" s="62"/>
      <c r="Y99" s="62"/>
      <c r="Z99" s="62"/>
    </row>
    <row r="100" spans="1:26" x14ac:dyDescent="0.25">
      <c r="A100" s="62"/>
      <c r="B100" s="62"/>
      <c r="C100" s="62"/>
      <c r="D100" s="62"/>
      <c r="E100" s="62"/>
      <c r="F100" s="62"/>
      <c r="G100" s="62"/>
      <c r="H100" s="62"/>
      <c r="I100" s="62"/>
      <c r="J100" s="62"/>
      <c r="K100" s="62"/>
      <c r="L100" s="62"/>
      <c r="M100" s="62"/>
      <c r="N100" s="62"/>
      <c r="O100" s="62"/>
      <c r="P100" s="62"/>
      <c r="Q100" s="62"/>
      <c r="R100" s="62"/>
      <c r="S100" s="62"/>
      <c r="T100" s="62"/>
      <c r="U100" s="62"/>
      <c r="V100" s="62"/>
      <c r="W100" s="62"/>
      <c r="X100" s="62"/>
      <c r="Y100" s="62"/>
      <c r="Z100" s="62"/>
    </row>
    <row r="101" spans="1:26" x14ac:dyDescent="0.25">
      <c r="A101" s="62"/>
      <c r="B101" s="62"/>
      <c r="C101" s="62"/>
      <c r="D101" s="62"/>
      <c r="E101" s="62"/>
      <c r="F101" s="62"/>
      <c r="G101" s="62"/>
      <c r="H101" s="62"/>
      <c r="I101" s="62"/>
      <c r="J101" s="62"/>
      <c r="K101" s="62"/>
      <c r="L101" s="62"/>
      <c r="M101" s="62"/>
      <c r="N101" s="62"/>
      <c r="O101" s="62"/>
      <c r="P101" s="62"/>
      <c r="Q101" s="62"/>
      <c r="R101" s="62"/>
      <c r="S101" s="62"/>
      <c r="T101" s="62"/>
      <c r="U101" s="62"/>
      <c r="V101" s="62"/>
      <c r="W101" s="62"/>
      <c r="X101" s="62"/>
      <c r="Y101" s="62"/>
      <c r="Z101" s="62"/>
    </row>
  </sheetData>
  <dataValidations count="3">
    <dataValidation type="list" allowBlank="1" showInputMessage="1" showErrorMessage="1" sqref="D16 D17">
      <formula1>"TARGET,UnitedKingdom::Exchange,UnitedKingdom::Metals,UnitedKingdom::Settlement,UnitedStates::GovernmentBond,UnitedStates::NERC,UnitedStates::NYSE,UnitedStates::Settlement,Switzerland,Japan,Italy::Exchange,NullCalendar,Australia,China,HongKong::HKEx"</formula1>
    </dataValidation>
    <dataValidation type="list" allowBlank="1" showInputMessage="1" showErrorMessage="1" sqref="D11">
      <formula1>"EUR,USD,GBP,JPY,CHF,AUD,CNY,CNH"</formula1>
    </dataValidation>
    <dataValidation type="list" allowBlank="1" showInputMessage="1" showErrorMessage="1" sqref="D21">
      <formula1>"BackwardFlat,ForwardFlat,Linear,Parabolic,MonotonicParabolic,CubicNaturalSpline,MonotonicCubicNaturalSpline,KrugerCubic,FritschButlandCubic,Abcd"</formula1>
    </dataValidation>
  </dataValidations>
  <pageMargins left="0.7" right="0.7" top="0.75" bottom="0.75" header="0.3" footer="0.3"/>
  <pageSetup paperSize="9" orientation="portrait" r:id="rId1"/>
  <ignoredErrors>
    <ignoredError sqref="D19:D20 D18 D6 D12:D13" unlockedFormula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BH102"/>
  <sheetViews>
    <sheetView showGridLines="0" tabSelected="1" topLeftCell="C1" workbookViewId="0">
      <selection activeCell="D2" sqref="D2"/>
    </sheetView>
  </sheetViews>
  <sheetFormatPr defaultColWidth="3" defaultRowHeight="11.25" outlineLevelCol="1" x14ac:dyDescent="0.2"/>
  <cols>
    <col min="1" max="1" width="5" style="1" hidden="1" customWidth="1" outlineLevel="1"/>
    <col min="2" max="2" width="10" style="1" hidden="1" customWidth="1" outlineLevel="1"/>
    <col min="3" max="3" width="2.7109375" style="1" customWidth="1" collapsed="1"/>
    <col min="4" max="4" width="11" style="1" bestFit="1" customWidth="1"/>
    <col min="5" max="8" width="15.7109375" style="1" customWidth="1"/>
    <col min="9" max="9" width="2.7109375" style="1" customWidth="1"/>
    <col min="10" max="10" width="10.28515625" style="1" customWidth="1"/>
    <col min="11" max="11" width="10.28515625" style="5" customWidth="1"/>
    <col min="12" max="12" width="10.28515625" style="1" customWidth="1"/>
    <col min="13" max="13" width="10.28515625" style="5" customWidth="1"/>
    <col min="14" max="14" width="10.28515625" style="1" customWidth="1"/>
    <col min="15" max="15" width="10.28515625" style="5" customWidth="1"/>
    <col min="16" max="16" width="10.28515625" style="1" customWidth="1"/>
    <col min="17" max="17" width="10.28515625" style="5" customWidth="1"/>
    <col min="18" max="18" width="2.7109375" style="5" customWidth="1"/>
    <col min="19" max="19" width="12" style="1" hidden="1" customWidth="1" outlineLevel="1"/>
    <col min="20" max="21" width="7" style="1" hidden="1" customWidth="1" outlineLevel="1"/>
    <col min="22" max="22" width="2.7109375" style="1" hidden="1" customWidth="1" outlineLevel="1"/>
    <col min="23" max="23" width="10" style="1" hidden="1" customWidth="1" outlineLevel="1"/>
    <col min="24" max="25" width="8" style="1" hidden="1" customWidth="1" outlineLevel="1"/>
    <col min="26" max="26" width="2.7109375" style="5" hidden="1" customWidth="1" outlineLevel="1"/>
    <col min="27" max="27" width="10" style="1" hidden="1" customWidth="1" outlineLevel="1"/>
    <col min="28" max="29" width="8" style="1" hidden="1" customWidth="1" outlineLevel="1"/>
    <col min="30" max="30" width="2.7109375" style="5" hidden="1" customWidth="1" outlineLevel="1"/>
    <col min="31" max="31" width="10" style="1" hidden="1" customWidth="1" outlineLevel="1"/>
    <col min="32" max="33" width="7" style="1" hidden="1" customWidth="1" outlineLevel="1"/>
    <col min="34" max="34" width="2.7109375" style="11" customWidth="1" collapsed="1"/>
    <col min="35" max="40" width="14.42578125" style="1" customWidth="1"/>
    <col min="41" max="16384" width="3" style="1"/>
  </cols>
  <sheetData>
    <row r="1" spans="1:60" x14ac:dyDescent="0.2">
      <c r="A1" s="2"/>
      <c r="B1" s="2"/>
      <c r="C1" s="2"/>
      <c r="D1" s="141" t="s">
        <v>8</v>
      </c>
      <c r="E1" s="2"/>
      <c r="F1" s="2"/>
      <c r="G1" s="2"/>
      <c r="H1" s="2"/>
      <c r="I1" s="2"/>
      <c r="J1" s="2"/>
      <c r="K1" s="3"/>
      <c r="L1" s="2"/>
      <c r="M1" s="3"/>
      <c r="N1" s="2"/>
      <c r="O1" s="3"/>
      <c r="P1" s="2"/>
      <c r="Q1" s="3"/>
      <c r="R1" s="3"/>
      <c r="S1" s="2"/>
      <c r="T1" s="2"/>
      <c r="U1" s="2"/>
      <c r="V1" s="2"/>
      <c r="W1" s="2"/>
      <c r="X1" s="2"/>
      <c r="Y1" s="2"/>
      <c r="Z1" s="3"/>
      <c r="AA1" s="2"/>
      <c r="AB1" s="2"/>
      <c r="AC1" s="2"/>
      <c r="AD1" s="3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  <c r="AT1" s="2"/>
      <c r="AU1" s="2"/>
      <c r="AV1" s="2"/>
      <c r="AW1" s="2"/>
      <c r="AX1" s="2"/>
      <c r="AY1" s="2"/>
      <c r="AZ1" s="2"/>
      <c r="BA1" s="2"/>
      <c r="BB1" s="2"/>
      <c r="BC1" s="2"/>
      <c r="BD1" s="2"/>
      <c r="BE1" s="2"/>
      <c r="BF1" s="2"/>
      <c r="BG1" s="2"/>
      <c r="BH1" s="2"/>
    </row>
    <row r="2" spans="1:60" ht="11.25" customHeight="1" x14ac:dyDescent="0.2">
      <c r="A2" s="2"/>
      <c r="B2" s="2"/>
      <c r="C2" s="2"/>
      <c r="D2" s="43"/>
      <c r="E2" s="25" t="s">
        <v>2</v>
      </c>
      <c r="F2" s="25">
        <v>0</v>
      </c>
      <c r="G2" s="44" t="s">
        <v>0</v>
      </c>
      <c r="H2" s="24" t="s">
        <v>1</v>
      </c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2"/>
      <c r="AJ2" s="2"/>
      <c r="AK2" s="2"/>
      <c r="AL2" s="2"/>
      <c r="AM2" s="2"/>
      <c r="AN2" s="2"/>
      <c r="AO2" s="2"/>
      <c r="AP2" s="2"/>
      <c r="AQ2" s="2"/>
      <c r="AR2" s="2"/>
      <c r="AS2" s="2"/>
      <c r="AT2" s="2"/>
      <c r="AU2" s="2"/>
      <c r="AV2" s="2"/>
      <c r="AW2" s="2"/>
      <c r="AX2" s="2"/>
      <c r="AY2" s="2"/>
      <c r="AZ2" s="2"/>
      <c r="BA2" s="2"/>
      <c r="BB2" s="2"/>
      <c r="BC2" s="2"/>
      <c r="BD2" s="2"/>
      <c r="BE2" s="2"/>
      <c r="BF2" s="2"/>
      <c r="BG2" s="2"/>
      <c r="BH2" s="2"/>
    </row>
    <row r="3" spans="1:60" ht="11.25" customHeight="1" x14ac:dyDescent="0.2">
      <c r="A3" s="2"/>
      <c r="B3" s="2"/>
      <c r="C3" s="2"/>
      <c r="D3" s="2"/>
      <c r="E3" s="118"/>
      <c r="F3" s="119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AX3" s="2"/>
      <c r="AY3" s="2"/>
      <c r="AZ3" s="2"/>
      <c r="BA3" s="2"/>
      <c r="BB3" s="2"/>
      <c r="BC3" s="2"/>
      <c r="BD3" s="2"/>
      <c r="BE3" s="2"/>
      <c r="BF3" s="2"/>
      <c r="BG3" s="2"/>
      <c r="BH3" s="2"/>
    </row>
    <row r="4" spans="1:60" ht="11.25" customHeight="1" x14ac:dyDescent="0.2">
      <c r="A4" s="2"/>
      <c r="B4" s="2"/>
      <c r="C4" s="2"/>
      <c r="D4" s="120" t="s">
        <v>90</v>
      </c>
      <c r="E4" s="113"/>
      <c r="F4" s="33"/>
      <c r="G4" s="33"/>
      <c r="H4" s="114"/>
      <c r="I4" s="98" t="s">
        <v>70</v>
      </c>
      <c r="J4" s="33" t="s">
        <v>15</v>
      </c>
      <c r="K4" s="114"/>
      <c r="L4" s="33" t="s">
        <v>19</v>
      </c>
      <c r="M4" s="114"/>
      <c r="N4" s="33" t="s">
        <v>21</v>
      </c>
      <c r="O4" s="114"/>
      <c r="P4" s="33" t="s">
        <v>14</v>
      </c>
      <c r="Q4" s="114"/>
      <c r="R4" s="2"/>
      <c r="S4" s="12" t="s">
        <v>15</v>
      </c>
      <c r="T4" s="12"/>
      <c r="U4" s="12"/>
      <c r="V4" s="165"/>
      <c r="W4" s="12" t="s">
        <v>19</v>
      </c>
      <c r="X4" s="12"/>
      <c r="Y4" s="12"/>
      <c r="Z4" s="2" t="s">
        <v>70</v>
      </c>
      <c r="AA4" s="12" t="s">
        <v>21</v>
      </c>
      <c r="AB4" s="12"/>
      <c r="AC4" s="12"/>
      <c r="AD4" s="41" t="s">
        <v>70</v>
      </c>
      <c r="AE4" s="12" t="s">
        <v>14</v>
      </c>
      <c r="AF4" s="12"/>
      <c r="AG4" s="12"/>
      <c r="AH4" s="41" t="s">
        <v>70</v>
      </c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  <c r="AV4" s="2"/>
      <c r="AW4" s="2"/>
      <c r="AX4" s="2"/>
      <c r="AY4" s="2"/>
      <c r="AZ4" s="2"/>
      <c r="BA4" s="2"/>
      <c r="BB4" s="2"/>
      <c r="BC4" s="2"/>
      <c r="BD4" s="2"/>
      <c r="BE4" s="2"/>
      <c r="BF4" s="2"/>
      <c r="BG4" s="2"/>
      <c r="BH4" s="2"/>
    </row>
    <row r="5" spans="1:60" s="36" customFormat="1" ht="11.25" customHeight="1" x14ac:dyDescent="0.2">
      <c r="A5" s="34"/>
      <c r="B5" s="34"/>
      <c r="C5" s="34"/>
      <c r="D5" s="23" t="s">
        <v>85</v>
      </c>
      <c r="E5" s="23" t="s">
        <v>15</v>
      </c>
      <c r="F5" s="23" t="s">
        <v>19</v>
      </c>
      <c r="G5" s="23" t="s">
        <v>21</v>
      </c>
      <c r="H5" s="23" t="s">
        <v>14</v>
      </c>
      <c r="I5" s="98" t="s">
        <v>70</v>
      </c>
      <c r="J5" s="23" t="s">
        <v>71</v>
      </c>
      <c r="K5" s="23" t="s">
        <v>72</v>
      </c>
      <c r="L5" s="23" t="s">
        <v>71</v>
      </c>
      <c r="M5" s="23" t="s">
        <v>72</v>
      </c>
      <c r="N5" s="23" t="s">
        <v>71</v>
      </c>
      <c r="O5" s="23" t="s">
        <v>72</v>
      </c>
      <c r="P5" s="23" t="s">
        <v>71</v>
      </c>
      <c r="Q5" s="23" t="s">
        <v>72</v>
      </c>
      <c r="R5" s="34"/>
      <c r="S5" s="35" t="s">
        <v>66</v>
      </c>
      <c r="T5" s="27" t="s">
        <v>0</v>
      </c>
      <c r="U5" s="27" t="s">
        <v>1</v>
      </c>
      <c r="V5" s="165"/>
      <c r="W5" s="35" t="s">
        <v>66</v>
      </c>
      <c r="X5" s="27" t="s">
        <v>0</v>
      </c>
      <c r="Y5" s="27" t="s">
        <v>1</v>
      </c>
      <c r="Z5" s="2" t="s">
        <v>70</v>
      </c>
      <c r="AA5" s="35" t="s">
        <v>66</v>
      </c>
      <c r="AB5" s="27" t="s">
        <v>0</v>
      </c>
      <c r="AC5" s="27" t="s">
        <v>1</v>
      </c>
      <c r="AD5" s="42" t="s">
        <v>70</v>
      </c>
      <c r="AE5" s="35" t="s">
        <v>66</v>
      </c>
      <c r="AF5" s="27" t="s">
        <v>0</v>
      </c>
      <c r="AG5" s="27" t="s">
        <v>1</v>
      </c>
      <c r="AH5" s="42" t="s">
        <v>70</v>
      </c>
      <c r="AI5" s="34"/>
      <c r="AJ5" s="34"/>
      <c r="AK5" s="34"/>
      <c r="AL5" s="34"/>
      <c r="AM5" s="34"/>
      <c r="AN5" s="34"/>
      <c r="AO5" s="34"/>
      <c r="AP5" s="34"/>
      <c r="AQ5" s="34"/>
      <c r="AR5" s="34"/>
      <c r="AS5" s="34"/>
      <c r="AT5" s="34"/>
      <c r="AU5" s="34"/>
      <c r="AV5" s="34"/>
      <c r="AW5" s="34"/>
      <c r="AX5" s="34"/>
      <c r="AY5" s="34"/>
      <c r="AZ5" s="34"/>
      <c r="BA5" s="34"/>
      <c r="BB5" s="34"/>
      <c r="BC5" s="34"/>
      <c r="BD5" s="34"/>
      <c r="BE5" s="34"/>
      <c r="BF5" s="34"/>
      <c r="BG5" s="34"/>
      <c r="BH5" s="34"/>
    </row>
    <row r="6" spans="1:60" ht="11.25" customHeight="1" x14ac:dyDescent="0.2">
      <c r="A6" s="2"/>
      <c r="B6" s="2"/>
      <c r="C6" s="166" t="s">
        <v>91</v>
      </c>
      <c r="D6" s="20" t="s">
        <v>48</v>
      </c>
      <c r="E6" s="20" t="str">
        <f>IF(Contribute="abcd",IF($F$2&lt;&gt;-1,_xll.RtContribute(SourceAlias,S6,Fields,T6:U6,"SCOPE:SERVER"),_xll.RtContribute(SourceAlias,"DDS_INSERT_S",$F$2:$H$2,T6:U6,"SCOPE:SERVER FTC:ALL")),"stopped")</f>
        <v>stopped</v>
      </c>
      <c r="F6" s="142" t="str">
        <f>IF(Contribute="abcd",IF($F$2&lt;&gt;-1,_xll.RtContribute(SourceAlias,W6,Fields,X6:Y6,"SCOPE:SERVER"),_xll.RtContribute(SourceAlias,"DDS_INSERT_S",$F$2:$H$2,W6:Y6,"SCOPE:SERVER FTC:ALL")),"stopped")</f>
        <v>stopped</v>
      </c>
      <c r="G6" s="20" t="str">
        <f>IF(Contribute="abcd",IF($F$2&lt;&gt;-1,_xll.RtContribute(SourceAlias,AA6,Fields,AB6:AC6,"SCOPE:SERVER"),_xll.RtContribute(SourceAlias,"DDS_INSERT_S",$F$2:$H$2,AA6:AC6,"SCOPE:SERVER FTC:ALL")),"stopped")</f>
        <v>stopped</v>
      </c>
      <c r="H6" s="20" t="str">
        <f>IF(Contribute="abcd",IF($F$2&lt;&gt;-1,_xll.RtContribute(SourceAlias,AE6,Fields,AF6:AG6,"SCOPE:SERVER"),_xll.RtContribute(SourceAlias,"DDS_INSERT_S",$F$2:$H$2,AE6:AG6,"SCOPE:SERVER FTC:ALL")),"stopped")</f>
        <v>stopped</v>
      </c>
      <c r="I6" s="98" t="s">
        <v>70</v>
      </c>
      <c r="J6" s="14">
        <f>ABS(_xll.RtGet(SourceAlias,$S6,BID)-T6)</f>
        <v>3.5991831737192115E-10</v>
      </c>
      <c r="K6" s="14">
        <f>ABS(_xll.RtGet(SourceAlias,$S6,ASK)-U6)</f>
        <v>3.5991831737192115E-10</v>
      </c>
      <c r="L6" s="124">
        <f>ABS(_xll.RtGet(SourceAlias,$W6,BID)-X6)</f>
        <v>6.8711737472693102E-5</v>
      </c>
      <c r="M6" s="124">
        <f>ABS(_xll.RtGet(SourceAlias,$W6,ASK)-Y6)</f>
        <v>6.8711737472693102E-5</v>
      </c>
      <c r="N6" s="14">
        <f>ABS(_xll.RtGet(SourceAlias,$AA6,BID)-AB6)</f>
        <v>2.8268716845536446E-4</v>
      </c>
      <c r="O6" s="14">
        <f>ABS(_xll.RtGet(SourceAlias,$AA6,ASK)-AC6)</f>
        <v>2.8268716845536446E-4</v>
      </c>
      <c r="P6" s="14">
        <f>ABS(_xll.RtGet(SourceAlias,$AE6,BID)-AF6)</f>
        <v>1.6105837770501452E-3</v>
      </c>
      <c r="Q6" s="14">
        <f>ABS(_xll.RtGet(SourceAlias,$AE6,ASK)-AG6)</f>
        <v>1.6105837770501452E-3</v>
      </c>
      <c r="R6" s="2"/>
      <c r="S6" s="13" t="str">
        <f>Currency&amp;$S$4&amp;D6&amp;"="</f>
        <v>AUDONOND=</v>
      </c>
      <c r="T6" s="14">
        <f>'ON Pricing'!H6*100</f>
        <v>2.4998961746400816</v>
      </c>
      <c r="U6" s="14">
        <f>T6</f>
        <v>2.4998961746400816</v>
      </c>
      <c r="V6" s="165"/>
      <c r="W6" s="122" t="str">
        <f t="shared" ref="W6:W12" si="0">Currency&amp;$W$4&amp;D6&amp;"="</f>
        <v>AUD1MOND=</v>
      </c>
      <c r="X6" s="123">
        <f>'1M Pricing'!H6*100</f>
        <v>2.6416015427374728</v>
      </c>
      <c r="Y6" s="123">
        <f>X6</f>
        <v>2.6416015427374728</v>
      </c>
      <c r="Z6" s="2" t="s">
        <v>70</v>
      </c>
      <c r="AA6" s="13" t="str">
        <f t="shared" ref="AA6:AA14" si="1">Currency&amp;$AA$4&amp;D6&amp;"="</f>
        <v>AUD3MOND=</v>
      </c>
      <c r="AB6" s="14">
        <f>'3M Pricing'!H6*100</f>
        <v>2.6188835838315447</v>
      </c>
      <c r="AC6" s="14">
        <f>AB6</f>
        <v>2.6188835838315447</v>
      </c>
      <c r="AD6" s="41" t="s">
        <v>70</v>
      </c>
      <c r="AE6" s="13" t="str">
        <f t="shared" ref="AE6:AE17" si="2">Currency&amp;$AE$4&amp;D6&amp;"="</f>
        <v>AUD6MOND=</v>
      </c>
      <c r="AF6" s="14">
        <f>'6M Pricing'!H6*100</f>
        <v>2.7443552222229499</v>
      </c>
      <c r="AG6" s="14">
        <f>AF6</f>
        <v>2.7443552222229499</v>
      </c>
      <c r="AH6" s="41" t="s">
        <v>70</v>
      </c>
      <c r="AI6" s="2"/>
      <c r="AJ6" s="2"/>
      <c r="AK6" s="2"/>
      <c r="AL6" s="2"/>
      <c r="AM6" s="2"/>
      <c r="AN6" s="2"/>
      <c r="AO6" s="2"/>
      <c r="AP6" s="2"/>
      <c r="AQ6" s="2"/>
      <c r="AR6" s="2"/>
      <c r="AS6" s="2"/>
      <c r="AT6" s="2"/>
      <c r="AU6" s="2"/>
      <c r="AV6" s="2"/>
      <c r="AW6" s="2"/>
      <c r="AX6" s="2"/>
      <c r="AY6" s="2"/>
      <c r="AZ6" s="2"/>
      <c r="BA6" s="2"/>
      <c r="BB6" s="2"/>
      <c r="BC6" s="2"/>
      <c r="BD6" s="2"/>
      <c r="BE6" s="2"/>
      <c r="BF6" s="2"/>
      <c r="BG6" s="2"/>
      <c r="BH6" s="2"/>
    </row>
    <row r="7" spans="1:60" ht="11.25" customHeight="1" x14ac:dyDescent="0.2">
      <c r="A7" s="2"/>
      <c r="B7" s="2"/>
      <c r="C7" s="167"/>
      <c r="D7" s="21" t="s">
        <v>95</v>
      </c>
      <c r="E7" s="21" t="str">
        <f>IF(Contribute="abcd",IF($F$2&lt;&gt;-1,_xll.RtContribute(SourceAlias,S7,Fields,T7:U7,"SCOPE:SERVER"),_xll.RtContribute(SourceAlias,"DDS_INSERT_S",$F$2:$H$2,T7:U7,"SCOPE:SERVER FTC:ALL")),"stopped")</f>
        <v>stopped</v>
      </c>
      <c r="F7" s="143" t="str">
        <f>IF(Contribute="abcd",IF($F$2&lt;&gt;-1,_xll.RtContribute(SourceAlias,W7,Fields,X7:Y7,"SCOPE:SERVER"),_xll.RtContribute(SourceAlias,"DDS_INSERT_S",$F$2:$H$2,W7:Y7,"SCOPE:SERVER FTC:ALL")),"stopped")</f>
        <v>stopped</v>
      </c>
      <c r="G7" s="21" t="str">
        <f>IF(Contribute="abcd",IF($F$2&lt;&gt;-1,_xll.RtContribute(SourceAlias,AA7,Fields,AB7:AC7,"SCOPE:SERVER"),_xll.RtContribute(SourceAlias,"DDS_INSERT_S",$F$2:$H$2,AA7:AC7,"SCOPE:SERVER FTC:ALL")),"stopped")</f>
        <v>stopped</v>
      </c>
      <c r="H7" s="21" t="str">
        <f>IF(Contribute="abcd",IF($F$2&lt;&gt;-1,_xll.RtContribute(SourceAlias,AE7,Fields,AF7:AG7,"SCOPE:SERVER"),_xll.RtContribute(SourceAlias,"DDS_INSERT_S",$F$2:$H$2,AE7:AG7,"SCOPE:SERVER FTC:ALL")),"stopped")</f>
        <v>stopped</v>
      </c>
      <c r="I7" s="98" t="s">
        <v>70</v>
      </c>
      <c r="J7" s="16">
        <f>ABS(_xll.RtGet(SourceAlias,$S7,BID)-T7)</f>
        <v>3.7201353109139745E-11</v>
      </c>
      <c r="K7" s="16">
        <f>ABS(_xll.RtGet(SourceAlias,$S7,ASK)-U7)</f>
        <v>3.7201353109139745E-11</v>
      </c>
      <c r="L7" s="127">
        <f>ABS(_xll.RtGet(SourceAlias,$W7,BID)-X7)</f>
        <v>6.5768492428563974E-5</v>
      </c>
      <c r="M7" s="127">
        <f>ABS(_xll.RtGet(SourceAlias,$W7,ASK)-Y7)</f>
        <v>6.5768492428563974E-5</v>
      </c>
      <c r="N7" s="16">
        <f>ABS(_xll.RtGet(SourceAlias,$AA7,BID)-AB7)</f>
        <v>2.8144493189952158E-4</v>
      </c>
      <c r="O7" s="16">
        <f>ABS(_xll.RtGet(SourceAlias,$AA7,ASK)-AC7)</f>
        <v>2.8144493189952158E-4</v>
      </c>
      <c r="P7" s="16">
        <f>ABS(_xll.RtGet(SourceAlias,$AE7,BID)-AF7)</f>
        <v>1.6083548645777768E-3</v>
      </c>
      <c r="Q7" s="16">
        <f>ABS(_xll.RtGet(SourceAlias,$AE7,ASK)-AG7)</f>
        <v>1.6083548645777768E-3</v>
      </c>
      <c r="R7" s="2"/>
      <c r="S7" s="15" t="str">
        <f>Currency&amp;$S$4&amp;D7&amp;"="</f>
        <v>AUDONTND=</v>
      </c>
      <c r="T7" s="16">
        <f>'ON Pricing'!H7*100</f>
        <v>2.4999535699627988</v>
      </c>
      <c r="U7" s="16">
        <f t="shared" ref="U7:U8" si="3">T7</f>
        <v>2.4999535699627988</v>
      </c>
      <c r="V7" s="165"/>
      <c r="W7" s="125" t="str">
        <f t="shared" si="0"/>
        <v>AUD1MTND=</v>
      </c>
      <c r="X7" s="126">
        <f>'1M Pricing'!H7*100</f>
        <v>2.6410399684924286</v>
      </c>
      <c r="Y7" s="126">
        <f t="shared" ref="Y7:Y8" si="4">X7</f>
        <v>2.6410399684924286</v>
      </c>
      <c r="Z7" s="2"/>
      <c r="AA7" s="15" t="str">
        <f t="shared" si="1"/>
        <v>AUD3MTND=</v>
      </c>
      <c r="AB7" s="16">
        <f>'3M Pricing'!H7*100</f>
        <v>2.6191530250681003</v>
      </c>
      <c r="AC7" s="16">
        <f t="shared" ref="AC7:AC8" si="5">AB7</f>
        <v>2.6191530250681003</v>
      </c>
      <c r="AD7" s="41"/>
      <c r="AE7" s="15" t="str">
        <f t="shared" si="2"/>
        <v>AUD6MTND=</v>
      </c>
      <c r="AF7" s="16">
        <f>'6M Pricing'!H7*100</f>
        <v>2.7446036861354224</v>
      </c>
      <c r="AG7" s="16">
        <f t="shared" ref="AG7:AG8" si="6">AF7</f>
        <v>2.7446036861354224</v>
      </c>
      <c r="AH7" s="41"/>
      <c r="AI7" s="2"/>
      <c r="AJ7" s="2"/>
      <c r="AK7" s="2"/>
      <c r="AL7" s="2"/>
      <c r="AM7" s="2"/>
      <c r="AN7" s="2"/>
      <c r="AO7" s="2"/>
      <c r="AP7" s="2"/>
      <c r="AQ7" s="2"/>
      <c r="AR7" s="2"/>
      <c r="AS7" s="2"/>
      <c r="AT7" s="2"/>
      <c r="AU7" s="2"/>
      <c r="AV7" s="2"/>
      <c r="AW7" s="2"/>
      <c r="AX7" s="2"/>
      <c r="AY7" s="2"/>
      <c r="AZ7" s="2"/>
      <c r="BA7" s="2"/>
      <c r="BB7" s="2"/>
      <c r="BC7" s="2"/>
      <c r="BD7" s="2"/>
      <c r="BE7" s="2"/>
      <c r="BF7" s="2"/>
      <c r="BG7" s="2"/>
      <c r="BH7" s="2"/>
    </row>
    <row r="8" spans="1:60" ht="11.25" customHeight="1" x14ac:dyDescent="0.2">
      <c r="A8" s="2"/>
      <c r="B8" s="2"/>
      <c r="C8" s="167"/>
      <c r="D8" s="21" t="s">
        <v>96</v>
      </c>
      <c r="E8" s="21" t="str">
        <f>IF(Contribute="abcd",IF($F$2&lt;&gt;-1,_xll.RtContribute(SourceAlias,S8,Fields,T8:U8,"SCOPE:SERVER"),_xll.RtContribute(SourceAlias,"DDS_INSERT_S",$F$2:$H$2,T8:U8,"SCOPE:SERVER FTC:ALL")),"stopped")</f>
        <v>stopped</v>
      </c>
      <c r="F8" s="143" t="str">
        <f>IF(Contribute="abcd",IF($F$2&lt;&gt;-1,_xll.RtContribute(SourceAlias,W8,Fields,X8:Y8,"SCOPE:SERVER"),_xll.RtContribute(SourceAlias,"DDS_INSERT_S",$F$2:$H$2,W8:Y8,"SCOPE:SERVER FTC:ALL")),"stopped")</f>
        <v>stopped</v>
      </c>
      <c r="G8" s="21" t="str">
        <f>IF(Contribute="abcd",IF($F$2&lt;&gt;-1,_xll.RtContribute(SourceAlias,AA8,Fields,AB8:AC8,"SCOPE:SERVER"),_xll.RtContribute(SourceAlias,"DDS_INSERT_S",$F$2:$H$2,AA8:AC8,"SCOPE:SERVER FTC:ALL")),"stopped")</f>
        <v>stopped</v>
      </c>
      <c r="H8" s="21" t="str">
        <f>IF(Contribute="abcd",IF($F$2&lt;&gt;-1,_xll.RtContribute(SourceAlias,AE8,Fields,AF8:AG8,"SCOPE:SERVER"),_xll.RtContribute(SourceAlias,"DDS_INSERT_S",$F$2:$H$2,AE8:AG8,"SCOPE:SERVER FTC:ALL")),"stopped")</f>
        <v>stopped</v>
      </c>
      <c r="I8" s="98" t="s">
        <v>70</v>
      </c>
      <c r="J8" s="16">
        <f>ABS(_xll.RtGet(SourceAlias,$S8,BID)-T8)</f>
        <v>3.7201353109139745E-11</v>
      </c>
      <c r="K8" s="16">
        <f>ABS(_xll.RtGet(SourceAlias,$S8,ASK)-U8)</f>
        <v>3.7201353109139745E-11</v>
      </c>
      <c r="L8" s="127">
        <f>ABS(_xll.RtGet(SourceAlias,$W8,BID)-X8)</f>
        <v>6.4861504157409655E-5</v>
      </c>
      <c r="M8" s="127">
        <f>ABS(_xll.RtGet(SourceAlias,$W8,ASK)-Y8)</f>
        <v>6.4861504157409655E-5</v>
      </c>
      <c r="N8" s="16">
        <f>ABS(_xll.RtGet(SourceAlias,$AA8,BID)-AB8)</f>
        <v>2.8106282034956465E-4</v>
      </c>
      <c r="O8" s="16">
        <f>ABS(_xll.RtGet(SourceAlias,$AA8,ASK)-AC8)</f>
        <v>2.8106282034956465E-4</v>
      </c>
      <c r="P8" s="16">
        <f>ABS(_xll.RtGet(SourceAlias,$AE8,BID)-AF8)</f>
        <v>1.6076750395401795E-3</v>
      </c>
      <c r="Q8" s="16">
        <f>ABS(_xll.RtGet(SourceAlias,$AE8,ASK)-AG8)</f>
        <v>1.6076750395401795E-3</v>
      </c>
      <c r="R8" s="2"/>
      <c r="S8" s="15" t="str">
        <f>Currency&amp;$S$4&amp;D8&amp;"="</f>
        <v>AUDONSND=</v>
      </c>
      <c r="T8" s="16">
        <f>'ON Pricing'!H8*100</f>
        <v>2.4999535699627988</v>
      </c>
      <c r="U8" s="16">
        <f t="shared" si="3"/>
        <v>2.4999535699627988</v>
      </c>
      <c r="V8" s="165"/>
      <c r="W8" s="125" t="str">
        <f t="shared" si="0"/>
        <v>AUD1MSND=</v>
      </c>
      <c r="X8" s="126">
        <f>'1M Pricing'!H8*100</f>
        <v>2.6408738755041572</v>
      </c>
      <c r="Y8" s="126">
        <f t="shared" si="4"/>
        <v>2.6408738755041572</v>
      </c>
      <c r="Z8" s="2"/>
      <c r="AA8" s="15" t="str">
        <f t="shared" si="1"/>
        <v>AUD3MSND=</v>
      </c>
      <c r="AB8" s="16">
        <f>'3M Pricing'!H8*100</f>
        <v>2.6192431421796503</v>
      </c>
      <c r="AC8" s="16">
        <f t="shared" si="5"/>
        <v>2.6192431421796503</v>
      </c>
      <c r="AD8" s="41"/>
      <c r="AE8" s="15" t="str">
        <f t="shared" si="2"/>
        <v>AUD6MSND=</v>
      </c>
      <c r="AF8" s="16">
        <f>'6M Pricing'!H8*100</f>
        <v>2.7446879979604599</v>
      </c>
      <c r="AG8" s="16">
        <f t="shared" si="6"/>
        <v>2.7446879979604599</v>
      </c>
      <c r="AH8" s="41"/>
      <c r="AI8" s="2"/>
      <c r="AJ8" s="2"/>
      <c r="AK8" s="2"/>
      <c r="AL8" s="2"/>
      <c r="AM8" s="2"/>
      <c r="AN8" s="2"/>
      <c r="AO8" s="2"/>
      <c r="AP8" s="2"/>
      <c r="AQ8" s="2"/>
      <c r="AR8" s="2"/>
      <c r="AS8" s="2"/>
      <c r="AT8" s="2"/>
      <c r="AU8" s="2"/>
      <c r="AV8" s="2"/>
      <c r="AW8" s="2"/>
      <c r="AX8" s="2"/>
      <c r="AY8" s="2"/>
      <c r="AZ8" s="2"/>
      <c r="BA8" s="2"/>
      <c r="BB8" s="2"/>
      <c r="BC8" s="2"/>
      <c r="BD8" s="2"/>
      <c r="BE8" s="2"/>
      <c r="BF8" s="2"/>
      <c r="BG8" s="2"/>
      <c r="BH8" s="2"/>
    </row>
    <row r="9" spans="1:60" ht="11.25" customHeight="1" x14ac:dyDescent="0.2">
      <c r="A9" s="2"/>
      <c r="B9" s="2"/>
      <c r="C9" s="167"/>
      <c r="D9" s="21" t="s">
        <v>49</v>
      </c>
      <c r="E9" s="21" t="str">
        <f>IF(Contribute="abcd",IF($F$2&lt;&gt;-1,_xll.RtContribute(SourceAlias,S9,Fields,T9:U9,"SCOPE:SERVER"),_xll.RtContribute(SourceAlias,"DDS_INSERT_S",$F$2:$H$2,T9:U9,"SCOPE:SERVER FTC:ALL")),"stopped")</f>
        <v>stopped</v>
      </c>
      <c r="F9" s="143" t="str">
        <f>IF(Contribute="abcd",IF($F$2&lt;&gt;-1,_xll.RtContribute(SourceAlias,W9,Fields,X9:Y9,"SCOPE:SERVER"),_xll.RtContribute(SourceAlias,"DDS_INSERT_S",$F$2:$H$2,W9:Y9,"SCOPE:SERVER FTC:ALL")),"stopped")</f>
        <v>stopped</v>
      </c>
      <c r="G9" s="21" t="str">
        <f>IF(Contribute="abcd",IF($F$2&lt;&gt;-1,_xll.RtContribute(SourceAlias,AA9,Fields,AB9:AC9,"SCOPE:SERVER"),_xll.RtContribute(SourceAlias,"DDS_INSERT_S",$F$2:$H$2,AA9:AC9,"SCOPE:SERVER FTC:ALL")),"stopped")</f>
        <v>stopped</v>
      </c>
      <c r="H9" s="21" t="str">
        <f>IF(Contribute="abcd",IF($F$2&lt;&gt;-1,_xll.RtContribute(SourceAlias,AE9,Fields,AF9:AG9,"SCOPE:SERVER"),_xll.RtContribute(SourceAlias,"DDS_INSERT_S",$F$2:$H$2,AE9:AG9,"SCOPE:SERVER FTC:ALL")),"stopped")</f>
        <v>stopped</v>
      </c>
      <c r="I9" s="98" t="s">
        <v>70</v>
      </c>
      <c r="J9" s="16">
        <f>ABS(_xll.RtGet(SourceAlias,$S9,BID)-T9)</f>
        <v>9.5335295213772042E-11</v>
      </c>
      <c r="K9" s="16">
        <f>ABS(_xll.RtGet(SourceAlias,$S9,ASK)-U9)</f>
        <v>9.5335295213772042E-11</v>
      </c>
      <c r="L9" s="127">
        <f>ABS(_xll.RtGet(SourceAlias,$W9,BID)-X9)</f>
        <v>5.8645093720777197E-5</v>
      </c>
      <c r="M9" s="127">
        <f>ABS(_xll.RtGet(SourceAlias,$W9,ASK)-Y9)</f>
        <v>5.8645093720777197E-5</v>
      </c>
      <c r="N9" s="16">
        <f>ABS(_xll.RtGet(SourceAlias,$AA9,BID)-AB9)</f>
        <v>2.784354943830003E-4</v>
      </c>
      <c r="O9" s="16">
        <f>ABS(_xll.RtGet(SourceAlias,$AA9,ASK)-AC9)</f>
        <v>2.784354943830003E-4</v>
      </c>
      <c r="P9" s="16">
        <f>ABS(_xll.RtGet(SourceAlias,$AE9,BID)-AF9)</f>
        <v>1.6029325585535936E-3</v>
      </c>
      <c r="Q9" s="16">
        <f>ABS(_xll.RtGet(SourceAlias,$AE9,ASK)-AG9)</f>
        <v>1.6029325585535936E-3</v>
      </c>
      <c r="R9" s="2"/>
      <c r="S9" s="15" t="str">
        <f>Currency&amp;$S$4&amp;D9&amp;"="</f>
        <v>AUDONSWD=</v>
      </c>
      <c r="T9" s="16">
        <f>'ON Pricing'!H9*100</f>
        <v>2.4999999989046646</v>
      </c>
      <c r="U9" s="16">
        <f t="shared" ref="U9:U17" si="7">T9</f>
        <v>2.4999999989046646</v>
      </c>
      <c r="V9" s="165"/>
      <c r="W9" s="125" t="str">
        <f t="shared" si="0"/>
        <v>AUD1MSWD=</v>
      </c>
      <c r="X9" s="126">
        <f>'1M Pricing'!H9*100</f>
        <v>2.6396557840937209</v>
      </c>
      <c r="Y9" s="126">
        <f t="shared" ref="Y9:Y12" si="8">X9</f>
        <v>2.6396557840937209</v>
      </c>
      <c r="Z9" s="41" t="s">
        <v>70</v>
      </c>
      <c r="AA9" s="15" t="str">
        <f t="shared" si="1"/>
        <v>AUD3MSWD=</v>
      </c>
      <c r="AB9" s="16">
        <f>'3M Pricing'!H9*100</f>
        <v>2.6197806595056168</v>
      </c>
      <c r="AC9" s="16">
        <f t="shared" ref="AC9:AC14" si="9">AB9</f>
        <v>2.6197806595056168</v>
      </c>
      <c r="AD9" s="41" t="s">
        <v>70</v>
      </c>
      <c r="AE9" s="15" t="str">
        <f t="shared" si="2"/>
        <v>AUD6MSWD=</v>
      </c>
      <c r="AF9" s="16">
        <f>'6M Pricing'!H9*100</f>
        <v>2.7451782184414464</v>
      </c>
      <c r="AG9" s="16">
        <f t="shared" ref="AG9:AG17" si="10">AF9</f>
        <v>2.7451782184414464</v>
      </c>
      <c r="AH9" s="41" t="s">
        <v>70</v>
      </c>
      <c r="AI9" s="2"/>
      <c r="AJ9" s="2"/>
      <c r="AK9" s="2"/>
      <c r="AL9" s="2"/>
      <c r="AM9" s="2"/>
      <c r="AN9" s="2"/>
      <c r="AO9" s="2"/>
      <c r="AP9" s="2"/>
      <c r="AQ9" s="2"/>
      <c r="AR9" s="2"/>
      <c r="AS9" s="2"/>
      <c r="AT9" s="2"/>
      <c r="AU9" s="2"/>
      <c r="AV9" s="2"/>
      <c r="AW9" s="2"/>
      <c r="AX9" s="2"/>
      <c r="AY9" s="2"/>
      <c r="AZ9" s="2"/>
      <c r="BA9" s="2"/>
      <c r="BB9" s="2"/>
      <c r="BC9" s="2"/>
      <c r="BD9" s="2"/>
      <c r="BE9" s="2"/>
      <c r="BF9" s="2"/>
      <c r="BG9" s="2"/>
      <c r="BH9" s="2"/>
    </row>
    <row r="10" spans="1:60" ht="11.25" customHeight="1" x14ac:dyDescent="0.2">
      <c r="A10" s="2"/>
      <c r="B10" s="2"/>
      <c r="C10" s="167"/>
      <c r="D10" s="21" t="s">
        <v>50</v>
      </c>
      <c r="E10" s="21" t="s">
        <v>70</v>
      </c>
      <c r="F10" s="143" t="str">
        <f>IF(Contribute="abcd",IF($F$2&lt;&gt;-1,_xll.RtContribute(SourceAlias,W10,Fields,X10:Y10,"SCOPE:SERVER"),_xll.RtContribute(SourceAlias,"DDS_INSERT_S",$F$2:$H$2,W10:Y10,"SCOPE:SERVER FTC:ALL")),"stopped")</f>
        <v>stopped</v>
      </c>
      <c r="G10" s="21" t="str">
        <f>IF(Contribute="abcd",IF($F$2&lt;&gt;-1,_xll.RtContribute(SourceAlias,AA10,Fields,AB10:AC10,"SCOPE:SERVER"),_xll.RtContribute(SourceAlias,"DDS_INSERT_S",$F$2:$H$2,AA10:AC10,"SCOPE:SERVER FTC:ALL")),"stopped")</f>
        <v>stopped</v>
      </c>
      <c r="H10" s="21" t="str">
        <f>IF(Contribute="abcd",IF($F$2&lt;&gt;-1,_xll.RtContribute(SourceAlias,AE10,Fields,AF10:AG10,"SCOPE:SERVER"),_xll.RtContribute(SourceAlias,"DDS_INSERT_S",$F$2:$H$2,AE10:AG10,"SCOPE:SERVER FTC:ALL")),"stopped")</f>
        <v>stopped</v>
      </c>
      <c r="I10" s="98" t="s">
        <v>70</v>
      </c>
      <c r="J10" s="16"/>
      <c r="K10" s="16"/>
      <c r="L10" s="127">
        <f>ABS(_xll.RtGet(SourceAlias,$W10,BID)-X10)</f>
        <v>4.6648216700972966E-5</v>
      </c>
      <c r="M10" s="127">
        <f>ABS(_xll.RtGet(SourceAlias,$W10,ASK)-Y10)</f>
        <v>4.6648216700972966E-5</v>
      </c>
      <c r="N10" s="16">
        <f>ABS(_xll.RtGet(SourceAlias,$AA10,BID)-AB10)</f>
        <v>2.7328141702254172E-4</v>
      </c>
      <c r="O10" s="16">
        <f>ABS(_xll.RtGet(SourceAlias,$AA10,ASK)-AC10)</f>
        <v>2.7328141702254172E-4</v>
      </c>
      <c r="P10" s="16">
        <f>ABS(_xll.RtGet(SourceAlias,$AE10,BID)-AF10)</f>
        <v>1.5932442766466437E-3</v>
      </c>
      <c r="Q10" s="16">
        <f>ABS(_xll.RtGet(SourceAlias,$AE10,ASK)-AG10)</f>
        <v>1.5932442766466437E-3</v>
      </c>
      <c r="R10" s="2"/>
      <c r="S10" s="15"/>
      <c r="T10" s="16"/>
      <c r="U10" s="16"/>
      <c r="V10" s="165"/>
      <c r="W10" s="125" t="str">
        <f t="shared" si="0"/>
        <v>AUD1M2WD=</v>
      </c>
      <c r="X10" s="126">
        <f>'1M Pricing'!H10*100</f>
        <v>2.6368737712167012</v>
      </c>
      <c r="Y10" s="126">
        <f t="shared" si="8"/>
        <v>2.6368737712167012</v>
      </c>
      <c r="Z10" s="2" t="s">
        <v>70</v>
      </c>
      <c r="AA10" s="15" t="str">
        <f t="shared" si="1"/>
        <v>AUD3M2WD=</v>
      </c>
      <c r="AB10" s="16">
        <f>'3M Pricing'!H10*100</f>
        <v>2.6203878925829773</v>
      </c>
      <c r="AC10" s="16">
        <f t="shared" si="9"/>
        <v>2.6203878925829773</v>
      </c>
      <c r="AD10" s="41" t="s">
        <v>70</v>
      </c>
      <c r="AE10" s="15" t="str">
        <f t="shared" si="2"/>
        <v>AUD6M2WD=</v>
      </c>
      <c r="AF10" s="16">
        <f>'6M Pricing'!H10*100</f>
        <v>2.7456523287233532</v>
      </c>
      <c r="AG10" s="16">
        <f t="shared" si="10"/>
        <v>2.7456523287233532</v>
      </c>
      <c r="AH10" s="41" t="s">
        <v>70</v>
      </c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s="2"/>
      <c r="AT10" s="2"/>
      <c r="AU10" s="2"/>
      <c r="AV10" s="2"/>
      <c r="AW10" s="2"/>
      <c r="AX10" s="2"/>
      <c r="AY10" s="2"/>
      <c r="AZ10" s="2"/>
      <c r="BA10" s="2"/>
      <c r="BB10" s="2"/>
      <c r="BC10" s="2"/>
      <c r="BD10" s="2"/>
      <c r="BE10" s="2"/>
      <c r="BF10" s="2"/>
      <c r="BG10" s="2"/>
      <c r="BH10" s="2"/>
    </row>
    <row r="11" spans="1:60" ht="11.25" customHeight="1" x14ac:dyDescent="0.2">
      <c r="A11" s="2"/>
      <c r="B11" s="2"/>
      <c r="C11" s="167"/>
      <c r="D11" s="21" t="s">
        <v>51</v>
      </c>
      <c r="E11" s="21" t="s">
        <v>70</v>
      </c>
      <c r="F11" s="143" t="str">
        <f>IF(Contribute="abcd",IF($F$2&lt;&gt;-1,_xll.RtContribute(SourceAlias,W11,Fields,X11:Y11,"SCOPE:SERVER"),_xll.RtContribute(SourceAlias,"DDS_INSERT_S",$F$2:$H$2,W11:Y11,"SCOPE:SERVER FTC:ALL")),"stopped")</f>
        <v>stopped</v>
      </c>
      <c r="G11" s="21" t="str">
        <f>IF(Contribute="abcd",IF($F$2&lt;&gt;-1,_xll.RtContribute(SourceAlias,AA11,Fields,AB11:AC11,"SCOPE:SERVER"),_xll.RtContribute(SourceAlias,"DDS_INSERT_S",$F$2:$H$2,AA11:AC11,"SCOPE:SERVER FTC:ALL")),"stopped")</f>
        <v>stopped</v>
      </c>
      <c r="H11" s="21" t="str">
        <f>IF(Contribute="abcd",IF($F$2&lt;&gt;-1,_xll.RtContribute(SourceAlias,AE11,Fields,AF11:AG11,"SCOPE:SERVER"),_xll.RtContribute(SourceAlias,"DDS_INSERT_S",$F$2:$H$2,AE11:AG11,"SCOPE:SERVER FTC:ALL")),"stopped")</f>
        <v>stopped</v>
      </c>
      <c r="I11" s="98" t="s">
        <v>70</v>
      </c>
      <c r="J11" s="16"/>
      <c r="K11" s="16"/>
      <c r="L11" s="127">
        <f>ABS(_xll.RtGet(SourceAlias,$W11,BID)-X11)</f>
        <v>2.9534528764862955E-5</v>
      </c>
      <c r="M11" s="127">
        <f>ABS(_xll.RtGet(SourceAlias,$W11,ASK)-Y11)</f>
        <v>2.9534528764862955E-5</v>
      </c>
      <c r="N11" s="16">
        <f>ABS(_xll.RtGet(SourceAlias,$AA11,BID)-AB11)</f>
        <v>2.6587524294185982E-4</v>
      </c>
      <c r="O11" s="16">
        <f>ABS(_xll.RtGet(SourceAlias,$AA11,ASK)-AC11)</f>
        <v>2.6587524294185982E-4</v>
      </c>
      <c r="P11" s="16">
        <f>ABS(_xll.RtGet(SourceAlias,$AE11,BID)-AF11)</f>
        <v>1.579074282022308E-3</v>
      </c>
      <c r="Q11" s="16">
        <f>ABS(_xll.RtGet(SourceAlias,$AE11,ASK)-AG11)</f>
        <v>1.579074282022308E-3</v>
      </c>
      <c r="R11" s="2"/>
      <c r="S11" s="15"/>
      <c r="T11" s="16"/>
      <c r="U11" s="16"/>
      <c r="V11" s="165"/>
      <c r="W11" s="125" t="str">
        <f t="shared" si="0"/>
        <v>AUD1M3WD=</v>
      </c>
      <c r="X11" s="126">
        <f>'1M Pricing'!H11*100</f>
        <v>2.632624061528765</v>
      </c>
      <c r="Y11" s="126">
        <f t="shared" si="8"/>
        <v>2.632624061528765</v>
      </c>
      <c r="Z11" s="2" t="s">
        <v>70</v>
      </c>
      <c r="AA11" s="15" t="str">
        <f t="shared" si="1"/>
        <v>AUD3M3WD=</v>
      </c>
      <c r="AB11" s="16">
        <f>'3M Pricing'!H11*100</f>
        <v>2.620973695757058</v>
      </c>
      <c r="AC11" s="16">
        <f t="shared" si="9"/>
        <v>2.620973695757058</v>
      </c>
      <c r="AD11" s="41" t="s">
        <v>70</v>
      </c>
      <c r="AE11" s="15" t="str">
        <f t="shared" si="2"/>
        <v>AUD6M3WD=</v>
      </c>
      <c r="AF11" s="16">
        <f>'6M Pricing'!H11*100</f>
        <v>2.7460209427179776</v>
      </c>
      <c r="AG11" s="16">
        <f t="shared" si="10"/>
        <v>2.7460209427179776</v>
      </c>
      <c r="AH11" s="41" t="s">
        <v>70</v>
      </c>
      <c r="AI11" s="2"/>
      <c r="AJ11" s="2"/>
      <c r="AK11" s="2"/>
      <c r="AL11" s="2"/>
      <c r="AM11" s="2"/>
      <c r="AN11" s="2"/>
      <c r="AO11" s="2"/>
      <c r="AP11" s="2"/>
      <c r="AQ11" s="2"/>
      <c r="AR11" s="2"/>
      <c r="AS11" s="2"/>
      <c r="AT11" s="2"/>
      <c r="AU11" s="2"/>
      <c r="AV11" s="2"/>
      <c r="AW11" s="2"/>
      <c r="AX11" s="2"/>
      <c r="AY11" s="2"/>
      <c r="AZ11" s="2"/>
      <c r="BA11" s="2"/>
      <c r="BB11" s="2"/>
      <c r="BC11" s="2"/>
      <c r="BD11" s="2"/>
      <c r="BE11" s="2"/>
      <c r="BF11" s="2"/>
      <c r="BG11" s="2"/>
      <c r="BH11" s="2"/>
    </row>
    <row r="12" spans="1:60" ht="11.25" customHeight="1" x14ac:dyDescent="0.2">
      <c r="A12" s="2"/>
      <c r="B12" s="2"/>
      <c r="C12" s="167"/>
      <c r="D12" s="21" t="s">
        <v>52</v>
      </c>
      <c r="E12" s="21" t="str">
        <f>IF(Contribute="abcd",IF($F$2&lt;&gt;-1,_xll.RtContribute(SourceAlias,S12,Fields,T12:U12,"SCOPE:SERVER"),_xll.RtContribute(SourceAlias,"DDS_INSERT_S",$F$2:$H$2,T12:U12,"SCOPE:SERVER FTC:ALL")),"stopped")</f>
        <v>stopped</v>
      </c>
      <c r="F12" s="143" t="str">
        <f>IF(Contribute="abcd",IF($F$2&lt;&gt;-1,_xll.RtContribute(SourceAlias,W12,Fields,X12:Y12,"SCOPE:SERVER"),_xll.RtContribute(SourceAlias,"DDS_INSERT_S",$F$2:$H$2,W12:Y12,"SCOPE:SERVER FTC:ALL")),"stopped")</f>
        <v>stopped</v>
      </c>
      <c r="G12" s="21" t="str">
        <f>IF(Contribute="abcd",IF($F$2&lt;&gt;-1,_xll.RtContribute(SourceAlias,AA12,Fields,AB12:AC12,"SCOPE:SERVER"),_xll.RtContribute(SourceAlias,"DDS_INSERT_S",$F$2:$H$2,AA12:AC12,"SCOPE:SERVER FTC:ALL")),"stopped")</f>
        <v>stopped</v>
      </c>
      <c r="H12" s="21" t="str">
        <f>IF(Contribute="abcd",IF($F$2&lt;&gt;-1,_xll.RtContribute(SourceAlias,AE12,Fields,AF12:AG12,"SCOPE:SERVER"),_xll.RtContribute(SourceAlias,"DDS_INSERT_S",$F$2:$H$2,AE12:AG12,"SCOPE:SERVER FTC:ALL")),"stopped")</f>
        <v>stopped</v>
      </c>
      <c r="I12" s="98" t="s">
        <v>70</v>
      </c>
      <c r="J12" s="16">
        <f>ABS(_xll.RtGet(SourceAlias,$S12,BID)-T12)</f>
        <v>2.8220981107551779E-11</v>
      </c>
      <c r="K12" s="16">
        <f>ABS(_xll.RtGet(SourceAlias,$S12,ASK)-U12)</f>
        <v>2.8220981107551779E-11</v>
      </c>
      <c r="L12" s="127">
        <f>ABS(_xll.RtGet(SourceAlias,$W12,BID)-X12)</f>
        <v>2.7507240929480758E-10</v>
      </c>
      <c r="M12" s="127">
        <f>ABS(_xll.RtGet(SourceAlias,$W12,ASK)-Y12)</f>
        <v>2.7507240929480758E-10</v>
      </c>
      <c r="N12" s="16">
        <f>ABS(_xll.RtGet(SourceAlias,$AA12,BID)-AB12)</f>
        <v>2.530388839638853E-4</v>
      </c>
      <c r="O12" s="16">
        <f>ABS(_xll.RtGet(SourceAlias,$AA12,ASK)-AC12)</f>
        <v>2.530388839638853E-4</v>
      </c>
      <c r="P12" s="16">
        <f>ABS(_xll.RtGet(SourceAlias,$AE12,BID)-AF12)</f>
        <v>1.5542600138491736E-3</v>
      </c>
      <c r="Q12" s="16">
        <f>ABS(_xll.RtGet(SourceAlias,$AE12,ASK)-AG12)</f>
        <v>1.5542600138491736E-3</v>
      </c>
      <c r="R12" s="2"/>
      <c r="S12" s="15" t="str">
        <f t="shared" ref="S12:S18" si="11">Currency&amp;$S$4&amp;D12&amp;"="</f>
        <v>AUDON1MD=</v>
      </c>
      <c r="T12" s="16">
        <f>'ON Pricing'!H12*100</f>
        <v>2.500000000028221</v>
      </c>
      <c r="U12" s="16">
        <f t="shared" si="7"/>
        <v>2.500000000028221</v>
      </c>
      <c r="V12" s="165"/>
      <c r="W12" s="125" t="str">
        <f t="shared" si="0"/>
        <v>AUD1M1MD=</v>
      </c>
      <c r="X12" s="126">
        <f>'1M Pricing'!H12*100</f>
        <v>2.6250000002750724</v>
      </c>
      <c r="Y12" s="126">
        <f t="shared" si="8"/>
        <v>2.6250000002750724</v>
      </c>
      <c r="Z12" s="2" t="s">
        <v>70</v>
      </c>
      <c r="AA12" s="15" t="str">
        <f t="shared" si="1"/>
        <v>AUD3M1MD=</v>
      </c>
      <c r="AB12" s="16">
        <f>'3M Pricing'!H12*100</f>
        <v>2.6216953301160362</v>
      </c>
      <c r="AC12" s="16">
        <f t="shared" si="9"/>
        <v>2.6216953301160362</v>
      </c>
      <c r="AD12" s="41" t="s">
        <v>70</v>
      </c>
      <c r="AE12" s="15" t="str">
        <f t="shared" si="2"/>
        <v>AUD6M1MD=</v>
      </c>
      <c r="AF12" s="16">
        <f>'6M Pricing'!H12*100</f>
        <v>2.7463395919861506</v>
      </c>
      <c r="AG12" s="16">
        <f t="shared" si="10"/>
        <v>2.7463395919861506</v>
      </c>
      <c r="AH12" s="41" t="s">
        <v>70</v>
      </c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s="2"/>
      <c r="AT12" s="2"/>
      <c r="AU12" s="2"/>
      <c r="AV12" s="2"/>
      <c r="AW12" s="2"/>
      <c r="AX12" s="2"/>
      <c r="AY12" s="2"/>
      <c r="AZ12" s="2"/>
      <c r="BA12" s="2"/>
      <c r="BB12" s="2"/>
      <c r="BC12" s="2"/>
      <c r="BD12" s="2"/>
      <c r="BE12" s="2"/>
      <c r="BF12" s="2"/>
      <c r="BG12" s="2"/>
      <c r="BH12" s="2"/>
    </row>
    <row r="13" spans="1:60" ht="11.25" customHeight="1" x14ac:dyDescent="0.2">
      <c r="A13" s="2"/>
      <c r="B13" s="2"/>
      <c r="C13" s="167"/>
      <c r="D13" s="21" t="s">
        <v>53</v>
      </c>
      <c r="E13" s="21" t="str">
        <f>IF(Contribute="abcd",IF($F$2&lt;&gt;-1,_xll.RtContribute(SourceAlias,S13,Fields,T13:U13,"SCOPE:SERVER"),_xll.RtContribute(SourceAlias,"DDS_INSERT_S",$F$2:$H$2,T13:U13,"SCOPE:SERVER FTC:ALL")),"stopped")</f>
        <v>stopped</v>
      </c>
      <c r="F13" s="143" t="s">
        <v>70</v>
      </c>
      <c r="G13" s="21" t="str">
        <f>IF(Contribute="abcd",IF($F$2&lt;&gt;-1,_xll.RtContribute(SourceAlias,AA13,Fields,AB13:AC13,"SCOPE:SERVER"),_xll.RtContribute(SourceAlias,"DDS_INSERT_S",$F$2:$H$2,AA13:AC13,"SCOPE:SERVER FTC:ALL")),"stopped")</f>
        <v>stopped</v>
      </c>
      <c r="H13" s="21" t="str">
        <f>IF(Contribute="abcd",IF($F$2&lt;&gt;-1,_xll.RtContribute(SourceAlias,AE13,Fields,AF13:AG13,"SCOPE:SERVER"),_xll.RtContribute(SourceAlias,"DDS_INSERT_S",$F$2:$H$2,AE13:AG13,"SCOPE:SERVER FTC:ALL")),"stopped")</f>
        <v>stopped</v>
      </c>
      <c r="I13" s="98" t="s">
        <v>70</v>
      </c>
      <c r="J13" s="16">
        <f>ABS(_xll.RtGet(SourceAlias,$S13,BID)-T13)</f>
        <v>4.0092373865263653E-12</v>
      </c>
      <c r="K13" s="16">
        <f>ABS(_xll.RtGet(SourceAlias,$S13,ASK)-U13)</f>
        <v>4.0092373865263653E-12</v>
      </c>
      <c r="L13" s="127"/>
      <c r="M13" s="127"/>
      <c r="N13" s="16">
        <f>ABS(_xll.RtGet(SourceAlias,$AA13,BID)-AB13)</f>
        <v>1.739522888155598E-4</v>
      </c>
      <c r="O13" s="16">
        <f>ABS(_xll.RtGet(SourceAlias,$AA13,ASK)-AC13)</f>
        <v>1.739522888155598E-4</v>
      </c>
      <c r="P13" s="16">
        <f>ABS(_xll.RtGet(SourceAlias,$AE13,BID)-AF13)</f>
        <v>1.3995439866110182E-3</v>
      </c>
      <c r="Q13" s="16">
        <f>ABS(_xll.RtGet(SourceAlias,$AE13,ASK)-AG13)</f>
        <v>1.3995439866110182E-3</v>
      </c>
      <c r="R13" s="2"/>
      <c r="S13" s="15" t="str">
        <f t="shared" si="11"/>
        <v>AUDON2MD=</v>
      </c>
      <c r="T13" s="16">
        <f>'ON Pricing'!H13*100</f>
        <v>2.4999999999959908</v>
      </c>
      <c r="U13" s="16">
        <f t="shared" si="7"/>
        <v>2.4999999999959908</v>
      </c>
      <c r="V13" s="165"/>
      <c r="W13" s="125"/>
      <c r="X13" s="126"/>
      <c r="Y13" s="126"/>
      <c r="Z13" s="2" t="s">
        <v>70</v>
      </c>
      <c r="AA13" s="15" t="str">
        <f t="shared" si="1"/>
        <v>AUD3M2MD=</v>
      </c>
      <c r="AB13" s="16">
        <f>'3M Pricing'!H13*100</f>
        <v>2.6240366647111846</v>
      </c>
      <c r="AC13" s="16">
        <f t="shared" si="9"/>
        <v>2.6240366647111846</v>
      </c>
      <c r="AD13" s="41" t="s">
        <v>70</v>
      </c>
      <c r="AE13" s="15" t="str">
        <f t="shared" si="2"/>
        <v>AUD6M2MD=</v>
      </c>
      <c r="AF13" s="16">
        <f>'6M Pricing'!H13*100</f>
        <v>2.7460078750133889</v>
      </c>
      <c r="AG13" s="16">
        <f t="shared" si="10"/>
        <v>2.7460078750133889</v>
      </c>
      <c r="AH13" s="41" t="s">
        <v>70</v>
      </c>
      <c r="AI13" s="2"/>
      <c r="AJ13" s="2"/>
      <c r="AK13" s="2"/>
      <c r="AL13" s="2"/>
      <c r="AM13" s="2"/>
      <c r="AN13" s="2"/>
      <c r="AO13" s="2"/>
      <c r="AP13" s="2"/>
      <c r="AQ13" s="2"/>
      <c r="AR13" s="2"/>
      <c r="AS13" s="2"/>
      <c r="AT13" s="2"/>
      <c r="AU13" s="2"/>
      <c r="AV13" s="2"/>
      <c r="AW13" s="2"/>
      <c r="AX13" s="2"/>
      <c r="AY13" s="2"/>
      <c r="AZ13" s="2"/>
      <c r="BA13" s="2"/>
      <c r="BB13" s="2"/>
      <c r="BC13" s="2"/>
      <c r="BD13" s="2"/>
      <c r="BE13" s="2"/>
      <c r="BF13" s="2"/>
      <c r="BG13" s="2"/>
      <c r="BH13" s="2"/>
    </row>
    <row r="14" spans="1:60" ht="11.25" customHeight="1" x14ac:dyDescent="0.2">
      <c r="A14" s="2"/>
      <c r="B14" s="2"/>
      <c r="C14" s="167"/>
      <c r="D14" s="21" t="s">
        <v>54</v>
      </c>
      <c r="E14" s="21" t="str">
        <f>IF(Contribute="abcd",IF($F$2&lt;&gt;-1,_xll.RtContribute(SourceAlias,S14,Fields,T14:U14,"SCOPE:SERVER"),_xll.RtContribute(SourceAlias,"DDS_INSERT_S",$F$2:$H$2,T14:U14,"SCOPE:SERVER FTC:ALL")),"stopped")</f>
        <v>stopped</v>
      </c>
      <c r="F14" s="143" t="s">
        <v>70</v>
      </c>
      <c r="G14" s="21" t="str">
        <f>IF(Contribute="abcd",IF($F$2&lt;&gt;-1,_xll.RtContribute(SourceAlias,AA14,Fields,AB14:AC14,"SCOPE:SERVER"),_xll.RtContribute(SourceAlias,"DDS_INSERT_S",$F$2:$H$2,AA14:AC14,"SCOPE:SERVER FTC:ALL")),"stopped")</f>
        <v>stopped</v>
      </c>
      <c r="H14" s="21" t="str">
        <f>IF(Contribute="abcd",IF($F$2&lt;&gt;-1,_xll.RtContribute(SourceAlias,AE14,Fields,AF14:AG14,"SCOPE:SERVER"),_xll.RtContribute(SourceAlias,"DDS_INSERT_S",$F$2:$H$2,AE14:AG14,"SCOPE:SERVER FTC:ALL")),"stopped")</f>
        <v>stopped</v>
      </c>
      <c r="I14" s="98" t="s">
        <v>70</v>
      </c>
      <c r="J14" s="16">
        <f>ABS(_xll.RtGet(SourceAlias,$S14,BID)-T14)</f>
        <v>5.2358117841322382E-13</v>
      </c>
      <c r="K14" s="16">
        <f>ABS(_xll.RtGet(SourceAlias,$S14,ASK)-U14)</f>
        <v>5.2358117841322382E-13</v>
      </c>
      <c r="L14" s="130"/>
      <c r="M14" s="130"/>
      <c r="N14" s="16">
        <f>ABS(_xll.RtGet(SourceAlias,$AA14,BID)-AB14)</f>
        <v>6.7194882385823718E-5</v>
      </c>
      <c r="O14" s="16">
        <f>ABS(_xll.RtGet(SourceAlias,$AA14,ASK)-AC14)</f>
        <v>6.7194882385823718E-5</v>
      </c>
      <c r="P14" s="16">
        <f>ABS(_xll.RtGet(SourceAlias,$AE14,BID)-AF14)</f>
        <v>1.1893244432026329E-3</v>
      </c>
      <c r="Q14" s="16">
        <f>ABS(_xll.RtGet(SourceAlias,$AE14,ASK)-AG14)</f>
        <v>1.1893244432026329E-3</v>
      </c>
      <c r="R14" s="2"/>
      <c r="S14" s="15" t="str">
        <f t="shared" si="11"/>
        <v>AUDON3MD=</v>
      </c>
      <c r="T14" s="16">
        <f>'ON Pricing'!H14*100</f>
        <v>2.4950000000005237</v>
      </c>
      <c r="U14" s="16">
        <f t="shared" si="7"/>
        <v>2.4950000000005237</v>
      </c>
      <c r="V14" s="165"/>
      <c r="W14" s="128"/>
      <c r="X14" s="129"/>
      <c r="Y14" s="129"/>
      <c r="Z14" s="2" t="s">
        <v>70</v>
      </c>
      <c r="AA14" s="15" t="str">
        <f t="shared" si="1"/>
        <v>AUD3M3MD=</v>
      </c>
      <c r="AB14" s="16">
        <f>'3M Pricing'!H14*100</f>
        <v>2.625645919117614</v>
      </c>
      <c r="AC14" s="16">
        <f t="shared" si="9"/>
        <v>2.625645919117614</v>
      </c>
      <c r="AD14" s="41" t="s">
        <v>70</v>
      </c>
      <c r="AE14" s="15" t="str">
        <f t="shared" si="2"/>
        <v>AUD6M3MD=</v>
      </c>
      <c r="AF14" s="16">
        <f>'6M Pricing'!H14*100</f>
        <v>2.7438681405567973</v>
      </c>
      <c r="AG14" s="16">
        <f t="shared" si="10"/>
        <v>2.7438681405567973</v>
      </c>
      <c r="AH14" s="41" t="s">
        <v>70</v>
      </c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  <c r="AT14" s="2"/>
      <c r="AU14" s="2"/>
      <c r="AV14" s="2"/>
      <c r="AW14" s="2"/>
      <c r="AX14" s="2"/>
      <c r="AY14" s="2"/>
      <c r="AZ14" s="2"/>
      <c r="BA14" s="2"/>
      <c r="BB14" s="2"/>
      <c r="BC14" s="2"/>
      <c r="BD14" s="2"/>
      <c r="BE14" s="2"/>
      <c r="BF14" s="2"/>
      <c r="BG14" s="2"/>
      <c r="BH14" s="2"/>
    </row>
    <row r="15" spans="1:60" ht="11.25" customHeight="1" x14ac:dyDescent="0.2">
      <c r="A15" s="2"/>
      <c r="B15" s="2"/>
      <c r="C15" s="167"/>
      <c r="D15" s="21" t="s">
        <v>55</v>
      </c>
      <c r="E15" s="21" t="str">
        <f>IF(Contribute="abcd",IF($F$2&lt;&gt;-1,_xll.RtContribute(SourceAlias,S15,Fields,T15:U15,"SCOPE:SERVER"),_xll.RtContribute(SourceAlias,"DDS_INSERT_S",$F$2:$H$2,T15:U15,"SCOPE:SERVER FTC:ALL")),"stopped")</f>
        <v>stopped</v>
      </c>
      <c r="F15" s="143" t="s">
        <v>70</v>
      </c>
      <c r="G15" s="99" t="s">
        <v>70</v>
      </c>
      <c r="H15" s="21" t="str">
        <f>IF(Contribute="abcd",IF($F$2&lt;&gt;-1,_xll.RtContribute(SourceAlias,AE15,Fields,AF15:AG15,"SCOPE:SERVER"),_xll.RtContribute(SourceAlias,"DDS_INSERT_S",$F$2:$H$2,AE15:AG15,"SCOPE:SERVER FTC:ALL")),"stopped")</f>
        <v>stopped</v>
      </c>
      <c r="I15" s="98" t="s">
        <v>70</v>
      </c>
      <c r="J15" s="16">
        <f>ABS(_xll.RtGet(SourceAlias,$S15,BID)-T15)</f>
        <v>2.1316282072803006E-14</v>
      </c>
      <c r="K15" s="16">
        <f>ABS(_xll.RtGet(SourceAlias,$S15,ASK)-U15)</f>
        <v>2.1316282072803006E-14</v>
      </c>
      <c r="L15" s="127"/>
      <c r="M15" s="127"/>
      <c r="N15" s="104"/>
      <c r="O15" s="104"/>
      <c r="P15" s="16">
        <f>ABS(_xll.RtGet(SourceAlias,$AE15,BID)-AF15)</f>
        <v>8.7146506160351578E-4</v>
      </c>
      <c r="Q15" s="16">
        <f>ABS(_xll.RtGet(SourceAlias,$AE15,ASK)-AG15)</f>
        <v>8.7146506160351578E-4</v>
      </c>
      <c r="R15" s="2"/>
      <c r="S15" s="15" t="str">
        <f t="shared" si="11"/>
        <v>AUDON4MD=</v>
      </c>
      <c r="T15" s="16">
        <f>'ON Pricing'!H15*100</f>
        <v>2.4899999999999789</v>
      </c>
      <c r="U15" s="16">
        <f t="shared" si="7"/>
        <v>2.4899999999999789</v>
      </c>
      <c r="V15" s="165"/>
      <c r="W15" s="125"/>
      <c r="X15" s="126"/>
      <c r="Y15" s="126"/>
      <c r="Z15" s="2" t="s">
        <v>70</v>
      </c>
      <c r="AA15" s="103"/>
      <c r="AB15" s="103"/>
      <c r="AC15" s="103"/>
      <c r="AD15" s="41" t="s">
        <v>70</v>
      </c>
      <c r="AE15" s="15" t="str">
        <f t="shared" si="2"/>
        <v>AUD6M4MD=</v>
      </c>
      <c r="AF15" s="16">
        <f>'6M Pricing'!H15*100</f>
        <v>2.7394956559383963</v>
      </c>
      <c r="AG15" s="16">
        <f t="shared" si="10"/>
        <v>2.7394956559383963</v>
      </c>
      <c r="AH15" s="41" t="s">
        <v>70</v>
      </c>
      <c r="AI15" s="2"/>
      <c r="AJ15" s="2"/>
      <c r="AK15" s="2"/>
      <c r="AL15" s="2"/>
      <c r="AM15" s="2"/>
      <c r="AN15" s="2"/>
      <c r="AO15" s="2"/>
      <c r="AP15" s="2"/>
      <c r="AQ15" s="2"/>
      <c r="AR15" s="2"/>
      <c r="AS15" s="2"/>
      <c r="AT15" s="2"/>
      <c r="AU15" s="2"/>
      <c r="AV15" s="2"/>
      <c r="AW15" s="2"/>
      <c r="AX15" s="2"/>
      <c r="AY15" s="2"/>
      <c r="AZ15" s="2"/>
      <c r="BA15" s="2"/>
      <c r="BB15" s="2"/>
      <c r="BC15" s="2"/>
      <c r="BD15" s="2"/>
      <c r="BE15" s="2"/>
      <c r="BF15" s="2"/>
      <c r="BG15" s="2"/>
      <c r="BH15" s="2"/>
    </row>
    <row r="16" spans="1:60" ht="11.25" customHeight="1" x14ac:dyDescent="0.2">
      <c r="A16" s="2"/>
      <c r="B16" s="2"/>
      <c r="C16" s="167"/>
      <c r="D16" s="21" t="s">
        <v>56</v>
      </c>
      <c r="E16" s="21" t="str">
        <f>IF(Contribute="abcd",IF($F$2&lt;&gt;-1,_xll.RtContribute(SourceAlias,S16,Fields,T16:U16,"SCOPE:SERVER"),_xll.RtContribute(SourceAlias,"DDS_INSERT_S",$F$2:$H$2,T16:U16,"SCOPE:SERVER FTC:ALL")),"stopped")</f>
        <v>stopped</v>
      </c>
      <c r="F16" s="143" t="s">
        <v>70</v>
      </c>
      <c r="G16" s="99" t="s">
        <v>70</v>
      </c>
      <c r="H16" s="21" t="str">
        <f>IF(Contribute="abcd",IF($F$2&lt;&gt;-1,_xll.RtContribute(SourceAlias,AE16,Fields,AF16:AG16,"SCOPE:SERVER"),_xll.RtContribute(SourceAlias,"DDS_INSERT_S",$F$2:$H$2,AE16:AG16,"SCOPE:SERVER FTC:ALL")),"stopped")</f>
        <v>stopped</v>
      </c>
      <c r="I16" s="98" t="s">
        <v>70</v>
      </c>
      <c r="J16" s="16">
        <f>ABS(_xll.RtGet(SourceAlias,$S16,BID)-T16)</f>
        <v>1.1812772982011666E-13</v>
      </c>
      <c r="K16" s="16">
        <f>ABS(_xll.RtGet(SourceAlias,$S16,ASK)-U16)</f>
        <v>1.1812772982011666E-13</v>
      </c>
      <c r="L16" s="127"/>
      <c r="M16" s="127"/>
      <c r="N16" s="104"/>
      <c r="O16" s="104"/>
      <c r="P16" s="16">
        <f>ABS(_xll.RtGet(SourceAlias,$AE16,BID)-AF16)</f>
        <v>4.4891965284099555E-4</v>
      </c>
      <c r="Q16" s="16">
        <f>ABS(_xll.RtGet(SourceAlias,$AE16,ASK)-AG16)</f>
        <v>4.4891965284099555E-4</v>
      </c>
      <c r="R16" s="2"/>
      <c r="S16" s="15" t="str">
        <f t="shared" si="11"/>
        <v>AUDON5MD=</v>
      </c>
      <c r="T16" s="16">
        <f>'ON Pricing'!H16*100</f>
        <v>2.487500000000118</v>
      </c>
      <c r="U16" s="16">
        <f t="shared" si="7"/>
        <v>2.487500000000118</v>
      </c>
      <c r="V16" s="165"/>
      <c r="W16" s="125"/>
      <c r="X16" s="126"/>
      <c r="Y16" s="126"/>
      <c r="Z16" s="2" t="s">
        <v>70</v>
      </c>
      <c r="AA16" s="103"/>
      <c r="AB16" s="103"/>
      <c r="AC16" s="103"/>
      <c r="AD16" s="41" t="s">
        <v>70</v>
      </c>
      <c r="AE16" s="15" t="str">
        <f t="shared" si="2"/>
        <v>AUD6M5MD=</v>
      </c>
      <c r="AF16" s="16">
        <f>'6M Pricing'!H16*100</f>
        <v>2.7327591043471591</v>
      </c>
      <c r="AG16" s="16">
        <f t="shared" si="10"/>
        <v>2.7327591043471591</v>
      </c>
      <c r="AH16" s="41" t="s">
        <v>70</v>
      </c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2"/>
      <c r="AT16" s="2"/>
      <c r="AU16" s="2"/>
      <c r="AV16" s="2"/>
      <c r="AW16" s="2"/>
      <c r="AX16" s="2"/>
      <c r="AY16" s="2"/>
      <c r="AZ16" s="2"/>
      <c r="BA16" s="2"/>
      <c r="BB16" s="2"/>
      <c r="BC16" s="2"/>
      <c r="BD16" s="2"/>
      <c r="BE16" s="2"/>
      <c r="BF16" s="2"/>
      <c r="BG16" s="2"/>
      <c r="BH16" s="2"/>
    </row>
    <row r="17" spans="1:60" ht="11.25" customHeight="1" x14ac:dyDescent="0.2">
      <c r="A17" s="2"/>
      <c r="B17" s="2"/>
      <c r="C17" s="167"/>
      <c r="D17" s="21" t="s">
        <v>57</v>
      </c>
      <c r="E17" s="21" t="str">
        <f>IF(Contribute="abcd",IF($F$2&lt;&gt;-1,_xll.RtContribute(SourceAlias,S17,Fields,T17:U17,"SCOPE:SERVER"),_xll.RtContribute(SourceAlias,"DDS_INSERT_S",$F$2:$H$2,T17:U17,"SCOPE:SERVER FTC:ALL")),"stopped")</f>
        <v>stopped</v>
      </c>
      <c r="F17" s="143" t="s">
        <v>70</v>
      </c>
      <c r="G17" s="99" t="s">
        <v>70</v>
      </c>
      <c r="H17" s="21" t="str">
        <f>IF(Contribute="abcd",IF($F$2&lt;&gt;-1,_xll.RtContribute(SourceAlias,AE17,Fields,AF17:AG17,"SCOPE:SERVER"),_xll.RtContribute(SourceAlias,"DDS_INSERT_S",$F$2:$H$2,AE17:AG17,"SCOPE:SERVER FTC:ALL")),"stopped")</f>
        <v>stopped</v>
      </c>
      <c r="I17" s="98" t="s">
        <v>70</v>
      </c>
      <c r="J17" s="16">
        <f>ABS(_xll.RtGet(SourceAlias,$S17,BID)-T17)</f>
        <v>2.5757174171303632E-14</v>
      </c>
      <c r="K17" s="16">
        <f>ABS(_xll.RtGet(SourceAlias,$S17,ASK)-U17)</f>
        <v>2.5757174171303632E-14</v>
      </c>
      <c r="L17" s="130"/>
      <c r="M17" s="130"/>
      <c r="N17" s="104"/>
      <c r="O17" s="104"/>
      <c r="P17" s="16">
        <f>ABS(_xll.RtGet(SourceAlias,$AE17,BID)-AF17)</f>
        <v>9.0102592054108754E-11</v>
      </c>
      <c r="Q17" s="16">
        <f>ABS(_xll.RtGet(SourceAlias,$AE17,ASK)-AG17)</f>
        <v>9.0102592054108754E-11</v>
      </c>
      <c r="R17" s="2"/>
      <c r="S17" s="15" t="str">
        <f t="shared" si="11"/>
        <v>AUDON6MD=</v>
      </c>
      <c r="T17" s="16">
        <f>'ON Pricing'!H17*100</f>
        <v>2.4869999999999743</v>
      </c>
      <c r="U17" s="16">
        <f t="shared" si="7"/>
        <v>2.4869999999999743</v>
      </c>
      <c r="V17" s="165"/>
      <c r="W17" s="128"/>
      <c r="X17" s="129"/>
      <c r="Y17" s="129"/>
      <c r="Z17" s="2" t="s">
        <v>70</v>
      </c>
      <c r="AA17" s="103"/>
      <c r="AB17" s="103"/>
      <c r="AC17" s="103"/>
      <c r="AD17" s="41" t="s">
        <v>70</v>
      </c>
      <c r="AE17" s="15" t="str">
        <f t="shared" si="2"/>
        <v>AUD6M6MD=</v>
      </c>
      <c r="AF17" s="16">
        <f>'6M Pricing'!H17*100</f>
        <v>2.7249999999098975</v>
      </c>
      <c r="AG17" s="16">
        <f t="shared" si="10"/>
        <v>2.7249999999098975</v>
      </c>
      <c r="AH17" s="41" t="s">
        <v>70</v>
      </c>
      <c r="AI17" s="2"/>
      <c r="AJ17" s="2"/>
      <c r="AK17" s="2"/>
      <c r="AL17" s="2"/>
      <c r="AM17" s="2"/>
      <c r="AN17" s="2"/>
      <c r="AO17" s="2"/>
      <c r="AP17" s="2"/>
      <c r="AQ17" s="2"/>
      <c r="AR17" s="2"/>
      <c r="AS17" s="2"/>
      <c r="AT17" s="2"/>
      <c r="AU17" s="2"/>
      <c r="AV17" s="2"/>
      <c r="AW17" s="2"/>
      <c r="AX17" s="2"/>
      <c r="AY17" s="2"/>
      <c r="AZ17" s="2"/>
      <c r="BA17" s="2"/>
      <c r="BB17" s="2"/>
      <c r="BC17" s="2"/>
      <c r="BD17" s="2"/>
      <c r="BE17" s="2"/>
      <c r="BF17" s="2"/>
      <c r="BG17" s="2"/>
      <c r="BH17" s="2"/>
    </row>
    <row r="18" spans="1:60" ht="11.25" customHeight="1" x14ac:dyDescent="0.2">
      <c r="A18" s="2"/>
      <c r="B18" s="2"/>
      <c r="C18" s="168"/>
      <c r="D18" s="22" t="s">
        <v>58</v>
      </c>
      <c r="E18" s="22" t="str">
        <f>IF(Contribute="abcd",IF($F$2&lt;&gt;-1,_xll.RtContribute(SourceAlias,S18,Fields,T18:U18,"SCOPE:SERVER"),_xll.RtContribute(SourceAlias,"DDS_INSERT_S",$F$2:$H$2,T18:U18,"SCOPE:SERVER FTC:ALL")),"stopped")</f>
        <v>stopped</v>
      </c>
      <c r="F18" s="144" t="s">
        <v>70</v>
      </c>
      <c r="G18" s="100" t="s">
        <v>70</v>
      </c>
      <c r="H18" s="22" t="s">
        <v>70</v>
      </c>
      <c r="I18" s="98" t="s">
        <v>70</v>
      </c>
      <c r="J18" s="16">
        <f>ABS(_xll.RtGet(SourceAlias,$S18,BID)-T18)</f>
        <v>5.773159728050814E-15</v>
      </c>
      <c r="K18" s="16">
        <f>ABS(_xll.RtGet(SourceAlias,$S18,ASK)-U18)</f>
        <v>5.773159728050814E-15</v>
      </c>
      <c r="L18" s="133"/>
      <c r="M18" s="133"/>
      <c r="N18" s="104"/>
      <c r="O18" s="104"/>
      <c r="P18" s="16"/>
      <c r="Q18" s="16"/>
      <c r="R18" s="2"/>
      <c r="S18" s="15" t="str">
        <f t="shared" si="11"/>
        <v>AUDON9MD=</v>
      </c>
      <c r="T18" s="16">
        <f>'ON Pricing'!H18*100</f>
        <v>2.4875000000000056</v>
      </c>
      <c r="U18" s="16">
        <f t="shared" ref="U18" si="12">T18</f>
        <v>2.4875000000000056</v>
      </c>
      <c r="V18" s="165"/>
      <c r="W18" s="131"/>
      <c r="X18" s="132"/>
      <c r="Y18" s="132"/>
      <c r="Z18" s="2" t="s">
        <v>70</v>
      </c>
      <c r="AA18" s="103"/>
      <c r="AB18" s="103"/>
      <c r="AC18" s="103"/>
      <c r="AD18" s="41" t="s">
        <v>70</v>
      </c>
      <c r="AE18" s="15"/>
      <c r="AF18" s="16"/>
      <c r="AG18" s="16"/>
      <c r="AH18" s="41" t="s">
        <v>70</v>
      </c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2"/>
      <c r="AT18" s="2"/>
      <c r="AU18" s="2"/>
      <c r="AV18" s="2"/>
      <c r="AW18" s="2"/>
      <c r="AX18" s="2"/>
      <c r="AY18" s="2"/>
      <c r="AZ18" s="2"/>
      <c r="BA18" s="2"/>
      <c r="BB18" s="2"/>
      <c r="BC18" s="2"/>
      <c r="BD18" s="2"/>
      <c r="BE18" s="2"/>
      <c r="BF18" s="2"/>
      <c r="BG18" s="2"/>
      <c r="BH18" s="2"/>
    </row>
    <row r="19" spans="1:60" ht="11.25" customHeight="1" x14ac:dyDescent="0.2">
      <c r="A19" s="2" t="b">
        <v>1</v>
      </c>
      <c r="B19" s="121">
        <f t="array" ref="B19:B24">_xll.qlIMMNextDates(_xll.qlSettingsEvaluationDate(Trigger)-1,A19:A24)</f>
        <v>41899</v>
      </c>
      <c r="C19" s="169" t="s">
        <v>92</v>
      </c>
      <c r="D19" s="96" t="str">
        <f>_xll.qlIMMcode(B19,Trigger)</f>
        <v>U4</v>
      </c>
      <c r="E19" s="107" t="s">
        <v>70</v>
      </c>
      <c r="F19" s="145" t="s">
        <v>70</v>
      </c>
      <c r="G19" s="20" t="str">
        <f>IF(Contribute="abcd",IF($F$2&lt;&gt;-1,_xll.RtContribute(SourceAlias,AA19,Fields,AB19:AC19,"SCOPE:SERVER"),_xll.RtContribute(SourceAlias,"DDS_INSERT_S",$F$2:$H$2,AA19:AC19,"SCOPE:SERVER FTC:ALL")),"stopped")</f>
        <v>stopped</v>
      </c>
      <c r="H19" s="115" t="s">
        <v>70</v>
      </c>
      <c r="I19" s="98" t="s">
        <v>70</v>
      </c>
      <c r="J19" s="102"/>
      <c r="K19" s="107"/>
      <c r="L19" s="136"/>
      <c r="M19" s="136"/>
      <c r="N19" s="14" t="e">
        <f>ABS(_xll.RtGet(SourceAlias,$AA19,BID)-AB19)</f>
        <v>#VALUE!</v>
      </c>
      <c r="O19" s="14" t="e">
        <f>ABS(_xll.RtGet(SourceAlias,$AA19,ASK)-AC19)</f>
        <v>#VALUE!</v>
      </c>
      <c r="P19" s="102"/>
      <c r="Q19" s="102"/>
      <c r="R19" s="2"/>
      <c r="S19" s="101"/>
      <c r="T19" s="101"/>
      <c r="U19" s="101"/>
      <c r="V19" s="165"/>
      <c r="W19" s="134"/>
      <c r="X19" s="135"/>
      <c r="Y19" s="135"/>
      <c r="Z19" s="2" t="s">
        <v>70</v>
      </c>
      <c r="AA19" s="13" t="str">
        <f>Currency&amp;$AA$4&amp;D19</f>
        <v>AUD3MU4</v>
      </c>
      <c r="AB19" s="14">
        <f>'3M Pricing'!H19</f>
        <v>97.375000000079311</v>
      </c>
      <c r="AC19" s="14">
        <f t="shared" ref="AC19:AC24" si="13">AB19</f>
        <v>97.375000000079311</v>
      </c>
      <c r="AD19" s="41" t="s">
        <v>70</v>
      </c>
      <c r="AE19" s="101"/>
      <c r="AF19" s="101"/>
      <c r="AG19" s="101"/>
      <c r="AH19" s="41" t="s">
        <v>70</v>
      </c>
      <c r="AI19" s="2"/>
      <c r="AJ19" s="2"/>
      <c r="AK19" s="2"/>
      <c r="AL19" s="2"/>
      <c r="AM19" s="2"/>
      <c r="AN19" s="2"/>
      <c r="AO19" s="2"/>
      <c r="AP19" s="2"/>
      <c r="AQ19" s="2"/>
      <c r="AR19" s="2"/>
      <c r="AS19" s="2"/>
      <c r="AT19" s="2"/>
      <c r="AU19" s="2"/>
      <c r="AV19" s="2"/>
      <c r="AW19" s="2"/>
      <c r="AX19" s="2"/>
      <c r="AY19" s="2"/>
      <c r="AZ19" s="2"/>
      <c r="BA19" s="2"/>
      <c r="BB19" s="2"/>
      <c r="BC19" s="2"/>
      <c r="BD19" s="2"/>
      <c r="BE19" s="2"/>
      <c r="BF19" s="2"/>
      <c r="BG19" s="2"/>
      <c r="BH19" s="2"/>
    </row>
    <row r="20" spans="1:60" ht="11.25" customHeight="1" x14ac:dyDescent="0.2">
      <c r="A20" s="2" t="b">
        <v>1</v>
      </c>
      <c r="B20" s="121">
        <v>41990</v>
      </c>
      <c r="C20" s="170"/>
      <c r="D20" s="97" t="str">
        <f>_xll.qlIMMcode(B20,Trigger)</f>
        <v>Z4</v>
      </c>
      <c r="E20" s="108" t="s">
        <v>70</v>
      </c>
      <c r="F20" s="146" t="s">
        <v>70</v>
      </c>
      <c r="G20" s="21" t="str">
        <f>IF(Contribute="abcd",IF($F$2&lt;&gt;-1,_xll.RtContribute(SourceAlias,AA20,Fields,AB20:AC20,"SCOPE:SERVER"),_xll.RtContribute(SourceAlias,"DDS_INSERT_S",$F$2:$H$2,AA20:AC20,"SCOPE:SERVER FTC:ALL")),"stopped")</f>
        <v>stopped</v>
      </c>
      <c r="H20" s="116" t="s">
        <v>70</v>
      </c>
      <c r="I20" s="98" t="s">
        <v>70</v>
      </c>
      <c r="J20" s="104"/>
      <c r="K20" s="108"/>
      <c r="L20" s="130"/>
      <c r="M20" s="130"/>
      <c r="N20" s="16" t="e">
        <f>ABS(_xll.RtGet(SourceAlias,$AA20,BID)-AB20)</f>
        <v>#VALUE!</v>
      </c>
      <c r="O20" s="16" t="e">
        <f>ABS(_xll.RtGet(SourceAlias,$AA20,ASK)-AC20)</f>
        <v>#VALUE!</v>
      </c>
      <c r="P20" s="104"/>
      <c r="Q20" s="104"/>
      <c r="R20" s="2"/>
      <c r="S20" s="103"/>
      <c r="T20" s="103"/>
      <c r="U20" s="103"/>
      <c r="V20" s="165"/>
      <c r="W20" s="128"/>
      <c r="X20" s="129"/>
      <c r="Y20" s="129"/>
      <c r="Z20" s="2" t="s">
        <v>70</v>
      </c>
      <c r="AA20" s="15" t="str">
        <f>Currency&amp;$AA$4&amp;D20</f>
        <v>AUD3MZ4</v>
      </c>
      <c r="AB20" s="16">
        <f>'3M Pricing'!H20</f>
        <v>97.384999999999962</v>
      </c>
      <c r="AC20" s="16">
        <f t="shared" si="13"/>
        <v>97.384999999999962</v>
      </c>
      <c r="AD20" s="41" t="s">
        <v>70</v>
      </c>
      <c r="AE20" s="103"/>
      <c r="AF20" s="103"/>
      <c r="AG20" s="103"/>
      <c r="AH20" s="41" t="s">
        <v>70</v>
      </c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2"/>
      <c r="AT20" s="2"/>
      <c r="AU20" s="2"/>
      <c r="AV20" s="2"/>
      <c r="AW20" s="2"/>
      <c r="AX20" s="2"/>
      <c r="AY20" s="2"/>
      <c r="AZ20" s="2"/>
      <c r="BA20" s="2"/>
      <c r="BB20" s="2"/>
      <c r="BC20" s="2"/>
      <c r="BD20" s="2"/>
      <c r="BE20" s="2"/>
      <c r="BF20" s="2"/>
      <c r="BG20" s="2"/>
      <c r="BH20" s="2"/>
    </row>
    <row r="21" spans="1:60" ht="11.25" customHeight="1" x14ac:dyDescent="0.2">
      <c r="A21" s="2" t="b">
        <v>1</v>
      </c>
      <c r="B21" s="121">
        <v>42081</v>
      </c>
      <c r="C21" s="170"/>
      <c r="D21" s="97" t="str">
        <f>_xll.qlIMMcode(B21,Trigger)</f>
        <v>H5</v>
      </c>
      <c r="E21" s="108" t="s">
        <v>70</v>
      </c>
      <c r="F21" s="146" t="s">
        <v>70</v>
      </c>
      <c r="G21" s="21" t="str">
        <f>IF(Contribute="abcd",IF($F$2&lt;&gt;-1,_xll.RtContribute(SourceAlias,AA21,Fields,AB21:AC21,"SCOPE:SERVER"),_xll.RtContribute(SourceAlias,"DDS_INSERT_S",$F$2:$H$2,AA21:AC21,"SCOPE:SERVER FTC:ALL")),"stopped")</f>
        <v>stopped</v>
      </c>
      <c r="H21" s="116" t="s">
        <v>70</v>
      </c>
      <c r="I21" s="98" t="s">
        <v>70</v>
      </c>
      <c r="J21" s="104"/>
      <c r="K21" s="108"/>
      <c r="L21" s="130"/>
      <c r="M21" s="130"/>
      <c r="N21" s="16" t="e">
        <f>ABS(_xll.RtGet(SourceAlias,$AA21,BID)-AB21)</f>
        <v>#VALUE!</v>
      </c>
      <c r="O21" s="16" t="e">
        <f>ABS(_xll.RtGet(SourceAlias,$AA21,ASK)-AC21)</f>
        <v>#VALUE!</v>
      </c>
      <c r="P21" s="104"/>
      <c r="Q21" s="104"/>
      <c r="R21" s="2"/>
      <c r="S21" s="103"/>
      <c r="T21" s="103"/>
      <c r="U21" s="103"/>
      <c r="V21" s="165"/>
      <c r="W21" s="128"/>
      <c r="X21" s="129"/>
      <c r="Y21" s="129"/>
      <c r="Z21" s="2" t="s">
        <v>70</v>
      </c>
      <c r="AA21" s="15" t="str">
        <f>Currency&amp;$AA$4&amp;D21</f>
        <v>AUD3MH5</v>
      </c>
      <c r="AB21" s="16">
        <f>'3M Pricing'!H21</f>
        <v>97.385000000002975</v>
      </c>
      <c r="AC21" s="16">
        <f t="shared" si="13"/>
        <v>97.385000000002975</v>
      </c>
      <c r="AD21" s="41" t="s">
        <v>70</v>
      </c>
      <c r="AE21" s="103"/>
      <c r="AF21" s="103"/>
      <c r="AG21" s="103"/>
      <c r="AH21" s="41" t="s">
        <v>70</v>
      </c>
      <c r="AI21" s="2"/>
      <c r="AJ21" s="2"/>
      <c r="AK21" s="2"/>
      <c r="AL21" s="2"/>
      <c r="AM21" s="2"/>
      <c r="AN21" s="2"/>
      <c r="AO21" s="2"/>
      <c r="AP21" s="2"/>
      <c r="AQ21" s="2"/>
      <c r="AR21" s="2"/>
      <c r="AS21" s="2"/>
      <c r="AT21" s="2"/>
      <c r="AU21" s="2"/>
      <c r="AV21" s="2"/>
      <c r="AW21" s="2"/>
      <c r="AX21" s="2"/>
      <c r="AY21" s="2"/>
      <c r="AZ21" s="2"/>
      <c r="BA21" s="2"/>
      <c r="BB21" s="2"/>
      <c r="BC21" s="2"/>
      <c r="BD21" s="2"/>
      <c r="BE21" s="2"/>
      <c r="BF21" s="2"/>
      <c r="BG21" s="2"/>
      <c r="BH21" s="2"/>
    </row>
    <row r="22" spans="1:60" ht="11.25" customHeight="1" x14ac:dyDescent="0.2">
      <c r="A22" s="2" t="b">
        <v>1</v>
      </c>
      <c r="B22" s="121">
        <v>42172</v>
      </c>
      <c r="C22" s="170"/>
      <c r="D22" s="97" t="str">
        <f>_xll.qlIMMcode(B22,Trigger)</f>
        <v>M5</v>
      </c>
      <c r="E22" s="108" t="s">
        <v>70</v>
      </c>
      <c r="F22" s="146" t="s">
        <v>70</v>
      </c>
      <c r="G22" s="21" t="str">
        <f>IF(Contribute="abcd",IF($F$2&lt;&gt;-1,_xll.RtContribute(SourceAlias,AA22,Fields,AB22:AC22,"SCOPE:SERVER"),_xll.RtContribute(SourceAlias,"DDS_INSERT_S",$F$2:$H$2,AA22:AC22,"SCOPE:SERVER FTC:ALL")),"stopped")</f>
        <v>stopped</v>
      </c>
      <c r="H22" s="116" t="s">
        <v>70</v>
      </c>
      <c r="I22" s="98" t="s">
        <v>70</v>
      </c>
      <c r="J22" s="104"/>
      <c r="K22" s="108"/>
      <c r="L22" s="130"/>
      <c r="M22" s="130"/>
      <c r="N22" s="16" t="e">
        <f>ABS(_xll.RtGet(SourceAlias,$AA22,BID)-AB22)</f>
        <v>#VALUE!</v>
      </c>
      <c r="O22" s="16" t="e">
        <f>ABS(_xll.RtGet(SourceAlias,$AA22,ASK)-AC22)</f>
        <v>#VALUE!</v>
      </c>
      <c r="P22" s="104"/>
      <c r="Q22" s="104"/>
      <c r="R22" s="2"/>
      <c r="S22" s="103"/>
      <c r="T22" s="103"/>
      <c r="U22" s="103"/>
      <c r="V22" s="165"/>
      <c r="W22" s="128"/>
      <c r="X22" s="129"/>
      <c r="Y22" s="129"/>
      <c r="Z22" s="2" t="s">
        <v>70</v>
      </c>
      <c r="AA22" s="15" t="str">
        <f>Currency&amp;$AA$4&amp;D22</f>
        <v>AUD3MM5</v>
      </c>
      <c r="AB22" s="16">
        <f>'3M Pricing'!H22</f>
        <v>97.344999999997327</v>
      </c>
      <c r="AC22" s="16">
        <f t="shared" si="13"/>
        <v>97.344999999997327</v>
      </c>
      <c r="AD22" s="41" t="s">
        <v>70</v>
      </c>
      <c r="AE22" s="103"/>
      <c r="AF22" s="103"/>
      <c r="AG22" s="103"/>
      <c r="AH22" s="41" t="s">
        <v>70</v>
      </c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2"/>
      <c r="AT22" s="2"/>
      <c r="AU22" s="2"/>
      <c r="AV22" s="2"/>
      <c r="AW22" s="2"/>
      <c r="AX22" s="2"/>
      <c r="AY22" s="2"/>
      <c r="AZ22" s="2"/>
      <c r="BA22" s="2"/>
      <c r="BB22" s="2"/>
      <c r="BC22" s="2"/>
      <c r="BD22" s="2"/>
      <c r="BE22" s="2"/>
      <c r="BF22" s="2"/>
      <c r="BG22" s="2"/>
      <c r="BH22" s="2"/>
    </row>
    <row r="23" spans="1:60" ht="11.25" customHeight="1" x14ac:dyDescent="0.2">
      <c r="A23" s="2" t="b">
        <v>1</v>
      </c>
      <c r="B23" s="121">
        <v>42263</v>
      </c>
      <c r="C23" s="170"/>
      <c r="D23" s="97" t="str">
        <f>_xll.qlIMMcode(B23,Trigger)</f>
        <v>U5</v>
      </c>
      <c r="E23" s="108" t="s">
        <v>70</v>
      </c>
      <c r="F23" s="146" t="s">
        <v>70</v>
      </c>
      <c r="G23" s="21" t="str">
        <f>IF(Contribute="abcd",IF($F$2&lt;&gt;-1,_xll.RtContribute(SourceAlias,AA23,Fields,AB23:AC23,"SCOPE:SERVER"),_xll.RtContribute(SourceAlias,"DDS_INSERT_S",$F$2:$H$2,AA23:AC23,"SCOPE:SERVER FTC:ALL")),"stopped")</f>
        <v>stopped</v>
      </c>
      <c r="H23" s="116" t="s">
        <v>70</v>
      </c>
      <c r="I23" s="98" t="s">
        <v>70</v>
      </c>
      <c r="J23" s="104"/>
      <c r="K23" s="108"/>
      <c r="L23" s="130"/>
      <c r="M23" s="130"/>
      <c r="N23" s="16" t="e">
        <f>ABS(_xll.RtGet(SourceAlias,$AA23,BID)-AB23)</f>
        <v>#VALUE!</v>
      </c>
      <c r="O23" s="16" t="e">
        <f>ABS(_xll.RtGet(SourceAlias,$AA23,ASK)-AC23)</f>
        <v>#VALUE!</v>
      </c>
      <c r="P23" s="104"/>
      <c r="Q23" s="104"/>
      <c r="R23" s="2"/>
      <c r="S23" s="103"/>
      <c r="T23" s="103"/>
      <c r="U23" s="103"/>
      <c r="V23" s="165"/>
      <c r="W23" s="128"/>
      <c r="X23" s="129"/>
      <c r="Y23" s="129"/>
      <c r="Z23" s="2" t="s">
        <v>70</v>
      </c>
      <c r="AA23" s="15" t="str">
        <f>Currency&amp;$AA$4&amp;D23</f>
        <v>AUD3MU5</v>
      </c>
      <c r="AB23" s="16">
        <f>'3M Pricing'!H23</f>
        <v>97.269999999997097</v>
      </c>
      <c r="AC23" s="16">
        <f t="shared" si="13"/>
        <v>97.269999999997097</v>
      </c>
      <c r="AD23" s="41" t="s">
        <v>70</v>
      </c>
      <c r="AE23" s="103"/>
      <c r="AF23" s="103"/>
      <c r="AG23" s="103"/>
      <c r="AH23" s="41" t="s">
        <v>70</v>
      </c>
      <c r="AI23" s="2"/>
      <c r="AJ23" s="2"/>
      <c r="AK23" s="2"/>
      <c r="AL23" s="2"/>
      <c r="AM23" s="2"/>
      <c r="AN23" s="2"/>
      <c r="AO23" s="2"/>
      <c r="AP23" s="2"/>
      <c r="AQ23" s="2"/>
      <c r="AR23" s="2"/>
      <c r="AS23" s="2"/>
      <c r="AT23" s="2"/>
      <c r="AU23" s="2"/>
      <c r="AV23" s="2"/>
      <c r="AW23" s="2"/>
      <c r="AX23" s="2"/>
      <c r="AY23" s="2"/>
      <c r="AZ23" s="2"/>
      <c r="BA23" s="2"/>
      <c r="BB23" s="2"/>
      <c r="BC23" s="2"/>
      <c r="BD23" s="2"/>
      <c r="BE23" s="2"/>
      <c r="BF23" s="2"/>
      <c r="BG23" s="2"/>
      <c r="BH23" s="2"/>
    </row>
    <row r="24" spans="1:60" ht="11.25" customHeight="1" x14ac:dyDescent="0.2">
      <c r="A24" s="2" t="b">
        <v>1</v>
      </c>
      <c r="B24" s="121">
        <v>42354</v>
      </c>
      <c r="C24" s="171"/>
      <c r="D24" s="148" t="str">
        <f>_xll.qlIMMcode(B24,Trigger)</f>
        <v>Z5</v>
      </c>
      <c r="E24" s="109" t="s">
        <v>70</v>
      </c>
      <c r="F24" s="147"/>
      <c r="G24" s="22" t="str">
        <f>IF(Contribute="abcd",IF($F$2&lt;&gt;-1,_xll.RtContribute(SourceAlias,AA24,Fields,AB24:AC24,"SCOPE:SERVER"),_xll.RtContribute(SourceAlias,"DDS_INSERT_S",$F$2:$H$2,AA24:AC24,"SCOPE:SERVER FTC:ALL")),"stopped")</f>
        <v>stopped</v>
      </c>
      <c r="H24" s="117" t="s">
        <v>70</v>
      </c>
      <c r="I24" s="98" t="s">
        <v>70</v>
      </c>
      <c r="J24" s="106"/>
      <c r="K24" s="109"/>
      <c r="L24" s="137"/>
      <c r="M24" s="137"/>
      <c r="N24" s="18" t="e">
        <f>ABS(_xll.RtGet(SourceAlias,$AA24,BID)-AB24)</f>
        <v>#VALUE!</v>
      </c>
      <c r="O24" s="18" t="e">
        <f>ABS(_xll.RtGet(SourceAlias,$AA24,ASK)-AC24)</f>
        <v>#VALUE!</v>
      </c>
      <c r="P24" s="106"/>
      <c r="Q24" s="106"/>
      <c r="R24" s="2"/>
      <c r="S24" s="105"/>
      <c r="T24" s="105"/>
      <c r="U24" s="105"/>
      <c r="V24" s="165"/>
      <c r="W24" s="131"/>
      <c r="X24" s="132"/>
      <c r="Y24" s="132"/>
      <c r="Z24" s="2" t="s">
        <v>70</v>
      </c>
      <c r="AA24" s="17" t="str">
        <f>Currency&amp;$AA$4&amp;D24</f>
        <v>AUD3MZ5</v>
      </c>
      <c r="AB24" s="18">
        <f>'3M Pricing'!H24</f>
        <v>97.179999999999964</v>
      </c>
      <c r="AC24" s="18">
        <f t="shared" si="13"/>
        <v>97.179999999999964</v>
      </c>
      <c r="AD24" s="41" t="s">
        <v>70</v>
      </c>
      <c r="AE24" s="105"/>
      <c r="AF24" s="105"/>
      <c r="AG24" s="105"/>
      <c r="AH24" s="41" t="s">
        <v>70</v>
      </c>
      <c r="AI24" s="2"/>
      <c r="AJ24" s="2"/>
      <c r="AK24" s="2"/>
      <c r="AL24" s="2"/>
      <c r="AM24" s="2"/>
      <c r="AN24" s="2"/>
      <c r="AO24" s="2"/>
      <c r="AP24" s="2"/>
      <c r="AQ24" s="2"/>
      <c r="AR24" s="2"/>
      <c r="AS24" s="2"/>
      <c r="AT24" s="2"/>
      <c r="AU24" s="2"/>
      <c r="AV24" s="2"/>
      <c r="AW24" s="2"/>
      <c r="AX24" s="2"/>
      <c r="AY24" s="2"/>
      <c r="AZ24" s="2"/>
      <c r="BA24" s="2"/>
      <c r="BB24" s="2"/>
      <c r="BC24" s="2"/>
      <c r="BD24" s="2"/>
      <c r="BE24" s="2"/>
      <c r="BF24" s="2"/>
      <c r="BG24" s="2"/>
      <c r="BH24" s="2"/>
    </row>
    <row r="25" spans="1:60" ht="11.25" customHeight="1" x14ac:dyDescent="0.2">
      <c r="A25" s="2"/>
      <c r="B25" s="2"/>
      <c r="C25" s="166" t="s">
        <v>93</v>
      </c>
      <c r="D25" s="20" t="s">
        <v>21</v>
      </c>
      <c r="E25" s="21" t="s">
        <v>70</v>
      </c>
      <c r="F25" s="143" t="str">
        <f>IF(Contribute="abcd",IF($F$2&lt;&gt;-1,_xll.RtContribute(SourceAlias,W25,Fields,X25:Y25,"SCOPE:SERVER"),_xll.RtContribute(SourceAlias,"DDS_INSERT_S",$F$2:$H$2,W25:Y25,"SCOPE:SERVER FTC:ALL")),"stopped")</f>
        <v>stopped</v>
      </c>
      <c r="G25" s="99" t="s">
        <v>70</v>
      </c>
      <c r="H25" s="21" t="s">
        <v>70</v>
      </c>
      <c r="I25" s="98" t="s">
        <v>70</v>
      </c>
      <c r="J25" s="14"/>
      <c r="K25" s="14"/>
      <c r="L25" s="124">
        <f>ABS(_xll.RtGet(SourceAlias,$W25,BID)-X25)</f>
        <v>8.6925780811597519E-5</v>
      </c>
      <c r="M25" s="124">
        <f>ABS(_xll.RtGet(SourceAlias,$W25,ASK)-Y25)</f>
        <v>8.6925780811597519E-5</v>
      </c>
      <c r="N25" s="102"/>
      <c r="O25" s="102"/>
      <c r="P25" s="14"/>
      <c r="Q25" s="14"/>
      <c r="R25" s="2"/>
      <c r="S25" s="13"/>
      <c r="T25" s="14"/>
      <c r="U25" s="14"/>
      <c r="V25" s="165"/>
      <c r="W25" s="122" t="str">
        <f>Currency&amp;$W$4&amp;D25&amp;"="</f>
        <v>AUD1M3M=</v>
      </c>
      <c r="X25" s="123">
        <f>'1M Pricing'!H25*100</f>
        <v>2.5741847342191884</v>
      </c>
      <c r="Y25" s="123">
        <f>X25</f>
        <v>2.5741847342191884</v>
      </c>
      <c r="Z25" s="2"/>
      <c r="AA25" s="101"/>
      <c r="AB25" s="101"/>
      <c r="AC25" s="101"/>
      <c r="AD25" s="41"/>
      <c r="AE25" s="13"/>
      <c r="AF25" s="14"/>
      <c r="AG25" s="14"/>
      <c r="AH25" s="41"/>
      <c r="AI25" s="2"/>
      <c r="AJ25" s="2"/>
      <c r="AK25" s="2"/>
      <c r="AL25" s="2"/>
      <c r="AM25" s="2"/>
      <c r="AN25" s="2"/>
      <c r="AO25" s="2"/>
      <c r="AP25" s="2"/>
      <c r="AQ25" s="2"/>
      <c r="AR25" s="2"/>
      <c r="AS25" s="2"/>
      <c r="AT25" s="2"/>
      <c r="AU25" s="2"/>
      <c r="AV25" s="2"/>
      <c r="AW25" s="2"/>
      <c r="AX25" s="2"/>
      <c r="AY25" s="2"/>
      <c r="AZ25" s="2"/>
      <c r="BA25" s="2"/>
      <c r="BB25" s="2"/>
      <c r="BC25" s="2"/>
      <c r="BD25" s="2"/>
      <c r="BE25" s="2"/>
      <c r="BF25" s="2"/>
      <c r="BG25" s="2"/>
      <c r="BH25" s="2"/>
    </row>
    <row r="26" spans="1:60" ht="11.25" customHeight="1" x14ac:dyDescent="0.2">
      <c r="A26" s="2"/>
      <c r="B26" s="2"/>
      <c r="C26" s="167"/>
      <c r="D26" s="21" t="s">
        <v>14</v>
      </c>
      <c r="E26" s="21" t="s">
        <v>70</v>
      </c>
      <c r="F26" s="143" t="str">
        <f>IF(Contribute="abcd",IF($F$2&lt;&gt;-1,_xll.RtContribute(SourceAlias,W26,Fields,X26:Y26,"SCOPE:SERVER"),_xll.RtContribute(SourceAlias,"DDS_INSERT_S",$F$2:$H$2,W26:Y26,"SCOPE:SERVER FTC:ALL")),"stopped")</f>
        <v>stopped</v>
      </c>
      <c r="G26" s="99" t="s">
        <v>70</v>
      </c>
      <c r="H26" s="21" t="s">
        <v>70</v>
      </c>
      <c r="I26" s="98" t="s">
        <v>70</v>
      </c>
      <c r="J26" s="16"/>
      <c r="K26" s="16"/>
      <c r="L26" s="127">
        <f>ABS(_xll.RtGet(SourceAlias,$W26,BID)-X26)</f>
        <v>6.2762649945202753E-5</v>
      </c>
      <c r="M26" s="127">
        <f>ABS(_xll.RtGet(SourceAlias,$W26,ASK)-Y26)</f>
        <v>6.2762649945202753E-5</v>
      </c>
      <c r="N26" s="104"/>
      <c r="O26" s="104"/>
      <c r="P26" s="16"/>
      <c r="Q26" s="16"/>
      <c r="R26" s="2"/>
      <c r="S26" s="15"/>
      <c r="T26" s="16"/>
      <c r="U26" s="16"/>
      <c r="V26" s="165"/>
      <c r="W26" s="125" t="str">
        <f>Currency&amp;$W$4&amp;D26&amp;"="</f>
        <v>AUD1M6M=</v>
      </c>
      <c r="X26" s="126">
        <f>'1M Pricing'!H26*100</f>
        <v>2.5645638666499453</v>
      </c>
      <c r="Y26" s="126">
        <f>X26</f>
        <v>2.5645638666499453</v>
      </c>
      <c r="Z26" s="2"/>
      <c r="AA26" s="103"/>
      <c r="AB26" s="103"/>
      <c r="AC26" s="103"/>
      <c r="AD26" s="41"/>
      <c r="AE26" s="15"/>
      <c r="AF26" s="16"/>
      <c r="AG26" s="16"/>
      <c r="AH26" s="41"/>
      <c r="AI26" s="2"/>
      <c r="AJ26" s="2"/>
      <c r="AK26" s="2"/>
      <c r="AL26" s="2"/>
      <c r="AM26" s="2"/>
      <c r="AN26" s="2"/>
      <c r="AO26" s="2"/>
      <c r="AP26" s="2"/>
      <c r="AQ26" s="2"/>
      <c r="AR26" s="2"/>
      <c r="AS26" s="2"/>
      <c r="AT26" s="2"/>
      <c r="AU26" s="2"/>
      <c r="AV26" s="2"/>
      <c r="AW26" s="2"/>
      <c r="AX26" s="2"/>
      <c r="AY26" s="2"/>
      <c r="AZ26" s="2"/>
      <c r="BA26" s="2"/>
      <c r="BB26" s="2"/>
      <c r="BC26" s="2"/>
      <c r="BD26" s="2"/>
      <c r="BE26" s="2"/>
      <c r="BF26" s="2"/>
      <c r="BG26" s="2"/>
      <c r="BH26" s="2"/>
    </row>
    <row r="27" spans="1:60" ht="11.25" customHeight="1" x14ac:dyDescent="0.2">
      <c r="A27" s="2"/>
      <c r="B27" s="2"/>
      <c r="C27" s="167"/>
      <c r="D27" s="21" t="s">
        <v>24</v>
      </c>
      <c r="E27" s="21" t="s">
        <v>70</v>
      </c>
      <c r="F27" s="143" t="str">
        <f>IF(Contribute="abcd",IF($F$2&lt;&gt;-1,_xll.RtContribute(SourceAlias,W27,Fields,X27:Y27,"SCOPE:SERVER"),_xll.RtContribute(SourceAlias,"DDS_INSERT_S",$F$2:$H$2,W27:Y27,"SCOPE:SERVER FTC:ALL")),"stopped")</f>
        <v>stopped</v>
      </c>
      <c r="G27" s="99" t="s">
        <v>70</v>
      </c>
      <c r="H27" s="21" t="s">
        <v>70</v>
      </c>
      <c r="I27" s="98" t="s">
        <v>70</v>
      </c>
      <c r="J27" s="16"/>
      <c r="K27" s="16"/>
      <c r="L27" s="127">
        <f>ABS(_xll.RtGet(SourceAlias,$W27,BID)-X27)</f>
        <v>2.3175704396027896E-4</v>
      </c>
      <c r="M27" s="127">
        <f>ABS(_xll.RtGet(SourceAlias,$W27,ASK)-Y27)</f>
        <v>2.3175704396027896E-4</v>
      </c>
      <c r="N27" s="104"/>
      <c r="O27" s="104"/>
      <c r="P27" s="16"/>
      <c r="Q27" s="16"/>
      <c r="R27" s="2"/>
      <c r="S27" s="15"/>
      <c r="T27" s="16"/>
      <c r="U27" s="16"/>
      <c r="V27" s="165"/>
      <c r="W27" s="125" t="str">
        <f>Currency&amp;$W$4&amp;D27&amp;"="</f>
        <v>AUD1M9M=</v>
      </c>
      <c r="X27" s="126">
        <f>'1M Pricing'!H27*100</f>
        <v>2.5530811719560398</v>
      </c>
      <c r="Y27" s="126">
        <f>X27</f>
        <v>2.5530811719560398</v>
      </c>
      <c r="Z27" s="2"/>
      <c r="AA27" s="103"/>
      <c r="AB27" s="103"/>
      <c r="AC27" s="103"/>
      <c r="AD27" s="41"/>
      <c r="AE27" s="15"/>
      <c r="AF27" s="16"/>
      <c r="AG27" s="16"/>
      <c r="AH27" s="41"/>
      <c r="AI27" s="2"/>
      <c r="AJ27" s="2"/>
      <c r="AK27" s="2"/>
      <c r="AL27" s="2"/>
      <c r="AM27" s="2"/>
      <c r="AN27" s="2"/>
      <c r="AO27" s="2"/>
      <c r="AP27" s="2"/>
      <c r="AQ27" s="2"/>
      <c r="AR27" s="2"/>
      <c r="AS27" s="2"/>
      <c r="AT27" s="2"/>
      <c r="AU27" s="2"/>
      <c r="AV27" s="2"/>
      <c r="AW27" s="2"/>
      <c r="AX27" s="2"/>
      <c r="AY27" s="2"/>
      <c r="AZ27" s="2"/>
      <c r="BA27" s="2"/>
      <c r="BB27" s="2"/>
      <c r="BC27" s="2"/>
      <c r="BD27" s="2"/>
      <c r="BE27" s="2"/>
      <c r="BF27" s="2"/>
      <c r="BG27" s="2"/>
      <c r="BH27" s="2"/>
    </row>
    <row r="28" spans="1:60" ht="11.25" customHeight="1" x14ac:dyDescent="0.2">
      <c r="A28" s="2"/>
      <c r="B28" s="2"/>
      <c r="C28" s="167"/>
      <c r="D28" s="21" t="s">
        <v>25</v>
      </c>
      <c r="E28" s="21" t="str">
        <f>IF(Contribute="abcd",IF($F$2&lt;&gt;-1,_xll.RtContribute(SourceAlias,S28,Fields,T28:U28,"SCOPE:SERVER"),_xll.RtContribute(SourceAlias,"DDS_INSERT_S",$F$2:$H$2,T28:U28,"SCOPE:SERVER FTC:ALL")),"stopped")</f>
        <v>stopped</v>
      </c>
      <c r="F28" s="143" t="str">
        <f>IF(Contribute="abcd",IF($F$2&lt;&gt;-1,_xll.RtContribute(SourceAlias,W28,Fields,X28:Y28,"SCOPE:SERVER"),_xll.RtContribute(SourceAlias,"DDS_INSERT_S",$F$2:$H$2,W28:Y28,"SCOPE:SERVER FTC:ALL")),"stopped")</f>
        <v>stopped</v>
      </c>
      <c r="G28" s="21" t="str">
        <f>IF(Contribute="abcd",IF($F$2&lt;&gt;-1,_xll.RtContribute(SourceAlias,AA28,Fields,AB28:AC28,"SCOPE:SERVER"),_xll.RtContribute(SourceAlias,"DDS_INSERT_S",$F$2:$H$2,AA28:AC28,"SCOPE:SERVER FTC:ALL")),"stopped")</f>
        <v>stopped</v>
      </c>
      <c r="H28" s="21" t="str">
        <f>IF(Contribute="abcd",IF($F$2&lt;&gt;-1,_xll.RtContribute(SourceAlias,AE28,Fields,AF28:AG28,"SCOPE:SERVER"),_xll.RtContribute(SourceAlias,"DDS_INSERT_S",$F$2:$H$2,AE28:AG28,"SCOPE:SERVER FTC:ALL")),"stopped")</f>
        <v>stopped</v>
      </c>
      <c r="I28" s="98" t="s">
        <v>70</v>
      </c>
      <c r="J28" s="16">
        <f>ABS(_xll.RtGet(SourceAlias,$S28,BID)-T28)</f>
        <v>5.5067062021407764E-14</v>
      </c>
      <c r="K28" s="16">
        <f>ABS(_xll.RtGet(SourceAlias,$S28,ASK)-U28)</f>
        <v>5.5067062021407764E-14</v>
      </c>
      <c r="L28" s="127">
        <f>ABS(_xll.RtGet(SourceAlias,$W28,BID)-X28)</f>
        <v>3.7859138046769658E-10</v>
      </c>
      <c r="M28" s="127">
        <f>ABS(_xll.RtGet(SourceAlias,$W28,ASK)-Y28)</f>
        <v>3.7859138046769658E-10</v>
      </c>
      <c r="N28" s="16">
        <f>ABS(_xll.RtGet(SourceAlias,$AA28,BID)-AB28)</f>
        <v>2.2070432662761874E-3</v>
      </c>
      <c r="O28" s="16">
        <f>ABS(_xll.RtGet(SourceAlias,$AA28,ASK)-AC28)</f>
        <v>2.2070432662761874E-3</v>
      </c>
      <c r="P28" s="16">
        <f>ABS(_xll.RtGet(SourceAlias,$AE28,BID)-AF28)</f>
        <v>2.2478314496550134E-3</v>
      </c>
      <c r="Q28" s="16">
        <f>ABS(_xll.RtGet(SourceAlias,$AE28,ASK)-AG28)</f>
        <v>2.2478314496550134E-3</v>
      </c>
      <c r="R28" s="2"/>
      <c r="S28" s="15" t="str">
        <f>Currency&amp;$S$4&amp;D28&amp;"D"&amp;"="</f>
        <v>AUDON1YD=</v>
      </c>
      <c r="T28" s="16">
        <f>'ON Pricing'!H28*100</f>
        <v>2.4899999999999451</v>
      </c>
      <c r="U28" s="16">
        <f t="shared" ref="U28:U43" si="14">T28</f>
        <v>2.4899999999999451</v>
      </c>
      <c r="V28" s="165"/>
      <c r="W28" s="125" t="str">
        <f>Currency&amp;$W$4&amp;D28&amp;"="</f>
        <v>AUD1M1Y=</v>
      </c>
      <c r="X28" s="126">
        <f>'1M Pricing'!H28*100</f>
        <v>2.5583409876214085</v>
      </c>
      <c r="Y28" s="126">
        <f>X28</f>
        <v>2.5583409876214085</v>
      </c>
      <c r="Z28" s="2" t="s">
        <v>70</v>
      </c>
      <c r="AA28" s="15" t="str">
        <f>Currency&amp;$AA$4&amp;D28&amp;"="</f>
        <v>AUD3M1Y=</v>
      </c>
      <c r="AB28" s="16">
        <f>'3M Pricing'!H28*100</f>
        <v>2.6259747842662762</v>
      </c>
      <c r="AC28" s="16">
        <f>AB28</f>
        <v>2.6259747842662762</v>
      </c>
      <c r="AD28" s="41" t="s">
        <v>70</v>
      </c>
      <c r="AE28" s="15" t="str">
        <f>Currency&amp;$AE$4&amp;D28&amp;"="</f>
        <v>AUD6M1Y=</v>
      </c>
      <c r="AF28" s="16">
        <f>'6M Pricing'!H28*100</f>
        <v>2.677308714449655</v>
      </c>
      <c r="AG28" s="16">
        <f>AF28</f>
        <v>2.677308714449655</v>
      </c>
      <c r="AH28" s="41" t="s">
        <v>70</v>
      </c>
      <c r="AI28" s="2"/>
      <c r="AJ28" s="2"/>
      <c r="AK28" s="2"/>
      <c r="AL28" s="2"/>
      <c r="AM28" s="2"/>
      <c r="AN28" s="2"/>
      <c r="AO28" s="2"/>
      <c r="AP28" s="2"/>
      <c r="AQ28" s="2"/>
      <c r="AR28" s="2"/>
      <c r="AS28" s="2"/>
      <c r="AT28" s="2"/>
      <c r="AU28" s="2"/>
      <c r="AV28" s="2"/>
      <c r="AW28" s="2"/>
      <c r="AX28" s="2"/>
      <c r="AY28" s="2"/>
      <c r="AZ28" s="2"/>
      <c r="BA28" s="2"/>
      <c r="BB28" s="2"/>
      <c r="BC28" s="2"/>
      <c r="BD28" s="2"/>
      <c r="BE28" s="2"/>
      <c r="BF28" s="2"/>
      <c r="BG28" s="2"/>
      <c r="BH28" s="2"/>
    </row>
    <row r="29" spans="1:60" ht="11.25" customHeight="1" x14ac:dyDescent="0.2">
      <c r="A29" s="2"/>
      <c r="B29" s="2"/>
      <c r="C29" s="167"/>
      <c r="D29" s="21" t="s">
        <v>67</v>
      </c>
      <c r="E29" s="21" t="str">
        <f>IF(Contribute="abcd",IF($F$2&lt;&gt;-1,_xll.RtContribute(SourceAlias,S29,Fields,T29:U29,"SCOPE:SERVER"),_xll.RtContribute(SourceAlias,"DDS_INSERT_S",$F$2:$H$2,T29:U29,"SCOPE:SERVER FTC:ALL")),"stopped")</f>
        <v>stopped</v>
      </c>
      <c r="F29" s="143" t="s">
        <v>70</v>
      </c>
      <c r="G29" s="21" t="s">
        <v>70</v>
      </c>
      <c r="H29" s="21" t="s">
        <v>70</v>
      </c>
      <c r="I29" s="98" t="s">
        <v>70</v>
      </c>
      <c r="J29" s="16">
        <f>ABS(_xll.RtGet(SourceAlias,$S29,BID)-T29)</f>
        <v>1.4554268901179057E-10</v>
      </c>
      <c r="K29" s="16">
        <f>ABS(_xll.RtGet(SourceAlias,$S29,ASK)-U29)</f>
        <v>1.4554268901179057E-10</v>
      </c>
      <c r="L29" s="127"/>
      <c r="M29" s="127"/>
      <c r="N29" s="16"/>
      <c r="O29" s="16"/>
      <c r="P29" s="16"/>
      <c r="Q29" s="16"/>
      <c r="R29" s="2"/>
      <c r="S29" s="15" t="str">
        <f>Currency&amp;$S$4&amp;D29&amp;"D"&amp;"="</f>
        <v>AUDON18MD=</v>
      </c>
      <c r="T29" s="16">
        <f>'ON Pricing'!H29*100</f>
        <v>2.5204252498544575</v>
      </c>
      <c r="U29" s="16">
        <f t="shared" si="14"/>
        <v>2.5204252498544575</v>
      </c>
      <c r="V29" s="165"/>
      <c r="W29" s="125"/>
      <c r="X29" s="126"/>
      <c r="Y29" s="126"/>
      <c r="Z29" s="2" t="s">
        <v>70</v>
      </c>
      <c r="AA29" s="15"/>
      <c r="AB29" s="16"/>
      <c r="AC29" s="16"/>
      <c r="AD29" s="41" t="s">
        <v>70</v>
      </c>
      <c r="AE29" s="15"/>
      <c r="AF29" s="16"/>
      <c r="AG29" s="16"/>
      <c r="AH29" s="41" t="s">
        <v>70</v>
      </c>
      <c r="AI29" s="2"/>
      <c r="AJ29" s="2"/>
      <c r="AK29" s="2"/>
      <c r="AL29" s="2"/>
      <c r="AM29" s="2"/>
      <c r="AN29" s="2"/>
      <c r="AO29" s="2"/>
      <c r="AP29" s="2"/>
      <c r="AQ29" s="2"/>
      <c r="AR29" s="2"/>
      <c r="AS29" s="2"/>
      <c r="AT29" s="2"/>
      <c r="AU29" s="2"/>
      <c r="AV29" s="2"/>
      <c r="AW29" s="2"/>
      <c r="AX29" s="2"/>
      <c r="AY29" s="2"/>
      <c r="AZ29" s="2"/>
      <c r="BA29" s="2"/>
      <c r="BB29" s="2"/>
      <c r="BC29" s="2"/>
      <c r="BD29" s="2"/>
      <c r="BE29" s="2"/>
      <c r="BF29" s="2"/>
      <c r="BG29" s="2"/>
      <c r="BH29" s="2"/>
    </row>
    <row r="30" spans="1:60" ht="11.25" customHeight="1" x14ac:dyDescent="0.2">
      <c r="A30" s="2"/>
      <c r="B30" s="2"/>
      <c r="C30" s="167"/>
      <c r="D30" s="21" t="s">
        <v>26</v>
      </c>
      <c r="E30" s="21" t="str">
        <f>IF(Contribute="abcd",IF($F$2&lt;&gt;-1,_xll.RtContribute(SourceAlias,S30,Fields,T30:U30,"SCOPE:SERVER"),_xll.RtContribute(SourceAlias,"DDS_INSERT_S",$F$2:$H$2,T30:U30,"SCOPE:SERVER FTC:ALL")),"stopped")</f>
        <v>stopped</v>
      </c>
      <c r="F30" s="143" t="str">
        <f>IF(Contribute="abcd",IF($F$2&lt;&gt;-1,_xll.RtContribute(SourceAlias,W30,Fields,X30:Y30,"SCOPE:SERVER"),_xll.RtContribute(SourceAlias,"DDS_INSERT_S",$F$2:$H$2,W30:Y30,"SCOPE:SERVER FTC:ALL")),"stopped")</f>
        <v>stopped</v>
      </c>
      <c r="G30" s="21" t="str">
        <f>IF(Contribute="abcd",IF($F$2&lt;&gt;-1,_xll.RtContribute(SourceAlias,AA30,Fields,AB30:AC30,"SCOPE:SERVER"),_xll.RtContribute(SourceAlias,"DDS_INSERT_S",$F$2:$H$2,AA30:AC30,"SCOPE:SERVER FTC:ALL")),"stopped")</f>
        <v>stopped</v>
      </c>
      <c r="H30" s="21" t="str">
        <f>IF(Contribute="abcd",IF($F$2&lt;&gt;-1,_xll.RtContribute(SourceAlias,AE30,Fields,AF30:AG30,"SCOPE:SERVER"),_xll.RtContribute(SourceAlias,"DDS_INSERT_S",$F$2:$H$2,AE30:AG30,"SCOPE:SERVER FTC:ALL")),"stopped")</f>
        <v>stopped</v>
      </c>
      <c r="I30" s="98" t="s">
        <v>70</v>
      </c>
      <c r="J30" s="16">
        <f>ABS(_xll.RtGet(SourceAlias,$S30,BID)-T30)</f>
        <v>4.4408920985006262E-16</v>
      </c>
      <c r="K30" s="16">
        <f>ABS(_xll.RtGet(SourceAlias,$S30,ASK)-U30)</f>
        <v>4.4408920985006262E-16</v>
      </c>
      <c r="L30" s="127">
        <f>ABS(_xll.RtGet(SourceAlias,$W30,BID)-X30)</f>
        <v>9.6624486189966774E-11</v>
      </c>
      <c r="M30" s="127">
        <f>ABS(_xll.RtGet(SourceAlias,$W30,ASK)-Y30)</f>
        <v>9.6624486189966774E-11</v>
      </c>
      <c r="N30" s="16">
        <f>ABS(_xll.RtGet(SourceAlias,$AA30,BID)-AB30)</f>
        <v>2.0699442160321269E-11</v>
      </c>
      <c r="O30" s="16">
        <f>ABS(_xll.RtGet(SourceAlias,$AA30,ASK)-AC30)</f>
        <v>2.0699442160321269E-11</v>
      </c>
      <c r="P30" s="16">
        <f>ABS(_xll.RtGet(SourceAlias,$AE30,BID)-AF30)</f>
        <v>4.3070189975402684E-5</v>
      </c>
      <c r="Q30" s="16">
        <f>ABS(_xll.RtGet(SourceAlias,$AE30,ASK)-AG30)</f>
        <v>4.3070189975402684E-5</v>
      </c>
      <c r="R30" s="2"/>
      <c r="S30" s="15" t="str">
        <f t="shared" ref="S30:S43" si="15">Currency&amp;$S$4&amp;D30&amp;"D"&amp;"="</f>
        <v>AUDON2YD=</v>
      </c>
      <c r="T30" s="16">
        <f>'ON Pricing'!H30*100</f>
        <v>2.5799999999999996</v>
      </c>
      <c r="U30" s="16">
        <f t="shared" si="14"/>
        <v>2.5799999999999996</v>
      </c>
      <c r="V30" s="165"/>
      <c r="W30" s="125" t="str">
        <f>Currency&amp;$W$4&amp;D30&amp;"="</f>
        <v>AUD1M2Y=</v>
      </c>
      <c r="X30" s="126">
        <f>'1M Pricing'!H30*100</f>
        <v>2.6541656359033756</v>
      </c>
      <c r="Y30" s="126">
        <f>X30</f>
        <v>2.6541656359033756</v>
      </c>
      <c r="Z30" s="2" t="s">
        <v>70</v>
      </c>
      <c r="AA30" s="15" t="str">
        <f>Currency&amp;$AA$4&amp;D30&amp;"="</f>
        <v>AUD3M2Y=</v>
      </c>
      <c r="AB30" s="16">
        <f>'3M Pricing'!H30*100</f>
        <v>2.7400000000206997</v>
      </c>
      <c r="AC30" s="16">
        <f>AB30</f>
        <v>2.7400000000206997</v>
      </c>
      <c r="AD30" s="41" t="s">
        <v>70</v>
      </c>
      <c r="AE30" s="15" t="str">
        <f>Currency&amp;$AE$4&amp;D30&amp;"="</f>
        <v>AUD6M2Y=</v>
      </c>
      <c r="AF30" s="16">
        <f>'6M Pricing'!H30*100</f>
        <v>2.8054200118100248</v>
      </c>
      <c r="AG30" s="16">
        <f>AF30</f>
        <v>2.8054200118100248</v>
      </c>
      <c r="AH30" s="41" t="s">
        <v>70</v>
      </c>
      <c r="AI30" s="2"/>
      <c r="AJ30" s="2"/>
      <c r="AK30" s="2"/>
      <c r="AL30" s="2"/>
      <c r="AM30" s="2"/>
      <c r="AN30" s="2"/>
      <c r="AO30" s="2"/>
      <c r="AP30" s="2"/>
      <c r="AQ30" s="2"/>
      <c r="AR30" s="2"/>
      <c r="AS30" s="2"/>
      <c r="AT30" s="2"/>
      <c r="AU30" s="2"/>
      <c r="AV30" s="2"/>
      <c r="AW30" s="2"/>
      <c r="AX30" s="2"/>
      <c r="AY30" s="2"/>
      <c r="AZ30" s="2"/>
      <c r="BA30" s="2"/>
      <c r="BB30" s="2"/>
      <c r="BC30" s="2"/>
      <c r="BD30" s="2"/>
      <c r="BE30" s="2"/>
      <c r="BF30" s="2"/>
      <c r="BG30" s="2"/>
      <c r="BH30" s="2"/>
    </row>
    <row r="31" spans="1:60" ht="11.25" customHeight="1" x14ac:dyDescent="0.2">
      <c r="A31" s="2"/>
      <c r="B31" s="2"/>
      <c r="C31" s="167"/>
      <c r="D31" s="21" t="s">
        <v>27</v>
      </c>
      <c r="E31" s="21" t="str">
        <f>IF(Contribute="abcd",IF($F$2&lt;&gt;-1,_xll.RtContribute(SourceAlias,S31,Fields,T31:U31,"SCOPE:SERVER"),_xll.RtContribute(SourceAlias,"DDS_INSERT_S",$F$2:$H$2,T31:U31,"SCOPE:SERVER FTC:ALL")),"stopped")</f>
        <v>stopped</v>
      </c>
      <c r="F31" s="143" t="str">
        <f>IF(Contribute="abcd",IF($F$2&lt;&gt;-1,_xll.RtContribute(SourceAlias,W31,Fields,X31:Y31,"SCOPE:SERVER"),_xll.RtContribute(SourceAlias,"DDS_INSERT_S",$F$2:$H$2,W31:Y31,"SCOPE:SERVER FTC:ALL")),"stopped")</f>
        <v>stopped</v>
      </c>
      <c r="G31" s="21" t="str">
        <f>IF(Contribute="abcd",IF($F$2&lt;&gt;-1,_xll.RtContribute(SourceAlias,AA31,Fields,AB31:AC31,"SCOPE:SERVER"),_xll.RtContribute(SourceAlias,"DDS_INSERT_S",$F$2:$H$2,AA31:AC31,"SCOPE:SERVER FTC:ALL")),"stopped")</f>
        <v>stopped</v>
      </c>
      <c r="H31" s="21" t="str">
        <f>IF(Contribute="abcd",IF($F$2&lt;&gt;-1,_xll.RtContribute(SourceAlias,AE31,Fields,AF31:AG31,"SCOPE:SERVER"),_xll.RtContribute(SourceAlias,"DDS_INSERT_S",$F$2:$H$2,AE31:AG31,"SCOPE:SERVER FTC:ALL")),"stopped")</f>
        <v>stopped</v>
      </c>
      <c r="I31" s="98" t="s">
        <v>70</v>
      </c>
      <c r="J31" s="16">
        <f>ABS(_xll.RtGet(SourceAlias,$S31,BID)-T31)</f>
        <v>3.5971225997855072E-14</v>
      </c>
      <c r="K31" s="16">
        <f>ABS(_xll.RtGet(SourceAlias,$S31,ASK)-U31)</f>
        <v>3.5971225997855072E-14</v>
      </c>
      <c r="L31" s="127">
        <f>ABS(_xll.RtGet(SourceAlias,$W31,BID)-X31)</f>
        <v>3.6783021073460986E-11</v>
      </c>
      <c r="M31" s="127">
        <f>ABS(_xll.RtGet(SourceAlias,$W31,ASK)-Y31)</f>
        <v>3.6783021073460986E-11</v>
      </c>
      <c r="N31" s="16">
        <f>ABS(_xll.RtGet(SourceAlias,$AA31,BID)-AB31)</f>
        <v>5.9169114052792793E-11</v>
      </c>
      <c r="O31" s="16">
        <f>ABS(_xll.RtGet(SourceAlias,$AA31,ASK)-AC31)</f>
        <v>5.9169114052792793E-11</v>
      </c>
      <c r="P31" s="16">
        <f>ABS(_xll.RtGet(SourceAlias,$AE31,BID)-AF31)</f>
        <v>8.4129778885611017E-6</v>
      </c>
      <c r="Q31" s="16">
        <f>ABS(_xll.RtGet(SourceAlias,$AE31,ASK)-AG31)</f>
        <v>8.4129778885611017E-6</v>
      </c>
      <c r="R31" s="2"/>
      <c r="S31" s="15" t="str">
        <f t="shared" si="15"/>
        <v>AUDON3YD=</v>
      </c>
      <c r="T31" s="16">
        <f>'ON Pricing'!H31*100</f>
        <v>2.7249999999999641</v>
      </c>
      <c r="U31" s="16">
        <f t="shared" si="14"/>
        <v>2.7249999999999641</v>
      </c>
      <c r="V31" s="165"/>
      <c r="W31" s="125" t="str">
        <f>Currency&amp;$W$4&amp;D31&amp;"="</f>
        <v>AUD1M3Y=</v>
      </c>
      <c r="X31" s="126">
        <f>'1M Pricing'!H31*100</f>
        <v>2.7947532429632171</v>
      </c>
      <c r="Y31" s="126">
        <f>X31</f>
        <v>2.7947532429632171</v>
      </c>
      <c r="Z31" s="2" t="s">
        <v>70</v>
      </c>
      <c r="AA31" s="15" t="str">
        <f>Currency&amp;$AA$4&amp;D31&amp;"="</f>
        <v>AUD3M3Y=</v>
      </c>
      <c r="AB31" s="16">
        <f>'3M Pricing'!H31*100</f>
        <v>2.8900000000591692</v>
      </c>
      <c r="AC31" s="16">
        <f>AB31</f>
        <v>2.8900000000591692</v>
      </c>
      <c r="AD31" s="41" t="s">
        <v>70</v>
      </c>
      <c r="AE31" s="15" t="str">
        <f>Currency&amp;$AE$4&amp;D31&amp;"="</f>
        <v>AUD6M3Y=</v>
      </c>
      <c r="AF31" s="16">
        <f>'6M Pricing'!H31*100</f>
        <v>2.9632727779778887</v>
      </c>
      <c r="AG31" s="16">
        <f>AF31</f>
        <v>2.9632727779778887</v>
      </c>
      <c r="AH31" s="41" t="s">
        <v>70</v>
      </c>
      <c r="AI31" s="2"/>
      <c r="AJ31" s="2"/>
      <c r="AK31" s="2"/>
      <c r="AL31" s="2"/>
      <c r="AM31" s="2"/>
      <c r="AN31" s="2"/>
      <c r="AO31" s="2"/>
      <c r="AP31" s="2"/>
      <c r="AQ31" s="2"/>
      <c r="AR31" s="2"/>
      <c r="AS31" s="2"/>
      <c r="AT31" s="2"/>
      <c r="AU31" s="2"/>
      <c r="AV31" s="2"/>
      <c r="AW31" s="2"/>
      <c r="AX31" s="2"/>
      <c r="AY31" s="2"/>
      <c r="AZ31" s="2"/>
      <c r="BA31" s="2"/>
      <c r="BB31" s="2"/>
      <c r="BC31" s="2"/>
      <c r="BD31" s="2"/>
      <c r="BE31" s="2"/>
      <c r="BF31" s="2"/>
      <c r="BG31" s="2"/>
      <c r="BH31" s="2"/>
    </row>
    <row r="32" spans="1:60" ht="11.25" customHeight="1" x14ac:dyDescent="0.2">
      <c r="A32" s="2"/>
      <c r="B32" s="2"/>
      <c r="C32" s="167"/>
      <c r="D32" s="21" t="s">
        <v>28</v>
      </c>
      <c r="E32" s="21" t="str">
        <f>IF(Contribute="abcd",IF($F$2&lt;&gt;-1,_xll.RtContribute(SourceAlias,S32,Fields,T32:U32,"SCOPE:SERVER"),_xll.RtContribute(SourceAlias,"DDS_INSERT_S",$F$2:$H$2,T32:U32,"SCOPE:SERVER FTC:ALL")),"stopped")</f>
        <v>stopped</v>
      </c>
      <c r="F32" s="143" t="str">
        <f>IF(Contribute="abcd",IF($F$2&lt;&gt;-1,_xll.RtContribute(SourceAlias,W32,Fields,X32:Y32,"SCOPE:SERVER"),_xll.RtContribute(SourceAlias,"DDS_INSERT_S",$F$2:$H$2,W32:Y32,"SCOPE:SERVER FTC:ALL")),"stopped")</f>
        <v>stopped</v>
      </c>
      <c r="G32" s="21" t="str">
        <f>IF(Contribute="abcd",IF($F$2&lt;&gt;-1,_xll.RtContribute(SourceAlias,AA32,Fields,AB32:AC32,"SCOPE:SERVER"),_xll.RtContribute(SourceAlias,"DDS_INSERT_S",$F$2:$H$2,AA32:AC32,"SCOPE:SERVER FTC:ALL")),"stopped")</f>
        <v>stopped</v>
      </c>
      <c r="H32" s="21" t="str">
        <f>IF(Contribute="abcd",IF($F$2&lt;&gt;-1,_xll.RtContribute(SourceAlias,AE32,Fields,AF32:AG32,"SCOPE:SERVER"),_xll.RtContribute(SourceAlias,"DDS_INSERT_S",$F$2:$H$2,AE32:AG32,"SCOPE:SERVER FTC:ALL")),"stopped")</f>
        <v>stopped</v>
      </c>
      <c r="I32" s="98" t="s">
        <v>70</v>
      </c>
      <c r="J32" s="16">
        <f>ABS(_xll.RtGet(SourceAlias,$S32,BID)-T32)</f>
        <v>2.8421709430404007E-14</v>
      </c>
      <c r="K32" s="16">
        <f>ABS(_xll.RtGet(SourceAlias,$S32,ASK)-U32)</f>
        <v>2.8421709430404007E-14</v>
      </c>
      <c r="L32" s="127">
        <f>ABS(_xll.RtGet(SourceAlias,$W32,BID)-X32)</f>
        <v>3.2775027136722201E-10</v>
      </c>
      <c r="M32" s="127">
        <f>ABS(_xll.RtGet(SourceAlias,$W32,ASK)-Y32)</f>
        <v>3.2775027136722201E-10</v>
      </c>
      <c r="N32" s="16">
        <f>ABS(_xll.RtGet(SourceAlias,$AA32,BID)-AB32)</f>
        <v>3.2295455199005119E-10</v>
      </c>
      <c r="O32" s="16">
        <f>ABS(_xll.RtGet(SourceAlias,$AA32,ASK)-AC32)</f>
        <v>3.2295455199005119E-10</v>
      </c>
      <c r="P32" s="16">
        <f>ABS(_xll.RtGet(SourceAlias,$AE32,BID)-AF32)</f>
        <v>4.2632564145606011E-13</v>
      </c>
      <c r="Q32" s="16">
        <f>ABS(_xll.RtGet(SourceAlias,$AE32,ASK)-AG32)</f>
        <v>4.2632564145606011E-13</v>
      </c>
      <c r="R32" s="2"/>
      <c r="S32" s="15" t="str">
        <f t="shared" si="15"/>
        <v>AUDON4YD=</v>
      </c>
      <c r="T32" s="16">
        <f>'ON Pricing'!H32*100</f>
        <v>2.8679999999999715</v>
      </c>
      <c r="U32" s="16">
        <f t="shared" si="14"/>
        <v>2.8679999999999715</v>
      </c>
      <c r="V32" s="165"/>
      <c r="W32" s="125" t="str">
        <f>Currency&amp;$W$4&amp;D32&amp;"="</f>
        <v>AUD1M4Y=</v>
      </c>
      <c r="X32" s="126">
        <f>'1M Pricing'!H32*100</f>
        <v>2.9403842943277501</v>
      </c>
      <c r="Y32" s="126">
        <f>X32</f>
        <v>2.9403842943277501</v>
      </c>
      <c r="Z32" s="2" t="s">
        <v>70</v>
      </c>
      <c r="AA32" s="15" t="str">
        <f>Currency&amp;$AA$4&amp;D32&amp;"="</f>
        <v>AUD3M4Y=</v>
      </c>
      <c r="AB32" s="16">
        <f>'3M Pricing'!H32*100</f>
        <v>3.0425776546770456</v>
      </c>
      <c r="AC32" s="16">
        <f>AB32</f>
        <v>3.0425776546770456</v>
      </c>
      <c r="AD32" s="41" t="s">
        <v>70</v>
      </c>
      <c r="AE32" s="15" t="str">
        <f>Currency&amp;$AE$4&amp;D32&amp;"="</f>
        <v>AUD6M4Y=</v>
      </c>
      <c r="AF32" s="16">
        <f>'6M Pricing'!H32*100</f>
        <v>3.1299999999995736</v>
      </c>
      <c r="AG32" s="16">
        <f>AF32</f>
        <v>3.1299999999995736</v>
      </c>
      <c r="AH32" s="41" t="s">
        <v>70</v>
      </c>
      <c r="AI32" s="2"/>
      <c r="AJ32" s="2"/>
      <c r="AK32" s="2"/>
      <c r="AL32" s="2"/>
      <c r="AM32" s="2"/>
      <c r="AN32" s="2"/>
      <c r="AO32" s="2"/>
      <c r="AP32" s="2"/>
      <c r="AQ32" s="2"/>
      <c r="AR32" s="2"/>
      <c r="AS32" s="2"/>
      <c r="AT32" s="2"/>
      <c r="AU32" s="2"/>
      <c r="AV32" s="2"/>
      <c r="AW32" s="2"/>
      <c r="AX32" s="2"/>
      <c r="AY32" s="2"/>
      <c r="AZ32" s="2"/>
      <c r="BA32" s="2"/>
      <c r="BB32" s="2"/>
      <c r="BC32" s="2"/>
      <c r="BD32" s="2"/>
      <c r="BE32" s="2"/>
      <c r="BF32" s="2"/>
      <c r="BG32" s="2"/>
      <c r="BH32" s="2"/>
    </row>
    <row r="33" spans="1:60" ht="11.25" customHeight="1" x14ac:dyDescent="0.2">
      <c r="A33" s="2"/>
      <c r="B33" s="2"/>
      <c r="C33" s="167"/>
      <c r="D33" s="21" t="s">
        <v>29</v>
      </c>
      <c r="E33" s="21" t="str">
        <f>IF(Contribute="abcd",IF($F$2&lt;&gt;-1,_xll.RtContribute(SourceAlias,S33,Fields,T33:U33,"SCOPE:SERVER"),_xll.RtContribute(SourceAlias,"DDS_INSERT_S",$F$2:$H$2,T33:U33,"SCOPE:SERVER FTC:ALL")),"stopped")</f>
        <v>stopped</v>
      </c>
      <c r="F33" s="143" t="str">
        <f>IF(Contribute="abcd",IF($F$2&lt;&gt;-1,_xll.RtContribute(SourceAlias,W33,Fields,X33:Y33,"SCOPE:SERVER"),_xll.RtContribute(SourceAlias,"DDS_INSERT_S",$F$2:$H$2,W33:Y33,"SCOPE:SERVER FTC:ALL")),"stopped")</f>
        <v>stopped</v>
      </c>
      <c r="G33" s="21" t="str">
        <f>IF(Contribute="abcd",IF($F$2&lt;&gt;-1,_xll.RtContribute(SourceAlias,AA33,Fields,AB33:AC33,"SCOPE:SERVER"),_xll.RtContribute(SourceAlias,"DDS_INSERT_S",$F$2:$H$2,AA33:AC33,"SCOPE:SERVER FTC:ALL")),"stopped")</f>
        <v>stopped</v>
      </c>
      <c r="H33" s="21" t="str">
        <f>IF(Contribute="abcd",IF($F$2&lt;&gt;-1,_xll.RtContribute(SourceAlias,AE33,Fields,AF33:AG33,"SCOPE:SERVER"),_xll.RtContribute(SourceAlias,"DDS_INSERT_S",$F$2:$H$2,AE33:AG33,"SCOPE:SERVER FTC:ALL")),"stopped")</f>
        <v>stopped</v>
      </c>
      <c r="I33" s="98" t="s">
        <v>70</v>
      </c>
      <c r="J33" s="16">
        <f>ABS(_xll.RtGet(SourceAlias,$S33,BID)-T33)</f>
        <v>2.5757174171303632E-14</v>
      </c>
      <c r="K33" s="16">
        <f>ABS(_xll.RtGet(SourceAlias,$S33,ASK)-U33)</f>
        <v>2.5757174171303632E-14</v>
      </c>
      <c r="L33" s="127">
        <f>ABS(_xll.RtGet(SourceAlias,$W33,BID)-X33)</f>
        <v>4.1994185906446546E-10</v>
      </c>
      <c r="M33" s="127">
        <f>ABS(_xll.RtGet(SourceAlias,$W33,ASK)-Y33)</f>
        <v>4.1994185906446546E-10</v>
      </c>
      <c r="N33" s="16">
        <f>ABS(_xll.RtGet(SourceAlias,$AA33,BID)-AB33)</f>
        <v>8.3501650038897424E-11</v>
      </c>
      <c r="O33" s="16">
        <f>ABS(_xll.RtGet(SourceAlias,$AA33,ASK)-AC33)</f>
        <v>8.3501650038897424E-11</v>
      </c>
      <c r="P33" s="16">
        <f>ABS(_xll.RtGet(SourceAlias,$AE33,BID)-AF33)</f>
        <v>4.2721381987576024E-13</v>
      </c>
      <c r="Q33" s="16">
        <f>ABS(_xll.RtGet(SourceAlias,$AE33,ASK)-AG33)</f>
        <v>4.2721381987576024E-13</v>
      </c>
      <c r="R33" s="2"/>
      <c r="S33" s="15" t="str">
        <f t="shared" si="15"/>
        <v>AUDON5YD=</v>
      </c>
      <c r="T33" s="16">
        <f>'ON Pricing'!H33*100</f>
        <v>3.0049999999999741</v>
      </c>
      <c r="U33" s="16">
        <f t="shared" si="14"/>
        <v>3.0049999999999741</v>
      </c>
      <c r="V33" s="165"/>
      <c r="W33" s="125" t="str">
        <f>Currency&amp;$W$4&amp;D33&amp;"="</f>
        <v>AUD1M5Y=</v>
      </c>
      <c r="X33" s="126">
        <f>'1M Pricing'!H33*100</f>
        <v>3.076154728419942</v>
      </c>
      <c r="Y33" s="126">
        <f>X33</f>
        <v>3.076154728419942</v>
      </c>
      <c r="Z33" s="2" t="s">
        <v>70</v>
      </c>
      <c r="AA33" s="15" t="str">
        <f>Currency&amp;$AA$4&amp;D33&amp;"="</f>
        <v>AUD3M5Y=</v>
      </c>
      <c r="AB33" s="16">
        <f>'3M Pricing'!H33*100</f>
        <v>3.1815277370835018</v>
      </c>
      <c r="AC33" s="16">
        <f>AB33</f>
        <v>3.1815277370835018</v>
      </c>
      <c r="AD33" s="41" t="s">
        <v>70</v>
      </c>
      <c r="AE33" s="15" t="str">
        <f>Currency&amp;$AE$4&amp;D33&amp;"="</f>
        <v>AUD6M5Y=</v>
      </c>
      <c r="AF33" s="16">
        <f>'6M Pricing'!H33*100</f>
        <v>3.2724999999995728</v>
      </c>
      <c r="AG33" s="16">
        <f>AF33</f>
        <v>3.2724999999995728</v>
      </c>
      <c r="AH33" s="41" t="s">
        <v>70</v>
      </c>
      <c r="AI33" s="2"/>
      <c r="AJ33" s="2"/>
      <c r="AK33" s="2"/>
      <c r="AL33" s="2"/>
      <c r="AM33" s="2"/>
      <c r="AN33" s="2"/>
      <c r="AO33" s="2"/>
      <c r="AP33" s="2"/>
      <c r="AQ33" s="2"/>
      <c r="AR33" s="2"/>
      <c r="AS33" s="2"/>
      <c r="AT33" s="2"/>
      <c r="AU33" s="2"/>
      <c r="AV33" s="2"/>
      <c r="AW33" s="2"/>
      <c r="AX33" s="2"/>
      <c r="AY33" s="2"/>
      <c r="AZ33" s="2"/>
      <c r="BA33" s="2"/>
      <c r="BB33" s="2"/>
      <c r="BC33" s="2"/>
      <c r="BD33" s="2"/>
      <c r="BE33" s="2"/>
      <c r="BF33" s="2"/>
      <c r="BG33" s="2"/>
      <c r="BH33" s="2"/>
    </row>
    <row r="34" spans="1:60" ht="11.25" customHeight="1" x14ac:dyDescent="0.2">
      <c r="A34" s="2"/>
      <c r="B34" s="2"/>
      <c r="C34" s="167"/>
      <c r="D34" s="21" t="s">
        <v>30</v>
      </c>
      <c r="E34" s="21" t="str">
        <f>IF(Contribute="abcd",IF($F$2&lt;&gt;-1,_xll.RtContribute(SourceAlias,S34,Fields,T34:U34,"SCOPE:SERVER"),_xll.RtContribute(SourceAlias,"DDS_INSERT_S",$F$2:$H$2,T34:U34,"SCOPE:SERVER FTC:ALL")),"stopped")</f>
        <v>stopped</v>
      </c>
      <c r="F34" s="143" t="s">
        <v>70</v>
      </c>
      <c r="G34" s="21" t="s">
        <v>70</v>
      </c>
      <c r="H34" s="21" t="s">
        <v>70</v>
      </c>
      <c r="I34" s="98" t="s">
        <v>70</v>
      </c>
      <c r="J34" s="16">
        <f>ABS(_xll.RtGet(SourceAlias,$S34,BID)-T34)</f>
        <v>5.3290705182007514E-15</v>
      </c>
      <c r="K34" s="16">
        <f>ABS(_xll.RtGet(SourceAlias,$S34,ASK)-U34)</f>
        <v>5.3290705182007514E-15</v>
      </c>
      <c r="L34" s="127"/>
      <c r="M34" s="127"/>
      <c r="N34" s="16"/>
      <c r="O34" s="16"/>
      <c r="P34" s="16"/>
      <c r="Q34" s="16"/>
      <c r="R34" s="2"/>
      <c r="S34" s="15" t="str">
        <f t="shared" si="15"/>
        <v>AUDON6YD=</v>
      </c>
      <c r="T34" s="16">
        <f>'ON Pricing'!H34*100</f>
        <v>3.1249999999999947</v>
      </c>
      <c r="U34" s="16">
        <f t="shared" si="14"/>
        <v>3.1249999999999947</v>
      </c>
      <c r="V34" s="165"/>
      <c r="W34" s="125"/>
      <c r="X34" s="126"/>
      <c r="Y34" s="126"/>
      <c r="Z34" s="2" t="s">
        <v>70</v>
      </c>
      <c r="AA34" s="15"/>
      <c r="AB34" s="16"/>
      <c r="AC34" s="16"/>
      <c r="AD34" s="41" t="s">
        <v>70</v>
      </c>
      <c r="AE34" s="15"/>
      <c r="AF34" s="16"/>
      <c r="AG34" s="16"/>
      <c r="AH34" s="41" t="s">
        <v>70</v>
      </c>
      <c r="AI34" s="2"/>
      <c r="AJ34" s="2"/>
      <c r="AK34" s="2"/>
      <c r="AL34" s="2"/>
      <c r="AM34" s="2"/>
      <c r="AN34" s="2"/>
      <c r="AO34" s="2"/>
      <c r="AP34" s="2"/>
      <c r="AQ34" s="2"/>
      <c r="AR34" s="2"/>
      <c r="AS34" s="2"/>
      <c r="AT34" s="2"/>
      <c r="AU34" s="2"/>
      <c r="AV34" s="2"/>
      <c r="AW34" s="2"/>
      <c r="AX34" s="2"/>
      <c r="AY34" s="2"/>
      <c r="AZ34" s="2"/>
      <c r="BA34" s="2"/>
      <c r="BB34" s="2"/>
      <c r="BC34" s="2"/>
      <c r="BD34" s="2"/>
      <c r="BE34" s="2"/>
      <c r="BF34" s="2"/>
      <c r="BG34" s="2"/>
      <c r="BH34" s="2"/>
    </row>
    <row r="35" spans="1:60" ht="11.25" customHeight="1" x14ac:dyDescent="0.2">
      <c r="A35" s="2"/>
      <c r="B35" s="2"/>
      <c r="C35" s="167"/>
      <c r="D35" s="21" t="s">
        <v>31</v>
      </c>
      <c r="E35" s="21" t="str">
        <f>IF(Contribute="abcd",IF($F$2&lt;&gt;-1,_xll.RtContribute(SourceAlias,S35,Fields,T35:U35,"SCOPE:SERVER"),_xll.RtContribute(SourceAlias,"DDS_INSERT_S",$F$2:$H$2,T35:U35,"SCOPE:SERVER FTC:ALL")),"stopped")</f>
        <v>stopped</v>
      </c>
      <c r="F35" s="143" t="str">
        <f>IF(Contribute="abcd",IF($F$2&lt;&gt;-1,_xll.RtContribute(SourceAlias,W35,Fields,X35:Y35,"SCOPE:SERVER"),_xll.RtContribute(SourceAlias,"DDS_INSERT_S",$F$2:$H$2,W35:Y35,"SCOPE:SERVER FTC:ALL")),"stopped")</f>
        <v>stopped</v>
      </c>
      <c r="G35" s="21" t="str">
        <f>IF(Contribute="abcd",IF($F$2&lt;&gt;-1,_xll.RtContribute(SourceAlias,AA35,Fields,AB35:AC35,"SCOPE:SERVER"),_xll.RtContribute(SourceAlias,"DDS_INSERT_S",$F$2:$H$2,AA35:AC35,"SCOPE:SERVER FTC:ALL")),"stopped")</f>
        <v>stopped</v>
      </c>
      <c r="H35" s="21" t="str">
        <f>IF(Contribute="abcd",IF($F$2&lt;&gt;-1,_xll.RtContribute(SourceAlias,AE35,Fields,AF35:AG35,"SCOPE:SERVER"),_xll.RtContribute(SourceAlias,"DDS_INSERT_S",$F$2:$H$2,AE35:AG35,"SCOPE:SERVER FTC:ALL")),"stopped")</f>
        <v>stopped</v>
      </c>
      <c r="I35" s="98" t="s">
        <v>70</v>
      </c>
      <c r="J35" s="16">
        <f>ABS(_xll.RtGet(SourceAlias,$S35,BID)-T35)</f>
        <v>6.6613381477509392E-15</v>
      </c>
      <c r="K35" s="16">
        <f>ABS(_xll.RtGet(SourceAlias,$S35,ASK)-U35)</f>
        <v>6.6613381477509392E-15</v>
      </c>
      <c r="L35" s="127">
        <f>ABS(_xll.RtGet(SourceAlias,$W35,BID)-X35)</f>
        <v>7.7529982434043632E-11</v>
      </c>
      <c r="M35" s="127">
        <f>ABS(_xll.RtGet(SourceAlias,$W35,ASK)-Y35)</f>
        <v>7.7529982434043632E-11</v>
      </c>
      <c r="N35" s="16">
        <f>ABS(_xll.RtGet(SourceAlias,$AA35,BID)-AB35)</f>
        <v>1.6467227581529187E-10</v>
      </c>
      <c r="O35" s="16">
        <f>ABS(_xll.RtGet(SourceAlias,$AA35,ASK)-AC35)</f>
        <v>1.6467227581529187E-10</v>
      </c>
      <c r="P35" s="16">
        <f>ABS(_xll.RtGet(SourceAlias,$AE35,BID)-AF35)</f>
        <v>1.5937029473889197E-11</v>
      </c>
      <c r="Q35" s="16">
        <f>ABS(_xll.RtGet(SourceAlias,$AE35,ASK)-AG35)</f>
        <v>1.5937029473889197E-11</v>
      </c>
      <c r="R35" s="2"/>
      <c r="S35" s="15" t="str">
        <f t="shared" si="15"/>
        <v>AUDON7YD=</v>
      </c>
      <c r="T35" s="16">
        <f>'ON Pricing'!H35*100</f>
        <v>3.2450000000000068</v>
      </c>
      <c r="U35" s="16">
        <f t="shared" si="14"/>
        <v>3.2450000000000068</v>
      </c>
      <c r="V35" s="165"/>
      <c r="W35" s="125" t="str">
        <f>Currency&amp;$W$4&amp;D35&amp;"="</f>
        <v>AUD1M7Y=</v>
      </c>
      <c r="X35" s="126">
        <f>'1M Pricing'!H35*100</f>
        <v>3.32164536307753</v>
      </c>
      <c r="Y35" s="126">
        <f>X35</f>
        <v>3.32164536307753</v>
      </c>
      <c r="Z35" s="2" t="s">
        <v>70</v>
      </c>
      <c r="AA35" s="15" t="str">
        <f>Currency&amp;$AA$4&amp;D35&amp;"="</f>
        <v>AUD3M7Y=</v>
      </c>
      <c r="AB35" s="16">
        <f>'3M Pricing'!H35*100</f>
        <v>3.4308047231646723</v>
      </c>
      <c r="AC35" s="16">
        <f>AB35</f>
        <v>3.4308047231646723</v>
      </c>
      <c r="AD35" s="41" t="s">
        <v>70</v>
      </c>
      <c r="AE35" s="15" t="str">
        <f>Currency&amp;$AE$4&amp;D35&amp;"="</f>
        <v>AUD6M7Y=</v>
      </c>
      <c r="AF35" s="16">
        <f>'6M Pricing'!H35*100</f>
        <v>3.5250000000159369</v>
      </c>
      <c r="AG35" s="16">
        <f>AF35</f>
        <v>3.5250000000159369</v>
      </c>
      <c r="AH35" s="41" t="s">
        <v>70</v>
      </c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  <c r="AZ35" s="2"/>
      <c r="BA35" s="2"/>
      <c r="BB35" s="2"/>
      <c r="BC35" s="2"/>
      <c r="BD35" s="2"/>
      <c r="BE35" s="2"/>
      <c r="BF35" s="2"/>
      <c r="BG35" s="2"/>
      <c r="BH35" s="2"/>
    </row>
    <row r="36" spans="1:60" ht="11.25" customHeight="1" x14ac:dyDescent="0.2">
      <c r="A36" s="2"/>
      <c r="B36" s="2"/>
      <c r="C36" s="167"/>
      <c r="D36" s="21" t="s">
        <v>32</v>
      </c>
      <c r="E36" s="21" t="str">
        <f>IF(Contribute="abcd",IF($F$2&lt;&gt;-1,_xll.RtContribute(SourceAlias,S36,Fields,T36:U36,"SCOPE:SERVER"),_xll.RtContribute(SourceAlias,"DDS_INSERT_S",$F$2:$H$2,T36:U36,"SCOPE:SERVER FTC:ALL")),"stopped")</f>
        <v>stopped</v>
      </c>
      <c r="F36" s="143" t="s">
        <v>70</v>
      </c>
      <c r="G36" s="21" t="s">
        <v>70</v>
      </c>
      <c r="H36" s="21" t="s">
        <v>70</v>
      </c>
      <c r="I36" s="98" t="s">
        <v>70</v>
      </c>
      <c r="J36" s="16">
        <f>ABS(_xll.RtGet(SourceAlias,$S36,BID)-T36)</f>
        <v>1.6875389974302379E-14</v>
      </c>
      <c r="K36" s="16">
        <f>ABS(_xll.RtGet(SourceAlias,$S36,ASK)-U36)</f>
        <v>1.6875389974302379E-14</v>
      </c>
      <c r="L36" s="127"/>
      <c r="M36" s="127"/>
      <c r="N36" s="16"/>
      <c r="O36" s="16"/>
      <c r="P36" s="16"/>
      <c r="Q36" s="16"/>
      <c r="R36" s="2"/>
      <c r="S36" s="15" t="str">
        <f t="shared" si="15"/>
        <v>AUDON8YD=</v>
      </c>
      <c r="T36" s="16">
        <f>'ON Pricing'!H36*100</f>
        <v>3.327999999999983</v>
      </c>
      <c r="U36" s="16">
        <f t="shared" si="14"/>
        <v>3.327999999999983</v>
      </c>
      <c r="V36" s="165"/>
      <c r="W36" s="125"/>
      <c r="X36" s="126"/>
      <c r="Y36" s="126"/>
      <c r="Z36" s="2" t="s">
        <v>70</v>
      </c>
      <c r="AA36" s="15"/>
      <c r="AB36" s="16"/>
      <c r="AC36" s="16"/>
      <c r="AD36" s="41" t="s">
        <v>70</v>
      </c>
      <c r="AE36" s="15"/>
      <c r="AF36" s="16"/>
      <c r="AG36" s="16"/>
      <c r="AH36" s="41" t="s">
        <v>70</v>
      </c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  <c r="AY36" s="2"/>
      <c r="AZ36" s="2"/>
      <c r="BA36" s="2"/>
      <c r="BB36" s="2"/>
      <c r="BC36" s="2"/>
      <c r="BD36" s="2"/>
      <c r="BE36" s="2"/>
      <c r="BF36" s="2"/>
      <c r="BG36" s="2"/>
      <c r="BH36" s="2"/>
    </row>
    <row r="37" spans="1:60" ht="11.25" customHeight="1" x14ac:dyDescent="0.2">
      <c r="A37" s="2"/>
      <c r="B37" s="2"/>
      <c r="C37" s="167"/>
      <c r="D37" s="21" t="s">
        <v>33</v>
      </c>
      <c r="E37" s="21" t="str">
        <f>IF(Contribute="abcd",IF($F$2&lt;&gt;-1,_xll.RtContribute(SourceAlias,S37,Fields,T37:U37,"SCOPE:SERVER"),_xll.RtContribute(SourceAlias,"DDS_INSERT_S",$F$2:$H$2,T37:U37,"SCOPE:SERVER FTC:ALL")),"stopped")</f>
        <v>stopped</v>
      </c>
      <c r="F37" s="143" t="s">
        <v>70</v>
      </c>
      <c r="G37" s="21" t="s">
        <v>70</v>
      </c>
      <c r="H37" s="21" t="s">
        <v>70</v>
      </c>
      <c r="I37" s="98" t="s">
        <v>70</v>
      </c>
      <c r="J37" s="16">
        <f>ABS(_xll.RtGet(SourceAlias,$S37,BID)-T37)</f>
        <v>1.3100187601366997E-11</v>
      </c>
      <c r="K37" s="16">
        <f>ABS(_xll.RtGet(SourceAlias,$S37,ASK)-U37)</f>
        <v>1.3100187601366997E-11</v>
      </c>
      <c r="L37" s="127"/>
      <c r="M37" s="127"/>
      <c r="N37" s="16"/>
      <c r="O37" s="16"/>
      <c r="P37" s="16"/>
      <c r="Q37" s="16"/>
      <c r="R37" s="2"/>
      <c r="S37" s="15" t="str">
        <f t="shared" si="15"/>
        <v>AUDON9YD=</v>
      </c>
      <c r="T37" s="16">
        <f>'ON Pricing'!H37*100</f>
        <v>3.4130000000131</v>
      </c>
      <c r="U37" s="16">
        <f t="shared" si="14"/>
        <v>3.4130000000131</v>
      </c>
      <c r="V37" s="165"/>
      <c r="W37" s="125"/>
      <c r="X37" s="126"/>
      <c r="Y37" s="126"/>
      <c r="Z37" s="2" t="s">
        <v>70</v>
      </c>
      <c r="AA37" s="15"/>
      <c r="AB37" s="16"/>
      <c r="AC37" s="16"/>
      <c r="AD37" s="41" t="s">
        <v>70</v>
      </c>
      <c r="AE37" s="15"/>
      <c r="AF37" s="16"/>
      <c r="AG37" s="16"/>
      <c r="AH37" s="41" t="s">
        <v>70</v>
      </c>
      <c r="AI37" s="2"/>
      <c r="AJ37" s="2"/>
      <c r="AK37" s="2"/>
      <c r="AL37" s="2"/>
      <c r="AM37" s="2"/>
      <c r="AN37" s="2"/>
      <c r="AO37" s="2"/>
      <c r="AP37" s="2"/>
      <c r="AQ37" s="2"/>
      <c r="AR37" s="2"/>
      <c r="AS37" s="2"/>
      <c r="AT37" s="2"/>
      <c r="AU37" s="2"/>
      <c r="AV37" s="2"/>
      <c r="AW37" s="2"/>
      <c r="AX37" s="2"/>
      <c r="AY37" s="2"/>
      <c r="AZ37" s="2"/>
      <c r="BA37" s="2"/>
      <c r="BB37" s="2"/>
      <c r="BC37" s="2"/>
      <c r="BD37" s="2"/>
      <c r="BE37" s="2"/>
      <c r="BF37" s="2"/>
      <c r="BG37" s="2"/>
      <c r="BH37" s="2"/>
    </row>
    <row r="38" spans="1:60" x14ac:dyDescent="0.2">
      <c r="A38" s="2"/>
      <c r="B38" s="2"/>
      <c r="C38" s="167"/>
      <c r="D38" s="21" t="s">
        <v>34</v>
      </c>
      <c r="E38" s="21" t="str">
        <f>IF(Contribute="abcd",IF($F$2&lt;&gt;-1,_xll.RtContribute(SourceAlias,S38,Fields,T38:U38,"SCOPE:SERVER"),_xll.RtContribute(SourceAlias,"DDS_INSERT_S",$F$2:$H$2,T38:U38,"SCOPE:SERVER FTC:ALL")),"stopped")</f>
        <v>stopped</v>
      </c>
      <c r="F38" s="143" t="str">
        <f>IF(Contribute="abcd",IF($F$2&lt;&gt;-1,_xll.RtContribute(SourceAlias,W38,Fields,X38:Y38,"SCOPE:SERVER"),_xll.RtContribute(SourceAlias,"DDS_INSERT_S",$F$2:$H$2,W38:Y38,"SCOPE:SERVER FTC:ALL")),"stopped")</f>
        <v>stopped</v>
      </c>
      <c r="G38" s="21" t="str">
        <f>IF(Contribute="abcd",IF($F$2&lt;&gt;-1,_xll.RtContribute(SourceAlias,AA38,Fields,AB38:AC38,"SCOPE:SERVER"),_xll.RtContribute(SourceAlias,"DDS_INSERT_S",$F$2:$H$2,AA38:AC38,"SCOPE:SERVER FTC:ALL")),"stopped")</f>
        <v>stopped</v>
      </c>
      <c r="H38" s="21" t="str">
        <f>IF(Contribute="abcd",IF($F$2&lt;&gt;-1,_xll.RtContribute(SourceAlias,AE38,Fields,AF38:AG38,"SCOPE:SERVER"),_xll.RtContribute(SourceAlias,"DDS_INSERT_S",$F$2:$H$2,AE38:AG38,"SCOPE:SERVER FTC:ALL")),"stopped")</f>
        <v>stopped</v>
      </c>
      <c r="I38" s="98" t="s">
        <v>70</v>
      </c>
      <c r="J38" s="16">
        <f>ABS(_xll.RtGet(SourceAlias,$S38,BID)-T38)</f>
        <v>1.0056844246264518E-11</v>
      </c>
      <c r="K38" s="16">
        <f>ABS(_xll.RtGet(SourceAlias,$S38,ASK)-U38)</f>
        <v>1.0056844246264518E-11</v>
      </c>
      <c r="L38" s="127">
        <f>ABS(_xll.RtGet(SourceAlias,$W38,BID)-X38)</f>
        <v>2.9334001894198991E-10</v>
      </c>
      <c r="M38" s="127">
        <f>ABS(_xll.RtGet(SourceAlias,$W38,ASK)-Y38)</f>
        <v>2.9334001894198991E-10</v>
      </c>
      <c r="N38" s="16">
        <f>ABS(_xll.RtGet(SourceAlias,$AA38,BID)-AB38)</f>
        <v>2.4411273003011047E-10</v>
      </c>
      <c r="O38" s="16">
        <f>ABS(_xll.RtGet(SourceAlias,$AA38,ASK)-AC38)</f>
        <v>2.4411273003011047E-10</v>
      </c>
      <c r="P38" s="16">
        <f>ABS(_xll.RtGet(SourceAlias,$AE38,BID)-AF38)</f>
        <v>3.4338754062446242E-11</v>
      </c>
      <c r="Q38" s="16">
        <f>ABS(_xll.RtGet(SourceAlias,$AE38,ASK)-AG38)</f>
        <v>3.4338754062446242E-11</v>
      </c>
      <c r="R38" s="2"/>
      <c r="S38" s="15" t="str">
        <f t="shared" si="15"/>
        <v>AUDON10YD=</v>
      </c>
      <c r="T38" s="16">
        <f>'ON Pricing'!H38*100</f>
        <v>3.495000000010057</v>
      </c>
      <c r="U38" s="16">
        <f t="shared" si="14"/>
        <v>3.495000000010057</v>
      </c>
      <c r="V38" s="165"/>
      <c r="W38" s="125" t="str">
        <f t="shared" ref="W38:W43" si="16">Currency&amp;$W$4&amp;D38&amp;"="</f>
        <v>AUD1M10Y=</v>
      </c>
      <c r="X38" s="126">
        <f>'1M Pricing'!H38*100</f>
        <v>3.5842437812933401</v>
      </c>
      <c r="Y38" s="126">
        <f t="shared" ref="Y38:Y43" si="17">X38</f>
        <v>3.5842437812933401</v>
      </c>
      <c r="Z38" s="2" t="s">
        <v>70</v>
      </c>
      <c r="AA38" s="15" t="str">
        <f t="shared" ref="AA38:AA43" si="18">Currency&amp;$AA$4&amp;D38&amp;"="</f>
        <v>AUD3M10Y=</v>
      </c>
      <c r="AB38" s="16">
        <f>'3M Pricing'!H38*100</f>
        <v>3.6960976687558871</v>
      </c>
      <c r="AC38" s="16">
        <f t="shared" ref="AC38:AC43" si="19">AB38</f>
        <v>3.6960976687558871</v>
      </c>
      <c r="AD38" s="41" t="s">
        <v>70</v>
      </c>
      <c r="AE38" s="15" t="str">
        <f t="shared" ref="AE38:AE43" si="20">Currency&amp;$AE$4&amp;D38&amp;"="</f>
        <v>AUD6M10Y=</v>
      </c>
      <c r="AF38" s="16">
        <f>'6M Pricing'!H38*100</f>
        <v>3.7925000000343387</v>
      </c>
      <c r="AG38" s="16">
        <f t="shared" ref="AG38:AG43" si="21">AF38</f>
        <v>3.7925000000343387</v>
      </c>
      <c r="AH38" s="41" t="s">
        <v>70</v>
      </c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  <c r="AZ38" s="2"/>
      <c r="BA38" s="2"/>
      <c r="BB38" s="2"/>
      <c r="BC38" s="2"/>
      <c r="BD38" s="2"/>
      <c r="BE38" s="2"/>
      <c r="BF38" s="2"/>
      <c r="BG38" s="2"/>
      <c r="BH38" s="2"/>
    </row>
    <row r="39" spans="1:60" x14ac:dyDescent="0.2">
      <c r="A39" s="2"/>
      <c r="B39" s="2"/>
      <c r="C39" s="167"/>
      <c r="D39" s="21" t="s">
        <v>35</v>
      </c>
      <c r="E39" s="21" t="str">
        <f>IF(Contribute="abcd",IF($F$2&lt;&gt;-1,_xll.RtContribute(SourceAlias,S39,Fields,T39:U39,"SCOPE:SERVER"),_xll.RtContribute(SourceAlias,"DDS_INSERT_S",$F$2:$H$2,T39:U39,"SCOPE:SERVER FTC:ALL")),"stopped")</f>
        <v>stopped</v>
      </c>
      <c r="F39" s="143" t="str">
        <f>IF(Contribute="abcd",IF($F$2&lt;&gt;-1,_xll.RtContribute(SourceAlias,W39,Fields,X39:Y39,"SCOPE:SERVER"),_xll.RtContribute(SourceAlias,"DDS_INSERT_S",$F$2:$H$2,W39:Y39,"SCOPE:SERVER FTC:ALL")),"stopped")</f>
        <v>stopped</v>
      </c>
      <c r="G39" s="21" t="str">
        <f>IF(Contribute="abcd",IF($F$2&lt;&gt;-1,_xll.RtContribute(SourceAlias,AA39,Fields,AB39:AC39,"SCOPE:SERVER"),_xll.RtContribute(SourceAlias,"DDS_INSERT_S",$F$2:$H$2,AA39:AC39,"SCOPE:SERVER FTC:ALL")),"stopped")</f>
        <v>stopped</v>
      </c>
      <c r="H39" s="21" t="str">
        <f>IF(Contribute="abcd",IF($F$2&lt;&gt;-1,_xll.RtContribute(SourceAlias,AE39,Fields,AF39:AG39,"SCOPE:SERVER"),_xll.RtContribute(SourceAlias,"DDS_INSERT_S",$F$2:$H$2,AE39:AG39,"SCOPE:SERVER FTC:ALL")),"stopped")</f>
        <v>stopped</v>
      </c>
      <c r="I39" s="98" t="s">
        <v>70</v>
      </c>
      <c r="J39" s="16">
        <f>ABS(_xll.RtGet(SourceAlias,$S39,BID)-T39)</f>
        <v>3.936406756110955E-12</v>
      </c>
      <c r="K39" s="16">
        <f>ABS(_xll.RtGet(SourceAlias,$S39,ASK)-U39)</f>
        <v>3.936406756110955E-12</v>
      </c>
      <c r="L39" s="127">
        <f>ABS(_xll.RtGet(SourceAlias,$W39,BID)-X39)</f>
        <v>3.1779068265791466E-10</v>
      </c>
      <c r="M39" s="127">
        <f>ABS(_xll.RtGet(SourceAlias,$W39,ASK)-Y39)</f>
        <v>3.1779068265791466E-10</v>
      </c>
      <c r="N39" s="16">
        <f>ABS(_xll.RtGet(SourceAlias,$AA39,BID)-AB39)</f>
        <v>2.0169999004338024E-10</v>
      </c>
      <c r="O39" s="16">
        <f>ABS(_xll.RtGet(SourceAlias,$AA39,ASK)-AC39)</f>
        <v>2.0169999004338024E-10</v>
      </c>
      <c r="P39" s="16">
        <f>ABS(_xll.RtGet(SourceAlias,$AE39,BID)-AF39)</f>
        <v>2.1715962361668062E-13</v>
      </c>
      <c r="Q39" s="16">
        <f>ABS(_xll.RtGet(SourceAlias,$AE39,ASK)-AG39)</f>
        <v>2.1715962361668062E-13</v>
      </c>
      <c r="R39" s="2"/>
      <c r="S39" s="15" t="str">
        <f t="shared" si="15"/>
        <v>AUDON12YD=</v>
      </c>
      <c r="T39" s="16">
        <f>'ON Pricing'!H39*100</f>
        <v>3.6329999999960636</v>
      </c>
      <c r="U39" s="16">
        <f t="shared" si="14"/>
        <v>3.6329999999960636</v>
      </c>
      <c r="V39" s="165"/>
      <c r="W39" s="125" t="str">
        <f t="shared" si="16"/>
        <v>AUD1M12Y=</v>
      </c>
      <c r="X39" s="126">
        <f>'1M Pricing'!H39*100</f>
        <v>3.7296393823177905</v>
      </c>
      <c r="Y39" s="126">
        <f t="shared" si="17"/>
        <v>3.7296393823177905</v>
      </c>
      <c r="Z39" s="2" t="s">
        <v>70</v>
      </c>
      <c r="AA39" s="15" t="str">
        <f t="shared" si="18"/>
        <v>AUD3M12Y=</v>
      </c>
      <c r="AB39" s="16">
        <f>'3M Pricing'!H39*100</f>
        <v>3.8398309817983001</v>
      </c>
      <c r="AC39" s="16">
        <f t="shared" si="19"/>
        <v>3.8398309817983001</v>
      </c>
      <c r="AD39" s="41" t="s">
        <v>70</v>
      </c>
      <c r="AE39" s="15" t="str">
        <f t="shared" si="20"/>
        <v>AUD6M12Y=</v>
      </c>
      <c r="AF39" s="16">
        <f>'6M Pricing'!H39*100</f>
        <v>3.9349999999997829</v>
      </c>
      <c r="AG39" s="16">
        <f t="shared" si="21"/>
        <v>3.9349999999997829</v>
      </c>
      <c r="AH39" s="41" t="s">
        <v>70</v>
      </c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  <c r="AY39" s="2"/>
      <c r="AZ39" s="2"/>
      <c r="BA39" s="2"/>
      <c r="BB39" s="2"/>
      <c r="BC39" s="2"/>
      <c r="BD39" s="2"/>
      <c r="BE39" s="2"/>
      <c r="BF39" s="2"/>
      <c r="BG39" s="2"/>
      <c r="BH39" s="2"/>
    </row>
    <row r="40" spans="1:60" x14ac:dyDescent="0.2">
      <c r="A40" s="2"/>
      <c r="B40" s="2"/>
      <c r="C40" s="167"/>
      <c r="D40" s="21" t="s">
        <v>36</v>
      </c>
      <c r="E40" s="21" t="str">
        <f>IF(Contribute="abcd",IF($F$2&lt;&gt;-1,_xll.RtContribute(SourceAlias,S40,Fields,T40:U40,"SCOPE:SERVER"),_xll.RtContribute(SourceAlias,"DDS_INSERT_S",$F$2:$H$2,T40:U40,"SCOPE:SERVER FTC:ALL")),"stopped")</f>
        <v>stopped</v>
      </c>
      <c r="F40" s="143" t="str">
        <f>IF(Contribute="abcd",IF($F$2&lt;&gt;-1,_xll.RtContribute(SourceAlias,W40,Fields,X40:Y40,"SCOPE:SERVER"),_xll.RtContribute(SourceAlias,"DDS_INSERT_S",$F$2:$H$2,W40:Y40,"SCOPE:SERVER FTC:ALL")),"stopped")</f>
        <v>stopped</v>
      </c>
      <c r="G40" s="21" t="str">
        <f>IF(Contribute="abcd",IF($F$2&lt;&gt;-1,_xll.RtContribute(SourceAlias,AA40,Fields,AB40:AC40,"SCOPE:SERVER"),_xll.RtContribute(SourceAlias,"DDS_INSERT_S",$F$2:$H$2,AA40:AC40,"SCOPE:SERVER FTC:ALL")),"stopped")</f>
        <v>stopped</v>
      </c>
      <c r="H40" s="21" t="str">
        <f>IF(Contribute="abcd",IF($F$2&lt;&gt;-1,_xll.RtContribute(SourceAlias,AE40,Fields,AF40:AG40,"SCOPE:SERVER"),_xll.RtContribute(SourceAlias,"DDS_INSERT_S",$F$2:$H$2,AE40:AG40,"SCOPE:SERVER FTC:ALL")),"stopped")</f>
        <v>stopped</v>
      </c>
      <c r="I40" s="98" t="s">
        <v>70</v>
      </c>
      <c r="J40" s="16">
        <f>ABS(_xll.RtGet(SourceAlias,$S40,BID)-T40)</f>
        <v>5.7287508070658077E-14</v>
      </c>
      <c r="K40" s="16">
        <f>ABS(_xll.RtGet(SourceAlias,$S40,ASK)-U40)</f>
        <v>5.7287508070658077E-14</v>
      </c>
      <c r="L40" s="127">
        <f>ABS(_xll.RtGet(SourceAlias,$W40,BID)-X40)</f>
        <v>3.5276759291491544E-10</v>
      </c>
      <c r="M40" s="127">
        <f>ABS(_xll.RtGet(SourceAlias,$W40,ASK)-Y40)</f>
        <v>3.5276759291491544E-10</v>
      </c>
      <c r="N40" s="16">
        <f>ABS(_xll.RtGet(SourceAlias,$AA40,BID)-AB40)</f>
        <v>3.4758329547912581E-10</v>
      </c>
      <c r="O40" s="16">
        <f>ABS(_xll.RtGet(SourceAlias,$AA40,ASK)-AC40)</f>
        <v>3.4758329547912581E-10</v>
      </c>
      <c r="P40" s="16">
        <f>ABS(_xll.RtGet(SourceAlias,$AE40,BID)-AF40)</f>
        <v>3.6539660186463152E-12</v>
      </c>
      <c r="Q40" s="16">
        <f>ABS(_xll.RtGet(SourceAlias,$AE40,ASK)-AG40)</f>
        <v>3.6539660186463152E-12</v>
      </c>
      <c r="R40" s="2"/>
      <c r="S40" s="15" t="str">
        <f t="shared" si="15"/>
        <v>AUDON15YD=</v>
      </c>
      <c r="T40" s="16">
        <f>'ON Pricing'!H40*100</f>
        <v>3.7830000000000572</v>
      </c>
      <c r="U40" s="16">
        <f t="shared" si="14"/>
        <v>3.7830000000000572</v>
      </c>
      <c r="V40" s="165"/>
      <c r="W40" s="125" t="str">
        <f t="shared" si="16"/>
        <v>AUD1M15Y=</v>
      </c>
      <c r="X40" s="126">
        <f>'1M Pricing'!H40*100</f>
        <v>3.8960232756472326</v>
      </c>
      <c r="Y40" s="126">
        <f t="shared" si="17"/>
        <v>3.8960232756472326</v>
      </c>
      <c r="Z40" s="2" t="s">
        <v>70</v>
      </c>
      <c r="AA40" s="15" t="str">
        <f t="shared" si="18"/>
        <v>AUD3M15Y=</v>
      </c>
      <c r="AB40" s="16">
        <f>'3M Pricing'!H40*100</f>
        <v>3.9996644936524168</v>
      </c>
      <c r="AC40" s="16">
        <f t="shared" si="19"/>
        <v>3.9996644936524168</v>
      </c>
      <c r="AD40" s="41" t="s">
        <v>70</v>
      </c>
      <c r="AE40" s="15" t="str">
        <f t="shared" si="20"/>
        <v>AUD6M15Y=</v>
      </c>
      <c r="AF40" s="16">
        <f>'6M Pricing'!H40*100</f>
        <v>4.0899999999963459</v>
      </c>
      <c r="AG40" s="16">
        <f t="shared" si="21"/>
        <v>4.0899999999963459</v>
      </c>
      <c r="AH40" s="41" t="s">
        <v>70</v>
      </c>
      <c r="AI40" s="2"/>
      <c r="AJ40" s="2"/>
      <c r="AK40" s="2"/>
      <c r="AL40" s="2"/>
      <c r="AM40" s="2"/>
      <c r="AN40" s="2"/>
      <c r="AO40" s="2"/>
      <c r="AP40" s="2"/>
      <c r="AQ40" s="2"/>
      <c r="AR40" s="2"/>
      <c r="AS40" s="2"/>
      <c r="AT40" s="2"/>
      <c r="AU40" s="2"/>
      <c r="AV40" s="2"/>
      <c r="AW40" s="2"/>
      <c r="AX40" s="2"/>
      <c r="AY40" s="2"/>
      <c r="AZ40" s="2"/>
      <c r="BA40" s="2"/>
      <c r="BB40" s="2"/>
      <c r="BC40" s="2"/>
      <c r="BD40" s="2"/>
      <c r="BE40" s="2"/>
      <c r="BF40" s="2"/>
      <c r="BG40" s="2"/>
      <c r="BH40" s="2"/>
    </row>
    <row r="41" spans="1:60" x14ac:dyDescent="0.2">
      <c r="A41" s="2"/>
      <c r="B41" s="2"/>
      <c r="C41" s="167"/>
      <c r="D41" s="21" t="s">
        <v>37</v>
      </c>
      <c r="E41" s="21" t="str">
        <f>IF(Contribute="abcd",IF($F$2&lt;&gt;-1,_xll.RtContribute(SourceAlias,S41,Fields,T41:U41,"SCOPE:SERVER"),_xll.RtContribute(SourceAlias,"DDS_INSERT_S",$F$2:$H$2,T41:U41,"SCOPE:SERVER FTC:ALL")),"stopped")</f>
        <v>stopped</v>
      </c>
      <c r="F41" s="143" t="str">
        <f>IF(Contribute="abcd",IF($F$2&lt;&gt;-1,_xll.RtContribute(SourceAlias,W41,Fields,X41:Y41,"SCOPE:SERVER"),_xll.RtContribute(SourceAlias,"DDS_INSERT_S",$F$2:$H$2,W41:Y41,"SCOPE:SERVER FTC:ALL")),"stopped")</f>
        <v>stopped</v>
      </c>
      <c r="G41" s="21" t="str">
        <f>IF(Contribute="abcd",IF($F$2&lt;&gt;-1,_xll.RtContribute(SourceAlias,AA41,Fields,AB41:AC41,"SCOPE:SERVER"),_xll.RtContribute(SourceAlias,"DDS_INSERT_S",$F$2:$H$2,AA41:AC41,"SCOPE:SERVER FTC:ALL")),"stopped")</f>
        <v>stopped</v>
      </c>
      <c r="H41" s="21" t="str">
        <f>IF(Contribute="abcd",IF($F$2&lt;&gt;-1,_xll.RtContribute(SourceAlias,AE41,Fields,AF41:AG41,"SCOPE:SERVER"),_xll.RtContribute(SourceAlias,"DDS_INSERT_S",$F$2:$H$2,AE41:AG41,"SCOPE:SERVER FTC:ALL")),"stopped")</f>
        <v>stopped</v>
      </c>
      <c r="I41" s="98" t="s">
        <v>70</v>
      </c>
      <c r="J41" s="16">
        <f>ABS(_xll.RtGet(SourceAlias,$S41,BID)-T41)</f>
        <v>5.2038373610230337E-12</v>
      </c>
      <c r="K41" s="16">
        <f>ABS(_xll.RtGet(SourceAlias,$S41,ASK)-U41)</f>
        <v>5.2038373610230337E-12</v>
      </c>
      <c r="L41" s="127">
        <f>ABS(_xll.RtGet(SourceAlias,$W41,BID)-X41)</f>
        <v>2.0701396152844609E-10</v>
      </c>
      <c r="M41" s="127">
        <f>ABS(_xll.RtGet(SourceAlias,$W41,ASK)-Y41)</f>
        <v>2.0701396152844609E-10</v>
      </c>
      <c r="N41" s="16">
        <f>ABS(_xll.RtGet(SourceAlias,$AA41,BID)-AB41)</f>
        <v>3.9729286527290242E-10</v>
      </c>
      <c r="O41" s="16">
        <f>ABS(_xll.RtGet(SourceAlias,$AA41,ASK)-AC41)</f>
        <v>3.9729286527290242E-10</v>
      </c>
      <c r="P41" s="16">
        <f>ABS(_xll.RtGet(SourceAlias,$AE41,BID)-AF41)</f>
        <v>1.2514433933574765E-12</v>
      </c>
      <c r="Q41" s="16">
        <f>ABS(_xll.RtGet(SourceAlias,$AE41,ASK)-AG41)</f>
        <v>1.2514433933574765E-12</v>
      </c>
      <c r="R41" s="2"/>
      <c r="S41" s="15" t="str">
        <f t="shared" si="15"/>
        <v>AUDON20YD=</v>
      </c>
      <c r="T41" s="16">
        <f>'ON Pricing'!H41*100</f>
        <v>3.9479999999947961</v>
      </c>
      <c r="U41" s="16">
        <f t="shared" si="14"/>
        <v>3.9479999999947961</v>
      </c>
      <c r="V41" s="165"/>
      <c r="W41" s="125" t="str">
        <f t="shared" si="16"/>
        <v>AUD1M20Y=</v>
      </c>
      <c r="X41" s="126">
        <f>'1M Pricing'!H41*100</f>
        <v>4.0696472262070138</v>
      </c>
      <c r="Y41" s="126">
        <f t="shared" si="17"/>
        <v>4.0696472262070138</v>
      </c>
      <c r="Z41" s="2" t="s">
        <v>70</v>
      </c>
      <c r="AA41" s="15" t="str">
        <f t="shared" si="18"/>
        <v>AUD3M20Y=</v>
      </c>
      <c r="AB41" s="16">
        <f>'3M Pricing'!H41*100</f>
        <v>4.1681050063972931</v>
      </c>
      <c r="AC41" s="16">
        <f t="shared" si="19"/>
        <v>4.1681050063972931</v>
      </c>
      <c r="AD41" s="41" t="s">
        <v>70</v>
      </c>
      <c r="AE41" s="15" t="str">
        <f t="shared" si="20"/>
        <v>AUD6M20Y=</v>
      </c>
      <c r="AF41" s="16">
        <f>'6M Pricing'!H41*100</f>
        <v>4.2474999999987482</v>
      </c>
      <c r="AG41" s="16">
        <f t="shared" si="21"/>
        <v>4.2474999999987482</v>
      </c>
      <c r="AH41" s="41" t="s">
        <v>70</v>
      </c>
      <c r="AI41" s="2"/>
      <c r="AJ41" s="2"/>
      <c r="AK41" s="2"/>
      <c r="AL41" s="2"/>
      <c r="AM41" s="2"/>
      <c r="AN41" s="2"/>
      <c r="AO41" s="2"/>
      <c r="AP41" s="2"/>
      <c r="AQ41" s="2"/>
      <c r="AR41" s="2"/>
      <c r="AS41" s="2"/>
      <c r="AT41" s="2"/>
      <c r="AU41" s="2"/>
      <c r="AV41" s="2"/>
      <c r="AW41" s="2"/>
      <c r="AX41" s="2"/>
      <c r="AY41" s="2"/>
      <c r="AZ41" s="2"/>
      <c r="BA41" s="2"/>
      <c r="BB41" s="2"/>
      <c r="BC41" s="2"/>
      <c r="BD41" s="2"/>
      <c r="BE41" s="2"/>
      <c r="BF41" s="2"/>
      <c r="BG41" s="2"/>
      <c r="BH41" s="2"/>
    </row>
    <row r="42" spans="1:60" x14ac:dyDescent="0.2">
      <c r="A42" s="2"/>
      <c r="B42" s="2"/>
      <c r="C42" s="167"/>
      <c r="D42" s="21" t="s">
        <v>38</v>
      </c>
      <c r="E42" s="21" t="str">
        <f>IF(Contribute="abcd",IF($F$2&lt;&gt;-1,_xll.RtContribute(SourceAlias,S42,Fields,T42:U42,"SCOPE:SERVER"),_xll.RtContribute(SourceAlias,"DDS_INSERT_S",$F$2:$H$2,T42:U42,"SCOPE:SERVER FTC:ALL")),"stopped")</f>
        <v>stopped</v>
      </c>
      <c r="F42" s="143" t="str">
        <f>IF(Contribute="abcd",IF($F$2&lt;&gt;-1,_xll.RtContribute(SourceAlias,W42,Fields,X42:Y42,"SCOPE:SERVER"),_xll.RtContribute(SourceAlias,"DDS_INSERT_S",$F$2:$H$2,W42:Y42,"SCOPE:SERVER FTC:ALL")),"stopped")</f>
        <v>stopped</v>
      </c>
      <c r="G42" s="21" t="str">
        <f>IF(Contribute="abcd",IF($F$2&lt;&gt;-1,_xll.RtContribute(SourceAlias,AA42,Fields,AB42:AC42,"SCOPE:SERVER"),_xll.RtContribute(SourceAlias,"DDS_INSERT_S",$F$2:$H$2,AA42:AC42,"SCOPE:SERVER FTC:ALL")),"stopped")</f>
        <v>stopped</v>
      </c>
      <c r="H42" s="21" t="str">
        <f>IF(Contribute="abcd",IF($F$2&lt;&gt;-1,_xll.RtContribute(SourceAlias,AE42,Fields,AF42:AG42,"SCOPE:SERVER"),_xll.RtContribute(SourceAlias,"DDS_INSERT_S",$F$2:$H$2,AE42:AG42,"SCOPE:SERVER FTC:ALL")),"stopped")</f>
        <v>stopped</v>
      </c>
      <c r="I42" s="98" t="s">
        <v>70</v>
      </c>
      <c r="J42" s="16">
        <f>ABS(_xll.RtGet(SourceAlias,$S42,BID)-T42)</f>
        <v>1.2629897128135781E-12</v>
      </c>
      <c r="K42" s="16">
        <f>ABS(_xll.RtGet(SourceAlias,$S42,ASK)-U42)</f>
        <v>1.2629897128135781E-12</v>
      </c>
      <c r="L42" s="127">
        <f>ABS(_xll.RtGet(SourceAlias,$W42,BID)-X42)</f>
        <v>1.7478463121278764E-10</v>
      </c>
      <c r="M42" s="127">
        <f>ABS(_xll.RtGet(SourceAlias,$W42,ASK)-Y42)</f>
        <v>1.7478463121278764E-10</v>
      </c>
      <c r="N42" s="16">
        <f>ABS(_xll.RtGet(SourceAlias,$AA42,BID)-AB42)</f>
        <v>2.2115642650533118E-13</v>
      </c>
      <c r="O42" s="16">
        <f>ABS(_xll.RtGet(SourceAlias,$AA42,ASK)-AC42)</f>
        <v>2.2115642650533118E-13</v>
      </c>
      <c r="P42" s="16">
        <f>ABS(_xll.RtGet(SourceAlias,$AE42,BID)-AF42)</f>
        <v>2.0543566847663897E-12</v>
      </c>
      <c r="Q42" s="16">
        <f>ABS(_xll.RtGet(SourceAlias,$AE42,ASK)-AG42)</f>
        <v>2.0543566847663897E-12</v>
      </c>
      <c r="R42" s="2"/>
      <c r="S42" s="15" t="str">
        <f t="shared" si="15"/>
        <v>AUDON25YD=</v>
      </c>
      <c r="T42" s="16">
        <f>'ON Pricing'!H42*100</f>
        <v>4.0099999999987368</v>
      </c>
      <c r="U42" s="16">
        <f t="shared" si="14"/>
        <v>4.0099999999987368</v>
      </c>
      <c r="V42" s="165"/>
      <c r="W42" s="125" t="str">
        <f t="shared" si="16"/>
        <v>AUD1M25Y=</v>
      </c>
      <c r="X42" s="126">
        <f>'1M Pricing'!H42*100</f>
        <v>4.1411741991747846</v>
      </c>
      <c r="Y42" s="126">
        <f t="shared" si="17"/>
        <v>4.1411741991747846</v>
      </c>
      <c r="Z42" s="2" t="s">
        <v>70</v>
      </c>
      <c r="AA42" s="15" t="str">
        <f t="shared" si="18"/>
        <v>AUD3M25Y=</v>
      </c>
      <c r="AB42" s="16">
        <f>'3M Pricing'!H42*100</f>
        <v>4.2312922220002216</v>
      </c>
      <c r="AC42" s="16">
        <f t="shared" si="19"/>
        <v>4.2312922220002216</v>
      </c>
      <c r="AD42" s="41" t="s">
        <v>70</v>
      </c>
      <c r="AE42" s="15" t="str">
        <f t="shared" si="20"/>
        <v>AUD6M25Y=</v>
      </c>
      <c r="AF42" s="16">
        <f>'6M Pricing'!H42*100</f>
        <v>4.3000000000020542</v>
      </c>
      <c r="AG42" s="16">
        <f t="shared" si="21"/>
        <v>4.3000000000020542</v>
      </c>
      <c r="AH42" s="41" t="s">
        <v>70</v>
      </c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  <c r="AY42" s="2"/>
      <c r="AZ42" s="2"/>
      <c r="BA42" s="2"/>
      <c r="BB42" s="2"/>
      <c r="BC42" s="2"/>
      <c r="BD42" s="2"/>
      <c r="BE42" s="2"/>
      <c r="BF42" s="2"/>
      <c r="BG42" s="2"/>
      <c r="BH42" s="2"/>
    </row>
    <row r="43" spans="1:60" x14ac:dyDescent="0.2">
      <c r="A43" s="2"/>
      <c r="B43" s="2"/>
      <c r="C43" s="168"/>
      <c r="D43" s="22" t="s">
        <v>39</v>
      </c>
      <c r="E43" s="22" t="str">
        <f>IF(Contribute="abcd",IF($F$2&lt;&gt;-1,_xll.RtContribute(SourceAlias,S43,Fields,T43:U43,"SCOPE:SERVER"),_xll.RtContribute(SourceAlias,"DDS_INSERT_S",$F$2:$H$2,T43:U43,"SCOPE:SERVER FTC:ALL")),"stopped")</f>
        <v>stopped</v>
      </c>
      <c r="F43" s="144" t="str">
        <f>IF(Contribute="abcd",IF($F$2&lt;&gt;-1,_xll.RtContribute(SourceAlias,W43,Fields,X43:Y43,"SCOPE:SERVER"),_xll.RtContribute(SourceAlias,"DDS_INSERT_S",$F$2:$H$2,W43:Y43,"SCOPE:SERVER FTC:ALL")),"stopped")</f>
        <v>stopped</v>
      </c>
      <c r="G43" s="22" t="str">
        <f>IF(Contribute="abcd",IF($F$2&lt;&gt;-1,_xll.RtContribute(SourceAlias,AA43,Fields,AB43:AC43,"SCOPE:SERVER"),_xll.RtContribute(SourceAlias,"DDS_INSERT_S",$F$2:$H$2,AA43:AC43,"SCOPE:SERVER FTC:ALL")),"stopped")</f>
        <v>stopped</v>
      </c>
      <c r="H43" s="22" t="str">
        <f>IF(Contribute="abcd",IF($F$2&lt;&gt;-1,_xll.RtContribute(SourceAlias,AE43,Fields,AF43:AG43,"SCOPE:SERVER"),_xll.RtContribute(SourceAlias,"DDS_INSERT_S",$F$2:$H$2,AE43:AG43,"SCOPE:SERVER FTC:ALL")),"stopped")</f>
        <v>stopped</v>
      </c>
      <c r="I43" s="98" t="s">
        <v>70</v>
      </c>
      <c r="J43" s="18">
        <f>ABS(_xll.RtGet(SourceAlias,$S43,BID)-T43)</f>
        <v>5.631051180898794E-12</v>
      </c>
      <c r="K43" s="18">
        <f>ABS(_xll.RtGet(SourceAlias,$S43,ASK)-U43)</f>
        <v>5.631051180898794E-12</v>
      </c>
      <c r="L43" s="140">
        <f>ABS(_xll.RtGet(SourceAlias,$W43,BID)-X43)</f>
        <v>2.8284041775350488E-10</v>
      </c>
      <c r="M43" s="140">
        <f>ABS(_xll.RtGet(SourceAlias,$W43,ASK)-Y43)</f>
        <v>2.8284041775350488E-10</v>
      </c>
      <c r="N43" s="18">
        <f>ABS(_xll.RtGet(SourceAlias,$AA43,BID)-AB43)</f>
        <v>1.7898127424587074E-10</v>
      </c>
      <c r="O43" s="18">
        <f>ABS(_xll.RtGet(SourceAlias,$AA43,ASK)-AC43)</f>
        <v>1.7898127424587074E-10</v>
      </c>
      <c r="P43" s="18">
        <f>ABS(_xll.RtGet(SourceAlias,$AE43,BID)-AF43)</f>
        <v>3.5527136788005009E-15</v>
      </c>
      <c r="Q43" s="18">
        <f>ABS(_xll.RtGet(SourceAlias,$AE43,ASK)-AG43)</f>
        <v>3.5527136788005009E-15</v>
      </c>
      <c r="R43" s="2"/>
      <c r="S43" s="17" t="str">
        <f t="shared" si="15"/>
        <v>AUDON30YD=</v>
      </c>
      <c r="T43" s="18">
        <f>'ON Pricing'!H43*100</f>
        <v>4.047999999994369</v>
      </c>
      <c r="U43" s="18">
        <f t="shared" si="14"/>
        <v>4.047999999994369</v>
      </c>
      <c r="V43" s="165"/>
      <c r="W43" s="138" t="str">
        <f t="shared" si="16"/>
        <v>AUD1M30Y=</v>
      </c>
      <c r="X43" s="139">
        <f>'1M Pricing'!H43*100</f>
        <v>4.1756564912828402</v>
      </c>
      <c r="Y43" s="139">
        <f t="shared" si="17"/>
        <v>4.1756564912828402</v>
      </c>
      <c r="Z43" s="2" t="s">
        <v>70</v>
      </c>
      <c r="AA43" s="17" t="str">
        <f t="shared" si="18"/>
        <v>AUD3M30Y=</v>
      </c>
      <c r="AB43" s="18">
        <f>'3M Pricing'!H43*100</f>
        <v>4.2610003068210185</v>
      </c>
      <c r="AC43" s="18">
        <f t="shared" si="19"/>
        <v>4.2610003068210185</v>
      </c>
      <c r="AD43" s="41" t="s">
        <v>70</v>
      </c>
      <c r="AE43" s="17" t="str">
        <f t="shared" si="20"/>
        <v>AUD6M30Y=</v>
      </c>
      <c r="AF43" s="18">
        <f>'6M Pricing'!H43*100</f>
        <v>4.3199999999999967</v>
      </c>
      <c r="AG43" s="18">
        <f t="shared" si="21"/>
        <v>4.3199999999999967</v>
      </c>
      <c r="AH43" s="41" t="s">
        <v>70</v>
      </c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  <c r="AX43" s="2"/>
      <c r="AY43" s="2"/>
      <c r="AZ43" s="2"/>
      <c r="BA43" s="2"/>
      <c r="BB43" s="2"/>
      <c r="BC43" s="2"/>
      <c r="BD43" s="2"/>
      <c r="BE43" s="2"/>
      <c r="BF43" s="2"/>
      <c r="BG43" s="2"/>
      <c r="BH43" s="2"/>
    </row>
    <row r="44" spans="1:60" x14ac:dyDescent="0.2">
      <c r="A44" s="2"/>
      <c r="B44" s="2"/>
      <c r="C44" s="2"/>
      <c r="D44" s="2"/>
      <c r="E44" s="2"/>
      <c r="F44" s="2"/>
      <c r="G44" s="2"/>
      <c r="H44" s="2"/>
      <c r="I44" s="2"/>
      <c r="J44" s="2"/>
      <c r="K44" s="3"/>
      <c r="L44" s="2"/>
      <c r="M44" s="3"/>
      <c r="N44" s="2"/>
      <c r="O44" s="3"/>
      <c r="P44" s="2"/>
      <c r="Q44" s="3"/>
      <c r="R44" s="3"/>
      <c r="S44" s="82"/>
      <c r="T44" s="2"/>
      <c r="U44" s="2"/>
      <c r="V44" s="2"/>
      <c r="W44" s="2"/>
      <c r="X44" s="2"/>
      <c r="Y44" s="2"/>
      <c r="Z44" s="3"/>
      <c r="AA44" s="2"/>
      <c r="AB44" s="2"/>
      <c r="AC44" s="2"/>
      <c r="AD44" s="3"/>
      <c r="AE44" s="2"/>
      <c r="AF44" s="2"/>
      <c r="AG44" s="2"/>
      <c r="AH44" s="2"/>
      <c r="AI44" s="2"/>
      <c r="AJ44" s="2"/>
      <c r="AK44" s="2"/>
      <c r="AL44" s="2"/>
      <c r="AM44" s="2"/>
      <c r="AN44" s="2"/>
      <c r="AO44" s="2"/>
      <c r="AP44" s="2"/>
      <c r="AQ44" s="2"/>
      <c r="AR44" s="2"/>
      <c r="AS44" s="2"/>
      <c r="AT44" s="2"/>
      <c r="AU44" s="2"/>
      <c r="AV44" s="2"/>
      <c r="AW44" s="2"/>
      <c r="AX44" s="2"/>
      <c r="AY44" s="2"/>
      <c r="AZ44" s="2"/>
      <c r="BA44" s="2"/>
      <c r="BB44" s="2"/>
      <c r="BC44" s="2"/>
      <c r="BD44" s="2"/>
      <c r="BE44" s="2"/>
      <c r="BF44" s="2"/>
      <c r="BG44" s="2"/>
      <c r="BH44" s="2"/>
    </row>
    <row r="45" spans="1:60" x14ac:dyDescent="0.2">
      <c r="A45" s="2"/>
      <c r="B45" s="2"/>
      <c r="C45" s="2"/>
      <c r="D45" s="2"/>
      <c r="E45" s="2"/>
      <c r="F45" s="2"/>
      <c r="G45" s="2"/>
      <c r="H45" s="2"/>
      <c r="I45" s="2"/>
      <c r="J45" s="2"/>
      <c r="K45" s="3"/>
      <c r="L45" s="2"/>
      <c r="M45" s="3"/>
      <c r="N45" s="2"/>
      <c r="O45" s="3"/>
      <c r="P45" s="2"/>
      <c r="Q45" s="3"/>
      <c r="R45" s="3"/>
      <c r="S45" s="82"/>
      <c r="T45" s="2"/>
      <c r="U45" s="2"/>
      <c r="V45" s="2"/>
      <c r="W45" s="2"/>
      <c r="X45" s="2"/>
      <c r="Y45" s="2"/>
      <c r="Z45" s="3"/>
      <c r="AA45" s="2"/>
      <c r="AB45" s="2"/>
      <c r="AC45" s="2"/>
      <c r="AD45" s="3"/>
      <c r="AE45" s="2"/>
      <c r="AF45" s="2"/>
      <c r="AG45" s="2"/>
      <c r="AH45" s="2"/>
      <c r="AI45" s="2"/>
      <c r="AJ45" s="2"/>
      <c r="AK45" s="2"/>
      <c r="AL45" s="2"/>
      <c r="AM45" s="2"/>
      <c r="AN45" s="2"/>
      <c r="AO45" s="2"/>
      <c r="AP45" s="2"/>
      <c r="AQ45" s="2"/>
      <c r="AR45" s="2"/>
      <c r="AS45" s="2"/>
      <c r="AT45" s="2"/>
      <c r="AU45" s="2"/>
      <c r="AV45" s="2"/>
      <c r="AW45" s="2"/>
      <c r="AX45" s="2"/>
      <c r="AY45" s="2"/>
      <c r="AZ45" s="2"/>
      <c r="BA45" s="2"/>
      <c r="BB45" s="2"/>
      <c r="BC45" s="2"/>
      <c r="BD45" s="2"/>
      <c r="BE45" s="2"/>
      <c r="BF45" s="2"/>
      <c r="BG45" s="2"/>
      <c r="BH45" s="2"/>
    </row>
    <row r="46" spans="1:60" x14ac:dyDescent="0.2">
      <c r="A46" s="2"/>
      <c r="B46" s="2"/>
      <c r="C46" s="2"/>
      <c r="D46" s="2"/>
      <c r="E46" s="2"/>
      <c r="F46" s="2"/>
      <c r="G46" s="2"/>
      <c r="H46" s="2"/>
      <c r="I46" s="2"/>
      <c r="J46" s="2"/>
      <c r="K46" s="3"/>
      <c r="L46" s="2"/>
      <c r="M46" s="3"/>
      <c r="N46" s="2"/>
      <c r="O46" s="3"/>
      <c r="P46" s="2"/>
      <c r="Q46" s="3"/>
      <c r="R46" s="3"/>
      <c r="S46" s="82"/>
      <c r="T46" s="2"/>
      <c r="U46" s="2"/>
      <c r="V46" s="2"/>
      <c r="W46" s="2"/>
      <c r="X46" s="2"/>
      <c r="Y46" s="2"/>
      <c r="Z46" s="3"/>
      <c r="AA46" s="2"/>
      <c r="AB46" s="2"/>
      <c r="AC46" s="2"/>
      <c r="AD46" s="3"/>
      <c r="AE46" s="2"/>
      <c r="AF46" s="2"/>
      <c r="AG46" s="2"/>
      <c r="AH46" s="2"/>
      <c r="AI46" s="2"/>
      <c r="AJ46" s="2"/>
      <c r="AK46" s="2"/>
      <c r="AL46" s="2"/>
      <c r="AM46" s="2"/>
      <c r="AN46" s="2"/>
      <c r="AO46" s="2"/>
      <c r="AP46" s="2"/>
      <c r="AQ46" s="2"/>
      <c r="AR46" s="2"/>
      <c r="AS46" s="2"/>
      <c r="AT46" s="2"/>
      <c r="AU46" s="2"/>
      <c r="AV46" s="2"/>
      <c r="AW46" s="2"/>
      <c r="AX46" s="2"/>
      <c r="AY46" s="2"/>
      <c r="AZ46" s="2"/>
      <c r="BA46" s="2"/>
      <c r="BB46" s="2"/>
      <c r="BC46" s="2"/>
      <c r="BD46" s="2"/>
      <c r="BE46" s="2"/>
      <c r="BF46" s="2"/>
      <c r="BG46" s="2"/>
      <c r="BH46" s="2"/>
    </row>
    <row r="47" spans="1:60" x14ac:dyDescent="0.2">
      <c r="A47" s="2"/>
      <c r="B47" s="2"/>
      <c r="C47" s="2"/>
      <c r="D47" s="2"/>
      <c r="E47" s="2"/>
      <c r="F47" s="2"/>
      <c r="G47" s="2"/>
      <c r="H47" s="2"/>
      <c r="I47" s="2"/>
      <c r="J47" s="2"/>
      <c r="K47" s="3"/>
      <c r="L47" s="2"/>
      <c r="M47" s="3"/>
      <c r="N47" s="2"/>
      <c r="O47" s="3"/>
      <c r="P47" s="2"/>
      <c r="Q47" s="3"/>
      <c r="R47" s="3"/>
      <c r="S47" s="82"/>
      <c r="T47" s="2"/>
      <c r="U47" s="2"/>
      <c r="V47" s="2"/>
      <c r="W47" s="2"/>
      <c r="X47" s="2"/>
      <c r="Y47" s="2"/>
      <c r="Z47" s="3"/>
      <c r="AA47" s="2"/>
      <c r="AB47" s="2"/>
      <c r="AC47" s="2"/>
      <c r="AD47" s="3"/>
      <c r="AE47" s="2"/>
      <c r="AF47" s="2"/>
      <c r="AG47" s="2"/>
      <c r="AH47" s="2"/>
      <c r="AI47" s="2"/>
      <c r="AJ47" s="2"/>
      <c r="AK47" s="2"/>
      <c r="AL47" s="2"/>
      <c r="AM47" s="2"/>
      <c r="AN47" s="2"/>
      <c r="AO47" s="2"/>
      <c r="AP47" s="2"/>
      <c r="AQ47" s="2"/>
      <c r="AR47" s="2"/>
      <c r="AS47" s="2"/>
      <c r="AT47" s="2"/>
      <c r="AU47" s="2"/>
      <c r="AV47" s="2"/>
      <c r="AW47" s="2"/>
      <c r="AX47" s="2"/>
      <c r="AY47" s="2"/>
      <c r="AZ47" s="2"/>
      <c r="BA47" s="2"/>
      <c r="BB47" s="2"/>
      <c r="BC47" s="2"/>
      <c r="BD47" s="2"/>
      <c r="BE47" s="2"/>
      <c r="BF47" s="2"/>
      <c r="BG47" s="2"/>
      <c r="BH47" s="2"/>
    </row>
    <row r="48" spans="1:60" x14ac:dyDescent="0.2">
      <c r="A48" s="2"/>
      <c r="B48" s="2"/>
      <c r="C48" s="2"/>
      <c r="D48" s="2"/>
      <c r="E48" s="2"/>
      <c r="F48" s="2"/>
      <c r="G48" s="2"/>
      <c r="H48" s="2"/>
      <c r="I48" s="2"/>
      <c r="J48" s="2"/>
      <c r="K48" s="3"/>
      <c r="L48" s="2"/>
      <c r="M48" s="3"/>
      <c r="N48" s="2"/>
      <c r="O48" s="3"/>
      <c r="P48" s="2"/>
      <c r="Q48" s="3"/>
      <c r="R48" s="3"/>
      <c r="S48" s="82"/>
      <c r="T48" s="2"/>
      <c r="U48" s="2"/>
      <c r="V48" s="2"/>
      <c r="W48" s="2"/>
      <c r="X48" s="2"/>
      <c r="Y48" s="2"/>
      <c r="Z48" s="3"/>
      <c r="AA48" s="2"/>
      <c r="AB48" s="2"/>
      <c r="AC48" s="2"/>
      <c r="AD48" s="3"/>
      <c r="AE48" s="2"/>
      <c r="AF48" s="2"/>
      <c r="AG48" s="2"/>
      <c r="AH48" s="2"/>
      <c r="AI48" s="2"/>
      <c r="AJ48" s="2"/>
      <c r="AK48" s="2"/>
      <c r="AL48" s="2"/>
      <c r="AM48" s="2"/>
      <c r="AN48" s="2"/>
      <c r="AO48" s="2"/>
      <c r="AP48" s="2"/>
      <c r="AQ48" s="2"/>
      <c r="AR48" s="2"/>
      <c r="AS48" s="2"/>
      <c r="AT48" s="2"/>
      <c r="AU48" s="2"/>
      <c r="AV48" s="2"/>
      <c r="AW48" s="2"/>
      <c r="AX48" s="2"/>
      <c r="AY48" s="2"/>
      <c r="AZ48" s="2"/>
      <c r="BA48" s="2"/>
      <c r="BB48" s="2"/>
      <c r="BC48" s="2"/>
      <c r="BD48" s="2"/>
      <c r="BE48" s="2"/>
      <c r="BF48" s="2"/>
      <c r="BG48" s="2"/>
      <c r="BH48" s="2"/>
    </row>
    <row r="49" spans="1:60" x14ac:dyDescent="0.2">
      <c r="A49" s="2"/>
      <c r="B49" s="2"/>
      <c r="C49" s="2"/>
      <c r="D49" s="2"/>
      <c r="E49" s="2"/>
      <c r="F49" s="2"/>
      <c r="G49" s="2"/>
      <c r="H49" s="2"/>
      <c r="I49" s="2"/>
      <c r="J49" s="2"/>
      <c r="K49" s="3"/>
      <c r="L49" s="2"/>
      <c r="M49" s="3"/>
      <c r="N49" s="2"/>
      <c r="O49" s="3"/>
      <c r="P49" s="2"/>
      <c r="Q49" s="3"/>
      <c r="R49" s="3"/>
      <c r="S49" s="82"/>
      <c r="T49" s="2"/>
      <c r="U49" s="2"/>
      <c r="V49" s="2"/>
      <c r="W49" s="2"/>
      <c r="X49" s="2"/>
      <c r="Y49" s="2"/>
      <c r="Z49" s="3"/>
      <c r="AA49" s="2"/>
      <c r="AB49" s="2"/>
      <c r="AC49" s="2"/>
      <c r="AD49" s="3"/>
      <c r="AE49" s="2"/>
      <c r="AF49" s="2"/>
      <c r="AG49" s="2"/>
      <c r="AH49" s="2"/>
      <c r="AI49" s="2"/>
      <c r="AJ49" s="2"/>
      <c r="AK49" s="2"/>
      <c r="AL49" s="2"/>
      <c r="AM49" s="2"/>
      <c r="AN49" s="2"/>
      <c r="AO49" s="2"/>
      <c r="AP49" s="2"/>
      <c r="AQ49" s="2"/>
      <c r="AR49" s="2"/>
      <c r="AS49" s="2"/>
      <c r="AT49" s="2"/>
      <c r="AU49" s="2"/>
      <c r="AV49" s="2"/>
      <c r="AW49" s="2"/>
      <c r="AX49" s="2"/>
      <c r="AY49" s="2"/>
      <c r="AZ49" s="2"/>
      <c r="BA49" s="2"/>
      <c r="BB49" s="2"/>
      <c r="BC49" s="2"/>
      <c r="BD49" s="2"/>
      <c r="BE49" s="2"/>
      <c r="BF49" s="2"/>
      <c r="BG49" s="2"/>
      <c r="BH49" s="2"/>
    </row>
    <row r="50" spans="1:60" x14ac:dyDescent="0.2">
      <c r="A50" s="2"/>
      <c r="B50" s="2"/>
      <c r="C50" s="2"/>
      <c r="D50" s="2"/>
      <c r="E50" s="2"/>
      <c r="F50" s="2"/>
      <c r="G50" s="2"/>
      <c r="H50" s="2"/>
      <c r="I50" s="2"/>
      <c r="J50" s="2"/>
      <c r="K50" s="3"/>
      <c r="L50" s="2"/>
      <c r="M50" s="3"/>
      <c r="N50" s="2"/>
      <c r="O50" s="3"/>
      <c r="P50" s="2"/>
      <c r="Q50" s="3"/>
      <c r="R50" s="3"/>
      <c r="S50" s="82"/>
      <c r="T50" s="2"/>
      <c r="U50" s="2"/>
      <c r="V50" s="2"/>
      <c r="W50" s="2"/>
      <c r="X50" s="2"/>
      <c r="Y50" s="2"/>
      <c r="Z50" s="3"/>
      <c r="AA50" s="2"/>
      <c r="AB50" s="2"/>
      <c r="AC50" s="2"/>
      <c r="AD50" s="3"/>
      <c r="AE50" s="2"/>
      <c r="AF50" s="2"/>
      <c r="AG50" s="2"/>
      <c r="AH50" s="2"/>
      <c r="AI50" s="2"/>
      <c r="AJ50" s="2"/>
      <c r="AK50" s="2"/>
      <c r="AL50" s="2"/>
      <c r="AM50" s="2"/>
      <c r="AN50" s="2"/>
      <c r="AO50" s="2"/>
      <c r="AP50" s="2"/>
      <c r="AQ50" s="2"/>
      <c r="AR50" s="2"/>
      <c r="AS50" s="2"/>
      <c r="AT50" s="2"/>
      <c r="AU50" s="2"/>
      <c r="AV50" s="2"/>
      <c r="AW50" s="2"/>
      <c r="AX50" s="2"/>
      <c r="AY50" s="2"/>
      <c r="AZ50" s="2"/>
      <c r="BA50" s="2"/>
      <c r="BB50" s="2"/>
      <c r="BC50" s="2"/>
      <c r="BD50" s="2"/>
      <c r="BE50" s="2"/>
      <c r="BF50" s="2"/>
      <c r="BG50" s="2"/>
      <c r="BH50" s="2"/>
    </row>
    <row r="51" spans="1:60" x14ac:dyDescent="0.2">
      <c r="A51" s="2"/>
      <c r="B51" s="2"/>
      <c r="C51" s="2"/>
      <c r="D51" s="2"/>
      <c r="E51" s="2"/>
      <c r="F51" s="2"/>
      <c r="G51" s="2"/>
      <c r="H51" s="2"/>
      <c r="I51" s="2"/>
      <c r="J51" s="2"/>
      <c r="K51" s="3"/>
      <c r="L51" s="2"/>
      <c r="M51" s="3"/>
      <c r="N51" s="2"/>
      <c r="O51" s="3"/>
      <c r="P51" s="2"/>
      <c r="Q51" s="3"/>
      <c r="R51" s="3"/>
      <c r="S51" s="82"/>
      <c r="T51" s="2"/>
      <c r="U51" s="2"/>
      <c r="V51" s="2"/>
      <c r="W51" s="2"/>
      <c r="X51" s="2"/>
      <c r="Y51" s="2"/>
      <c r="Z51" s="3"/>
      <c r="AA51" s="2"/>
      <c r="AB51" s="2"/>
      <c r="AC51" s="2"/>
      <c r="AD51" s="3"/>
      <c r="AE51" s="2"/>
      <c r="AF51" s="2"/>
      <c r="AG51" s="2"/>
      <c r="AH51" s="2"/>
      <c r="AI51" s="2"/>
      <c r="AJ51" s="2"/>
      <c r="AK51" s="2"/>
      <c r="AL51" s="2"/>
      <c r="AM51" s="2"/>
      <c r="AN51" s="2"/>
      <c r="AO51" s="2"/>
      <c r="AP51" s="2"/>
      <c r="AQ51" s="2"/>
      <c r="AR51" s="2"/>
      <c r="AS51" s="2"/>
      <c r="AT51" s="2"/>
      <c r="AU51" s="2"/>
      <c r="AV51" s="2"/>
      <c r="AW51" s="2"/>
      <c r="AX51" s="2"/>
      <c r="AY51" s="2"/>
      <c r="AZ51" s="2"/>
      <c r="BA51" s="2"/>
      <c r="BB51" s="2"/>
      <c r="BC51" s="2"/>
      <c r="BD51" s="2"/>
      <c r="BE51" s="2"/>
      <c r="BF51" s="2"/>
      <c r="BG51" s="2"/>
      <c r="BH51" s="2"/>
    </row>
    <row r="52" spans="1:60" x14ac:dyDescent="0.2">
      <c r="A52" s="2"/>
      <c r="B52" s="2"/>
      <c r="C52" s="2"/>
      <c r="D52" s="2"/>
      <c r="E52" s="2"/>
      <c r="F52" s="2"/>
      <c r="G52" s="2"/>
      <c r="H52" s="2"/>
      <c r="I52" s="2"/>
      <c r="J52" s="2"/>
      <c r="K52" s="3"/>
      <c r="L52" s="2"/>
      <c r="M52" s="3"/>
      <c r="N52" s="2"/>
      <c r="O52" s="3"/>
      <c r="P52" s="2"/>
      <c r="Q52" s="3"/>
      <c r="R52" s="3"/>
      <c r="S52" s="82"/>
      <c r="T52" s="2"/>
      <c r="U52" s="2"/>
      <c r="V52" s="2"/>
      <c r="W52" s="2"/>
      <c r="X52" s="2"/>
      <c r="Y52" s="2"/>
      <c r="Z52" s="3"/>
      <c r="AA52" s="2"/>
      <c r="AB52" s="2"/>
      <c r="AC52" s="2"/>
      <c r="AD52" s="3"/>
      <c r="AE52" s="2"/>
      <c r="AF52" s="2"/>
      <c r="AG52" s="2"/>
      <c r="AH52" s="2"/>
      <c r="AI52" s="2"/>
      <c r="AJ52" s="2"/>
      <c r="AK52" s="2"/>
      <c r="AL52" s="2"/>
      <c r="AM52" s="2"/>
      <c r="AN52" s="2"/>
      <c r="AO52" s="2"/>
      <c r="AP52" s="2"/>
      <c r="AQ52" s="2"/>
      <c r="AR52" s="2"/>
      <c r="AS52" s="2"/>
      <c r="AT52" s="2"/>
      <c r="AU52" s="2"/>
      <c r="AV52" s="2"/>
      <c r="AW52" s="2"/>
      <c r="AX52" s="2"/>
      <c r="AY52" s="2"/>
      <c r="AZ52" s="2"/>
      <c r="BA52" s="2"/>
      <c r="BB52" s="2"/>
      <c r="BC52" s="2"/>
      <c r="BD52" s="2"/>
      <c r="BE52" s="2"/>
      <c r="BF52" s="2"/>
      <c r="BG52" s="2"/>
      <c r="BH52" s="2"/>
    </row>
    <row r="53" spans="1:60" x14ac:dyDescent="0.2">
      <c r="A53" s="2"/>
      <c r="B53" s="2"/>
      <c r="C53" s="2"/>
      <c r="D53" s="2"/>
      <c r="E53" s="2"/>
      <c r="F53" s="2"/>
      <c r="G53" s="2"/>
      <c r="H53" s="2"/>
      <c r="I53" s="2"/>
      <c r="J53" s="2"/>
      <c r="K53" s="3"/>
      <c r="L53" s="2"/>
      <c r="M53" s="3"/>
      <c r="N53" s="2"/>
      <c r="O53" s="3"/>
      <c r="P53" s="2"/>
      <c r="Q53" s="3"/>
      <c r="R53" s="3"/>
      <c r="S53" s="82"/>
      <c r="T53" s="2"/>
      <c r="U53" s="2"/>
      <c r="V53" s="2"/>
      <c r="W53" s="2"/>
      <c r="X53" s="2"/>
      <c r="Y53" s="2"/>
      <c r="Z53" s="3"/>
      <c r="AA53" s="2"/>
      <c r="AB53" s="2"/>
      <c r="AC53" s="2"/>
      <c r="AD53" s="3"/>
      <c r="AE53" s="2"/>
      <c r="AF53" s="2"/>
      <c r="AG53" s="2"/>
      <c r="AH53" s="2"/>
      <c r="AI53" s="2"/>
      <c r="AJ53" s="2"/>
      <c r="AK53" s="2"/>
      <c r="AL53" s="2"/>
      <c r="AM53" s="2"/>
      <c r="AN53" s="2"/>
      <c r="AO53" s="2"/>
      <c r="AP53" s="2"/>
      <c r="AQ53" s="2"/>
      <c r="AR53" s="2"/>
      <c r="AS53" s="2"/>
      <c r="AT53" s="2"/>
      <c r="AU53" s="2"/>
      <c r="AV53" s="2"/>
      <c r="AW53" s="2"/>
      <c r="AX53" s="2"/>
      <c r="AY53" s="2"/>
      <c r="AZ53" s="2"/>
      <c r="BA53" s="2"/>
      <c r="BB53" s="2"/>
      <c r="BC53" s="2"/>
      <c r="BD53" s="2"/>
      <c r="BE53" s="2"/>
      <c r="BF53" s="2"/>
      <c r="BG53" s="2"/>
      <c r="BH53" s="2"/>
    </row>
    <row r="54" spans="1:60" x14ac:dyDescent="0.2">
      <c r="A54" s="2"/>
      <c r="B54" s="2"/>
      <c r="C54" s="2"/>
      <c r="D54" s="2"/>
      <c r="E54" s="2"/>
      <c r="F54" s="2"/>
      <c r="G54" s="2"/>
      <c r="H54" s="2"/>
      <c r="I54" s="2"/>
      <c r="J54" s="2"/>
      <c r="K54" s="3"/>
      <c r="L54" s="2"/>
      <c r="M54" s="3"/>
      <c r="N54" s="2"/>
      <c r="O54" s="3"/>
      <c r="P54" s="2"/>
      <c r="Q54" s="3"/>
      <c r="R54" s="3"/>
      <c r="S54" s="2"/>
      <c r="T54" s="2"/>
      <c r="U54" s="2"/>
      <c r="V54" s="2"/>
      <c r="W54" s="2"/>
      <c r="X54" s="2"/>
      <c r="Y54" s="2"/>
      <c r="Z54" s="3"/>
      <c r="AA54" s="2"/>
      <c r="AB54" s="2"/>
      <c r="AC54" s="2"/>
      <c r="AD54" s="3"/>
      <c r="AE54" s="2"/>
      <c r="AF54" s="2"/>
      <c r="AG54" s="2"/>
      <c r="AH54" s="2"/>
      <c r="AI54" s="2"/>
      <c r="AJ54" s="2"/>
      <c r="AK54" s="2"/>
      <c r="AL54" s="2"/>
      <c r="AM54" s="2"/>
      <c r="AN54" s="2"/>
      <c r="AO54" s="2"/>
      <c r="AP54" s="2"/>
      <c r="AQ54" s="2"/>
      <c r="AR54" s="2"/>
      <c r="AS54" s="2"/>
      <c r="AT54" s="2"/>
      <c r="AU54" s="2"/>
      <c r="AV54" s="2"/>
      <c r="AW54" s="2"/>
      <c r="AX54" s="2"/>
      <c r="AY54" s="2"/>
      <c r="AZ54" s="2"/>
      <c r="BA54" s="2"/>
      <c r="BB54" s="2"/>
      <c r="BC54" s="2"/>
      <c r="BD54" s="2"/>
      <c r="BE54" s="2"/>
      <c r="BF54" s="2"/>
      <c r="BG54" s="2"/>
      <c r="BH54" s="2"/>
    </row>
    <row r="55" spans="1:60" x14ac:dyDescent="0.2">
      <c r="A55" s="2"/>
      <c r="B55" s="2"/>
      <c r="C55" s="2"/>
      <c r="D55" s="2"/>
      <c r="E55" s="2"/>
      <c r="F55" s="2"/>
      <c r="G55" s="2"/>
      <c r="H55" s="2"/>
      <c r="I55" s="2"/>
      <c r="J55" s="2"/>
      <c r="K55" s="3"/>
      <c r="L55" s="2"/>
      <c r="M55" s="3"/>
      <c r="N55" s="2"/>
      <c r="O55" s="3"/>
      <c r="P55" s="2"/>
      <c r="Q55" s="3"/>
      <c r="R55" s="3"/>
      <c r="S55" s="2"/>
      <c r="T55" s="2"/>
      <c r="U55" s="2"/>
      <c r="V55" s="2"/>
      <c r="W55" s="2"/>
      <c r="X55" s="2"/>
      <c r="Y55" s="2"/>
      <c r="Z55" s="3"/>
      <c r="AA55" s="2"/>
      <c r="AB55" s="2"/>
      <c r="AC55" s="2"/>
      <c r="AD55" s="3"/>
      <c r="AE55" s="2"/>
      <c r="AF55" s="2"/>
      <c r="AG55" s="2"/>
      <c r="AH55" s="2"/>
      <c r="AI55" s="2"/>
      <c r="AJ55" s="2"/>
      <c r="AK55" s="2"/>
      <c r="AL55" s="2"/>
      <c r="AM55" s="2"/>
      <c r="AN55" s="2"/>
      <c r="AO55" s="2"/>
      <c r="AP55" s="2"/>
      <c r="AQ55" s="2"/>
      <c r="AR55" s="2"/>
      <c r="AS55" s="2"/>
      <c r="AT55" s="2"/>
      <c r="AU55" s="2"/>
      <c r="AV55" s="2"/>
      <c r="AW55" s="2"/>
      <c r="AX55" s="2"/>
      <c r="AY55" s="2"/>
      <c r="AZ55" s="2"/>
      <c r="BA55" s="2"/>
      <c r="BB55" s="2"/>
      <c r="BC55" s="2"/>
      <c r="BD55" s="2"/>
      <c r="BE55" s="2"/>
      <c r="BF55" s="2"/>
      <c r="BG55" s="2"/>
      <c r="BH55" s="2"/>
    </row>
    <row r="56" spans="1:60" x14ac:dyDescent="0.2">
      <c r="A56" s="2"/>
      <c r="B56" s="2"/>
      <c r="C56" s="2"/>
      <c r="D56" s="2"/>
      <c r="E56" s="2"/>
      <c r="F56" s="2"/>
      <c r="G56" s="2"/>
      <c r="H56" s="2"/>
      <c r="I56" s="2"/>
      <c r="J56" s="2"/>
      <c r="K56" s="3"/>
      <c r="L56" s="2"/>
      <c r="M56" s="3"/>
      <c r="N56" s="2"/>
      <c r="O56" s="3"/>
      <c r="P56" s="2"/>
      <c r="Q56" s="3"/>
      <c r="R56" s="3"/>
      <c r="S56" s="2"/>
      <c r="T56" s="2"/>
      <c r="U56" s="2"/>
      <c r="V56" s="2"/>
      <c r="W56" s="2"/>
      <c r="X56" s="2"/>
      <c r="Y56" s="2"/>
      <c r="Z56" s="3"/>
      <c r="AA56" s="2"/>
      <c r="AB56" s="2"/>
      <c r="AC56" s="2"/>
      <c r="AD56" s="3"/>
      <c r="AE56" s="2"/>
      <c r="AF56" s="2"/>
      <c r="AG56" s="2"/>
      <c r="AH56" s="2"/>
      <c r="AI56" s="2"/>
      <c r="AJ56" s="2"/>
      <c r="AK56" s="2"/>
      <c r="AL56" s="2"/>
      <c r="AM56" s="2"/>
      <c r="AN56" s="2"/>
      <c r="AO56" s="2"/>
      <c r="AP56" s="2"/>
      <c r="AQ56" s="2"/>
      <c r="AR56" s="2"/>
      <c r="AS56" s="2"/>
      <c r="AT56" s="2"/>
      <c r="AU56" s="2"/>
      <c r="AV56" s="2"/>
      <c r="AW56" s="2"/>
      <c r="AX56" s="2"/>
      <c r="AY56" s="2"/>
      <c r="AZ56" s="2"/>
      <c r="BA56" s="2"/>
      <c r="BB56" s="2"/>
      <c r="BC56" s="2"/>
      <c r="BD56" s="2"/>
      <c r="BE56" s="2"/>
      <c r="BF56" s="2"/>
      <c r="BG56" s="2"/>
      <c r="BH56" s="2"/>
    </row>
    <row r="57" spans="1:60" x14ac:dyDescent="0.2">
      <c r="A57" s="2"/>
      <c r="B57" s="2"/>
      <c r="C57" s="2"/>
      <c r="D57" s="2"/>
      <c r="E57" s="2"/>
      <c r="F57" s="2"/>
      <c r="G57" s="2"/>
      <c r="H57" s="2"/>
      <c r="I57" s="2"/>
      <c r="J57" s="2"/>
      <c r="K57" s="3"/>
      <c r="L57" s="2"/>
      <c r="M57" s="3"/>
      <c r="N57" s="2"/>
      <c r="O57" s="3"/>
      <c r="P57" s="2"/>
      <c r="Q57" s="3"/>
      <c r="R57" s="3"/>
      <c r="S57" s="2"/>
      <c r="T57" s="2"/>
      <c r="U57" s="2"/>
      <c r="V57" s="2"/>
      <c r="W57" s="2"/>
      <c r="X57" s="2"/>
      <c r="Y57" s="2"/>
      <c r="Z57" s="3"/>
      <c r="AA57" s="2"/>
      <c r="AB57" s="2"/>
      <c r="AC57" s="2"/>
      <c r="AD57" s="3"/>
      <c r="AE57" s="2"/>
      <c r="AF57" s="2"/>
      <c r="AG57" s="2"/>
      <c r="AH57" s="2"/>
      <c r="AI57" s="2"/>
      <c r="AJ57" s="2"/>
      <c r="AK57" s="2"/>
      <c r="AL57" s="2"/>
      <c r="AM57" s="2"/>
      <c r="AN57" s="2"/>
      <c r="AO57" s="2"/>
      <c r="AP57" s="2"/>
      <c r="AQ57" s="2"/>
      <c r="AR57" s="2"/>
      <c r="AS57" s="2"/>
      <c r="AT57" s="2"/>
      <c r="AU57" s="2"/>
      <c r="AV57" s="2"/>
      <c r="AW57" s="2"/>
      <c r="AX57" s="2"/>
      <c r="AY57" s="2"/>
      <c r="AZ57" s="2"/>
      <c r="BA57" s="2"/>
      <c r="BB57" s="2"/>
      <c r="BC57" s="2"/>
      <c r="BD57" s="2"/>
      <c r="BE57" s="2"/>
      <c r="BF57" s="2"/>
      <c r="BG57" s="2"/>
      <c r="BH57" s="2"/>
    </row>
    <row r="58" spans="1:60" x14ac:dyDescent="0.2">
      <c r="A58" s="2"/>
      <c r="B58" s="2"/>
      <c r="C58" s="2"/>
      <c r="D58" s="2"/>
      <c r="E58" s="2"/>
      <c r="F58" s="2"/>
      <c r="G58" s="2"/>
      <c r="H58" s="2"/>
      <c r="I58" s="2"/>
      <c r="J58" s="2"/>
      <c r="K58" s="3"/>
      <c r="L58" s="2"/>
      <c r="M58" s="3"/>
      <c r="N58" s="2"/>
      <c r="O58" s="3"/>
      <c r="P58" s="2"/>
      <c r="Q58" s="3"/>
      <c r="R58" s="3"/>
      <c r="S58" s="2"/>
      <c r="T58" s="2"/>
      <c r="U58" s="2"/>
      <c r="V58" s="2"/>
      <c r="W58" s="2"/>
      <c r="X58" s="2"/>
      <c r="Y58" s="2"/>
      <c r="Z58" s="3"/>
      <c r="AA58" s="2"/>
      <c r="AB58" s="2"/>
      <c r="AC58" s="2"/>
      <c r="AD58" s="3"/>
      <c r="AE58" s="2"/>
      <c r="AF58" s="2"/>
      <c r="AG58" s="2"/>
      <c r="AH58" s="2"/>
      <c r="AI58" s="2"/>
      <c r="AJ58" s="2"/>
      <c r="AK58" s="2"/>
      <c r="AL58" s="2"/>
      <c r="AM58" s="2"/>
      <c r="AN58" s="2"/>
      <c r="AO58" s="2"/>
      <c r="AP58" s="2"/>
      <c r="AQ58" s="2"/>
      <c r="AR58" s="2"/>
      <c r="AS58" s="2"/>
      <c r="AT58" s="2"/>
      <c r="AU58" s="2"/>
      <c r="AV58" s="2"/>
      <c r="AW58" s="2"/>
      <c r="AX58" s="2"/>
      <c r="AY58" s="2"/>
      <c r="AZ58" s="2"/>
      <c r="BA58" s="2"/>
      <c r="BB58" s="2"/>
      <c r="BC58" s="2"/>
      <c r="BD58" s="2"/>
      <c r="BE58" s="2"/>
      <c r="BF58" s="2"/>
      <c r="BG58" s="2"/>
      <c r="BH58" s="2"/>
    </row>
    <row r="59" spans="1:60" x14ac:dyDescent="0.2">
      <c r="A59" s="2"/>
      <c r="B59" s="2"/>
      <c r="C59" s="2"/>
      <c r="D59" s="2"/>
      <c r="E59" s="2"/>
      <c r="F59" s="2"/>
      <c r="G59" s="2"/>
      <c r="H59" s="2"/>
      <c r="I59" s="2"/>
      <c r="J59" s="2"/>
      <c r="K59" s="3"/>
      <c r="L59" s="2"/>
      <c r="M59" s="3"/>
      <c r="N59" s="2"/>
      <c r="O59" s="3"/>
      <c r="P59" s="2"/>
      <c r="Q59" s="3"/>
      <c r="R59" s="3"/>
      <c r="S59" s="2"/>
      <c r="T59" s="2"/>
      <c r="U59" s="2"/>
      <c r="V59" s="2"/>
      <c r="W59" s="2"/>
      <c r="X59" s="2"/>
      <c r="Y59" s="2"/>
      <c r="Z59" s="3"/>
      <c r="AA59" s="2"/>
      <c r="AB59" s="2"/>
      <c r="AC59" s="2"/>
      <c r="AD59" s="3"/>
      <c r="AE59" s="2"/>
      <c r="AF59" s="2"/>
      <c r="AG59" s="2"/>
      <c r="AH59" s="2"/>
      <c r="AI59" s="2"/>
      <c r="AJ59" s="2"/>
      <c r="AK59" s="2"/>
      <c r="AL59" s="2"/>
      <c r="AM59" s="2"/>
      <c r="AN59" s="2"/>
      <c r="AO59" s="2"/>
      <c r="AP59" s="2"/>
      <c r="AQ59" s="2"/>
      <c r="AR59" s="2"/>
      <c r="AS59" s="2"/>
      <c r="AT59" s="2"/>
      <c r="AU59" s="2"/>
      <c r="AV59" s="2"/>
      <c r="AW59" s="2"/>
      <c r="AX59" s="2"/>
      <c r="AY59" s="2"/>
      <c r="AZ59" s="2"/>
      <c r="BA59" s="2"/>
      <c r="BB59" s="2"/>
      <c r="BC59" s="2"/>
      <c r="BD59" s="2"/>
      <c r="BE59" s="2"/>
      <c r="BF59" s="2"/>
      <c r="BG59" s="2"/>
      <c r="BH59" s="2"/>
    </row>
    <row r="60" spans="1:60" x14ac:dyDescent="0.2">
      <c r="A60" s="2"/>
      <c r="B60" s="2"/>
      <c r="C60" s="2"/>
      <c r="D60" s="2"/>
      <c r="E60" s="2"/>
      <c r="F60" s="2"/>
      <c r="G60" s="2"/>
      <c r="H60" s="2"/>
      <c r="I60" s="2"/>
      <c r="J60" s="2"/>
      <c r="K60" s="3"/>
      <c r="L60" s="2"/>
      <c r="M60" s="3"/>
      <c r="N60" s="2"/>
      <c r="O60" s="3"/>
      <c r="P60" s="2"/>
      <c r="Q60" s="3"/>
      <c r="R60" s="3"/>
      <c r="S60" s="2"/>
      <c r="T60" s="2"/>
      <c r="U60" s="2"/>
      <c r="V60" s="2"/>
      <c r="W60" s="2"/>
      <c r="X60" s="2"/>
      <c r="Y60" s="2"/>
      <c r="Z60" s="3"/>
      <c r="AA60" s="2"/>
      <c r="AB60" s="2"/>
      <c r="AC60" s="2"/>
      <c r="AD60" s="3"/>
      <c r="AE60" s="2"/>
      <c r="AF60" s="2"/>
      <c r="AG60" s="2"/>
      <c r="AH60" s="2"/>
      <c r="AI60" s="2"/>
      <c r="AJ60" s="2"/>
      <c r="AK60" s="2"/>
      <c r="AL60" s="2"/>
      <c r="AM60" s="2"/>
      <c r="AN60" s="2"/>
      <c r="AO60" s="2"/>
      <c r="AP60" s="2"/>
      <c r="AQ60" s="2"/>
      <c r="AR60" s="2"/>
      <c r="AS60" s="2"/>
      <c r="AT60" s="2"/>
      <c r="AU60" s="2"/>
      <c r="AV60" s="2"/>
      <c r="AW60" s="2"/>
      <c r="AX60" s="2"/>
      <c r="AY60" s="2"/>
      <c r="AZ60" s="2"/>
      <c r="BA60" s="2"/>
      <c r="BB60" s="2"/>
      <c r="BC60" s="2"/>
      <c r="BD60" s="2"/>
      <c r="BE60" s="2"/>
      <c r="BF60" s="2"/>
      <c r="BG60" s="2"/>
      <c r="BH60" s="2"/>
    </row>
    <row r="61" spans="1:60" x14ac:dyDescent="0.2">
      <c r="A61" s="2"/>
      <c r="B61" s="2"/>
      <c r="C61" s="2"/>
      <c r="D61" s="2"/>
      <c r="E61" s="2"/>
      <c r="F61" s="2"/>
      <c r="G61" s="2"/>
      <c r="H61" s="2"/>
      <c r="I61" s="2"/>
      <c r="J61" s="2"/>
      <c r="K61" s="3"/>
      <c r="L61" s="2"/>
      <c r="M61" s="3"/>
      <c r="N61" s="2"/>
      <c r="O61" s="3"/>
      <c r="P61" s="2"/>
      <c r="Q61" s="3"/>
      <c r="R61" s="3"/>
      <c r="S61" s="2"/>
      <c r="T61" s="2"/>
      <c r="U61" s="2"/>
      <c r="V61" s="2"/>
      <c r="W61" s="2"/>
      <c r="X61" s="2"/>
      <c r="Y61" s="2"/>
      <c r="Z61" s="3"/>
      <c r="AA61" s="2"/>
      <c r="AB61" s="2"/>
      <c r="AC61" s="2"/>
      <c r="AD61" s="3"/>
      <c r="AE61" s="2"/>
      <c r="AF61" s="2"/>
      <c r="AG61" s="2"/>
      <c r="AH61" s="2"/>
      <c r="AI61" s="2"/>
      <c r="AJ61" s="2"/>
      <c r="AK61" s="2"/>
      <c r="AL61" s="2"/>
      <c r="AM61" s="2"/>
      <c r="AN61" s="2"/>
      <c r="AO61" s="2"/>
      <c r="AP61" s="2"/>
      <c r="AQ61" s="2"/>
      <c r="AR61" s="2"/>
      <c r="AS61" s="2"/>
      <c r="AT61" s="2"/>
      <c r="AU61" s="2"/>
      <c r="AV61" s="2"/>
      <c r="AW61" s="2"/>
      <c r="AX61" s="2"/>
      <c r="AY61" s="2"/>
      <c r="AZ61" s="2"/>
      <c r="BA61" s="2"/>
      <c r="BB61" s="2"/>
      <c r="BC61" s="2"/>
      <c r="BD61" s="2"/>
      <c r="BE61" s="2"/>
      <c r="BF61" s="2"/>
      <c r="BG61" s="2"/>
      <c r="BH61" s="2"/>
    </row>
    <row r="62" spans="1:60" x14ac:dyDescent="0.2">
      <c r="A62" s="2"/>
      <c r="B62" s="2"/>
      <c r="C62" s="2"/>
      <c r="D62" s="2"/>
      <c r="E62" s="2"/>
      <c r="F62" s="2"/>
      <c r="G62" s="2"/>
      <c r="H62" s="2"/>
      <c r="I62" s="2"/>
      <c r="J62" s="2"/>
      <c r="K62" s="3"/>
      <c r="L62" s="2"/>
      <c r="M62" s="3"/>
      <c r="N62" s="2"/>
      <c r="O62" s="3"/>
      <c r="P62" s="2"/>
      <c r="Q62" s="3"/>
      <c r="R62" s="3"/>
      <c r="S62" s="2"/>
      <c r="T62" s="2"/>
      <c r="U62" s="2"/>
      <c r="V62" s="2"/>
      <c r="W62" s="2"/>
      <c r="X62" s="2"/>
      <c r="Y62" s="2"/>
      <c r="Z62" s="3"/>
      <c r="AA62" s="2"/>
      <c r="AB62" s="2"/>
      <c r="AC62" s="2"/>
      <c r="AD62" s="3"/>
      <c r="AE62" s="2"/>
      <c r="AF62" s="2"/>
      <c r="AG62" s="2"/>
      <c r="AH62" s="2"/>
      <c r="AI62" s="2"/>
      <c r="AJ62" s="2"/>
      <c r="AK62" s="2"/>
      <c r="AL62" s="2"/>
      <c r="AM62" s="2"/>
      <c r="AN62" s="2"/>
      <c r="AO62" s="2"/>
      <c r="AP62" s="2"/>
      <c r="AQ62" s="2"/>
      <c r="AR62" s="2"/>
      <c r="AS62" s="2"/>
      <c r="AT62" s="2"/>
      <c r="AU62" s="2"/>
      <c r="AV62" s="2"/>
      <c r="AW62" s="2"/>
      <c r="AX62" s="2"/>
      <c r="AY62" s="2"/>
      <c r="AZ62" s="2"/>
      <c r="BA62" s="2"/>
      <c r="BB62" s="2"/>
      <c r="BC62" s="2"/>
      <c r="BD62" s="2"/>
      <c r="BE62" s="2"/>
      <c r="BF62" s="2"/>
      <c r="BG62" s="2"/>
      <c r="BH62" s="2"/>
    </row>
    <row r="63" spans="1:60" x14ac:dyDescent="0.2">
      <c r="A63" s="2"/>
      <c r="B63" s="2"/>
      <c r="C63" s="2"/>
      <c r="D63" s="2"/>
      <c r="E63" s="2"/>
      <c r="F63" s="2"/>
      <c r="G63" s="2"/>
      <c r="H63" s="2"/>
      <c r="I63" s="2"/>
      <c r="J63" s="2"/>
      <c r="K63" s="3"/>
      <c r="L63" s="2"/>
      <c r="M63" s="3"/>
      <c r="N63" s="2"/>
      <c r="O63" s="3"/>
      <c r="P63" s="2"/>
      <c r="Q63" s="3"/>
      <c r="R63" s="3"/>
      <c r="S63" s="2"/>
      <c r="T63" s="2"/>
      <c r="U63" s="2"/>
      <c r="V63" s="2"/>
      <c r="W63" s="2"/>
      <c r="X63" s="2"/>
      <c r="Y63" s="2"/>
      <c r="Z63" s="3"/>
      <c r="AA63" s="2"/>
      <c r="AB63" s="2"/>
      <c r="AC63" s="2"/>
      <c r="AD63" s="3"/>
      <c r="AE63" s="2"/>
      <c r="AF63" s="2"/>
      <c r="AG63" s="2"/>
      <c r="AH63" s="2"/>
      <c r="AI63" s="2"/>
      <c r="AJ63" s="2"/>
      <c r="AK63" s="2"/>
      <c r="AL63" s="2"/>
      <c r="AM63" s="2"/>
      <c r="AN63" s="2"/>
      <c r="AO63" s="2"/>
      <c r="AP63" s="2"/>
      <c r="AQ63" s="2"/>
      <c r="AR63" s="2"/>
      <c r="AS63" s="2"/>
      <c r="AT63" s="2"/>
      <c r="AU63" s="2"/>
      <c r="AV63" s="2"/>
      <c r="AW63" s="2"/>
      <c r="AX63" s="2"/>
      <c r="AY63" s="2"/>
      <c r="AZ63" s="2"/>
      <c r="BA63" s="2"/>
      <c r="BB63" s="2"/>
      <c r="BC63" s="2"/>
      <c r="BD63" s="2"/>
      <c r="BE63" s="2"/>
      <c r="BF63" s="2"/>
      <c r="BG63" s="2"/>
      <c r="BH63" s="2"/>
    </row>
    <row r="64" spans="1:60" x14ac:dyDescent="0.2">
      <c r="A64" s="2"/>
      <c r="B64" s="2"/>
      <c r="C64" s="2"/>
      <c r="D64" s="2"/>
      <c r="E64" s="2"/>
      <c r="F64" s="2"/>
      <c r="G64" s="2"/>
      <c r="H64" s="2"/>
      <c r="I64" s="2"/>
      <c r="J64" s="2"/>
      <c r="K64" s="3"/>
      <c r="L64" s="2"/>
      <c r="M64" s="3"/>
      <c r="N64" s="2"/>
      <c r="O64" s="3"/>
      <c r="P64" s="2"/>
      <c r="Q64" s="3"/>
      <c r="R64" s="3"/>
      <c r="S64" s="2"/>
      <c r="T64" s="2"/>
      <c r="U64" s="2"/>
      <c r="V64" s="2"/>
      <c r="W64" s="2"/>
      <c r="X64" s="2"/>
      <c r="Y64" s="2"/>
      <c r="Z64" s="3"/>
      <c r="AA64" s="2"/>
      <c r="AB64" s="2"/>
      <c r="AC64" s="2"/>
      <c r="AD64" s="3"/>
      <c r="AE64" s="2"/>
      <c r="AF64" s="2"/>
      <c r="AG64" s="2"/>
      <c r="AH64" s="2"/>
      <c r="AI64" s="2"/>
      <c r="AJ64" s="2"/>
      <c r="AK64" s="2"/>
      <c r="AL64" s="2"/>
      <c r="AM64" s="2"/>
      <c r="AN64" s="2"/>
      <c r="AO64" s="2"/>
      <c r="AP64" s="2"/>
      <c r="AQ64" s="2"/>
      <c r="AR64" s="2"/>
      <c r="AS64" s="2"/>
      <c r="AT64" s="2"/>
      <c r="AU64" s="2"/>
      <c r="AV64" s="2"/>
      <c r="AW64" s="2"/>
      <c r="AX64" s="2"/>
      <c r="AY64" s="2"/>
      <c r="AZ64" s="2"/>
      <c r="BA64" s="2"/>
      <c r="BB64" s="2"/>
      <c r="BC64" s="2"/>
      <c r="BD64" s="2"/>
      <c r="BE64" s="2"/>
      <c r="BF64" s="2"/>
      <c r="BG64" s="2"/>
      <c r="BH64" s="2"/>
    </row>
    <row r="65" spans="1:60" x14ac:dyDescent="0.2">
      <c r="A65" s="2"/>
      <c r="B65" s="2"/>
      <c r="C65" s="2"/>
      <c r="D65" s="2"/>
      <c r="E65" s="2"/>
      <c r="F65" s="2"/>
      <c r="G65" s="2"/>
      <c r="H65" s="2"/>
      <c r="I65" s="2"/>
      <c r="J65" s="2"/>
      <c r="K65" s="3"/>
      <c r="L65" s="2"/>
      <c r="M65" s="3"/>
      <c r="N65" s="2"/>
      <c r="O65" s="3"/>
      <c r="P65" s="2"/>
      <c r="Q65" s="3"/>
      <c r="R65" s="3"/>
      <c r="S65" s="2"/>
      <c r="T65" s="2"/>
      <c r="U65" s="2"/>
      <c r="V65" s="2"/>
      <c r="W65" s="2"/>
      <c r="X65" s="2"/>
      <c r="Y65" s="2"/>
      <c r="Z65" s="3"/>
      <c r="AA65" s="2"/>
      <c r="AB65" s="2"/>
      <c r="AC65" s="2"/>
      <c r="AD65" s="3"/>
      <c r="AE65" s="2"/>
      <c r="AF65" s="2"/>
      <c r="AG65" s="2"/>
      <c r="AH65" s="2"/>
      <c r="AI65" s="2"/>
      <c r="AJ65" s="2"/>
      <c r="AK65" s="2"/>
      <c r="AL65" s="2"/>
      <c r="AM65" s="2"/>
      <c r="AN65" s="2"/>
      <c r="AO65" s="2"/>
      <c r="AP65" s="2"/>
      <c r="AQ65" s="2"/>
      <c r="AR65" s="2"/>
      <c r="AS65" s="2"/>
      <c r="AT65" s="2"/>
      <c r="AU65" s="2"/>
      <c r="AV65" s="2"/>
      <c r="AW65" s="2"/>
      <c r="AX65" s="2"/>
      <c r="AY65" s="2"/>
      <c r="AZ65" s="2"/>
      <c r="BA65" s="2"/>
      <c r="BB65" s="2"/>
      <c r="BC65" s="2"/>
      <c r="BD65" s="2"/>
      <c r="BE65" s="2"/>
      <c r="BF65" s="2"/>
      <c r="BG65" s="2"/>
      <c r="BH65" s="2"/>
    </row>
    <row r="66" spans="1:60" x14ac:dyDescent="0.2">
      <c r="A66" s="2"/>
      <c r="B66" s="2"/>
      <c r="C66" s="2"/>
      <c r="D66" s="2"/>
      <c r="E66" s="2"/>
      <c r="F66" s="2"/>
      <c r="G66" s="2"/>
      <c r="H66" s="2"/>
      <c r="I66" s="2"/>
      <c r="J66" s="2"/>
      <c r="K66" s="3"/>
      <c r="L66" s="2"/>
      <c r="M66" s="3"/>
      <c r="N66" s="2"/>
      <c r="O66" s="3"/>
      <c r="P66" s="2"/>
      <c r="Q66" s="3"/>
      <c r="R66" s="3"/>
      <c r="S66" s="2"/>
      <c r="T66" s="2"/>
      <c r="U66" s="2"/>
      <c r="V66" s="2"/>
      <c r="W66" s="2"/>
      <c r="X66" s="2"/>
      <c r="Y66" s="2"/>
      <c r="Z66" s="3"/>
      <c r="AA66" s="2"/>
      <c r="AB66" s="2"/>
      <c r="AC66" s="2"/>
      <c r="AD66" s="3"/>
      <c r="AE66" s="2"/>
      <c r="AF66" s="2"/>
      <c r="AG66" s="2"/>
      <c r="AH66" s="2"/>
      <c r="AI66" s="2"/>
      <c r="AJ66" s="2"/>
      <c r="AK66" s="2"/>
      <c r="AL66" s="2"/>
      <c r="AM66" s="2"/>
      <c r="AN66" s="2"/>
      <c r="AO66" s="2"/>
      <c r="AP66" s="2"/>
      <c r="AQ66" s="2"/>
      <c r="AR66" s="2"/>
      <c r="AS66" s="2"/>
      <c r="AT66" s="2"/>
      <c r="AU66" s="2"/>
      <c r="AV66" s="2"/>
      <c r="AW66" s="2"/>
      <c r="AX66" s="2"/>
      <c r="AY66" s="2"/>
      <c r="AZ66" s="2"/>
      <c r="BA66" s="2"/>
      <c r="BB66" s="2"/>
      <c r="BC66" s="2"/>
      <c r="BD66" s="2"/>
      <c r="BE66" s="2"/>
      <c r="BF66" s="2"/>
      <c r="BG66" s="2"/>
      <c r="BH66" s="2"/>
    </row>
    <row r="67" spans="1:60" x14ac:dyDescent="0.2">
      <c r="A67" s="2"/>
      <c r="B67" s="2"/>
      <c r="C67" s="2"/>
      <c r="D67" s="2"/>
      <c r="E67" s="2"/>
      <c r="F67" s="2"/>
      <c r="G67" s="2"/>
      <c r="H67" s="2"/>
      <c r="I67" s="2"/>
      <c r="J67" s="2"/>
      <c r="K67" s="3"/>
      <c r="L67" s="2"/>
      <c r="M67" s="3"/>
      <c r="N67" s="2"/>
      <c r="O67" s="3"/>
      <c r="P67" s="2"/>
      <c r="Q67" s="3"/>
      <c r="R67" s="3"/>
      <c r="S67" s="2"/>
      <c r="T67" s="2"/>
      <c r="U67" s="2"/>
      <c r="V67" s="2"/>
      <c r="W67" s="2"/>
      <c r="X67" s="2"/>
      <c r="Y67" s="2"/>
      <c r="Z67" s="3"/>
      <c r="AA67" s="2"/>
      <c r="AB67" s="2"/>
      <c r="AC67" s="2"/>
      <c r="AD67" s="3"/>
      <c r="AE67" s="2"/>
      <c r="AF67" s="2"/>
      <c r="AG67" s="2"/>
      <c r="AH67" s="2"/>
      <c r="AI67" s="2"/>
      <c r="AJ67" s="2"/>
      <c r="AK67" s="2"/>
      <c r="AL67" s="2"/>
      <c r="AM67" s="2"/>
      <c r="AN67" s="2"/>
      <c r="AO67" s="2"/>
      <c r="AP67" s="2"/>
      <c r="AQ67" s="2"/>
      <c r="AR67" s="2"/>
      <c r="AS67" s="2"/>
      <c r="AT67" s="2"/>
      <c r="AU67" s="2"/>
      <c r="AV67" s="2"/>
      <c r="AW67" s="2"/>
      <c r="AX67" s="2"/>
      <c r="AY67" s="2"/>
      <c r="AZ67" s="2"/>
      <c r="BA67" s="2"/>
      <c r="BB67" s="2"/>
      <c r="BC67" s="2"/>
      <c r="BD67" s="2"/>
      <c r="BE67" s="2"/>
      <c r="BF67" s="2"/>
      <c r="BG67" s="2"/>
      <c r="BH67" s="2"/>
    </row>
    <row r="68" spans="1:60" x14ac:dyDescent="0.2">
      <c r="A68" s="2"/>
      <c r="B68" s="2"/>
      <c r="C68" s="2"/>
      <c r="D68" s="2"/>
      <c r="E68" s="2"/>
      <c r="F68" s="2"/>
      <c r="G68" s="2"/>
      <c r="H68" s="2"/>
      <c r="I68" s="2"/>
      <c r="J68" s="2"/>
      <c r="K68" s="3"/>
      <c r="L68" s="2"/>
      <c r="M68" s="3"/>
      <c r="N68" s="2"/>
      <c r="O68" s="3"/>
      <c r="P68" s="2"/>
      <c r="Q68" s="3"/>
      <c r="R68" s="3"/>
      <c r="S68" s="2"/>
      <c r="T68" s="2"/>
      <c r="U68" s="2"/>
      <c r="V68" s="2"/>
      <c r="W68" s="2"/>
      <c r="X68" s="2"/>
      <c r="Y68" s="2"/>
      <c r="Z68" s="3"/>
      <c r="AA68" s="2"/>
      <c r="AB68" s="2"/>
      <c r="AC68" s="2"/>
      <c r="AD68" s="3"/>
      <c r="AE68" s="2"/>
      <c r="AF68" s="2"/>
      <c r="AG68" s="2"/>
      <c r="AH68" s="2"/>
      <c r="AI68" s="2"/>
      <c r="AJ68" s="2"/>
      <c r="AK68" s="2"/>
      <c r="AL68" s="2"/>
      <c r="AM68" s="2"/>
      <c r="AN68" s="2"/>
      <c r="AO68" s="2"/>
      <c r="AP68" s="2"/>
      <c r="AQ68" s="2"/>
      <c r="AR68" s="2"/>
      <c r="AS68" s="2"/>
      <c r="AT68" s="2"/>
      <c r="AU68" s="2"/>
      <c r="AV68" s="2"/>
      <c r="AW68" s="2"/>
      <c r="AX68" s="2"/>
      <c r="AY68" s="2"/>
      <c r="AZ68" s="2"/>
      <c r="BA68" s="2"/>
      <c r="BB68" s="2"/>
      <c r="BC68" s="2"/>
      <c r="BD68" s="2"/>
      <c r="BE68" s="2"/>
      <c r="BF68" s="2"/>
      <c r="BG68" s="2"/>
      <c r="BH68" s="2"/>
    </row>
    <row r="69" spans="1:60" x14ac:dyDescent="0.2">
      <c r="A69" s="2"/>
      <c r="B69" s="2"/>
      <c r="C69" s="2"/>
      <c r="D69" s="2"/>
      <c r="E69" s="2"/>
      <c r="F69" s="2"/>
      <c r="G69" s="2"/>
      <c r="H69" s="2"/>
      <c r="I69" s="2"/>
      <c r="J69" s="2"/>
      <c r="K69" s="3"/>
      <c r="L69" s="2"/>
      <c r="M69" s="3"/>
      <c r="N69" s="2"/>
      <c r="O69" s="3"/>
      <c r="P69" s="2"/>
      <c r="Q69" s="3"/>
      <c r="R69" s="3"/>
      <c r="S69" s="2"/>
      <c r="T69" s="2"/>
      <c r="U69" s="2"/>
      <c r="V69" s="2"/>
      <c r="W69" s="2"/>
      <c r="X69" s="2"/>
      <c r="Y69" s="2"/>
      <c r="Z69" s="3"/>
      <c r="AA69" s="2"/>
      <c r="AB69" s="2"/>
      <c r="AC69" s="2"/>
      <c r="AD69" s="3"/>
      <c r="AE69" s="2"/>
      <c r="AF69" s="2"/>
      <c r="AG69" s="2"/>
      <c r="AH69" s="2"/>
      <c r="AI69" s="2"/>
      <c r="AJ69" s="2"/>
      <c r="AK69" s="2"/>
      <c r="AL69" s="2"/>
      <c r="AM69" s="2"/>
      <c r="AN69" s="2"/>
      <c r="AO69" s="2"/>
      <c r="AP69" s="2"/>
      <c r="AQ69" s="2"/>
      <c r="AR69" s="2"/>
      <c r="AS69" s="2"/>
      <c r="AT69" s="2"/>
      <c r="AU69" s="2"/>
      <c r="AV69" s="2"/>
      <c r="AW69" s="2"/>
      <c r="AX69" s="2"/>
      <c r="AY69" s="2"/>
      <c r="AZ69" s="2"/>
      <c r="BA69" s="2"/>
      <c r="BB69" s="2"/>
      <c r="BC69" s="2"/>
      <c r="BD69" s="2"/>
      <c r="BE69" s="2"/>
      <c r="BF69" s="2"/>
      <c r="BG69" s="2"/>
      <c r="BH69" s="2"/>
    </row>
    <row r="70" spans="1:60" x14ac:dyDescent="0.2">
      <c r="A70" s="2"/>
      <c r="B70" s="2"/>
      <c r="C70" s="2"/>
      <c r="D70" s="2"/>
      <c r="E70" s="2"/>
      <c r="F70" s="2"/>
      <c r="G70" s="2"/>
      <c r="H70" s="2"/>
      <c r="I70" s="2"/>
      <c r="J70" s="2"/>
      <c r="K70" s="3"/>
      <c r="L70" s="2"/>
      <c r="M70" s="3"/>
      <c r="N70" s="2"/>
      <c r="O70" s="3"/>
      <c r="P70" s="2"/>
      <c r="Q70" s="3"/>
      <c r="R70" s="3"/>
      <c r="S70" s="2"/>
      <c r="T70" s="2"/>
      <c r="U70" s="2"/>
      <c r="V70" s="2"/>
      <c r="W70" s="2"/>
      <c r="X70" s="2"/>
      <c r="Y70" s="2"/>
      <c r="Z70" s="3"/>
      <c r="AA70" s="2"/>
      <c r="AB70" s="2"/>
      <c r="AC70" s="2"/>
      <c r="AD70" s="3"/>
      <c r="AE70" s="2"/>
      <c r="AF70" s="2"/>
      <c r="AG70" s="2"/>
      <c r="AH70" s="2"/>
      <c r="AI70" s="2"/>
      <c r="AJ70" s="2"/>
      <c r="AK70" s="2"/>
      <c r="AL70" s="2"/>
      <c r="AM70" s="2"/>
      <c r="AN70" s="2"/>
      <c r="AO70" s="2"/>
      <c r="AP70" s="2"/>
      <c r="AQ70" s="2"/>
      <c r="AR70" s="2"/>
      <c r="AS70" s="2"/>
      <c r="AT70" s="2"/>
      <c r="AU70" s="2"/>
      <c r="AV70" s="2"/>
      <c r="AW70" s="2"/>
      <c r="AX70" s="2"/>
      <c r="AY70" s="2"/>
      <c r="AZ70" s="2"/>
      <c r="BA70" s="2"/>
      <c r="BB70" s="2"/>
      <c r="BC70" s="2"/>
      <c r="BD70" s="2"/>
      <c r="BE70" s="2"/>
      <c r="BF70" s="2"/>
      <c r="BG70" s="2"/>
      <c r="BH70" s="2"/>
    </row>
    <row r="71" spans="1:60" x14ac:dyDescent="0.2">
      <c r="A71" s="2"/>
      <c r="B71" s="2"/>
      <c r="C71" s="2"/>
      <c r="D71" s="2"/>
      <c r="E71" s="2"/>
      <c r="F71" s="2"/>
      <c r="G71" s="2"/>
      <c r="H71" s="2"/>
      <c r="I71" s="2"/>
      <c r="J71" s="2"/>
      <c r="K71" s="3"/>
      <c r="L71" s="2"/>
      <c r="M71" s="3"/>
      <c r="N71" s="2"/>
      <c r="O71" s="3"/>
      <c r="P71" s="2"/>
      <c r="Q71" s="3"/>
      <c r="R71" s="3"/>
      <c r="S71" s="2"/>
      <c r="T71" s="2"/>
      <c r="U71" s="2"/>
      <c r="V71" s="2"/>
      <c r="W71" s="2"/>
      <c r="X71" s="2"/>
      <c r="Y71" s="2"/>
      <c r="Z71" s="3"/>
      <c r="AA71" s="2"/>
      <c r="AB71" s="2"/>
      <c r="AC71" s="2"/>
      <c r="AD71" s="3"/>
      <c r="AE71" s="2"/>
      <c r="AF71" s="2"/>
      <c r="AG71" s="2"/>
      <c r="AH71" s="2"/>
      <c r="AI71" s="2"/>
      <c r="AJ71" s="2"/>
      <c r="AK71" s="2"/>
      <c r="AL71" s="2"/>
      <c r="AM71" s="2"/>
      <c r="AN71" s="2"/>
      <c r="AO71" s="2"/>
      <c r="AP71" s="2"/>
      <c r="AQ71" s="2"/>
      <c r="AR71" s="2"/>
      <c r="AS71" s="2"/>
      <c r="AT71" s="2"/>
      <c r="AU71" s="2"/>
      <c r="AV71" s="2"/>
      <c r="AW71" s="2"/>
      <c r="AX71" s="2"/>
      <c r="AY71" s="2"/>
      <c r="AZ71" s="2"/>
      <c r="BA71" s="2"/>
      <c r="BB71" s="2"/>
      <c r="BC71" s="2"/>
      <c r="BD71" s="2"/>
      <c r="BE71" s="2"/>
      <c r="BF71" s="2"/>
      <c r="BG71" s="2"/>
      <c r="BH71" s="2"/>
    </row>
    <row r="72" spans="1:60" x14ac:dyDescent="0.2">
      <c r="A72" s="2"/>
      <c r="B72" s="2"/>
      <c r="C72" s="2"/>
      <c r="D72" s="2"/>
      <c r="E72" s="2"/>
      <c r="F72" s="2"/>
      <c r="G72" s="2"/>
      <c r="H72" s="2"/>
      <c r="I72" s="2"/>
      <c r="J72" s="2"/>
      <c r="K72" s="3"/>
      <c r="L72" s="2"/>
      <c r="M72" s="3"/>
      <c r="N72" s="2"/>
      <c r="O72" s="3"/>
      <c r="P72" s="2"/>
      <c r="Q72" s="3"/>
      <c r="R72" s="3"/>
      <c r="S72" s="2"/>
      <c r="T72" s="2"/>
      <c r="U72" s="2"/>
      <c r="V72" s="2"/>
      <c r="W72" s="2"/>
      <c r="X72" s="2"/>
      <c r="Y72" s="2"/>
      <c r="Z72" s="3"/>
      <c r="AA72" s="2"/>
      <c r="AB72" s="2"/>
      <c r="AC72" s="2"/>
      <c r="AD72" s="3"/>
      <c r="AE72" s="2"/>
      <c r="AF72" s="2"/>
      <c r="AG72" s="2"/>
      <c r="AH72" s="2"/>
      <c r="AI72" s="2"/>
      <c r="AJ72" s="2"/>
      <c r="AK72" s="2"/>
      <c r="AL72" s="2"/>
      <c r="AM72" s="2"/>
      <c r="AN72" s="2"/>
      <c r="AO72" s="2"/>
      <c r="AP72" s="2"/>
      <c r="AQ72" s="2"/>
      <c r="AR72" s="2"/>
      <c r="AS72" s="2"/>
      <c r="AT72" s="2"/>
      <c r="AU72" s="2"/>
      <c r="AV72" s="2"/>
      <c r="AW72" s="2"/>
      <c r="AX72" s="2"/>
      <c r="AY72" s="2"/>
      <c r="AZ72" s="2"/>
      <c r="BA72" s="2"/>
      <c r="BB72" s="2"/>
      <c r="BC72" s="2"/>
      <c r="BD72" s="2"/>
      <c r="BE72" s="2"/>
      <c r="BF72" s="2"/>
      <c r="BG72" s="2"/>
      <c r="BH72" s="2"/>
    </row>
    <row r="73" spans="1:60" x14ac:dyDescent="0.2">
      <c r="A73" s="2"/>
      <c r="B73" s="2"/>
      <c r="C73" s="2"/>
      <c r="D73" s="2"/>
      <c r="E73" s="2"/>
      <c r="F73" s="2"/>
      <c r="G73" s="2"/>
      <c r="H73" s="2"/>
      <c r="I73" s="2"/>
      <c r="J73" s="2"/>
      <c r="K73" s="3"/>
      <c r="L73" s="2"/>
      <c r="M73" s="3"/>
      <c r="N73" s="2"/>
      <c r="O73" s="3"/>
      <c r="P73" s="2"/>
      <c r="Q73" s="3"/>
      <c r="R73" s="3"/>
      <c r="S73" s="2"/>
      <c r="T73" s="2"/>
      <c r="U73" s="2"/>
      <c r="V73" s="2"/>
      <c r="W73" s="2"/>
      <c r="X73" s="2"/>
      <c r="Y73" s="2"/>
      <c r="Z73" s="3"/>
      <c r="AA73" s="2"/>
      <c r="AB73" s="2"/>
      <c r="AC73" s="2"/>
      <c r="AD73" s="3"/>
      <c r="AE73" s="2"/>
      <c r="AF73" s="2"/>
      <c r="AG73" s="2"/>
      <c r="AH73" s="2"/>
      <c r="AI73" s="2"/>
      <c r="AJ73" s="2"/>
      <c r="AK73" s="2"/>
      <c r="AL73" s="2"/>
      <c r="AM73" s="2"/>
      <c r="AN73" s="2"/>
      <c r="AO73" s="2"/>
      <c r="AP73" s="2"/>
      <c r="AQ73" s="2"/>
      <c r="AR73" s="2"/>
      <c r="AS73" s="2"/>
      <c r="AT73" s="2"/>
      <c r="AU73" s="2"/>
      <c r="AV73" s="2"/>
      <c r="AW73" s="2"/>
      <c r="AX73" s="2"/>
      <c r="AY73" s="2"/>
      <c r="AZ73" s="2"/>
      <c r="BA73" s="2"/>
      <c r="BB73" s="2"/>
      <c r="BC73" s="2"/>
      <c r="BD73" s="2"/>
      <c r="BE73" s="2"/>
      <c r="BF73" s="2"/>
      <c r="BG73" s="2"/>
      <c r="BH73" s="2"/>
    </row>
    <row r="74" spans="1:60" x14ac:dyDescent="0.2">
      <c r="A74" s="2"/>
      <c r="B74" s="2"/>
      <c r="C74" s="2"/>
      <c r="D74" s="2"/>
      <c r="E74" s="2"/>
      <c r="F74" s="2"/>
      <c r="G74" s="2"/>
      <c r="H74" s="2"/>
      <c r="I74" s="2"/>
      <c r="J74" s="2"/>
      <c r="K74" s="3"/>
      <c r="L74" s="2"/>
      <c r="M74" s="3"/>
      <c r="N74" s="2"/>
      <c r="O74" s="3"/>
      <c r="P74" s="2"/>
      <c r="Q74" s="3"/>
      <c r="R74" s="3"/>
      <c r="S74" s="2"/>
      <c r="T74" s="2"/>
      <c r="U74" s="2"/>
      <c r="V74" s="2"/>
      <c r="W74" s="2"/>
      <c r="X74" s="2"/>
      <c r="Y74" s="2"/>
      <c r="Z74" s="3"/>
      <c r="AA74" s="2"/>
      <c r="AB74" s="2"/>
      <c r="AC74" s="2"/>
      <c r="AD74" s="3"/>
      <c r="AE74" s="2"/>
      <c r="AF74" s="2"/>
      <c r="AG74" s="2"/>
      <c r="AH74" s="2"/>
      <c r="AI74" s="2"/>
      <c r="AJ74" s="2"/>
      <c r="AK74" s="2"/>
      <c r="AL74" s="2"/>
      <c r="AM74" s="2"/>
      <c r="AN74" s="2"/>
      <c r="AO74" s="2"/>
      <c r="AP74" s="2"/>
      <c r="AQ74" s="2"/>
      <c r="AR74" s="2"/>
      <c r="AS74" s="2"/>
      <c r="AT74" s="2"/>
      <c r="AU74" s="2"/>
      <c r="AV74" s="2"/>
      <c r="AW74" s="2"/>
      <c r="AX74" s="2"/>
      <c r="AY74" s="2"/>
      <c r="AZ74" s="2"/>
      <c r="BA74" s="2"/>
      <c r="BB74" s="2"/>
      <c r="BC74" s="2"/>
      <c r="BD74" s="2"/>
      <c r="BE74" s="2"/>
      <c r="BF74" s="2"/>
      <c r="BG74" s="2"/>
      <c r="BH74" s="2"/>
    </row>
    <row r="75" spans="1:60" x14ac:dyDescent="0.2">
      <c r="A75" s="2"/>
      <c r="B75" s="2"/>
      <c r="C75" s="2"/>
      <c r="D75" s="2"/>
      <c r="E75" s="2"/>
      <c r="F75" s="2"/>
      <c r="G75" s="2"/>
      <c r="H75" s="2"/>
      <c r="I75" s="2"/>
      <c r="J75" s="2"/>
      <c r="K75" s="3"/>
      <c r="L75" s="2"/>
      <c r="M75" s="3"/>
      <c r="N75" s="2"/>
      <c r="O75" s="3"/>
      <c r="P75" s="2"/>
      <c r="Q75" s="3"/>
      <c r="R75" s="3"/>
      <c r="S75" s="2"/>
      <c r="T75" s="2"/>
      <c r="U75" s="2"/>
      <c r="V75" s="2"/>
      <c r="W75" s="2"/>
      <c r="X75" s="2"/>
      <c r="Y75" s="2"/>
      <c r="Z75" s="3"/>
      <c r="AA75" s="2"/>
      <c r="AB75" s="2"/>
      <c r="AC75" s="2"/>
      <c r="AD75" s="3"/>
      <c r="AE75" s="2"/>
      <c r="AF75" s="2"/>
      <c r="AG75" s="2"/>
      <c r="AH75" s="2"/>
      <c r="AI75" s="2"/>
      <c r="AJ75" s="2"/>
      <c r="AK75" s="2"/>
      <c r="AL75" s="2"/>
      <c r="AM75" s="2"/>
      <c r="AN75" s="2"/>
      <c r="AO75" s="2"/>
      <c r="AP75" s="2"/>
      <c r="AQ75" s="2"/>
      <c r="AR75" s="2"/>
      <c r="AS75" s="2"/>
      <c r="AT75" s="2"/>
      <c r="AU75" s="2"/>
      <c r="AV75" s="2"/>
      <c r="AW75" s="2"/>
      <c r="AX75" s="2"/>
      <c r="AY75" s="2"/>
      <c r="AZ75" s="2"/>
      <c r="BA75" s="2"/>
      <c r="BB75" s="2"/>
      <c r="BC75" s="2"/>
      <c r="BD75" s="2"/>
      <c r="BE75" s="2"/>
      <c r="BF75" s="2"/>
      <c r="BG75" s="2"/>
      <c r="BH75" s="2"/>
    </row>
    <row r="76" spans="1:60" x14ac:dyDescent="0.2">
      <c r="A76" s="2"/>
      <c r="B76" s="2"/>
      <c r="C76" s="2"/>
      <c r="D76" s="2"/>
      <c r="E76" s="2"/>
      <c r="F76" s="2"/>
      <c r="G76" s="2"/>
      <c r="H76" s="2"/>
      <c r="I76" s="2"/>
      <c r="J76" s="2"/>
      <c r="K76" s="3"/>
      <c r="L76" s="2"/>
      <c r="M76" s="3"/>
      <c r="N76" s="2"/>
      <c r="O76" s="3"/>
      <c r="P76" s="2"/>
      <c r="Q76" s="3"/>
      <c r="R76" s="3"/>
      <c r="S76" s="2"/>
      <c r="T76" s="2"/>
      <c r="U76" s="2"/>
      <c r="V76" s="2"/>
      <c r="W76" s="2"/>
      <c r="X76" s="2"/>
      <c r="Y76" s="2"/>
      <c r="Z76" s="3"/>
      <c r="AA76" s="2"/>
      <c r="AB76" s="2"/>
      <c r="AC76" s="2"/>
      <c r="AD76" s="3"/>
      <c r="AE76" s="2"/>
      <c r="AF76" s="2"/>
      <c r="AG76" s="2"/>
      <c r="AH76" s="2"/>
      <c r="AI76" s="2"/>
      <c r="AJ76" s="2"/>
      <c r="AK76" s="2"/>
      <c r="AL76" s="2"/>
      <c r="AM76" s="2"/>
      <c r="AN76" s="2"/>
      <c r="AO76" s="2"/>
      <c r="AP76" s="2"/>
      <c r="AQ76" s="2"/>
      <c r="AR76" s="2"/>
      <c r="AS76" s="2"/>
      <c r="AT76" s="2"/>
      <c r="AU76" s="2"/>
      <c r="AV76" s="2"/>
      <c r="AW76" s="2"/>
      <c r="AX76" s="2"/>
      <c r="AY76" s="2"/>
      <c r="AZ76" s="2"/>
      <c r="BA76" s="2"/>
      <c r="BB76" s="2"/>
      <c r="BC76" s="2"/>
      <c r="BD76" s="2"/>
      <c r="BE76" s="2"/>
      <c r="BF76" s="2"/>
      <c r="BG76" s="2"/>
      <c r="BH76" s="2"/>
    </row>
    <row r="77" spans="1:60" x14ac:dyDescent="0.2">
      <c r="A77" s="2"/>
      <c r="B77" s="2"/>
      <c r="C77" s="2"/>
      <c r="D77" s="2"/>
      <c r="E77" s="2"/>
      <c r="F77" s="2"/>
      <c r="G77" s="2"/>
      <c r="H77" s="2"/>
      <c r="I77" s="2"/>
      <c r="J77" s="2"/>
      <c r="K77" s="3"/>
      <c r="L77" s="2"/>
      <c r="M77" s="3"/>
      <c r="N77" s="2"/>
      <c r="O77" s="3"/>
      <c r="P77" s="2"/>
      <c r="Q77" s="3"/>
      <c r="R77" s="3"/>
      <c r="S77" s="2"/>
      <c r="T77" s="2"/>
      <c r="U77" s="2"/>
      <c r="V77" s="2"/>
      <c r="W77" s="2"/>
      <c r="X77" s="2"/>
      <c r="Y77" s="2"/>
      <c r="Z77" s="3"/>
      <c r="AA77" s="2"/>
      <c r="AB77" s="2"/>
      <c r="AC77" s="2"/>
      <c r="AD77" s="3"/>
      <c r="AE77" s="2"/>
      <c r="AF77" s="2"/>
      <c r="AG77" s="2"/>
      <c r="AH77" s="2"/>
      <c r="AI77" s="2"/>
      <c r="AJ77" s="2"/>
      <c r="AK77" s="2"/>
      <c r="AL77" s="2"/>
      <c r="AM77" s="2"/>
      <c r="AN77" s="2"/>
      <c r="AO77" s="2"/>
      <c r="AP77" s="2"/>
      <c r="AQ77" s="2"/>
      <c r="AR77" s="2"/>
      <c r="AS77" s="2"/>
      <c r="AT77" s="2"/>
      <c r="AU77" s="2"/>
      <c r="AV77" s="2"/>
      <c r="AW77" s="2"/>
      <c r="AX77" s="2"/>
      <c r="AY77" s="2"/>
      <c r="AZ77" s="2"/>
      <c r="BA77" s="2"/>
      <c r="BB77" s="2"/>
      <c r="BC77" s="2"/>
      <c r="BD77" s="2"/>
      <c r="BE77" s="2"/>
      <c r="BF77" s="2"/>
      <c r="BG77" s="2"/>
      <c r="BH77" s="2"/>
    </row>
    <row r="78" spans="1:60" x14ac:dyDescent="0.2">
      <c r="A78" s="2"/>
      <c r="B78" s="2"/>
      <c r="C78" s="2"/>
      <c r="D78" s="2"/>
      <c r="E78" s="2"/>
      <c r="F78" s="2"/>
      <c r="G78" s="2"/>
      <c r="H78" s="2"/>
      <c r="I78" s="2"/>
      <c r="J78" s="2"/>
      <c r="K78" s="3"/>
      <c r="L78" s="2"/>
      <c r="M78" s="3"/>
      <c r="N78" s="2"/>
      <c r="O78" s="3"/>
      <c r="P78" s="2"/>
      <c r="Q78" s="3"/>
      <c r="R78" s="3"/>
      <c r="S78" s="2"/>
      <c r="T78" s="2"/>
      <c r="U78" s="2"/>
      <c r="V78" s="2"/>
      <c r="W78" s="2"/>
      <c r="X78" s="2"/>
      <c r="Y78" s="2"/>
      <c r="Z78" s="3"/>
      <c r="AA78" s="2"/>
      <c r="AB78" s="2"/>
      <c r="AC78" s="2"/>
      <c r="AD78" s="3"/>
      <c r="AE78" s="2"/>
      <c r="AF78" s="2"/>
      <c r="AG78" s="2"/>
      <c r="AH78" s="2"/>
      <c r="AI78" s="2"/>
      <c r="AJ78" s="2"/>
      <c r="AK78" s="2"/>
      <c r="AL78" s="2"/>
      <c r="AM78" s="2"/>
      <c r="AN78" s="2"/>
      <c r="AO78" s="2"/>
      <c r="AP78" s="2"/>
      <c r="AQ78" s="2"/>
      <c r="AR78" s="2"/>
      <c r="AS78" s="2"/>
      <c r="AT78" s="2"/>
      <c r="AU78" s="2"/>
      <c r="AV78" s="2"/>
      <c r="AW78" s="2"/>
      <c r="AX78" s="2"/>
      <c r="AY78" s="2"/>
      <c r="AZ78" s="2"/>
      <c r="BA78" s="2"/>
      <c r="BB78" s="2"/>
      <c r="BC78" s="2"/>
      <c r="BD78" s="2"/>
      <c r="BE78" s="2"/>
      <c r="BF78" s="2"/>
      <c r="BG78" s="2"/>
      <c r="BH78" s="2"/>
    </row>
    <row r="79" spans="1:60" x14ac:dyDescent="0.2">
      <c r="A79" s="2"/>
      <c r="B79" s="2"/>
      <c r="C79" s="2"/>
      <c r="D79" s="2"/>
      <c r="E79" s="2"/>
      <c r="F79" s="2"/>
      <c r="G79" s="2"/>
      <c r="H79" s="2"/>
      <c r="I79" s="2"/>
      <c r="J79" s="2"/>
      <c r="K79" s="3"/>
      <c r="L79" s="2"/>
      <c r="M79" s="3"/>
      <c r="N79" s="2"/>
      <c r="O79" s="3"/>
      <c r="P79" s="2"/>
      <c r="Q79" s="3"/>
      <c r="R79" s="3"/>
      <c r="S79" s="2"/>
      <c r="T79" s="2"/>
      <c r="U79" s="2"/>
      <c r="V79" s="2"/>
      <c r="W79" s="2"/>
      <c r="X79" s="2"/>
      <c r="Y79" s="2"/>
      <c r="Z79" s="3"/>
      <c r="AA79" s="2"/>
      <c r="AB79" s="2"/>
      <c r="AC79" s="2"/>
      <c r="AD79" s="3"/>
      <c r="AE79" s="2"/>
      <c r="AF79" s="2"/>
      <c r="AG79" s="2"/>
      <c r="AH79" s="2"/>
      <c r="AI79" s="2"/>
      <c r="AJ79" s="2"/>
      <c r="AK79" s="2"/>
      <c r="AL79" s="2"/>
      <c r="AM79" s="2"/>
      <c r="AN79" s="2"/>
      <c r="AO79" s="2"/>
      <c r="AP79" s="2"/>
      <c r="AQ79" s="2"/>
      <c r="AR79" s="2"/>
      <c r="AS79" s="2"/>
      <c r="AT79" s="2"/>
      <c r="AU79" s="2"/>
      <c r="AV79" s="2"/>
      <c r="AW79" s="2"/>
      <c r="AX79" s="2"/>
      <c r="AY79" s="2"/>
      <c r="AZ79" s="2"/>
      <c r="BA79" s="2"/>
      <c r="BB79" s="2"/>
      <c r="BC79" s="2"/>
      <c r="BD79" s="2"/>
      <c r="BE79" s="2"/>
      <c r="BF79" s="2"/>
      <c r="BG79" s="2"/>
      <c r="BH79" s="2"/>
    </row>
    <row r="80" spans="1:60" x14ac:dyDescent="0.2">
      <c r="A80" s="2"/>
      <c r="B80" s="2"/>
      <c r="C80" s="2"/>
      <c r="D80" s="2"/>
      <c r="E80" s="2"/>
      <c r="F80" s="2"/>
      <c r="G80" s="2"/>
      <c r="H80" s="2"/>
      <c r="I80" s="2"/>
      <c r="J80" s="2"/>
      <c r="K80" s="3"/>
      <c r="L80" s="2"/>
      <c r="M80" s="3"/>
      <c r="N80" s="2"/>
      <c r="O80" s="3"/>
      <c r="P80" s="2"/>
      <c r="Q80" s="3"/>
      <c r="R80" s="3"/>
      <c r="S80" s="2"/>
      <c r="T80" s="2"/>
      <c r="U80" s="2"/>
      <c r="V80" s="2"/>
      <c r="W80" s="2"/>
      <c r="X80" s="2"/>
      <c r="Y80" s="2"/>
      <c r="Z80" s="3"/>
      <c r="AA80" s="2"/>
      <c r="AB80" s="2"/>
      <c r="AC80" s="2"/>
      <c r="AD80" s="3"/>
      <c r="AE80" s="2"/>
      <c r="AF80" s="2"/>
      <c r="AG80" s="2"/>
      <c r="AH80" s="2"/>
      <c r="AI80" s="2"/>
      <c r="AJ80" s="2"/>
      <c r="AK80" s="2"/>
      <c r="AL80" s="2"/>
      <c r="AM80" s="2"/>
      <c r="AN80" s="2"/>
      <c r="AO80" s="2"/>
      <c r="AP80" s="2"/>
      <c r="AQ80" s="2"/>
      <c r="AR80" s="2"/>
      <c r="AS80" s="2"/>
      <c r="AT80" s="2"/>
      <c r="AU80" s="2"/>
      <c r="AV80" s="2"/>
      <c r="AW80" s="2"/>
      <c r="AX80" s="2"/>
      <c r="AY80" s="2"/>
      <c r="AZ80" s="2"/>
      <c r="BA80" s="2"/>
      <c r="BB80" s="2"/>
      <c r="BC80" s="2"/>
      <c r="BD80" s="2"/>
      <c r="BE80" s="2"/>
      <c r="BF80" s="2"/>
      <c r="BG80" s="2"/>
      <c r="BH80" s="2"/>
    </row>
    <row r="81" spans="1:60" x14ac:dyDescent="0.2">
      <c r="A81" s="2"/>
      <c r="B81" s="2"/>
      <c r="C81" s="2"/>
      <c r="D81" s="2"/>
      <c r="E81" s="2"/>
      <c r="F81" s="2"/>
      <c r="G81" s="2"/>
      <c r="H81" s="2"/>
      <c r="I81" s="2"/>
      <c r="J81" s="2"/>
      <c r="K81" s="3"/>
      <c r="L81" s="2"/>
      <c r="M81" s="3"/>
      <c r="N81" s="2"/>
      <c r="O81" s="3"/>
      <c r="P81" s="2"/>
      <c r="Q81" s="3"/>
      <c r="R81" s="3"/>
      <c r="S81" s="2"/>
      <c r="T81" s="2"/>
      <c r="U81" s="2"/>
      <c r="V81" s="2"/>
      <c r="W81" s="2"/>
      <c r="X81" s="2"/>
      <c r="Y81" s="2"/>
      <c r="Z81" s="3"/>
      <c r="AA81" s="2"/>
      <c r="AB81" s="2"/>
      <c r="AC81" s="2"/>
      <c r="AD81" s="3"/>
      <c r="AE81" s="2"/>
      <c r="AF81" s="2"/>
      <c r="AG81" s="2"/>
      <c r="AH81" s="2"/>
      <c r="AI81" s="2"/>
      <c r="AJ81" s="2"/>
      <c r="AK81" s="2"/>
      <c r="AL81" s="2"/>
      <c r="AM81" s="2"/>
      <c r="AN81" s="2"/>
      <c r="AO81" s="2"/>
      <c r="AP81" s="2"/>
      <c r="AQ81" s="2"/>
      <c r="AR81" s="2"/>
      <c r="AS81" s="2"/>
      <c r="AT81" s="2"/>
      <c r="AU81" s="2"/>
      <c r="AV81" s="2"/>
      <c r="AW81" s="2"/>
      <c r="AX81" s="2"/>
      <c r="AY81" s="2"/>
      <c r="AZ81" s="2"/>
      <c r="BA81" s="2"/>
      <c r="BB81" s="2"/>
      <c r="BC81" s="2"/>
      <c r="BD81" s="2"/>
      <c r="BE81" s="2"/>
      <c r="BF81" s="2"/>
      <c r="BG81" s="2"/>
      <c r="BH81" s="2"/>
    </row>
    <row r="82" spans="1:60" x14ac:dyDescent="0.2">
      <c r="A82" s="2"/>
      <c r="B82" s="2"/>
      <c r="C82" s="2"/>
      <c r="D82" s="2"/>
      <c r="E82" s="2"/>
      <c r="F82" s="2"/>
      <c r="G82" s="2"/>
      <c r="H82" s="2"/>
      <c r="I82" s="2"/>
      <c r="J82" s="2"/>
      <c r="K82" s="3"/>
      <c r="L82" s="2"/>
      <c r="M82" s="3"/>
      <c r="N82" s="2"/>
      <c r="O82" s="3"/>
      <c r="P82" s="2"/>
      <c r="Q82" s="3"/>
      <c r="R82" s="3"/>
      <c r="S82" s="2"/>
      <c r="T82" s="2"/>
      <c r="U82" s="2"/>
      <c r="V82" s="2"/>
      <c r="W82" s="2"/>
      <c r="X82" s="2"/>
      <c r="Y82" s="2"/>
      <c r="Z82" s="3"/>
      <c r="AA82" s="2"/>
      <c r="AB82" s="2"/>
      <c r="AC82" s="2"/>
      <c r="AD82" s="3"/>
      <c r="AE82" s="2"/>
      <c r="AF82" s="2"/>
      <c r="AG82" s="2"/>
      <c r="AH82" s="2"/>
      <c r="AI82" s="2"/>
      <c r="AJ82" s="2"/>
      <c r="AK82" s="2"/>
      <c r="AL82" s="2"/>
      <c r="AM82" s="2"/>
      <c r="AN82" s="2"/>
      <c r="AO82" s="2"/>
      <c r="AP82" s="2"/>
      <c r="AQ82" s="2"/>
      <c r="AR82" s="2"/>
      <c r="AS82" s="2"/>
      <c r="AT82" s="2"/>
      <c r="AU82" s="2"/>
      <c r="AV82" s="2"/>
      <c r="AW82" s="2"/>
      <c r="AX82" s="2"/>
      <c r="AY82" s="2"/>
      <c r="AZ82" s="2"/>
      <c r="BA82" s="2"/>
      <c r="BB82" s="2"/>
      <c r="BC82" s="2"/>
      <c r="BD82" s="2"/>
      <c r="BE82" s="2"/>
      <c r="BF82" s="2"/>
      <c r="BG82" s="2"/>
      <c r="BH82" s="2"/>
    </row>
    <row r="83" spans="1:60" x14ac:dyDescent="0.2">
      <c r="A83" s="2"/>
      <c r="B83" s="2"/>
      <c r="C83" s="2"/>
      <c r="D83" s="2"/>
      <c r="E83" s="2"/>
      <c r="F83" s="2"/>
      <c r="G83" s="2"/>
      <c r="H83" s="2"/>
      <c r="I83" s="2"/>
      <c r="J83" s="2"/>
      <c r="K83" s="3"/>
      <c r="L83" s="2"/>
      <c r="M83" s="3"/>
      <c r="N83" s="2"/>
      <c r="O83" s="3"/>
      <c r="P83" s="2"/>
      <c r="Q83" s="3"/>
      <c r="R83" s="3"/>
      <c r="S83" s="2"/>
      <c r="T83" s="2"/>
      <c r="U83" s="2"/>
      <c r="V83" s="2"/>
      <c r="W83" s="2"/>
      <c r="X83" s="2"/>
      <c r="Y83" s="2"/>
      <c r="Z83" s="3"/>
      <c r="AA83" s="2"/>
      <c r="AB83" s="2"/>
      <c r="AC83" s="2"/>
      <c r="AD83" s="3"/>
      <c r="AE83" s="2"/>
      <c r="AF83" s="2"/>
      <c r="AG83" s="2"/>
      <c r="AH83" s="2"/>
      <c r="AI83" s="2"/>
      <c r="AJ83" s="2"/>
      <c r="AK83" s="2"/>
      <c r="AL83" s="2"/>
      <c r="AM83" s="2"/>
      <c r="AN83" s="2"/>
      <c r="AO83" s="2"/>
      <c r="AP83" s="2"/>
      <c r="AQ83" s="2"/>
      <c r="AR83" s="2"/>
      <c r="AS83" s="2"/>
      <c r="AT83" s="2"/>
      <c r="AU83" s="2"/>
      <c r="AV83" s="2"/>
      <c r="AW83" s="2"/>
      <c r="AX83" s="2"/>
      <c r="AY83" s="2"/>
      <c r="AZ83" s="2"/>
      <c r="BA83" s="2"/>
      <c r="BB83" s="2"/>
      <c r="BC83" s="2"/>
      <c r="BD83" s="2"/>
      <c r="BE83" s="2"/>
      <c r="BF83" s="2"/>
      <c r="BG83" s="2"/>
      <c r="BH83" s="2"/>
    </row>
    <row r="84" spans="1:60" x14ac:dyDescent="0.2">
      <c r="A84" s="2"/>
      <c r="B84" s="2"/>
      <c r="C84" s="2"/>
      <c r="D84" s="2"/>
      <c r="E84" s="2"/>
      <c r="F84" s="2"/>
      <c r="G84" s="2"/>
      <c r="H84" s="2"/>
      <c r="I84" s="2"/>
      <c r="J84" s="2"/>
      <c r="K84" s="3"/>
      <c r="L84" s="2"/>
      <c r="M84" s="3"/>
      <c r="N84" s="2"/>
      <c r="O84" s="3"/>
      <c r="P84" s="2"/>
      <c r="Q84" s="3"/>
      <c r="R84" s="3"/>
      <c r="S84" s="2"/>
      <c r="T84" s="2"/>
      <c r="U84" s="2"/>
      <c r="V84" s="2"/>
      <c r="W84" s="2"/>
      <c r="X84" s="2"/>
      <c r="Y84" s="2"/>
      <c r="Z84" s="3"/>
      <c r="AA84" s="2"/>
      <c r="AB84" s="2"/>
      <c r="AC84" s="2"/>
      <c r="AD84" s="3"/>
      <c r="AE84" s="2"/>
      <c r="AF84" s="2"/>
      <c r="AG84" s="2"/>
      <c r="AH84" s="2"/>
      <c r="AI84" s="2"/>
      <c r="AJ84" s="2"/>
      <c r="AK84" s="2"/>
      <c r="AL84" s="2"/>
      <c r="AM84" s="2"/>
      <c r="AN84" s="2"/>
      <c r="AO84" s="2"/>
      <c r="AP84" s="2"/>
      <c r="AQ84" s="2"/>
      <c r="AR84" s="2"/>
      <c r="AS84" s="2"/>
      <c r="AT84" s="2"/>
      <c r="AU84" s="2"/>
      <c r="AV84" s="2"/>
      <c r="AW84" s="2"/>
      <c r="AX84" s="2"/>
      <c r="AY84" s="2"/>
      <c r="AZ84" s="2"/>
      <c r="BA84" s="2"/>
      <c r="BB84" s="2"/>
      <c r="BC84" s="2"/>
      <c r="BD84" s="2"/>
      <c r="BE84" s="2"/>
      <c r="BF84" s="2"/>
      <c r="BG84" s="2"/>
      <c r="BH84" s="2"/>
    </row>
    <row r="85" spans="1:60" x14ac:dyDescent="0.2">
      <c r="A85" s="2"/>
      <c r="B85" s="2"/>
      <c r="C85" s="2"/>
      <c r="D85" s="2"/>
      <c r="E85" s="2"/>
      <c r="F85" s="2"/>
      <c r="G85" s="2"/>
      <c r="H85" s="2"/>
      <c r="I85" s="2"/>
      <c r="J85" s="2"/>
      <c r="K85" s="3"/>
      <c r="L85" s="2"/>
      <c r="M85" s="3"/>
      <c r="N85" s="2"/>
      <c r="O85" s="3"/>
      <c r="P85" s="2"/>
      <c r="Q85" s="3"/>
      <c r="R85" s="3"/>
      <c r="S85" s="2"/>
      <c r="T85" s="2"/>
      <c r="U85" s="2"/>
      <c r="V85" s="2"/>
      <c r="W85" s="2"/>
      <c r="X85" s="2"/>
      <c r="Y85" s="2"/>
      <c r="Z85" s="3"/>
      <c r="AA85" s="2"/>
      <c r="AB85" s="2"/>
      <c r="AC85" s="2"/>
      <c r="AD85" s="3"/>
      <c r="AE85" s="2"/>
      <c r="AF85" s="2"/>
      <c r="AG85" s="2"/>
      <c r="AH85" s="2"/>
      <c r="AI85" s="2"/>
      <c r="AJ85" s="2"/>
      <c r="AK85" s="2"/>
      <c r="AL85" s="2"/>
      <c r="AM85" s="2"/>
      <c r="AN85" s="2"/>
      <c r="AO85" s="2"/>
      <c r="AP85" s="2"/>
      <c r="AQ85" s="2"/>
      <c r="AR85" s="2"/>
      <c r="AS85" s="2"/>
      <c r="AT85" s="2"/>
      <c r="AU85" s="2"/>
      <c r="AV85" s="2"/>
      <c r="AW85" s="2"/>
      <c r="AX85" s="2"/>
      <c r="AY85" s="2"/>
      <c r="AZ85" s="2"/>
      <c r="BA85" s="2"/>
      <c r="BB85" s="2"/>
      <c r="BC85" s="2"/>
      <c r="BD85" s="2"/>
      <c r="BE85" s="2"/>
      <c r="BF85" s="2"/>
      <c r="BG85" s="2"/>
      <c r="BH85" s="2"/>
    </row>
    <row r="86" spans="1:60" x14ac:dyDescent="0.2">
      <c r="A86" s="2"/>
      <c r="B86" s="2"/>
      <c r="C86" s="2"/>
      <c r="D86" s="2"/>
      <c r="E86" s="2"/>
      <c r="F86" s="2"/>
      <c r="G86" s="2"/>
      <c r="H86" s="2"/>
      <c r="I86" s="2"/>
      <c r="J86" s="2"/>
      <c r="K86" s="3"/>
      <c r="L86" s="2"/>
      <c r="M86" s="3"/>
      <c r="N86" s="2"/>
      <c r="O86" s="3"/>
      <c r="P86" s="2"/>
      <c r="Q86" s="3"/>
      <c r="R86" s="3"/>
      <c r="S86" s="2"/>
      <c r="T86" s="2"/>
      <c r="U86" s="2"/>
      <c r="V86" s="2"/>
      <c r="W86" s="2"/>
      <c r="X86" s="2"/>
      <c r="Y86" s="2"/>
      <c r="Z86" s="3"/>
      <c r="AA86" s="2"/>
      <c r="AB86" s="2"/>
      <c r="AC86" s="2"/>
      <c r="AD86" s="3"/>
      <c r="AE86" s="2"/>
      <c r="AF86" s="2"/>
      <c r="AG86" s="2"/>
      <c r="AH86" s="2"/>
      <c r="AI86" s="2"/>
      <c r="AJ86" s="2"/>
      <c r="AK86" s="2"/>
      <c r="AL86" s="2"/>
      <c r="AM86" s="2"/>
      <c r="AN86" s="2"/>
      <c r="AO86" s="2"/>
      <c r="AP86" s="2"/>
      <c r="AQ86" s="2"/>
      <c r="AR86" s="2"/>
      <c r="AS86" s="2"/>
      <c r="AT86" s="2"/>
      <c r="AU86" s="2"/>
      <c r="AV86" s="2"/>
      <c r="AW86" s="2"/>
      <c r="AX86" s="2"/>
      <c r="AY86" s="2"/>
      <c r="AZ86" s="2"/>
      <c r="BA86" s="2"/>
      <c r="BB86" s="2"/>
      <c r="BC86" s="2"/>
      <c r="BD86" s="2"/>
      <c r="BE86" s="2"/>
      <c r="BF86" s="2"/>
      <c r="BG86" s="2"/>
      <c r="BH86" s="2"/>
    </row>
    <row r="87" spans="1:60" x14ac:dyDescent="0.2">
      <c r="A87" s="2"/>
      <c r="B87" s="2"/>
      <c r="C87" s="2"/>
      <c r="D87" s="2"/>
      <c r="E87" s="2"/>
      <c r="F87" s="2"/>
      <c r="G87" s="2"/>
      <c r="H87" s="2"/>
      <c r="I87" s="2"/>
      <c r="J87" s="2"/>
      <c r="K87" s="3"/>
      <c r="L87" s="2"/>
      <c r="M87" s="3"/>
      <c r="N87" s="2"/>
      <c r="O87" s="3"/>
      <c r="P87" s="2"/>
      <c r="Q87" s="3"/>
      <c r="R87" s="3"/>
      <c r="S87" s="2"/>
      <c r="T87" s="2"/>
      <c r="U87" s="2"/>
      <c r="V87" s="2"/>
      <c r="W87" s="2"/>
      <c r="X87" s="2"/>
      <c r="Y87" s="2"/>
      <c r="Z87" s="3"/>
      <c r="AA87" s="2"/>
      <c r="AB87" s="2"/>
      <c r="AC87" s="2"/>
      <c r="AD87" s="3"/>
      <c r="AE87" s="2"/>
      <c r="AF87" s="2"/>
      <c r="AG87" s="2"/>
      <c r="AH87" s="2"/>
      <c r="AI87" s="2"/>
      <c r="AJ87" s="2"/>
      <c r="AK87" s="2"/>
      <c r="AL87" s="2"/>
      <c r="AM87" s="2"/>
      <c r="AN87" s="2"/>
      <c r="AO87" s="2"/>
      <c r="AP87" s="2"/>
      <c r="AQ87" s="2"/>
      <c r="AR87" s="2"/>
      <c r="AS87" s="2"/>
      <c r="AT87" s="2"/>
      <c r="AU87" s="2"/>
      <c r="AV87" s="2"/>
      <c r="AW87" s="2"/>
      <c r="AX87" s="2"/>
      <c r="AY87" s="2"/>
      <c r="AZ87" s="2"/>
      <c r="BA87" s="2"/>
      <c r="BB87" s="2"/>
      <c r="BC87" s="2"/>
      <c r="BD87" s="2"/>
      <c r="BE87" s="2"/>
      <c r="BF87" s="2"/>
      <c r="BG87" s="2"/>
      <c r="BH87" s="2"/>
    </row>
    <row r="88" spans="1:60" x14ac:dyDescent="0.2">
      <c r="A88" s="2"/>
      <c r="B88" s="2"/>
      <c r="C88" s="2"/>
      <c r="D88" s="2"/>
      <c r="E88" s="2"/>
      <c r="F88" s="2"/>
      <c r="G88" s="2"/>
      <c r="H88" s="2"/>
      <c r="I88" s="2"/>
      <c r="J88" s="2"/>
      <c r="K88" s="3"/>
      <c r="L88" s="2"/>
      <c r="M88" s="3"/>
      <c r="N88" s="2"/>
      <c r="O88" s="3"/>
      <c r="P88" s="2"/>
      <c r="Q88" s="3"/>
      <c r="R88" s="3"/>
      <c r="S88" s="2"/>
      <c r="T88" s="2"/>
      <c r="U88" s="2"/>
      <c r="V88" s="2"/>
      <c r="W88" s="2"/>
      <c r="X88" s="2"/>
      <c r="Y88" s="2"/>
      <c r="Z88" s="3"/>
      <c r="AA88" s="2"/>
      <c r="AB88" s="2"/>
      <c r="AC88" s="2"/>
      <c r="AD88" s="3"/>
      <c r="AE88" s="2"/>
      <c r="AF88" s="2"/>
      <c r="AG88" s="2"/>
      <c r="AH88" s="2"/>
      <c r="AI88" s="2"/>
      <c r="AJ88" s="2"/>
      <c r="AK88" s="2"/>
      <c r="AL88" s="2"/>
      <c r="AM88" s="2"/>
      <c r="AN88" s="2"/>
      <c r="AO88" s="2"/>
      <c r="AP88" s="2"/>
      <c r="AQ88" s="2"/>
      <c r="AR88" s="2"/>
      <c r="AS88" s="2"/>
      <c r="AT88" s="2"/>
      <c r="AU88" s="2"/>
      <c r="AV88" s="2"/>
      <c r="AW88" s="2"/>
      <c r="AX88" s="2"/>
      <c r="AY88" s="2"/>
      <c r="AZ88" s="2"/>
      <c r="BA88" s="2"/>
      <c r="BB88" s="2"/>
      <c r="BC88" s="2"/>
      <c r="BD88" s="2"/>
      <c r="BE88" s="2"/>
      <c r="BF88" s="2"/>
      <c r="BG88" s="2"/>
      <c r="BH88" s="2"/>
    </row>
    <row r="89" spans="1:60" x14ac:dyDescent="0.2">
      <c r="A89" s="2"/>
      <c r="B89" s="2"/>
      <c r="C89" s="2"/>
      <c r="D89" s="2"/>
      <c r="E89" s="2"/>
      <c r="F89" s="2"/>
      <c r="G89" s="2"/>
      <c r="H89" s="2"/>
      <c r="I89" s="2"/>
      <c r="J89" s="2"/>
      <c r="K89" s="3"/>
      <c r="L89" s="2"/>
      <c r="M89" s="3"/>
      <c r="N89" s="2"/>
      <c r="O89" s="3"/>
      <c r="P89" s="2"/>
      <c r="Q89" s="3"/>
      <c r="R89" s="3"/>
      <c r="S89" s="2"/>
      <c r="T89" s="2"/>
      <c r="U89" s="2"/>
      <c r="V89" s="2"/>
      <c r="W89" s="2"/>
      <c r="X89" s="2"/>
      <c r="Y89" s="2"/>
      <c r="Z89" s="3"/>
      <c r="AA89" s="2"/>
      <c r="AB89" s="2"/>
      <c r="AC89" s="2"/>
      <c r="AD89" s="3"/>
      <c r="AE89" s="2"/>
      <c r="AF89" s="2"/>
      <c r="AG89" s="2"/>
      <c r="AH89" s="2"/>
      <c r="AI89" s="2"/>
      <c r="AJ89" s="2"/>
      <c r="AK89" s="2"/>
      <c r="AL89" s="2"/>
      <c r="AM89" s="2"/>
      <c r="AN89" s="2"/>
      <c r="AO89" s="2"/>
      <c r="AP89" s="2"/>
      <c r="AQ89" s="2"/>
      <c r="AR89" s="2"/>
      <c r="AS89" s="2"/>
      <c r="AT89" s="2"/>
      <c r="AU89" s="2"/>
      <c r="AV89" s="2"/>
      <c r="AW89" s="2"/>
      <c r="AX89" s="2"/>
      <c r="AY89" s="2"/>
      <c r="AZ89" s="2"/>
      <c r="BA89" s="2"/>
      <c r="BB89" s="2"/>
      <c r="BC89" s="2"/>
      <c r="BD89" s="2"/>
      <c r="BE89" s="2"/>
      <c r="BF89" s="2"/>
      <c r="BG89" s="2"/>
      <c r="BH89" s="2"/>
    </row>
    <row r="90" spans="1:60" x14ac:dyDescent="0.2">
      <c r="A90" s="2"/>
      <c r="B90" s="2"/>
      <c r="C90" s="2"/>
      <c r="D90" s="2"/>
      <c r="E90" s="2"/>
      <c r="F90" s="2"/>
      <c r="G90" s="2"/>
      <c r="H90" s="2"/>
      <c r="I90" s="2"/>
      <c r="J90" s="2"/>
      <c r="K90" s="3"/>
      <c r="L90" s="2"/>
      <c r="M90" s="3"/>
      <c r="N90" s="2"/>
      <c r="O90" s="3"/>
      <c r="P90" s="2"/>
      <c r="Q90" s="3"/>
      <c r="R90" s="3"/>
      <c r="S90" s="2"/>
      <c r="T90" s="2"/>
      <c r="U90" s="2"/>
      <c r="V90" s="2"/>
      <c r="W90" s="2"/>
      <c r="X90" s="2"/>
      <c r="Y90" s="2"/>
      <c r="Z90" s="3"/>
      <c r="AA90" s="2"/>
      <c r="AB90" s="2"/>
      <c r="AC90" s="2"/>
      <c r="AD90" s="3"/>
      <c r="AE90" s="2"/>
      <c r="AF90" s="2"/>
      <c r="AG90" s="2"/>
      <c r="AH90" s="2"/>
      <c r="AI90" s="2"/>
      <c r="AJ90" s="2"/>
      <c r="AK90" s="2"/>
      <c r="AL90" s="2"/>
      <c r="AM90" s="2"/>
      <c r="AN90" s="2"/>
      <c r="AO90" s="2"/>
      <c r="AP90" s="2"/>
      <c r="AQ90" s="2"/>
      <c r="AR90" s="2"/>
      <c r="AS90" s="2"/>
      <c r="AT90" s="2"/>
      <c r="AU90" s="2"/>
      <c r="AV90" s="2"/>
      <c r="AW90" s="2"/>
      <c r="AX90" s="2"/>
      <c r="AY90" s="2"/>
      <c r="AZ90" s="2"/>
      <c r="BA90" s="2"/>
      <c r="BB90" s="2"/>
      <c r="BC90" s="2"/>
      <c r="BD90" s="2"/>
      <c r="BE90" s="2"/>
      <c r="BF90" s="2"/>
      <c r="BG90" s="2"/>
      <c r="BH90" s="2"/>
    </row>
    <row r="91" spans="1:60" x14ac:dyDescent="0.2">
      <c r="A91" s="2"/>
      <c r="B91" s="2"/>
      <c r="C91" s="2"/>
      <c r="D91" s="2"/>
      <c r="E91" s="2"/>
      <c r="F91" s="2"/>
      <c r="G91" s="2"/>
      <c r="H91" s="2"/>
      <c r="I91" s="2"/>
      <c r="J91" s="2"/>
      <c r="K91" s="3"/>
      <c r="L91" s="2"/>
      <c r="M91" s="3"/>
      <c r="N91" s="2"/>
      <c r="O91" s="3"/>
      <c r="P91" s="2"/>
      <c r="Q91" s="3"/>
      <c r="R91" s="3"/>
      <c r="S91" s="2"/>
      <c r="T91" s="2"/>
      <c r="U91" s="2"/>
      <c r="V91" s="2"/>
      <c r="W91" s="2"/>
      <c r="X91" s="2"/>
      <c r="Y91" s="2"/>
      <c r="Z91" s="3"/>
      <c r="AA91" s="2"/>
      <c r="AB91" s="2"/>
      <c r="AC91" s="2"/>
      <c r="AD91" s="3"/>
      <c r="AE91" s="2"/>
      <c r="AF91" s="2"/>
      <c r="AG91" s="2"/>
      <c r="AH91" s="2"/>
      <c r="AI91" s="2"/>
      <c r="AJ91" s="2"/>
      <c r="AK91" s="2"/>
      <c r="AL91" s="2"/>
      <c r="AM91" s="2"/>
      <c r="AN91" s="2"/>
      <c r="AO91" s="2"/>
      <c r="AP91" s="2"/>
      <c r="AQ91" s="2"/>
      <c r="AR91" s="2"/>
      <c r="AS91" s="2"/>
      <c r="AT91" s="2"/>
      <c r="AU91" s="2"/>
      <c r="AV91" s="2"/>
      <c r="AW91" s="2"/>
      <c r="AX91" s="2"/>
      <c r="AY91" s="2"/>
      <c r="AZ91" s="2"/>
      <c r="BA91" s="2"/>
      <c r="BB91" s="2"/>
      <c r="BC91" s="2"/>
      <c r="BD91" s="2"/>
      <c r="BE91" s="2"/>
      <c r="BF91" s="2"/>
      <c r="BG91" s="2"/>
      <c r="BH91" s="2"/>
    </row>
    <row r="92" spans="1:60" x14ac:dyDescent="0.2">
      <c r="A92" s="2"/>
      <c r="B92" s="2"/>
      <c r="C92" s="2"/>
      <c r="D92" s="2"/>
      <c r="E92" s="2"/>
      <c r="F92" s="2"/>
      <c r="G92" s="2"/>
      <c r="H92" s="2"/>
      <c r="I92" s="2"/>
      <c r="J92" s="2"/>
      <c r="K92" s="3"/>
      <c r="L92" s="2"/>
      <c r="M92" s="3"/>
      <c r="N92" s="2"/>
      <c r="O92" s="3"/>
      <c r="P92" s="2"/>
      <c r="Q92" s="3"/>
      <c r="R92" s="3"/>
      <c r="S92" s="2"/>
      <c r="T92" s="2"/>
      <c r="U92" s="2"/>
      <c r="V92" s="2"/>
      <c r="W92" s="2"/>
      <c r="X92" s="2"/>
      <c r="Y92" s="2"/>
      <c r="Z92" s="3"/>
      <c r="AA92" s="2"/>
      <c r="AB92" s="2"/>
      <c r="AC92" s="2"/>
      <c r="AD92" s="3"/>
      <c r="AE92" s="2"/>
      <c r="AF92" s="2"/>
      <c r="AG92" s="2"/>
      <c r="AH92" s="2"/>
      <c r="AI92" s="2"/>
      <c r="AJ92" s="2"/>
      <c r="AK92" s="2"/>
      <c r="AL92" s="2"/>
      <c r="AM92" s="2"/>
      <c r="AN92" s="2"/>
      <c r="AO92" s="2"/>
      <c r="AP92" s="2"/>
      <c r="AQ92" s="2"/>
      <c r="AR92" s="2"/>
      <c r="AS92" s="2"/>
      <c r="AT92" s="2"/>
      <c r="AU92" s="2"/>
      <c r="AV92" s="2"/>
      <c r="AW92" s="2"/>
      <c r="AX92" s="2"/>
      <c r="AY92" s="2"/>
      <c r="AZ92" s="2"/>
      <c r="BA92" s="2"/>
      <c r="BB92" s="2"/>
      <c r="BC92" s="2"/>
      <c r="BD92" s="2"/>
      <c r="BE92" s="2"/>
      <c r="BF92" s="2"/>
      <c r="BG92" s="2"/>
      <c r="BH92" s="2"/>
    </row>
    <row r="93" spans="1:60" x14ac:dyDescent="0.2">
      <c r="A93" s="2"/>
      <c r="B93" s="2"/>
      <c r="C93" s="2"/>
      <c r="D93" s="2"/>
      <c r="E93" s="2"/>
      <c r="F93" s="2"/>
      <c r="G93" s="2"/>
      <c r="H93" s="2"/>
      <c r="I93" s="2"/>
      <c r="J93" s="2"/>
      <c r="K93" s="3"/>
      <c r="L93" s="2"/>
      <c r="M93" s="3"/>
      <c r="N93" s="2"/>
      <c r="O93" s="3"/>
      <c r="P93" s="2"/>
      <c r="Q93" s="3"/>
      <c r="R93" s="3"/>
      <c r="S93" s="2"/>
      <c r="T93" s="2"/>
      <c r="U93" s="2"/>
      <c r="V93" s="2"/>
      <c r="W93" s="2"/>
      <c r="X93" s="2"/>
      <c r="Y93" s="2"/>
      <c r="Z93" s="3"/>
      <c r="AA93" s="2"/>
      <c r="AB93" s="2"/>
      <c r="AC93" s="2"/>
      <c r="AD93" s="3"/>
      <c r="AE93" s="2"/>
      <c r="AF93" s="2"/>
      <c r="AG93" s="2"/>
      <c r="AH93" s="2"/>
      <c r="AI93" s="2"/>
      <c r="AJ93" s="2"/>
      <c r="AK93" s="2"/>
      <c r="AL93" s="2"/>
      <c r="AM93" s="2"/>
      <c r="AN93" s="2"/>
      <c r="AO93" s="2"/>
      <c r="AP93" s="2"/>
      <c r="AQ93" s="2"/>
      <c r="AR93" s="2"/>
      <c r="AS93" s="2"/>
      <c r="AT93" s="2"/>
      <c r="AU93" s="2"/>
      <c r="AV93" s="2"/>
      <c r="AW93" s="2"/>
      <c r="AX93" s="2"/>
      <c r="AY93" s="2"/>
      <c r="AZ93" s="2"/>
      <c r="BA93" s="2"/>
      <c r="BB93" s="2"/>
      <c r="BC93" s="2"/>
      <c r="BD93" s="2"/>
      <c r="BE93" s="2"/>
      <c r="BF93" s="2"/>
      <c r="BG93" s="2"/>
      <c r="BH93" s="2"/>
    </row>
    <row r="94" spans="1:60" x14ac:dyDescent="0.2">
      <c r="A94" s="2"/>
      <c r="B94" s="2"/>
      <c r="C94" s="2"/>
      <c r="D94" s="2"/>
      <c r="E94" s="2"/>
      <c r="F94" s="2"/>
      <c r="G94" s="2"/>
      <c r="H94" s="2"/>
      <c r="I94" s="2"/>
      <c r="J94" s="2"/>
      <c r="K94" s="3"/>
      <c r="L94" s="2"/>
      <c r="M94" s="3"/>
      <c r="N94" s="2"/>
      <c r="O94" s="3"/>
      <c r="P94" s="2"/>
      <c r="Q94" s="3"/>
      <c r="R94" s="3"/>
      <c r="S94" s="2"/>
      <c r="T94" s="2"/>
      <c r="U94" s="2"/>
      <c r="V94" s="2"/>
      <c r="W94" s="2"/>
      <c r="X94" s="2"/>
      <c r="Y94" s="2"/>
      <c r="Z94" s="3"/>
      <c r="AA94" s="2"/>
      <c r="AB94" s="2"/>
      <c r="AC94" s="2"/>
      <c r="AD94" s="3"/>
      <c r="AE94" s="2"/>
      <c r="AF94" s="2"/>
      <c r="AG94" s="2"/>
      <c r="AH94" s="2"/>
      <c r="AI94" s="2"/>
      <c r="AJ94" s="2"/>
      <c r="AK94" s="2"/>
      <c r="AL94" s="2"/>
      <c r="AM94" s="2"/>
      <c r="AN94" s="2"/>
      <c r="AO94" s="2"/>
      <c r="AP94" s="2"/>
      <c r="AQ94" s="2"/>
      <c r="AR94" s="2"/>
      <c r="AS94" s="2"/>
      <c r="AT94" s="2"/>
      <c r="AU94" s="2"/>
      <c r="AV94" s="2"/>
      <c r="AW94" s="2"/>
      <c r="AX94" s="2"/>
      <c r="AY94" s="2"/>
      <c r="AZ94" s="2"/>
      <c r="BA94" s="2"/>
      <c r="BB94" s="2"/>
      <c r="BC94" s="2"/>
      <c r="BD94" s="2"/>
      <c r="BE94" s="2"/>
      <c r="BF94" s="2"/>
      <c r="BG94" s="2"/>
      <c r="BH94" s="2"/>
    </row>
    <row r="95" spans="1:60" x14ac:dyDescent="0.2">
      <c r="A95" s="2"/>
      <c r="B95" s="2"/>
      <c r="C95" s="2"/>
      <c r="D95" s="2"/>
      <c r="E95" s="2"/>
      <c r="F95" s="2"/>
      <c r="G95" s="2"/>
      <c r="H95" s="2"/>
      <c r="I95" s="2"/>
      <c r="J95" s="2"/>
      <c r="K95" s="3"/>
      <c r="L95" s="2"/>
      <c r="M95" s="3"/>
      <c r="N95" s="2"/>
      <c r="O95" s="3"/>
      <c r="P95" s="2"/>
      <c r="Q95" s="3"/>
      <c r="R95" s="3"/>
      <c r="S95" s="2"/>
      <c r="T95" s="2"/>
      <c r="U95" s="2"/>
      <c r="V95" s="2"/>
      <c r="W95" s="2"/>
      <c r="X95" s="2"/>
      <c r="Y95" s="2"/>
      <c r="Z95" s="3"/>
      <c r="AA95" s="2"/>
      <c r="AB95" s="2"/>
      <c r="AC95" s="2"/>
      <c r="AD95" s="3"/>
      <c r="AE95" s="2"/>
      <c r="AF95" s="2"/>
      <c r="AG95" s="2"/>
      <c r="AH95" s="2"/>
      <c r="AI95" s="2"/>
      <c r="AJ95" s="2"/>
      <c r="AK95" s="2"/>
      <c r="AL95" s="2"/>
      <c r="AM95" s="2"/>
      <c r="AN95" s="2"/>
      <c r="AO95" s="2"/>
      <c r="AP95" s="2"/>
      <c r="AQ95" s="2"/>
      <c r="AR95" s="2"/>
      <c r="AS95" s="2"/>
      <c r="AT95" s="2"/>
      <c r="AU95" s="2"/>
      <c r="AV95" s="2"/>
      <c r="AW95" s="2"/>
      <c r="AX95" s="2"/>
      <c r="AY95" s="2"/>
      <c r="AZ95" s="2"/>
      <c r="BA95" s="2"/>
      <c r="BB95" s="2"/>
      <c r="BC95" s="2"/>
      <c r="BD95" s="2"/>
      <c r="BE95" s="2"/>
      <c r="BF95" s="2"/>
      <c r="BG95" s="2"/>
      <c r="BH95" s="2"/>
    </row>
    <row r="96" spans="1:60" x14ac:dyDescent="0.2">
      <c r="A96" s="2"/>
      <c r="B96" s="2"/>
      <c r="C96" s="2"/>
      <c r="D96" s="2"/>
      <c r="E96" s="2"/>
      <c r="F96" s="2"/>
      <c r="G96" s="2"/>
      <c r="H96" s="2"/>
      <c r="I96" s="2"/>
      <c r="J96" s="2"/>
      <c r="K96" s="3"/>
      <c r="L96" s="2"/>
      <c r="M96" s="3"/>
      <c r="N96" s="2"/>
      <c r="O96" s="3"/>
      <c r="P96" s="2"/>
      <c r="Q96" s="3"/>
      <c r="R96" s="3"/>
      <c r="S96" s="2"/>
      <c r="T96" s="2"/>
      <c r="U96" s="2"/>
      <c r="V96" s="2"/>
      <c r="W96" s="2"/>
      <c r="X96" s="2"/>
      <c r="Y96" s="2"/>
      <c r="Z96" s="3"/>
      <c r="AA96" s="2"/>
      <c r="AB96" s="2"/>
      <c r="AC96" s="2"/>
      <c r="AD96" s="3"/>
      <c r="AE96" s="2"/>
      <c r="AF96" s="2"/>
      <c r="AG96" s="2"/>
      <c r="AH96" s="2"/>
      <c r="AI96" s="2"/>
      <c r="AJ96" s="2"/>
      <c r="AK96" s="2"/>
      <c r="AL96" s="2"/>
      <c r="AM96" s="2"/>
      <c r="AN96" s="2"/>
      <c r="AO96" s="2"/>
      <c r="AP96" s="2"/>
      <c r="AQ96" s="2"/>
      <c r="AR96" s="2"/>
      <c r="AS96" s="2"/>
      <c r="AT96" s="2"/>
      <c r="AU96" s="2"/>
      <c r="AV96" s="2"/>
      <c r="AW96" s="2"/>
      <c r="AX96" s="2"/>
      <c r="AY96" s="2"/>
      <c r="AZ96" s="2"/>
      <c r="BA96" s="2"/>
      <c r="BB96" s="2"/>
      <c r="BC96" s="2"/>
      <c r="BD96" s="2"/>
      <c r="BE96" s="2"/>
      <c r="BF96" s="2"/>
      <c r="BG96" s="2"/>
      <c r="BH96" s="2"/>
    </row>
    <row r="97" spans="1:60" x14ac:dyDescent="0.2">
      <c r="A97" s="2"/>
      <c r="B97" s="2"/>
      <c r="C97" s="2"/>
      <c r="D97" s="2"/>
      <c r="E97" s="2"/>
      <c r="F97" s="2"/>
      <c r="G97" s="2"/>
      <c r="H97" s="2"/>
      <c r="I97" s="2"/>
      <c r="J97" s="2"/>
      <c r="K97" s="3"/>
      <c r="L97" s="2"/>
      <c r="M97" s="3"/>
      <c r="N97" s="2"/>
      <c r="O97" s="3"/>
      <c r="P97" s="2"/>
      <c r="Q97" s="3"/>
      <c r="R97" s="3"/>
      <c r="S97" s="2"/>
      <c r="T97" s="2"/>
      <c r="U97" s="2"/>
      <c r="V97" s="2"/>
      <c r="W97" s="2"/>
      <c r="X97" s="2"/>
      <c r="Y97" s="2"/>
      <c r="Z97" s="3"/>
      <c r="AA97" s="2"/>
      <c r="AB97" s="2"/>
      <c r="AC97" s="2"/>
      <c r="AD97" s="3"/>
      <c r="AE97" s="2"/>
      <c r="AF97" s="2"/>
      <c r="AG97" s="2"/>
      <c r="AH97" s="2"/>
      <c r="AI97" s="2"/>
      <c r="AJ97" s="2"/>
      <c r="AK97" s="2"/>
      <c r="AL97" s="2"/>
      <c r="AM97" s="2"/>
      <c r="AN97" s="2"/>
      <c r="AO97" s="2"/>
      <c r="AP97" s="2"/>
      <c r="AQ97" s="2"/>
      <c r="AR97" s="2"/>
      <c r="AS97" s="2"/>
      <c r="AT97" s="2"/>
      <c r="AU97" s="2"/>
      <c r="AV97" s="2"/>
      <c r="AW97" s="2"/>
      <c r="AX97" s="2"/>
      <c r="AY97" s="2"/>
      <c r="AZ97" s="2"/>
      <c r="BA97" s="2"/>
      <c r="BB97" s="2"/>
      <c r="BC97" s="2"/>
      <c r="BD97" s="2"/>
      <c r="BE97" s="2"/>
      <c r="BF97" s="2"/>
      <c r="BG97" s="2"/>
      <c r="BH97" s="2"/>
    </row>
    <row r="98" spans="1:60" x14ac:dyDescent="0.2">
      <c r="A98" s="2"/>
      <c r="B98" s="2"/>
      <c r="C98" s="2"/>
      <c r="D98" s="2"/>
      <c r="E98" s="2"/>
      <c r="F98" s="2"/>
      <c r="G98" s="2"/>
      <c r="H98" s="2"/>
      <c r="I98" s="2"/>
      <c r="J98" s="2"/>
      <c r="K98" s="3"/>
      <c r="L98" s="2"/>
      <c r="M98" s="3"/>
      <c r="N98" s="2"/>
      <c r="O98" s="3"/>
      <c r="P98" s="2"/>
      <c r="Q98" s="3"/>
      <c r="R98" s="3"/>
      <c r="S98" s="2"/>
      <c r="T98" s="2"/>
      <c r="U98" s="2"/>
      <c r="V98" s="2"/>
      <c r="W98" s="2"/>
      <c r="X98" s="2"/>
      <c r="Y98" s="2"/>
      <c r="Z98" s="3"/>
      <c r="AA98" s="2"/>
      <c r="AB98" s="2"/>
      <c r="AC98" s="2"/>
      <c r="AD98" s="3"/>
      <c r="AE98" s="2"/>
      <c r="AF98" s="2"/>
      <c r="AG98" s="2"/>
      <c r="AH98" s="2"/>
      <c r="AI98" s="2"/>
      <c r="AJ98" s="2"/>
      <c r="AK98" s="2"/>
      <c r="AL98" s="2"/>
      <c r="AM98" s="2"/>
      <c r="AN98" s="2"/>
      <c r="AO98" s="2"/>
      <c r="AP98" s="2"/>
      <c r="AQ98" s="2"/>
      <c r="AR98" s="2"/>
      <c r="AS98" s="2"/>
      <c r="AT98" s="2"/>
      <c r="AU98" s="2"/>
      <c r="AV98" s="2"/>
      <c r="AW98" s="2"/>
      <c r="AX98" s="2"/>
      <c r="AY98" s="2"/>
      <c r="AZ98" s="2"/>
      <c r="BA98" s="2"/>
      <c r="BB98" s="2"/>
      <c r="BC98" s="2"/>
      <c r="BD98" s="2"/>
      <c r="BE98" s="2"/>
      <c r="BF98" s="2"/>
      <c r="BG98" s="2"/>
      <c r="BH98" s="2"/>
    </row>
    <row r="99" spans="1:60" x14ac:dyDescent="0.2">
      <c r="A99" s="2"/>
      <c r="B99" s="2"/>
      <c r="C99" s="2"/>
      <c r="D99" s="2"/>
      <c r="E99" s="2"/>
      <c r="F99" s="2"/>
      <c r="G99" s="2"/>
      <c r="H99" s="2"/>
      <c r="I99" s="2"/>
      <c r="J99" s="2"/>
      <c r="K99" s="3"/>
      <c r="L99" s="2"/>
      <c r="M99" s="3"/>
      <c r="N99" s="2"/>
      <c r="O99" s="3"/>
      <c r="P99" s="2"/>
      <c r="Q99" s="3"/>
      <c r="R99" s="3"/>
      <c r="S99" s="2"/>
      <c r="T99" s="2"/>
      <c r="U99" s="2"/>
      <c r="V99" s="2"/>
      <c r="W99" s="2"/>
      <c r="X99" s="2"/>
      <c r="Y99" s="2"/>
      <c r="Z99" s="3"/>
      <c r="AA99" s="2"/>
      <c r="AB99" s="2"/>
      <c r="AC99" s="2"/>
      <c r="AD99" s="3"/>
      <c r="AE99" s="2"/>
      <c r="AF99" s="2"/>
      <c r="AG99" s="2"/>
      <c r="AH99" s="2"/>
      <c r="AI99" s="2"/>
      <c r="AJ99" s="2"/>
      <c r="AK99" s="2"/>
      <c r="AL99" s="2"/>
      <c r="AM99" s="2"/>
      <c r="AN99" s="2"/>
      <c r="AO99" s="2"/>
      <c r="AP99" s="2"/>
      <c r="AQ99" s="2"/>
      <c r="AR99" s="2"/>
      <c r="AS99" s="2"/>
      <c r="AT99" s="2"/>
      <c r="AU99" s="2"/>
      <c r="AV99" s="2"/>
      <c r="AW99" s="2"/>
      <c r="AX99" s="2"/>
      <c r="AY99" s="2"/>
      <c r="AZ99" s="2"/>
      <c r="BA99" s="2"/>
      <c r="BB99" s="2"/>
      <c r="BC99" s="2"/>
      <c r="BD99" s="2"/>
      <c r="BE99" s="2"/>
      <c r="BF99" s="2"/>
      <c r="BG99" s="2"/>
      <c r="BH99" s="2"/>
    </row>
    <row r="100" spans="1:60" x14ac:dyDescent="0.2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3"/>
      <c r="L100" s="2"/>
      <c r="M100" s="3"/>
      <c r="N100" s="2"/>
      <c r="O100" s="3"/>
      <c r="P100" s="2"/>
      <c r="Q100" s="3"/>
      <c r="R100" s="3"/>
      <c r="S100" s="2"/>
      <c r="T100" s="2"/>
      <c r="U100" s="2"/>
      <c r="V100" s="2"/>
      <c r="W100" s="2"/>
      <c r="X100" s="2"/>
      <c r="Y100" s="2"/>
      <c r="Z100" s="3"/>
      <c r="AA100" s="2"/>
      <c r="AB100" s="2"/>
      <c r="AC100" s="2"/>
      <c r="AD100" s="3"/>
      <c r="AE100" s="2"/>
      <c r="AF100" s="2"/>
      <c r="AG100" s="2"/>
      <c r="AH100" s="2"/>
      <c r="AI100" s="2"/>
      <c r="AJ100" s="2"/>
      <c r="AK100" s="2"/>
      <c r="AL100" s="2"/>
      <c r="AM100" s="2"/>
      <c r="AN100" s="2"/>
      <c r="AO100" s="2"/>
      <c r="AP100" s="2"/>
      <c r="AQ100" s="2"/>
      <c r="AR100" s="2"/>
      <c r="AS100" s="2"/>
      <c r="AT100" s="2"/>
      <c r="AU100" s="2"/>
      <c r="AV100" s="2"/>
      <c r="AW100" s="2"/>
      <c r="AX100" s="2"/>
      <c r="AY100" s="2"/>
      <c r="AZ100" s="2"/>
      <c r="BA100" s="2"/>
      <c r="BB100" s="2"/>
      <c r="BC100" s="2"/>
      <c r="BD100" s="2"/>
      <c r="BE100" s="2"/>
      <c r="BF100" s="2"/>
      <c r="BG100" s="2"/>
      <c r="BH100" s="2"/>
    </row>
    <row r="101" spans="1:60" x14ac:dyDescent="0.2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3"/>
      <c r="L101" s="2"/>
      <c r="M101" s="3"/>
      <c r="N101" s="2"/>
      <c r="O101" s="3"/>
      <c r="P101" s="2"/>
      <c r="Q101" s="3"/>
      <c r="R101" s="3"/>
      <c r="S101" s="2"/>
      <c r="T101" s="2"/>
      <c r="U101" s="2"/>
      <c r="V101" s="2"/>
      <c r="W101" s="2"/>
      <c r="X101" s="2"/>
      <c r="Y101" s="2"/>
      <c r="Z101" s="3"/>
      <c r="AA101" s="2"/>
      <c r="AB101" s="2"/>
      <c r="AC101" s="2"/>
      <c r="AD101" s="3"/>
      <c r="AE101" s="2"/>
      <c r="AF101" s="2"/>
      <c r="AG101" s="2"/>
      <c r="AH101" s="2"/>
      <c r="AI101" s="2"/>
      <c r="AJ101" s="2"/>
      <c r="AK101" s="2"/>
      <c r="AL101" s="2"/>
      <c r="AM101" s="2"/>
      <c r="AN101" s="2"/>
      <c r="AO101" s="2"/>
      <c r="AP101" s="2"/>
      <c r="AQ101" s="2"/>
      <c r="AR101" s="2"/>
      <c r="AS101" s="2"/>
      <c r="AT101" s="2"/>
      <c r="AU101" s="2"/>
      <c r="AV101" s="2"/>
      <c r="AW101" s="2"/>
      <c r="AX101" s="2"/>
      <c r="AY101" s="2"/>
      <c r="AZ101" s="2"/>
      <c r="BA101" s="2"/>
      <c r="BB101" s="2"/>
      <c r="BC101" s="2"/>
      <c r="BD101" s="2"/>
      <c r="BE101" s="2"/>
      <c r="BF101" s="2"/>
      <c r="BG101" s="2"/>
      <c r="BH101" s="2"/>
    </row>
    <row r="102" spans="1:60" x14ac:dyDescent="0.2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3"/>
      <c r="L102" s="2"/>
      <c r="M102" s="3"/>
      <c r="N102" s="2"/>
      <c r="O102" s="3"/>
      <c r="P102" s="2"/>
      <c r="Q102" s="3"/>
      <c r="R102" s="3"/>
      <c r="S102" s="2"/>
      <c r="T102" s="2"/>
      <c r="U102" s="2"/>
      <c r="V102" s="2"/>
      <c r="W102" s="2"/>
      <c r="X102" s="2"/>
      <c r="Y102" s="2"/>
      <c r="Z102" s="3"/>
      <c r="AA102" s="2"/>
      <c r="AB102" s="2"/>
      <c r="AC102" s="2"/>
      <c r="AD102" s="3"/>
      <c r="AE102" s="2"/>
      <c r="AF102" s="2"/>
      <c r="AG102" s="2"/>
      <c r="AH102" s="2"/>
      <c r="AI102" s="2"/>
      <c r="AJ102" s="2"/>
      <c r="AK102" s="2"/>
      <c r="AL102" s="2"/>
      <c r="AM102" s="2"/>
      <c r="AN102" s="2"/>
      <c r="AO102" s="2"/>
      <c r="AP102" s="2"/>
      <c r="AQ102" s="2"/>
      <c r="AR102" s="2"/>
      <c r="AS102" s="2"/>
      <c r="AT102" s="2"/>
      <c r="AU102" s="2"/>
      <c r="AV102" s="2"/>
      <c r="AW102" s="2"/>
      <c r="AX102" s="2"/>
      <c r="AY102" s="2"/>
      <c r="AZ102" s="2"/>
      <c r="BA102" s="2"/>
      <c r="BB102" s="2"/>
      <c r="BC102" s="2"/>
      <c r="BD102" s="2"/>
      <c r="BE102" s="2"/>
      <c r="BF102" s="2"/>
      <c r="BG102" s="2"/>
      <c r="BH102" s="2"/>
    </row>
  </sheetData>
  <mergeCells count="3">
    <mergeCell ref="C6:C18"/>
    <mergeCell ref="C19:C24"/>
    <mergeCell ref="C25:C43"/>
  </mergeCells>
  <conditionalFormatting sqref="D2">
    <cfRule type="cellIs" dxfId="1" priority="12" operator="equal">
      <formula>"abcd"</formula>
    </cfRule>
  </conditionalFormatting>
  <conditionalFormatting sqref="E6:H43">
    <cfRule type="containsText" dxfId="0" priority="1" operator="containsText" text="Failure">
      <formula>NOT(ISERROR(SEARCH("Failure",E6)))</formula>
    </cfRule>
  </conditionalFormatting>
  <pageMargins left="0.7" right="0.7" top="0.75" bottom="0.75" header="0.3" footer="0.3"/>
  <pageSetup paperSize="9" orientation="portrait" r:id="rId1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AQ129"/>
  <sheetViews>
    <sheetView showGridLines="0" workbookViewId="0">
      <selection activeCell="E2" sqref="E2"/>
    </sheetView>
  </sheetViews>
  <sheetFormatPr defaultColWidth="2.85546875" defaultRowHeight="11.25" outlineLevelCol="1" x14ac:dyDescent="0.2"/>
  <cols>
    <col min="1" max="1" width="2.7109375" style="7" customWidth="1"/>
    <col min="2" max="2" width="4" style="7" bestFit="1" customWidth="1"/>
    <col min="3" max="3" width="4" style="5" bestFit="1" customWidth="1"/>
    <col min="4" max="4" width="15.140625" style="7" bestFit="1" customWidth="1"/>
    <col min="5" max="7" width="17.28515625" style="7" customWidth="1"/>
    <col min="8" max="8" width="8" style="7" bestFit="1" customWidth="1"/>
    <col min="9" max="9" width="13.140625" style="7" bestFit="1" customWidth="1"/>
    <col min="10" max="10" width="17.28515625" style="10" bestFit="1" customWidth="1"/>
    <col min="11" max="11" width="2.7109375" style="7" hidden="1" customWidth="1" outlineLevel="1"/>
    <col min="12" max="12" width="15.140625" style="7" hidden="1" customWidth="1" outlineLevel="1"/>
    <col min="13" max="13" width="2.7109375" style="1" hidden="1" customWidth="1" outlineLevel="1"/>
    <col min="14" max="14" width="14.140625" style="1" hidden="1" customWidth="1" outlineLevel="1"/>
    <col min="15" max="16" width="19.28515625" style="1" hidden="1" customWidth="1" outlineLevel="1"/>
    <col min="17" max="17" width="2.7109375" style="1" customWidth="1" collapsed="1"/>
    <col min="18" max="25" width="14.85546875" style="1" customWidth="1"/>
    <col min="26" max="29" width="14.85546875" style="11" customWidth="1"/>
    <col min="30" max="146" width="14.85546875" style="1" customWidth="1"/>
    <col min="147" max="16384" width="2.85546875" style="1"/>
  </cols>
  <sheetData>
    <row r="1" spans="1:25" x14ac:dyDescent="0.2">
      <c r="A1" s="6"/>
      <c r="B1" s="6"/>
      <c r="C1" s="3"/>
      <c r="D1" s="6"/>
      <c r="E1" s="6"/>
      <c r="F1" s="6"/>
      <c r="G1" s="6"/>
      <c r="H1" s="6"/>
      <c r="I1" s="6"/>
      <c r="J1" s="9"/>
      <c r="K1" s="6"/>
      <c r="L1" s="6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</row>
    <row r="2" spans="1:25" x14ac:dyDescent="0.2">
      <c r="A2" s="91"/>
      <c r="B2" s="91"/>
      <c r="C2" s="85"/>
      <c r="D2" s="8" t="s">
        <v>76</v>
      </c>
      <c r="E2" s="19" t="s">
        <v>15</v>
      </c>
      <c r="F2" s="57"/>
      <c r="G2" s="57"/>
      <c r="H2" s="57"/>
      <c r="I2" s="57"/>
      <c r="J2" s="59"/>
      <c r="K2" s="57"/>
      <c r="L2" s="6"/>
      <c r="M2" s="2"/>
      <c r="N2" s="41"/>
      <c r="O2" s="2"/>
      <c r="P2" s="2"/>
      <c r="Q2" s="2"/>
      <c r="R2" s="2"/>
      <c r="S2" s="2"/>
      <c r="T2" s="2"/>
      <c r="U2" s="2"/>
      <c r="V2" s="2"/>
      <c r="W2" s="2"/>
      <c r="X2" s="2"/>
      <c r="Y2" s="2"/>
    </row>
    <row r="3" spans="1:25" x14ac:dyDescent="0.2">
      <c r="A3" s="91"/>
      <c r="B3" s="91"/>
      <c r="C3" s="3"/>
      <c r="D3" s="51" t="s">
        <v>77</v>
      </c>
      <c r="E3" s="19" t="str">
        <f>Currency&amp;CurveTenor</f>
        <v>AUDON</v>
      </c>
      <c r="F3" s="57"/>
      <c r="G3" s="57"/>
      <c r="H3" s="57"/>
      <c r="I3" s="57"/>
      <c r="J3" s="59"/>
      <c r="K3" s="57"/>
      <c r="L3" s="6"/>
      <c r="M3" s="2"/>
      <c r="N3" s="41"/>
      <c r="O3" s="2"/>
      <c r="P3" s="2"/>
      <c r="Q3" s="2"/>
      <c r="R3" s="2"/>
      <c r="S3" s="2"/>
      <c r="T3" s="2"/>
      <c r="U3" s="2"/>
      <c r="V3" s="2"/>
      <c r="W3" s="2"/>
      <c r="X3" s="2"/>
      <c r="Y3" s="2"/>
    </row>
    <row r="4" spans="1:25" x14ac:dyDescent="0.2">
      <c r="A4" s="91"/>
      <c r="B4" s="91"/>
      <c r="C4" s="85"/>
      <c r="D4" s="6"/>
      <c r="E4" s="57"/>
      <c r="F4" s="57"/>
      <c r="G4" s="57"/>
      <c r="H4" s="57"/>
      <c r="I4" s="57"/>
      <c r="J4" s="59"/>
      <c r="K4" s="57"/>
      <c r="L4" s="6"/>
      <c r="M4" s="2"/>
      <c r="N4" s="41"/>
      <c r="O4" s="2"/>
      <c r="P4" s="2"/>
      <c r="Q4" s="2"/>
      <c r="R4" s="2"/>
      <c r="S4" s="2"/>
      <c r="T4" s="2"/>
      <c r="U4" s="2"/>
      <c r="V4" s="2"/>
      <c r="W4" s="2"/>
      <c r="X4" s="2"/>
      <c r="Y4" s="2"/>
    </row>
    <row r="5" spans="1:25" x14ac:dyDescent="0.2">
      <c r="A5" s="91"/>
      <c r="B5" s="91"/>
      <c r="C5" s="26"/>
      <c r="D5" s="26" t="s">
        <v>47</v>
      </c>
      <c r="E5" s="26" t="s">
        <v>63</v>
      </c>
      <c r="F5" s="26" t="s">
        <v>73</v>
      </c>
      <c r="G5" s="26" t="s">
        <v>45</v>
      </c>
      <c r="H5" s="27" t="s">
        <v>44</v>
      </c>
      <c r="I5" s="27" t="s">
        <v>74</v>
      </c>
      <c r="J5" s="27" t="s">
        <v>75</v>
      </c>
      <c r="K5" s="61"/>
      <c r="L5" s="8" t="s">
        <v>69</v>
      </c>
      <c r="M5" s="41"/>
      <c r="N5" s="41"/>
      <c r="O5" s="2"/>
      <c r="P5" s="2"/>
      <c r="Q5" s="2"/>
      <c r="R5" s="2"/>
      <c r="S5" s="2"/>
      <c r="T5" s="2"/>
      <c r="U5" s="2"/>
      <c r="V5" s="2"/>
      <c r="W5" s="2"/>
      <c r="X5" s="2"/>
      <c r="Y5" s="2"/>
    </row>
    <row r="6" spans="1:25" x14ac:dyDescent="0.2">
      <c r="A6" s="91"/>
      <c r="B6" s="91"/>
      <c r="C6" s="20" t="s">
        <v>15</v>
      </c>
      <c r="D6" s="161" t="s">
        <v>65</v>
      </c>
      <c r="E6" s="162">
        <f t="shared" ref="E6" si="0">EvaluationDate</f>
        <v>41886</v>
      </c>
      <c r="F6" s="162">
        <f>_xll.qlInterestRateIndexValueDate(OvernightIndex,E6,)</f>
        <v>41886</v>
      </c>
      <c r="G6" s="162">
        <f>_xll.qlInterestRateIndexMaturity(OvernightIndex,F6)</f>
        <v>41887</v>
      </c>
      <c r="H6" s="52">
        <f>_xll.qlIndexFixing(OvernightIndex,E6,TRUE,InterestRatesTrigger)</f>
        <v>2.4998961746400816E-2</v>
      </c>
      <c r="I6" s="55" t="str">
        <f>Contribution!S6</f>
        <v>AUDONOND=</v>
      </c>
      <c r="J6" s="55"/>
      <c r="K6" s="41"/>
      <c r="L6" s="95" t="s">
        <v>89</v>
      </c>
      <c r="M6" s="41"/>
      <c r="N6" s="41"/>
      <c r="O6" s="2"/>
      <c r="P6" s="2"/>
      <c r="Q6" s="2"/>
      <c r="R6" s="2"/>
      <c r="S6" s="2"/>
      <c r="T6" s="2"/>
      <c r="U6" s="2"/>
      <c r="V6" s="2"/>
      <c r="W6" s="2"/>
      <c r="X6" s="2"/>
      <c r="Y6" s="2"/>
    </row>
    <row r="7" spans="1:25" x14ac:dyDescent="0.2">
      <c r="A7" s="91"/>
      <c r="B7" s="91"/>
      <c r="C7" s="163" t="s">
        <v>97</v>
      </c>
      <c r="D7" s="155" t="s">
        <v>65</v>
      </c>
      <c r="E7" s="156">
        <f>G6</f>
        <v>41887</v>
      </c>
      <c r="F7" s="156">
        <f>_xll.qlInterestRateIndexValueDate(OvernightIndex,E7,)</f>
        <v>41887</v>
      </c>
      <c r="G7" s="156">
        <f>_xll.qlInterestRateIndexMaturity(OvernightIndex,F7)</f>
        <v>41890</v>
      </c>
      <c r="H7" s="157">
        <f>_xll.qlIndexFixing(OvernightIndex,E7,TRUE,InterestRatesTrigger)</f>
        <v>2.4999535699627987E-2</v>
      </c>
      <c r="I7" s="153" t="str">
        <f>Contribution!S7</f>
        <v>AUDONTND=</v>
      </c>
      <c r="J7" s="153"/>
      <c r="K7" s="61"/>
      <c r="L7" s="41"/>
      <c r="M7" s="41"/>
      <c r="N7" s="41"/>
      <c r="O7" s="2"/>
      <c r="P7" s="2"/>
      <c r="Q7" s="2"/>
      <c r="R7" s="2"/>
      <c r="S7" s="2"/>
      <c r="T7" s="2"/>
      <c r="U7" s="2"/>
      <c r="V7" s="2"/>
      <c r="W7" s="2"/>
      <c r="X7" s="2"/>
      <c r="Y7" s="2"/>
    </row>
    <row r="8" spans="1:25" x14ac:dyDescent="0.2">
      <c r="A8" s="91"/>
      <c r="B8" s="91"/>
      <c r="C8" s="164" t="s">
        <v>98</v>
      </c>
      <c r="D8" s="158" t="s">
        <v>65</v>
      </c>
      <c r="E8" s="159">
        <f>G6</f>
        <v>41887</v>
      </c>
      <c r="F8" s="159">
        <f>_xll.qlInterestRateIndexValueDate(OvernightIndex,E8,)</f>
        <v>41887</v>
      </c>
      <c r="G8" s="159">
        <f>_xll.qlInterestRateIndexMaturity(OvernightIndex,F8)</f>
        <v>41890</v>
      </c>
      <c r="H8" s="160">
        <f>_xll.qlIndexFixing(OvernightIndex,E8,TRUE,InterestRatesTrigger)</f>
        <v>2.4999535699627987E-2</v>
      </c>
      <c r="I8" s="154" t="str">
        <f>Contribution!S8</f>
        <v>AUDONSND=</v>
      </c>
      <c r="J8" s="154"/>
      <c r="K8" s="61"/>
      <c r="L8" s="86" t="s">
        <v>46</v>
      </c>
      <c r="M8" s="41"/>
      <c r="N8" s="86" t="s">
        <v>41</v>
      </c>
      <c r="O8" s="86" t="s">
        <v>78</v>
      </c>
      <c r="P8" s="86" t="s">
        <v>42</v>
      </c>
      <c r="Q8" s="2"/>
      <c r="R8" s="2"/>
      <c r="S8" s="2"/>
      <c r="T8" s="2"/>
      <c r="U8" s="2"/>
      <c r="V8" s="2"/>
      <c r="W8" s="2"/>
      <c r="X8" s="2"/>
      <c r="Y8" s="2"/>
    </row>
    <row r="9" spans="1:25" x14ac:dyDescent="0.2">
      <c r="A9" s="91"/>
      <c r="B9" s="91"/>
      <c r="C9" s="21" t="s">
        <v>16</v>
      </c>
      <c r="D9" s="29" t="s">
        <v>59</v>
      </c>
      <c r="E9" s="48">
        <f t="shared" ref="E9:E43" si="1">EvaluationDate</f>
        <v>41886</v>
      </c>
      <c r="F9" s="48">
        <f>_xll.qlInterestRateIndexValueDate(L9,E9)</f>
        <v>41887</v>
      </c>
      <c r="G9" s="48">
        <f>_xll.qlInterestRateIndexMaturity(L9,F9)</f>
        <v>41894</v>
      </c>
      <c r="H9" s="47">
        <f>_xll.qlIndexFixing(L9,E9,TRUE,InterestRatesTrigger)</f>
        <v>2.4999999989046645E-2</v>
      </c>
      <c r="I9" s="38" t="str">
        <f>Contribution!S9</f>
        <v>AUDONSWD=</v>
      </c>
      <c r="J9" s="38" t="str">
        <f>Currency&amp;C9&amp;"OIS=ICAA"</f>
        <v>AUDSWOIS=ICAA</v>
      </c>
      <c r="K9" s="61"/>
      <c r="L9" s="29" t="str">
        <f>_xll.qlSwapIndex(,"Aonia",IF(C9="SW","1W",C9),SettlementDays,Currency,Calendar,FixedLegTenor,FixedLegBDC,FixedLegDayCounter,OvernightIndex,YieldCurve,,Trigger)</f>
        <v>obj_003da#0000</v>
      </c>
      <c r="M9" s="41"/>
      <c r="N9" s="87" t="s">
        <v>25</v>
      </c>
      <c r="O9" s="93" t="s">
        <v>60</v>
      </c>
      <c r="P9" s="87" t="s">
        <v>43</v>
      </c>
      <c r="Q9" s="2"/>
      <c r="R9" s="2"/>
      <c r="S9" s="2"/>
      <c r="T9" s="2"/>
      <c r="U9" s="2"/>
      <c r="V9" s="2"/>
      <c r="W9" s="2"/>
      <c r="X9" s="2"/>
      <c r="Y9" s="2"/>
    </row>
    <row r="10" spans="1:25" x14ac:dyDescent="0.2">
      <c r="A10" s="91"/>
      <c r="B10" s="91"/>
      <c r="C10" s="21" t="s">
        <v>17</v>
      </c>
      <c r="D10" s="29" t="s">
        <v>59</v>
      </c>
      <c r="E10" s="48">
        <f t="shared" si="1"/>
        <v>41886</v>
      </c>
      <c r="F10" s="48">
        <f>_xll.qlInterestRateIndexValueDate(L10,E10)</f>
        <v>41887</v>
      </c>
      <c r="G10" s="48">
        <f>_xll.qlInterestRateIndexMaturity(L10,F10)</f>
        <v>41901</v>
      </c>
      <c r="H10" s="47">
        <f>_xll.qlIndexFixing(L10,E10,TRUE,InterestRatesTrigger)</f>
        <v>2.4998352098895851E-2</v>
      </c>
      <c r="I10" s="38"/>
      <c r="J10" s="38"/>
      <c r="K10" s="60"/>
      <c r="L10" s="29" t="str">
        <f>_xll.qlSwapIndex(,"Aonia",IF(C10="SW","1W",C10),SettlementDays,Currency,Calendar,FixedLegTenor,FixedLegBDC,FixedLegDayCounter,OvernightIndex,YieldCurve,,Trigger)</f>
        <v>obj_003a8#0000</v>
      </c>
      <c r="M10" s="92"/>
      <c r="N10" s="41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</row>
    <row r="11" spans="1:25" x14ac:dyDescent="0.2">
      <c r="A11" s="91"/>
      <c r="B11" s="91"/>
      <c r="C11" s="21" t="s">
        <v>18</v>
      </c>
      <c r="D11" s="29" t="s">
        <v>59</v>
      </c>
      <c r="E11" s="48">
        <f t="shared" si="1"/>
        <v>41886</v>
      </c>
      <c r="F11" s="48">
        <f>_xll.qlInterestRateIndexValueDate(L11,E11)</f>
        <v>41887</v>
      </c>
      <c r="G11" s="48">
        <f>_xll.qlInterestRateIndexMaturity(L11,F11)</f>
        <v>41908</v>
      </c>
      <c r="H11" s="47">
        <f>_xll.qlIndexFixing(L11,E11,TRUE,InterestRatesTrigger)</f>
        <v>2.4997542971857915E-2</v>
      </c>
      <c r="I11" s="38"/>
      <c r="J11" s="38"/>
      <c r="K11" s="60"/>
      <c r="L11" s="29" t="str">
        <f>_xll.qlSwapIndex(,"Aonia",IF(C11="SW","1W",C11),SettlementDays,Currency,Calendar,FixedLegTenor,FixedLegBDC,FixedLegDayCounter,OvernightIndex,YieldCurve,,Trigger)</f>
        <v>obj_003b4#0000</v>
      </c>
      <c r="M11" s="41"/>
      <c r="N11" s="41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</row>
    <row r="12" spans="1:25" x14ac:dyDescent="0.2">
      <c r="A12" s="91"/>
      <c r="B12" s="91"/>
      <c r="C12" s="21" t="s">
        <v>19</v>
      </c>
      <c r="D12" s="29" t="s">
        <v>59</v>
      </c>
      <c r="E12" s="48">
        <f t="shared" si="1"/>
        <v>41886</v>
      </c>
      <c r="F12" s="48">
        <f>_xll.qlInterestRateIndexValueDate(L12,E12)</f>
        <v>41887</v>
      </c>
      <c r="G12" s="48">
        <f>_xll.qlInterestRateIndexMaturity(L12,F12)</f>
        <v>41919</v>
      </c>
      <c r="H12" s="47">
        <f>_xll.qlIndexFixing(L12,E12,TRUE,InterestRatesTrigger)</f>
        <v>2.500000000028221E-2</v>
      </c>
      <c r="I12" s="38" t="str">
        <f>Contribution!S12</f>
        <v>AUDON1MD=</v>
      </c>
      <c r="J12" s="38" t="str">
        <f t="shared" ref="J12:J17" si="2">Currency&amp;C12&amp;"OIS=ICAA"</f>
        <v>AUD1MOIS=ICAA</v>
      </c>
      <c r="K12" s="60"/>
      <c r="L12" s="29" t="str">
        <f>_xll.qlSwapIndex(,"Aonia",IF(C12="SW","1W",C12),SettlementDays,Currency,Calendar,FixedLegTenor,FixedLegBDC,FixedLegDayCounter,OvernightIndex,YieldCurve,,Trigger)</f>
        <v>obj_00398#0000</v>
      </c>
      <c r="M12" s="41"/>
      <c r="N12" s="41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</row>
    <row r="13" spans="1:25" x14ac:dyDescent="0.2">
      <c r="A13" s="91"/>
      <c r="B13" s="91"/>
      <c r="C13" s="21" t="s">
        <v>20</v>
      </c>
      <c r="D13" s="29" t="s">
        <v>59</v>
      </c>
      <c r="E13" s="48">
        <f t="shared" si="1"/>
        <v>41886</v>
      </c>
      <c r="F13" s="48">
        <f>_xll.qlInterestRateIndexValueDate(L13,E13)</f>
        <v>41887</v>
      </c>
      <c r="G13" s="48">
        <f>_xll.qlInterestRateIndexMaturity(L13,F13)</f>
        <v>41948</v>
      </c>
      <c r="H13" s="47">
        <f>_xll.qlIndexFixing(L13,E13,TRUE,InterestRatesTrigger)</f>
        <v>2.4999999999959908E-2</v>
      </c>
      <c r="I13" s="38" t="str">
        <f>Contribution!S13</f>
        <v>AUDON2MD=</v>
      </c>
      <c r="J13" s="38" t="str">
        <f t="shared" si="2"/>
        <v>AUD2MOIS=ICAA</v>
      </c>
      <c r="K13" s="60"/>
      <c r="L13" s="29" t="str">
        <f>_xll.qlSwapIndex(,"Aonia",IF(C13="SW","1W",C13),SettlementDays,Currency,Calendar,FixedLegTenor,FixedLegBDC,FixedLegDayCounter,OvernightIndex,YieldCurve,,Trigger)</f>
        <v>obj_003ea#0000</v>
      </c>
      <c r="M13" s="41"/>
      <c r="N13" s="41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</row>
    <row r="14" spans="1:25" x14ac:dyDescent="0.2">
      <c r="A14" s="91"/>
      <c r="B14" s="91"/>
      <c r="C14" s="21" t="s">
        <v>21</v>
      </c>
      <c r="D14" s="29" t="s">
        <v>59</v>
      </c>
      <c r="E14" s="48">
        <f t="shared" si="1"/>
        <v>41886</v>
      </c>
      <c r="F14" s="48">
        <f>_xll.qlInterestRateIndexValueDate(L14,E14)</f>
        <v>41887</v>
      </c>
      <c r="G14" s="48">
        <f>_xll.qlInterestRateIndexMaturity(L14,F14)</f>
        <v>41978</v>
      </c>
      <c r="H14" s="47">
        <f>_xll.qlIndexFixing(L14,E14,TRUE,InterestRatesTrigger)</f>
        <v>2.4950000000005235E-2</v>
      </c>
      <c r="I14" s="38" t="str">
        <f>Contribution!S14</f>
        <v>AUDON3MD=</v>
      </c>
      <c r="J14" s="38" t="str">
        <f t="shared" si="2"/>
        <v>AUD3MOIS=ICAA</v>
      </c>
      <c r="K14" s="60"/>
      <c r="L14" s="29" t="str">
        <f>_xll.qlSwapIndex(,"Aonia",IF(C14="SW","1W",C14),SettlementDays,Currency,Calendar,FixedLegTenor,FixedLegBDC,FixedLegDayCounter,OvernightIndex,YieldCurve,,Trigger)</f>
        <v>obj_003a1#0000</v>
      </c>
      <c r="M14" s="41"/>
      <c r="N14" s="41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</row>
    <row r="15" spans="1:25" x14ac:dyDescent="0.2">
      <c r="A15" s="91"/>
      <c r="B15" s="91"/>
      <c r="C15" s="21" t="s">
        <v>22</v>
      </c>
      <c r="D15" s="29" t="s">
        <v>59</v>
      </c>
      <c r="E15" s="48">
        <f t="shared" si="1"/>
        <v>41886</v>
      </c>
      <c r="F15" s="48">
        <f>_xll.qlInterestRateIndexValueDate(L15,E15)</f>
        <v>41887</v>
      </c>
      <c r="G15" s="48">
        <f>_xll.qlInterestRateIndexMaturity(L15,F15)</f>
        <v>42009</v>
      </c>
      <c r="H15" s="47">
        <f>_xll.qlIndexFixing(L15,E15,TRUE,InterestRatesTrigger)</f>
        <v>2.4899999999999787E-2</v>
      </c>
      <c r="I15" s="38" t="str">
        <f>Contribution!S15</f>
        <v>AUDON4MD=</v>
      </c>
      <c r="J15" s="38" t="str">
        <f t="shared" si="2"/>
        <v>AUD4MOIS=ICAA</v>
      </c>
      <c r="K15" s="60"/>
      <c r="L15" s="29" t="str">
        <f>_xll.qlSwapIndex(,"Aonia",IF(C15="SW","1W",C15),SettlementDays,Currency,Calendar,FixedLegTenor,FixedLegBDC,FixedLegDayCounter,OvernightIndex,YieldCurve,,Trigger)</f>
        <v>obj_003ae#0000</v>
      </c>
      <c r="M15" s="41"/>
      <c r="N15" s="41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</row>
    <row r="16" spans="1:25" x14ac:dyDescent="0.2">
      <c r="A16" s="91"/>
      <c r="B16" s="91"/>
      <c r="C16" s="21" t="s">
        <v>23</v>
      </c>
      <c r="D16" s="29" t="s">
        <v>59</v>
      </c>
      <c r="E16" s="48">
        <f t="shared" si="1"/>
        <v>41886</v>
      </c>
      <c r="F16" s="48">
        <f>_xll.qlInterestRateIndexValueDate(L16,E16)</f>
        <v>41887</v>
      </c>
      <c r="G16" s="48">
        <f>_xll.qlInterestRateIndexMaturity(L16,F16)</f>
        <v>42040</v>
      </c>
      <c r="H16" s="47">
        <f>_xll.qlIndexFixing(L16,E16,TRUE,InterestRatesTrigger)</f>
        <v>2.4875000000001181E-2</v>
      </c>
      <c r="I16" s="38" t="str">
        <f>Contribution!S16</f>
        <v>AUDON5MD=</v>
      </c>
      <c r="J16" s="38" t="str">
        <f t="shared" si="2"/>
        <v>AUD5MOIS=ICAA</v>
      </c>
      <c r="K16" s="60"/>
      <c r="L16" s="29" t="str">
        <f>_xll.qlSwapIndex(,"Aonia",IF(C16="SW","1W",C16),SettlementDays,Currency,Calendar,FixedLegTenor,FixedLegBDC,FixedLegDayCounter,OvernightIndex,YieldCurve,,Trigger)</f>
        <v>obj_0038b#0000</v>
      </c>
      <c r="M16" s="41"/>
      <c r="N16" s="41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</row>
    <row r="17" spans="1:25" x14ac:dyDescent="0.2">
      <c r="A17" s="91"/>
      <c r="B17" s="91"/>
      <c r="C17" s="21" t="s">
        <v>14</v>
      </c>
      <c r="D17" s="29" t="s">
        <v>59</v>
      </c>
      <c r="E17" s="48">
        <f t="shared" si="1"/>
        <v>41886</v>
      </c>
      <c r="F17" s="48">
        <f>_xll.qlInterestRateIndexValueDate(L17,E17)</f>
        <v>41887</v>
      </c>
      <c r="G17" s="48">
        <f>_xll.qlInterestRateIndexMaturity(L17,F17)</f>
        <v>42068</v>
      </c>
      <c r="H17" s="47">
        <f>_xll.qlIndexFixing(L17,E17,TRUE,InterestRatesTrigger)</f>
        <v>2.4869999999999743E-2</v>
      </c>
      <c r="I17" s="38" t="str">
        <f>Contribution!S17</f>
        <v>AUDON6MD=</v>
      </c>
      <c r="J17" s="38" t="str">
        <f t="shared" si="2"/>
        <v>AUD6MOIS=ICAA</v>
      </c>
      <c r="K17" s="60"/>
      <c r="L17" s="29" t="str">
        <f>_xll.qlSwapIndex(,"Aonia",IF(C17="SW","1W",C17),SettlementDays,Currency,Calendar,FixedLegTenor,FixedLegBDC,FixedLegDayCounter,OvernightIndex,YieldCurve,,Trigger)</f>
        <v>obj_003e3#0000</v>
      </c>
      <c r="M17" s="41"/>
      <c r="N17" s="41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</row>
    <row r="18" spans="1:25" x14ac:dyDescent="0.2">
      <c r="A18" s="91"/>
      <c r="B18" s="91"/>
      <c r="C18" s="22" t="s">
        <v>24</v>
      </c>
      <c r="D18" s="31" t="s">
        <v>59</v>
      </c>
      <c r="E18" s="49">
        <f t="shared" si="1"/>
        <v>41886</v>
      </c>
      <c r="F18" s="49">
        <f>_xll.qlInterestRateIndexValueDate(L18,E18)</f>
        <v>41887</v>
      </c>
      <c r="G18" s="49">
        <f>_xll.qlInterestRateIndexMaturity(L18,F18)</f>
        <v>42160</v>
      </c>
      <c r="H18" s="50">
        <f>_xll.qlIndexFixing(L18,E18,TRUE,InterestRatesTrigger)</f>
        <v>2.4875000000000057E-2</v>
      </c>
      <c r="I18" s="40" t="str">
        <f>Contribution!S18</f>
        <v>AUDON9MD=</v>
      </c>
      <c r="J18" s="40" t="str">
        <f>Currency&amp;C18&amp;"OIS=ICAA"</f>
        <v>AUD9MOIS=ICAA</v>
      </c>
      <c r="K18" s="60"/>
      <c r="L18" s="29" t="str">
        <f>_xll.qlSwapIndex(,"Aonia",IF(C18="SW","1W",C18),SettlementDays,Currency,Calendar,FixedLegTenor,FixedLegBDC,FixedLegDayCounter,OvernightIndex,YieldCurve,,Trigger)</f>
        <v>obj_003c7#0000</v>
      </c>
      <c r="M18" s="41"/>
      <c r="N18" s="41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</row>
    <row r="19" spans="1:25" x14ac:dyDescent="0.2">
      <c r="A19" s="91"/>
      <c r="B19" s="91"/>
      <c r="C19" s="20"/>
      <c r="D19" s="28"/>
      <c r="E19" s="45"/>
      <c r="F19" s="45"/>
      <c r="G19" s="45"/>
      <c r="H19" s="46"/>
      <c r="I19" s="39"/>
      <c r="J19" s="39"/>
      <c r="K19" s="60"/>
      <c r="L19" s="29"/>
      <c r="M19" s="41"/>
      <c r="N19" s="41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</row>
    <row r="20" spans="1:25" x14ac:dyDescent="0.2">
      <c r="A20" s="91"/>
      <c r="B20" s="91"/>
      <c r="C20" s="21"/>
      <c r="D20" s="29"/>
      <c r="E20" s="48"/>
      <c r="F20" s="48"/>
      <c r="G20" s="48"/>
      <c r="H20" s="47"/>
      <c r="I20" s="38"/>
      <c r="J20" s="38"/>
      <c r="K20" s="60"/>
      <c r="L20" s="29"/>
      <c r="M20" s="41"/>
      <c r="N20" s="41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</row>
    <row r="21" spans="1:25" x14ac:dyDescent="0.2">
      <c r="A21" s="91"/>
      <c r="B21" s="91"/>
      <c r="C21" s="21"/>
      <c r="D21" s="29"/>
      <c r="E21" s="48"/>
      <c r="F21" s="48"/>
      <c r="G21" s="48"/>
      <c r="H21" s="47"/>
      <c r="I21" s="38"/>
      <c r="J21" s="38"/>
      <c r="K21" s="60"/>
      <c r="L21" s="29"/>
      <c r="M21" s="41"/>
      <c r="N21" s="41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</row>
    <row r="22" spans="1:25" x14ac:dyDescent="0.2">
      <c r="A22" s="91"/>
      <c r="B22" s="91"/>
      <c r="C22" s="21"/>
      <c r="D22" s="29"/>
      <c r="E22" s="48"/>
      <c r="F22" s="48"/>
      <c r="G22" s="48"/>
      <c r="H22" s="47"/>
      <c r="I22" s="38"/>
      <c r="J22" s="38"/>
      <c r="K22" s="60"/>
      <c r="L22" s="29"/>
      <c r="M22" s="41"/>
      <c r="N22" s="41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</row>
    <row r="23" spans="1:25" x14ac:dyDescent="0.2">
      <c r="A23" s="91"/>
      <c r="B23" s="91"/>
      <c r="C23" s="21"/>
      <c r="D23" s="29"/>
      <c r="E23" s="48"/>
      <c r="F23" s="48"/>
      <c r="G23" s="48"/>
      <c r="H23" s="47"/>
      <c r="I23" s="38"/>
      <c r="J23" s="38"/>
      <c r="K23" s="60"/>
      <c r="L23" s="29"/>
      <c r="M23" s="41"/>
      <c r="N23" s="41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</row>
    <row r="24" spans="1:25" x14ac:dyDescent="0.2">
      <c r="A24" s="91"/>
      <c r="B24" s="91"/>
      <c r="C24" s="22"/>
      <c r="D24" s="31"/>
      <c r="E24" s="49"/>
      <c r="F24" s="49"/>
      <c r="G24" s="49"/>
      <c r="H24" s="50"/>
      <c r="I24" s="40"/>
      <c r="J24" s="40"/>
      <c r="K24" s="60"/>
      <c r="L24" s="29"/>
      <c r="M24" s="41"/>
      <c r="N24" s="41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</row>
    <row r="25" spans="1:25" x14ac:dyDescent="0.2">
      <c r="A25" s="91"/>
      <c r="B25" s="91"/>
      <c r="C25" s="20"/>
      <c r="D25" s="29"/>
      <c r="E25" s="48"/>
      <c r="F25" s="48"/>
      <c r="G25" s="48"/>
      <c r="H25" s="47"/>
      <c r="I25" s="38"/>
      <c r="J25" s="38"/>
      <c r="K25" s="60"/>
      <c r="L25" s="29"/>
      <c r="M25" s="41"/>
      <c r="N25" s="41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</row>
    <row r="26" spans="1:25" x14ac:dyDescent="0.2">
      <c r="A26" s="91"/>
      <c r="B26" s="91"/>
      <c r="C26" s="21"/>
      <c r="D26" s="29"/>
      <c r="E26" s="48"/>
      <c r="F26" s="48"/>
      <c r="G26" s="48"/>
      <c r="H26" s="47"/>
      <c r="I26" s="38"/>
      <c r="J26" s="38"/>
      <c r="K26" s="60"/>
      <c r="L26" s="29"/>
      <c r="M26" s="41"/>
      <c r="N26" s="41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</row>
    <row r="27" spans="1:25" x14ac:dyDescent="0.2">
      <c r="A27" s="91"/>
      <c r="B27" s="91"/>
      <c r="C27" s="21"/>
      <c r="D27" s="29"/>
      <c r="E27" s="48"/>
      <c r="F27" s="48"/>
      <c r="G27" s="48"/>
      <c r="H27" s="47"/>
      <c r="I27" s="38"/>
      <c r="J27" s="38"/>
      <c r="K27" s="60"/>
      <c r="L27" s="29"/>
      <c r="M27" s="41"/>
      <c r="N27" s="41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</row>
    <row r="28" spans="1:25" x14ac:dyDescent="0.2">
      <c r="A28" s="91"/>
      <c r="B28" s="91"/>
      <c r="C28" s="21" t="s">
        <v>25</v>
      </c>
      <c r="D28" s="29" t="s">
        <v>59</v>
      </c>
      <c r="E28" s="48">
        <f t="shared" si="1"/>
        <v>41886</v>
      </c>
      <c r="F28" s="48">
        <f>_xll.qlInterestRateIndexValueDate(L28,E28)</f>
        <v>41887</v>
      </c>
      <c r="G28" s="48">
        <f>_xll.qlInterestRateIndexMaturity(L28,F28)</f>
        <v>42254</v>
      </c>
      <c r="H28" s="47">
        <f>_xll.qlIndexFixing(L28,E28,TRUE,InterestRatesTrigger)</f>
        <v>2.489999999999945E-2</v>
      </c>
      <c r="I28" s="38" t="str">
        <f>Contribution!S28</f>
        <v>AUDON1YD=</v>
      </c>
      <c r="J28" s="38" t="str">
        <f t="shared" ref="J28:J43" si="3">Currency&amp;C28&amp;"MTOIS=ICAA"</f>
        <v>AUD1YMTOIS=ICAA</v>
      </c>
      <c r="K28" s="60"/>
      <c r="L28" s="29" t="str">
        <f>_xll.qlSwapIndex(,"Aonia",IF(C28="SW","1W",C28),SettlementDays,Currency,Calendar,FixedLegTenor,FixedLegBDC,FixedLegDayCounter,OvernightIndex,YieldCurve,,Trigger)</f>
        <v>obj_0039b#0000</v>
      </c>
      <c r="M28" s="41"/>
      <c r="N28" s="41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</row>
    <row r="29" spans="1:25" x14ac:dyDescent="0.2">
      <c r="A29" s="91"/>
      <c r="B29" s="91"/>
      <c r="C29" s="21" t="s">
        <v>67</v>
      </c>
      <c r="D29" s="29" t="s">
        <v>59</v>
      </c>
      <c r="E29" s="48">
        <f t="shared" si="1"/>
        <v>41886</v>
      </c>
      <c r="F29" s="48">
        <f>_xll.qlInterestRateIndexValueDate(L29,E29)</f>
        <v>41887</v>
      </c>
      <c r="G29" s="48">
        <f>_xll.qlInterestRateIndexMaturity(L29,F29)</f>
        <v>42436</v>
      </c>
      <c r="H29" s="47">
        <f>_xll.qlIndexFixing(L29,E29,TRUE,InterestRatesTrigger)</f>
        <v>2.5204252498544574E-2</v>
      </c>
      <c r="I29" s="38" t="str">
        <f>Contribution!S29</f>
        <v>AUDON18MD=</v>
      </c>
      <c r="J29" s="38" t="str">
        <f t="shared" si="3"/>
        <v>AUD18MMTOIS=ICAA</v>
      </c>
      <c r="K29" s="60"/>
      <c r="L29" s="29" t="str">
        <f>_xll.qlSwapIndex(,"Aonia",IF(C29="SW","1W",C29),SettlementDays,Currency,Calendar,FixedLegTenor,FixedLegBDC,FixedLegDayCounter,OvernightIndex,YieldCurve,,Trigger)</f>
        <v>obj_003e1#0000</v>
      </c>
      <c r="M29" s="41"/>
      <c r="N29" s="41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</row>
    <row r="30" spans="1:25" x14ac:dyDescent="0.2">
      <c r="A30" s="91"/>
      <c r="B30" s="91"/>
      <c r="C30" s="21" t="s">
        <v>26</v>
      </c>
      <c r="D30" s="29" t="s">
        <v>59</v>
      </c>
      <c r="E30" s="48">
        <f t="shared" si="1"/>
        <v>41886</v>
      </c>
      <c r="F30" s="48">
        <f>_xll.qlInterestRateIndexValueDate(L30,E30)</f>
        <v>41887</v>
      </c>
      <c r="G30" s="48">
        <f>_xll.qlInterestRateIndexMaturity(L30,F30)</f>
        <v>42618</v>
      </c>
      <c r="H30" s="47">
        <f>_xll.qlIndexFixing(L30,E30,TRUE,InterestRatesTrigger)</f>
        <v>2.5799999999999997E-2</v>
      </c>
      <c r="I30" s="38" t="str">
        <f>Contribution!S30</f>
        <v>AUDON2YD=</v>
      </c>
      <c r="J30" s="38" t="str">
        <f t="shared" si="3"/>
        <v>AUD2YMTOIS=ICAA</v>
      </c>
      <c r="K30" s="60"/>
      <c r="L30" s="29" t="str">
        <f>_xll.qlSwapIndex(,"Aonia",IF(C30="SW","1W",C30),SettlementDays,Currency,Calendar,FixedLegTenor,FixedLegBDC,FixedLegDayCounter,OvernightIndex,YieldCurve,,Trigger)</f>
        <v>obj_003c5#0000</v>
      </c>
      <c r="M30" s="41"/>
      <c r="N30" s="41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</row>
    <row r="31" spans="1:25" x14ac:dyDescent="0.2">
      <c r="A31" s="91"/>
      <c r="B31" s="91"/>
      <c r="C31" s="21" t="s">
        <v>27</v>
      </c>
      <c r="D31" s="29" t="s">
        <v>59</v>
      </c>
      <c r="E31" s="48">
        <f t="shared" si="1"/>
        <v>41886</v>
      </c>
      <c r="F31" s="48">
        <f>_xll.qlInterestRateIndexValueDate(L31,E31)</f>
        <v>41887</v>
      </c>
      <c r="G31" s="48">
        <f>_xll.qlInterestRateIndexMaturity(L31,F31)</f>
        <v>42983</v>
      </c>
      <c r="H31" s="47">
        <f>_xll.qlIndexFixing(L31,E31,TRUE,InterestRatesTrigger)</f>
        <v>2.7249999999999643E-2</v>
      </c>
      <c r="I31" s="38" t="str">
        <f>Contribution!S31</f>
        <v>AUDON3YD=</v>
      </c>
      <c r="J31" s="38" t="str">
        <f t="shared" si="3"/>
        <v>AUD3YMTOIS=ICAA</v>
      </c>
      <c r="K31" s="60"/>
      <c r="L31" s="29" t="str">
        <f>_xll.qlSwapIndex(,"Aonia",IF(C31="SW","1W",C31),SettlementDays,Currency,Calendar,FixedLegTenor,FixedLegBDC,FixedLegDayCounter,OvernightIndex,YieldCurve,,Trigger)</f>
        <v>obj_003b5#0000</v>
      </c>
      <c r="M31" s="41"/>
      <c r="N31" s="41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</row>
    <row r="32" spans="1:25" x14ac:dyDescent="0.2">
      <c r="A32" s="91"/>
      <c r="B32" s="91"/>
      <c r="C32" s="21" t="s">
        <v>28</v>
      </c>
      <c r="D32" s="29" t="s">
        <v>59</v>
      </c>
      <c r="E32" s="48">
        <f t="shared" si="1"/>
        <v>41886</v>
      </c>
      <c r="F32" s="48">
        <f>_xll.qlInterestRateIndexValueDate(L32,E32)</f>
        <v>41887</v>
      </c>
      <c r="G32" s="48">
        <f>_xll.qlInterestRateIndexMaturity(L32,F32)</f>
        <v>43348</v>
      </c>
      <c r="H32" s="47">
        <f>_xll.qlIndexFixing(L32,E32,TRUE,InterestRatesTrigger)</f>
        <v>2.8679999999999716E-2</v>
      </c>
      <c r="I32" s="38" t="str">
        <f>Contribution!S32</f>
        <v>AUDON4YD=</v>
      </c>
      <c r="J32" s="38" t="str">
        <f t="shared" si="3"/>
        <v>AUD4YMTOIS=ICAA</v>
      </c>
      <c r="K32" s="60"/>
      <c r="L32" s="29" t="str">
        <f>_xll.qlSwapIndex(,"Aonia",IF(C32="SW","1W",C32),SettlementDays,Currency,Calendar,FixedLegTenor,FixedLegBDC,FixedLegDayCounter,OvernightIndex,YieldCurve,,Trigger)</f>
        <v>obj_003d5#0000</v>
      </c>
      <c r="M32" s="41"/>
      <c r="N32" s="41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</row>
    <row r="33" spans="1:25" x14ac:dyDescent="0.2">
      <c r="A33" s="91"/>
      <c r="B33" s="91"/>
      <c r="C33" s="21" t="s">
        <v>29</v>
      </c>
      <c r="D33" s="29" t="s">
        <v>59</v>
      </c>
      <c r="E33" s="48">
        <f t="shared" si="1"/>
        <v>41886</v>
      </c>
      <c r="F33" s="48">
        <f>_xll.qlInterestRateIndexValueDate(L33,E33)</f>
        <v>41887</v>
      </c>
      <c r="G33" s="48">
        <f>_xll.qlInterestRateIndexMaturity(L33,F33)</f>
        <v>43713</v>
      </c>
      <c r="H33" s="47">
        <f>_xll.qlIndexFixing(L33,E33,TRUE,InterestRatesTrigger)</f>
        <v>3.004999999999974E-2</v>
      </c>
      <c r="I33" s="38" t="str">
        <f>Contribution!S33</f>
        <v>AUDON5YD=</v>
      </c>
      <c r="J33" s="38" t="str">
        <f t="shared" si="3"/>
        <v>AUD5YMTOIS=ICAA</v>
      </c>
      <c r="K33" s="60"/>
      <c r="L33" s="29" t="str">
        <f>_xll.qlSwapIndex(,"Aonia",IF(C33="SW","1W",C33),SettlementDays,Currency,Calendar,FixedLegTenor,FixedLegBDC,FixedLegDayCounter,OvernightIndex,YieldCurve,,Trigger)</f>
        <v>obj_00394#0000</v>
      </c>
      <c r="M33" s="41"/>
      <c r="N33" s="41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</row>
    <row r="34" spans="1:25" x14ac:dyDescent="0.2">
      <c r="A34" s="91"/>
      <c r="B34" s="91"/>
      <c r="C34" s="21" t="s">
        <v>30</v>
      </c>
      <c r="D34" s="29" t="s">
        <v>59</v>
      </c>
      <c r="E34" s="48">
        <f t="shared" si="1"/>
        <v>41886</v>
      </c>
      <c r="F34" s="48">
        <f>_xll.qlInterestRateIndexValueDate(L34,E34)</f>
        <v>41887</v>
      </c>
      <c r="G34" s="48">
        <f>_xll.qlInterestRateIndexMaturity(L34,F34)</f>
        <v>44081</v>
      </c>
      <c r="H34" s="47">
        <f>_xll.qlIndexFixing(L34,E34,TRUE,InterestRatesTrigger)</f>
        <v>3.1249999999999944E-2</v>
      </c>
      <c r="I34" s="38" t="str">
        <f>Contribution!S34</f>
        <v>AUDON6YD=</v>
      </c>
      <c r="J34" s="38" t="str">
        <f t="shared" si="3"/>
        <v>AUD6YMTOIS=ICAA</v>
      </c>
      <c r="K34" s="60"/>
      <c r="L34" s="29" t="str">
        <f>_xll.qlSwapIndex(,"Aonia",IF(C34="SW","1W",C34),SettlementDays,Currency,Calendar,FixedLegTenor,FixedLegBDC,FixedLegDayCounter,OvernightIndex,YieldCurve,,Trigger)</f>
        <v>obj_0038d#0000</v>
      </c>
      <c r="M34" s="41"/>
      <c r="N34" s="41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</row>
    <row r="35" spans="1:25" x14ac:dyDescent="0.2">
      <c r="A35" s="91"/>
      <c r="B35" s="91"/>
      <c r="C35" s="21" t="s">
        <v>31</v>
      </c>
      <c r="D35" s="29" t="s">
        <v>59</v>
      </c>
      <c r="E35" s="48">
        <f t="shared" si="1"/>
        <v>41886</v>
      </c>
      <c r="F35" s="48">
        <f>_xll.qlInterestRateIndexValueDate(L35,E35)</f>
        <v>41887</v>
      </c>
      <c r="G35" s="48">
        <f>_xll.qlInterestRateIndexMaturity(L35,F35)</f>
        <v>44445</v>
      </c>
      <c r="H35" s="47">
        <f>_xll.qlIndexFixing(L35,E35,TRUE,InterestRatesTrigger)</f>
        <v>3.2450000000000069E-2</v>
      </c>
      <c r="I35" s="38" t="str">
        <f>Contribution!S35</f>
        <v>AUDON7YD=</v>
      </c>
      <c r="J35" s="38" t="str">
        <f t="shared" si="3"/>
        <v>AUD7YMTOIS=ICAA</v>
      </c>
      <c r="K35" s="60"/>
      <c r="L35" s="29" t="str">
        <f>_xll.qlSwapIndex(,"Aonia",IF(C35="SW","1W",C35),SettlementDays,Currency,Calendar,FixedLegTenor,FixedLegBDC,FixedLegDayCounter,OvernightIndex,YieldCurve,,Trigger)</f>
        <v>obj_003bb#0000</v>
      </c>
      <c r="M35" s="41"/>
      <c r="N35" s="41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</row>
    <row r="36" spans="1:25" x14ac:dyDescent="0.2">
      <c r="A36" s="91"/>
      <c r="B36" s="91"/>
      <c r="C36" s="21" t="s">
        <v>32</v>
      </c>
      <c r="D36" s="29" t="s">
        <v>59</v>
      </c>
      <c r="E36" s="48">
        <f t="shared" si="1"/>
        <v>41886</v>
      </c>
      <c r="F36" s="48">
        <f>_xll.qlInterestRateIndexValueDate(L36,E36)</f>
        <v>41887</v>
      </c>
      <c r="G36" s="48">
        <f>_xll.qlInterestRateIndexMaturity(L36,F36)</f>
        <v>44809</v>
      </c>
      <c r="H36" s="47">
        <f>_xll.qlIndexFixing(L36,E36,TRUE,InterestRatesTrigger)</f>
        <v>3.3279999999999831E-2</v>
      </c>
      <c r="I36" s="38" t="str">
        <f>Contribution!S36</f>
        <v>AUDON8YD=</v>
      </c>
      <c r="J36" s="38" t="str">
        <f t="shared" si="3"/>
        <v>AUD8YMTOIS=ICAA</v>
      </c>
      <c r="K36" s="60"/>
      <c r="L36" s="29" t="str">
        <f>_xll.qlSwapIndex(,"Aonia",IF(C36="SW","1W",C36),SettlementDays,Currency,Calendar,FixedLegTenor,FixedLegBDC,FixedLegDayCounter,OvernightIndex,YieldCurve,,Trigger)</f>
        <v>obj_00396#0000</v>
      </c>
      <c r="M36" s="41"/>
      <c r="N36" s="41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</row>
    <row r="37" spans="1:25" x14ac:dyDescent="0.2">
      <c r="A37" s="91"/>
      <c r="B37" s="91"/>
      <c r="C37" s="21" t="s">
        <v>33</v>
      </c>
      <c r="D37" s="29" t="s">
        <v>59</v>
      </c>
      <c r="E37" s="48">
        <f t="shared" si="1"/>
        <v>41886</v>
      </c>
      <c r="F37" s="48">
        <f>_xll.qlInterestRateIndexValueDate(L37,E37)</f>
        <v>41887</v>
      </c>
      <c r="G37" s="48">
        <f>_xll.qlInterestRateIndexMaturity(L37,F37)</f>
        <v>45174</v>
      </c>
      <c r="H37" s="47">
        <f>_xll.qlIndexFixing(L37,E37,TRUE,InterestRatesTrigger)</f>
        <v>3.4130000000131E-2</v>
      </c>
      <c r="I37" s="38" t="str">
        <f>Contribution!S37</f>
        <v>AUDON9YD=</v>
      </c>
      <c r="J37" s="38" t="str">
        <f t="shared" si="3"/>
        <v>AUD9YMTOIS=ICAA</v>
      </c>
      <c r="K37" s="60"/>
      <c r="L37" s="29" t="str">
        <f>_xll.qlSwapIndex(,"Aonia",IF(C37="SW","1W",C37),SettlementDays,Currency,Calendar,FixedLegTenor,FixedLegBDC,FixedLegDayCounter,OvernightIndex,YieldCurve,,Trigger)</f>
        <v>obj_003d1#0000</v>
      </c>
      <c r="M37" s="41"/>
      <c r="N37" s="41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</row>
    <row r="38" spans="1:25" x14ac:dyDescent="0.2">
      <c r="A38" s="91"/>
      <c r="B38" s="91"/>
      <c r="C38" s="21" t="s">
        <v>34</v>
      </c>
      <c r="D38" s="29" t="s">
        <v>59</v>
      </c>
      <c r="E38" s="48">
        <f t="shared" si="1"/>
        <v>41886</v>
      </c>
      <c r="F38" s="48">
        <f>_xll.qlInterestRateIndexValueDate(L38,E38)</f>
        <v>41887</v>
      </c>
      <c r="G38" s="48">
        <f>_xll.qlInterestRateIndexMaturity(L38,F38)</f>
        <v>45540</v>
      </c>
      <c r="H38" s="47">
        <f>_xll.qlIndexFixing(L38,E38,TRUE,InterestRatesTrigger)</f>
        <v>3.4950000000100567E-2</v>
      </c>
      <c r="I38" s="38" t="str">
        <f>Contribution!S38</f>
        <v>AUDON10YD=</v>
      </c>
      <c r="J38" s="38" t="str">
        <f t="shared" si="3"/>
        <v>AUD10YMTOIS=ICAA</v>
      </c>
      <c r="K38" s="60"/>
      <c r="L38" s="29" t="str">
        <f>_xll.qlSwapIndex(,"Aonia",IF(C38="SW","1W",C38),SettlementDays,Currency,Calendar,FixedLegTenor,FixedLegBDC,FixedLegDayCounter,OvernightIndex,YieldCurve,,Trigger)</f>
        <v>obj_0039f#0000</v>
      </c>
      <c r="M38" s="41"/>
      <c r="N38" s="41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</row>
    <row r="39" spans="1:25" x14ac:dyDescent="0.2">
      <c r="A39" s="91"/>
      <c r="B39" s="91"/>
      <c r="C39" s="21" t="s">
        <v>35</v>
      </c>
      <c r="D39" s="29" t="s">
        <v>59</v>
      </c>
      <c r="E39" s="48">
        <f t="shared" si="1"/>
        <v>41886</v>
      </c>
      <c r="F39" s="48">
        <f>_xll.qlInterestRateIndexValueDate(L39,E39)</f>
        <v>41887</v>
      </c>
      <c r="G39" s="48">
        <f>_xll.qlInterestRateIndexMaturity(L39,F39)</f>
        <v>46272</v>
      </c>
      <c r="H39" s="47">
        <f>_xll.qlIndexFixing(L39,E39,TRUE,InterestRatesTrigger)</f>
        <v>3.6329999999960637E-2</v>
      </c>
      <c r="I39" s="38" t="str">
        <f>Contribution!S39</f>
        <v>AUDON12YD=</v>
      </c>
      <c r="J39" s="38" t="str">
        <f t="shared" si="3"/>
        <v>AUD12YMTOIS=ICAA</v>
      </c>
      <c r="K39" s="60"/>
      <c r="L39" s="29" t="str">
        <f>_xll.qlSwapIndex(,"Aonia",IF(C39="SW","1W",C39),SettlementDays,Currency,Calendar,FixedLegTenor,FixedLegBDC,FixedLegDayCounter,OvernightIndex,YieldCurve,,Trigger)</f>
        <v>obj_003a6#0000</v>
      </c>
      <c r="M39" s="41"/>
      <c r="N39" s="41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</row>
    <row r="40" spans="1:25" x14ac:dyDescent="0.2">
      <c r="A40" s="91"/>
      <c r="B40" s="91"/>
      <c r="C40" s="21" t="s">
        <v>36</v>
      </c>
      <c r="D40" s="29" t="s">
        <v>59</v>
      </c>
      <c r="E40" s="48">
        <f t="shared" si="1"/>
        <v>41886</v>
      </c>
      <c r="F40" s="48">
        <f>_xll.qlInterestRateIndexValueDate(L40,E40)</f>
        <v>41887</v>
      </c>
      <c r="G40" s="48">
        <f>_xll.qlInterestRateIndexMaturity(L40,F40)</f>
        <v>47366</v>
      </c>
      <c r="H40" s="47">
        <f>_xll.qlIndexFixing(L40,E40,TRUE,InterestRatesTrigger)</f>
        <v>3.7830000000000572E-2</v>
      </c>
      <c r="I40" s="38" t="str">
        <f>Contribution!S40</f>
        <v>AUDON15YD=</v>
      </c>
      <c r="J40" s="38" t="str">
        <f t="shared" si="3"/>
        <v>AUD15YMTOIS=ICAA</v>
      </c>
      <c r="K40" s="60"/>
      <c r="L40" s="29" t="str">
        <f>_xll.qlSwapIndex(,"Aonia",IF(C40="SW","1W",C40),SettlementDays,Currency,Calendar,FixedLegTenor,FixedLegBDC,FixedLegDayCounter,OvernightIndex,YieldCurve,,Trigger)</f>
        <v>obj_003ac#0000</v>
      </c>
      <c r="M40" s="41"/>
      <c r="N40" s="41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</row>
    <row r="41" spans="1:25" x14ac:dyDescent="0.2">
      <c r="A41" s="91"/>
      <c r="B41" s="91"/>
      <c r="C41" s="21" t="s">
        <v>37</v>
      </c>
      <c r="D41" s="29" t="s">
        <v>59</v>
      </c>
      <c r="E41" s="48">
        <f t="shared" si="1"/>
        <v>41886</v>
      </c>
      <c r="F41" s="48">
        <f>_xll.qlInterestRateIndexValueDate(L41,E41)</f>
        <v>41887</v>
      </c>
      <c r="G41" s="48">
        <f>_xll.qlInterestRateIndexMaturity(L41,F41)</f>
        <v>49192</v>
      </c>
      <c r="H41" s="47">
        <f>_xll.qlIndexFixing(L41,E41,TRUE,InterestRatesTrigger)</f>
        <v>3.9479999999947959E-2</v>
      </c>
      <c r="I41" s="38" t="str">
        <f>Contribution!S41</f>
        <v>AUDON20YD=</v>
      </c>
      <c r="J41" s="38" t="str">
        <f t="shared" si="3"/>
        <v>AUD20YMTOIS=ICAA</v>
      </c>
      <c r="K41" s="60"/>
      <c r="L41" s="29" t="str">
        <f>_xll.qlSwapIndex(,"Aonia",IF(C41="SW","1W",C41),SettlementDays,Currency,Calendar,FixedLegTenor,FixedLegBDC,FixedLegDayCounter,OvernightIndex,YieldCurve,,Trigger)</f>
        <v>obj_003de#0000</v>
      </c>
      <c r="M41" s="41"/>
      <c r="N41" s="41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</row>
    <row r="42" spans="1:25" x14ac:dyDescent="0.2">
      <c r="A42" s="91"/>
      <c r="B42" s="91"/>
      <c r="C42" s="21" t="s">
        <v>38</v>
      </c>
      <c r="D42" s="29" t="s">
        <v>59</v>
      </c>
      <c r="E42" s="48">
        <f t="shared" si="1"/>
        <v>41886</v>
      </c>
      <c r="F42" s="48">
        <f>_xll.qlInterestRateIndexValueDate(L42,E42)</f>
        <v>41887</v>
      </c>
      <c r="G42" s="48">
        <f>_xll.qlInterestRateIndexMaturity(L42,F42)</f>
        <v>51018</v>
      </c>
      <c r="H42" s="47">
        <f>_xll.qlIndexFixing(L42,E42,TRUE,InterestRatesTrigger)</f>
        <v>4.0099999999987368E-2</v>
      </c>
      <c r="I42" s="38" t="str">
        <f>Contribution!S42</f>
        <v>AUDON25YD=</v>
      </c>
      <c r="J42" s="38" t="str">
        <f t="shared" si="3"/>
        <v>AUD25YMTOIS=ICAA</v>
      </c>
      <c r="K42" s="60"/>
      <c r="L42" s="29" t="str">
        <f>_xll.qlSwapIndex(,"Aonia",IF(C42="SW","1W",C42),SettlementDays,Currency,Calendar,FixedLegTenor,FixedLegBDC,FixedLegDayCounter,OvernightIndex,YieldCurve,,Trigger)</f>
        <v>obj_0039c#0000</v>
      </c>
      <c r="M42" s="41"/>
      <c r="N42" s="41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</row>
    <row r="43" spans="1:25" x14ac:dyDescent="0.2">
      <c r="A43" s="91"/>
      <c r="B43" s="91"/>
      <c r="C43" s="22" t="s">
        <v>39</v>
      </c>
      <c r="D43" s="29" t="s">
        <v>59</v>
      </c>
      <c r="E43" s="48">
        <f t="shared" si="1"/>
        <v>41886</v>
      </c>
      <c r="F43" s="48">
        <f>_xll.qlInterestRateIndexValueDate(L43,E43)</f>
        <v>41887</v>
      </c>
      <c r="G43" s="48">
        <f>_xll.qlInterestRateIndexMaturity(L43,F43)</f>
        <v>52845</v>
      </c>
      <c r="H43" s="47">
        <f>_xll.qlIndexFixing(L43,E43,TRUE,InterestRatesTrigger)</f>
        <v>4.0479999999943693E-2</v>
      </c>
      <c r="I43" s="40" t="str">
        <f>Contribution!S43</f>
        <v>AUDON30YD=</v>
      </c>
      <c r="J43" s="40" t="str">
        <f t="shared" si="3"/>
        <v>AUD30YMTOIS=ICAA</v>
      </c>
      <c r="K43" s="60"/>
      <c r="L43" s="31" t="str">
        <f>_xll.qlSwapIndex(,"Aonia",IF(C43="SW","1W",C43),SettlementDays,Currency,Calendar,FixedLegTenor,FixedLegBDC,FixedLegDayCounter,OvernightIndex,YieldCurve,,Trigger)</f>
        <v>obj_003c6#0000</v>
      </c>
      <c r="M43" s="41"/>
      <c r="N43" s="41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</row>
    <row r="44" spans="1:25" x14ac:dyDescent="0.2">
      <c r="A44" s="91"/>
      <c r="B44" s="91"/>
      <c r="C44" s="3"/>
      <c r="D44" s="58"/>
      <c r="E44" s="58"/>
      <c r="F44" s="58"/>
      <c r="G44" s="58"/>
      <c r="H44" s="58"/>
      <c r="I44" s="58"/>
      <c r="J44" s="9"/>
      <c r="K44" s="6"/>
      <c r="L44" s="6"/>
      <c r="M44" s="41"/>
      <c r="N44" s="41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</row>
    <row r="45" spans="1:25" x14ac:dyDescent="0.2">
      <c r="A45" s="91"/>
      <c r="B45" s="91"/>
      <c r="C45" s="3"/>
      <c r="D45" s="57"/>
      <c r="E45" s="57"/>
      <c r="F45" s="57"/>
      <c r="G45" s="57"/>
      <c r="H45" s="57"/>
      <c r="I45" s="57"/>
      <c r="J45" s="9"/>
      <c r="K45" s="91"/>
      <c r="L45" s="91"/>
      <c r="M45" s="41"/>
      <c r="N45" s="41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</row>
    <row r="46" spans="1:25" x14ac:dyDescent="0.2">
      <c r="A46" s="91"/>
      <c r="B46" s="91"/>
      <c r="C46" s="3"/>
      <c r="D46" s="6"/>
      <c r="E46" s="6"/>
      <c r="F46" s="6"/>
      <c r="G46" s="6"/>
      <c r="H46" s="6"/>
      <c r="I46" s="6"/>
      <c r="J46" s="9"/>
      <c r="K46" s="6"/>
      <c r="L46" s="6"/>
      <c r="M46" s="41"/>
      <c r="N46" s="41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</row>
    <row r="47" spans="1:25" x14ac:dyDescent="0.2">
      <c r="A47" s="91"/>
      <c r="B47" s="6"/>
      <c r="C47" s="3"/>
      <c r="D47" s="6"/>
      <c r="E47" s="6"/>
      <c r="F47" s="6"/>
      <c r="G47" s="6"/>
      <c r="H47" s="6"/>
      <c r="I47" s="6"/>
      <c r="J47" s="9"/>
      <c r="K47" s="57"/>
      <c r="L47" s="57"/>
      <c r="M47" s="41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</row>
    <row r="48" spans="1:25" x14ac:dyDescent="0.2">
      <c r="A48" s="91"/>
      <c r="B48" s="6"/>
      <c r="C48" s="3"/>
      <c r="D48" s="6"/>
      <c r="E48" s="6"/>
      <c r="F48" s="6"/>
      <c r="G48" s="6"/>
      <c r="H48" s="6"/>
      <c r="I48" s="6"/>
      <c r="J48" s="9"/>
      <c r="K48" s="6"/>
      <c r="L48" s="6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</row>
    <row r="49" spans="1:25" x14ac:dyDescent="0.2">
      <c r="A49" s="91"/>
      <c r="B49" s="6"/>
      <c r="C49" s="3"/>
      <c r="D49" s="6"/>
      <c r="E49" s="6"/>
      <c r="F49" s="6"/>
      <c r="G49" s="6"/>
      <c r="H49" s="6"/>
      <c r="I49" s="6"/>
      <c r="J49" s="9"/>
      <c r="K49" s="6"/>
      <c r="L49" s="6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</row>
    <row r="50" spans="1:25" x14ac:dyDescent="0.2">
      <c r="A50" s="6"/>
      <c r="B50" s="6"/>
      <c r="C50" s="3"/>
      <c r="D50" s="6"/>
      <c r="E50" s="6"/>
      <c r="F50" s="6"/>
      <c r="G50" s="6"/>
      <c r="H50" s="6"/>
      <c r="I50" s="6"/>
      <c r="J50" s="9"/>
      <c r="K50" s="6"/>
      <c r="L50" s="6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</row>
    <row r="51" spans="1:25" x14ac:dyDescent="0.2">
      <c r="A51" s="6"/>
      <c r="B51" s="6"/>
      <c r="C51" s="3"/>
      <c r="D51" s="6"/>
      <c r="E51" s="6"/>
      <c r="F51" s="6"/>
      <c r="G51" s="6"/>
      <c r="H51" s="94"/>
      <c r="I51" s="6"/>
      <c r="J51" s="9"/>
      <c r="K51" s="6"/>
      <c r="L51" s="6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</row>
    <row r="52" spans="1:25" x14ac:dyDescent="0.2">
      <c r="A52" s="6"/>
      <c r="B52" s="6"/>
      <c r="C52" s="3"/>
      <c r="D52" s="6"/>
      <c r="E52" s="6"/>
      <c r="F52" s="6"/>
      <c r="G52" s="6"/>
      <c r="H52" s="94"/>
      <c r="I52" s="6"/>
      <c r="J52" s="9"/>
      <c r="K52" s="6"/>
      <c r="L52" s="6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</row>
    <row r="53" spans="1:25" x14ac:dyDescent="0.2">
      <c r="A53" s="6"/>
      <c r="B53" s="6"/>
      <c r="C53" s="3"/>
      <c r="D53" s="6"/>
      <c r="E53" s="6"/>
      <c r="F53" s="6"/>
      <c r="G53" s="6"/>
      <c r="H53" s="94"/>
      <c r="I53" s="6"/>
      <c r="J53" s="9"/>
      <c r="K53" s="6"/>
      <c r="L53" s="6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</row>
    <row r="54" spans="1:25" x14ac:dyDescent="0.2">
      <c r="A54" s="6"/>
      <c r="B54" s="6"/>
      <c r="C54" s="3"/>
      <c r="D54" s="6"/>
      <c r="E54" s="6"/>
      <c r="F54" s="6"/>
      <c r="G54" s="6"/>
      <c r="H54" s="6"/>
      <c r="I54" s="6"/>
      <c r="J54" s="9"/>
      <c r="K54" s="6"/>
      <c r="L54" s="6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</row>
    <row r="55" spans="1:25" x14ac:dyDescent="0.2">
      <c r="A55" s="6"/>
      <c r="B55" s="6"/>
      <c r="C55" s="3"/>
      <c r="D55" s="6"/>
      <c r="E55" s="6"/>
      <c r="F55" s="6"/>
      <c r="G55" s="6"/>
      <c r="H55" s="6"/>
      <c r="I55" s="6"/>
      <c r="J55" s="9"/>
      <c r="K55" s="6"/>
      <c r="L55" s="6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</row>
    <row r="56" spans="1:25" x14ac:dyDescent="0.2">
      <c r="A56" s="6"/>
      <c r="B56" s="6"/>
      <c r="C56" s="3"/>
      <c r="D56" s="6"/>
      <c r="E56" s="6"/>
      <c r="F56" s="6"/>
      <c r="G56" s="6"/>
      <c r="H56" s="6"/>
      <c r="I56" s="6"/>
      <c r="J56" s="9"/>
      <c r="K56" s="6"/>
      <c r="L56" s="6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</row>
    <row r="57" spans="1:25" x14ac:dyDescent="0.2">
      <c r="A57" s="6"/>
      <c r="B57" s="6"/>
      <c r="C57" s="3"/>
      <c r="D57" s="6"/>
      <c r="E57" s="6"/>
      <c r="F57" s="6"/>
      <c r="G57" s="6"/>
      <c r="H57" s="6"/>
      <c r="I57" s="6"/>
      <c r="J57" s="9"/>
      <c r="K57" s="6"/>
      <c r="L57" s="6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</row>
    <row r="58" spans="1:25" x14ac:dyDescent="0.2">
      <c r="A58" s="6"/>
      <c r="B58" s="6"/>
      <c r="C58" s="3"/>
      <c r="D58" s="6"/>
      <c r="E58" s="6"/>
      <c r="F58" s="6"/>
      <c r="G58" s="6"/>
      <c r="H58" s="6"/>
      <c r="I58" s="6"/>
      <c r="J58" s="9"/>
      <c r="K58" s="6"/>
      <c r="L58" s="6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</row>
    <row r="59" spans="1:25" x14ac:dyDescent="0.2">
      <c r="A59" s="6"/>
      <c r="B59" s="6"/>
      <c r="C59" s="3"/>
      <c r="D59" s="6"/>
      <c r="E59" s="6"/>
      <c r="F59" s="6"/>
      <c r="G59" s="6"/>
      <c r="H59" s="6"/>
      <c r="I59" s="6"/>
      <c r="J59" s="9"/>
      <c r="K59" s="6"/>
      <c r="L59" s="6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</row>
    <row r="60" spans="1:25" x14ac:dyDescent="0.2">
      <c r="A60" s="6"/>
      <c r="B60" s="6"/>
      <c r="C60" s="3"/>
      <c r="D60" s="6"/>
      <c r="E60" s="6"/>
      <c r="F60" s="6"/>
      <c r="G60" s="6"/>
      <c r="H60" s="6"/>
      <c r="I60" s="6"/>
      <c r="J60" s="9"/>
      <c r="K60" s="6"/>
      <c r="L60" s="6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</row>
    <row r="61" spans="1:25" x14ac:dyDescent="0.2">
      <c r="A61" s="6"/>
      <c r="B61" s="6"/>
      <c r="C61" s="3"/>
      <c r="D61" s="6"/>
      <c r="E61" s="6"/>
      <c r="F61" s="6"/>
      <c r="G61" s="6"/>
      <c r="H61" s="6"/>
      <c r="I61" s="6"/>
      <c r="J61" s="9"/>
      <c r="K61" s="6"/>
      <c r="L61" s="6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</row>
    <row r="62" spans="1:25" x14ac:dyDescent="0.2">
      <c r="A62" s="6"/>
      <c r="B62" s="6"/>
      <c r="C62" s="3"/>
      <c r="D62" s="6"/>
      <c r="E62" s="6"/>
      <c r="F62" s="6"/>
      <c r="G62" s="6"/>
      <c r="H62" s="6"/>
      <c r="I62" s="6"/>
      <c r="J62" s="9"/>
      <c r="K62" s="6"/>
      <c r="L62" s="6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</row>
    <row r="63" spans="1:25" x14ac:dyDescent="0.2">
      <c r="A63" s="6"/>
      <c r="B63" s="6"/>
      <c r="C63" s="3"/>
      <c r="D63" s="6"/>
      <c r="E63" s="6"/>
      <c r="F63" s="6"/>
      <c r="G63" s="6"/>
      <c r="H63" s="6"/>
      <c r="I63" s="6"/>
      <c r="J63" s="9"/>
      <c r="K63" s="6"/>
      <c r="L63" s="6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</row>
    <row r="64" spans="1:25" x14ac:dyDescent="0.2">
      <c r="A64" s="6"/>
      <c r="B64" s="6"/>
      <c r="C64" s="3"/>
      <c r="D64" s="6"/>
      <c r="E64" s="6"/>
      <c r="F64" s="6"/>
      <c r="G64" s="6"/>
      <c r="H64" s="6"/>
      <c r="I64" s="6"/>
      <c r="J64" s="9"/>
      <c r="K64" s="6"/>
      <c r="L64" s="6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</row>
    <row r="65" spans="1:25" x14ac:dyDescent="0.2">
      <c r="A65" s="6"/>
      <c r="B65" s="6"/>
      <c r="C65" s="3"/>
      <c r="D65" s="6"/>
      <c r="E65" s="6"/>
      <c r="F65" s="6"/>
      <c r="G65" s="6"/>
      <c r="H65" s="6"/>
      <c r="I65" s="6"/>
      <c r="J65" s="9"/>
      <c r="K65" s="6"/>
      <c r="L65" s="6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</row>
    <row r="66" spans="1:25" x14ac:dyDescent="0.2">
      <c r="A66" s="6"/>
      <c r="B66" s="6"/>
      <c r="C66" s="3"/>
      <c r="D66" s="6"/>
      <c r="E66" s="6"/>
      <c r="F66" s="6"/>
      <c r="G66" s="6"/>
      <c r="H66" s="6"/>
      <c r="I66" s="6"/>
      <c r="J66" s="9"/>
      <c r="K66" s="6"/>
      <c r="L66" s="6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</row>
    <row r="67" spans="1:25" x14ac:dyDescent="0.2">
      <c r="A67" s="6"/>
      <c r="B67" s="6"/>
      <c r="C67" s="3"/>
      <c r="D67" s="6"/>
      <c r="E67" s="6"/>
      <c r="F67" s="6"/>
      <c r="G67" s="6"/>
      <c r="H67" s="6"/>
      <c r="I67" s="6"/>
      <c r="J67" s="9"/>
      <c r="K67" s="6"/>
      <c r="L67" s="6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</row>
    <row r="68" spans="1:25" x14ac:dyDescent="0.2">
      <c r="A68" s="6"/>
      <c r="B68" s="6"/>
      <c r="C68" s="3"/>
      <c r="D68" s="6"/>
      <c r="E68" s="6"/>
      <c r="F68" s="6"/>
      <c r="G68" s="6"/>
      <c r="H68" s="6"/>
      <c r="I68" s="6"/>
      <c r="J68" s="9"/>
      <c r="K68" s="6"/>
      <c r="L68" s="6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</row>
    <row r="69" spans="1:25" x14ac:dyDescent="0.2">
      <c r="A69" s="6"/>
      <c r="B69" s="6"/>
      <c r="C69" s="3"/>
      <c r="D69" s="6"/>
      <c r="E69" s="6"/>
      <c r="F69" s="6"/>
      <c r="G69" s="6"/>
      <c r="H69" s="6"/>
      <c r="I69" s="6"/>
      <c r="J69" s="9"/>
      <c r="K69" s="6"/>
      <c r="L69" s="6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</row>
    <row r="70" spans="1:25" x14ac:dyDescent="0.2">
      <c r="A70" s="6"/>
      <c r="B70" s="6"/>
      <c r="C70" s="3"/>
      <c r="D70" s="6"/>
      <c r="E70" s="6"/>
      <c r="F70" s="6"/>
      <c r="G70" s="6"/>
      <c r="H70" s="6"/>
      <c r="I70" s="6"/>
      <c r="J70" s="9"/>
      <c r="K70" s="6"/>
      <c r="L70" s="6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</row>
    <row r="71" spans="1:25" x14ac:dyDescent="0.2">
      <c r="A71" s="6"/>
      <c r="B71" s="6"/>
      <c r="C71" s="3"/>
      <c r="D71" s="6"/>
      <c r="E71" s="6"/>
      <c r="F71" s="6"/>
      <c r="G71" s="6"/>
      <c r="H71" s="6"/>
      <c r="I71" s="6"/>
      <c r="J71" s="9"/>
      <c r="K71" s="6"/>
      <c r="L71" s="6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</row>
    <row r="72" spans="1:25" x14ac:dyDescent="0.2">
      <c r="A72" s="6"/>
      <c r="B72" s="6"/>
      <c r="C72" s="3"/>
      <c r="D72" s="6"/>
      <c r="E72" s="6"/>
      <c r="F72" s="6"/>
      <c r="G72" s="6"/>
      <c r="H72" s="6"/>
      <c r="I72" s="6"/>
      <c r="J72" s="9"/>
      <c r="K72" s="6"/>
      <c r="L72" s="6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</row>
    <row r="73" spans="1:25" x14ac:dyDescent="0.2">
      <c r="A73" s="6"/>
      <c r="B73" s="6"/>
      <c r="C73" s="3"/>
      <c r="D73" s="6"/>
      <c r="E73" s="6"/>
      <c r="F73" s="6"/>
      <c r="G73" s="6"/>
      <c r="H73" s="6"/>
      <c r="I73" s="6"/>
      <c r="J73" s="9"/>
      <c r="K73" s="6"/>
      <c r="L73" s="6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</row>
    <row r="74" spans="1:25" x14ac:dyDescent="0.2">
      <c r="A74" s="6"/>
      <c r="B74" s="6"/>
      <c r="C74" s="3"/>
      <c r="D74" s="6"/>
      <c r="E74" s="6"/>
      <c r="F74" s="6"/>
      <c r="G74" s="6"/>
      <c r="H74" s="6"/>
      <c r="I74" s="6"/>
      <c r="J74" s="9"/>
      <c r="K74" s="6"/>
      <c r="L74" s="6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</row>
    <row r="75" spans="1:25" x14ac:dyDescent="0.2">
      <c r="A75" s="6"/>
      <c r="B75" s="6"/>
      <c r="C75" s="3"/>
      <c r="D75" s="6"/>
      <c r="E75" s="6"/>
      <c r="F75" s="6"/>
      <c r="G75" s="6"/>
      <c r="H75" s="6"/>
      <c r="I75" s="6"/>
      <c r="J75" s="9"/>
      <c r="K75" s="6"/>
      <c r="L75" s="6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</row>
    <row r="76" spans="1:25" x14ac:dyDescent="0.2">
      <c r="A76" s="6"/>
      <c r="B76" s="6"/>
      <c r="C76" s="3"/>
      <c r="D76" s="6"/>
      <c r="E76" s="6"/>
      <c r="F76" s="6"/>
      <c r="G76" s="6"/>
      <c r="H76" s="6"/>
      <c r="I76" s="6"/>
      <c r="J76" s="9"/>
      <c r="K76" s="6"/>
      <c r="L76" s="6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</row>
    <row r="77" spans="1:25" x14ac:dyDescent="0.2">
      <c r="A77" s="6"/>
      <c r="B77" s="6"/>
      <c r="C77" s="3"/>
      <c r="D77" s="6"/>
      <c r="E77" s="6"/>
      <c r="F77" s="6"/>
      <c r="G77" s="6"/>
      <c r="H77" s="6"/>
      <c r="I77" s="6"/>
      <c r="J77" s="9"/>
      <c r="K77" s="6"/>
      <c r="L77" s="6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</row>
    <row r="78" spans="1:25" x14ac:dyDescent="0.2">
      <c r="A78" s="6"/>
      <c r="B78" s="6"/>
      <c r="C78" s="3"/>
      <c r="D78" s="6"/>
      <c r="E78" s="6"/>
      <c r="F78" s="6"/>
      <c r="G78" s="6"/>
      <c r="H78" s="6"/>
      <c r="I78" s="6"/>
      <c r="J78" s="9"/>
      <c r="K78" s="6"/>
      <c r="L78" s="6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</row>
    <row r="79" spans="1:25" x14ac:dyDescent="0.2">
      <c r="A79" s="6"/>
      <c r="B79" s="6"/>
      <c r="C79" s="3"/>
      <c r="D79" s="6"/>
      <c r="E79" s="6"/>
      <c r="F79" s="6"/>
      <c r="G79" s="6"/>
      <c r="H79" s="6"/>
      <c r="I79" s="6"/>
      <c r="J79" s="9"/>
      <c r="K79" s="6"/>
      <c r="L79" s="6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</row>
    <row r="80" spans="1:25" x14ac:dyDescent="0.2">
      <c r="A80" s="6"/>
      <c r="B80" s="6"/>
      <c r="C80" s="3"/>
      <c r="D80" s="6"/>
      <c r="E80" s="6"/>
      <c r="F80" s="6"/>
      <c r="G80" s="6"/>
      <c r="H80" s="6"/>
      <c r="I80" s="6"/>
      <c r="J80" s="9"/>
      <c r="K80" s="6"/>
      <c r="L80" s="6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</row>
    <row r="81" spans="1:25" x14ac:dyDescent="0.2">
      <c r="A81" s="6"/>
      <c r="B81" s="6"/>
      <c r="C81" s="3"/>
      <c r="D81" s="6"/>
      <c r="E81" s="6"/>
      <c r="F81" s="6"/>
      <c r="G81" s="6"/>
      <c r="H81" s="6"/>
      <c r="I81" s="6"/>
      <c r="J81" s="9"/>
      <c r="K81" s="6"/>
      <c r="L81" s="6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</row>
    <row r="82" spans="1:25" x14ac:dyDescent="0.2">
      <c r="A82" s="6"/>
      <c r="B82" s="6"/>
      <c r="C82" s="3"/>
      <c r="D82" s="6"/>
      <c r="E82" s="6"/>
      <c r="F82" s="6"/>
      <c r="G82" s="6"/>
      <c r="H82" s="6"/>
      <c r="I82" s="6"/>
      <c r="J82" s="9"/>
      <c r="K82" s="6"/>
      <c r="L82" s="6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</row>
    <row r="83" spans="1:25" x14ac:dyDescent="0.2">
      <c r="A83" s="6"/>
      <c r="B83" s="6"/>
      <c r="C83" s="3"/>
      <c r="D83" s="6"/>
      <c r="E83" s="6"/>
      <c r="F83" s="6"/>
      <c r="G83" s="6"/>
      <c r="H83" s="6"/>
      <c r="I83" s="6"/>
      <c r="J83" s="9"/>
      <c r="K83" s="6"/>
      <c r="L83" s="6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</row>
    <row r="84" spans="1:25" x14ac:dyDescent="0.2">
      <c r="A84" s="6"/>
      <c r="B84" s="6"/>
      <c r="C84" s="3"/>
      <c r="D84" s="6"/>
      <c r="E84" s="6"/>
      <c r="F84" s="6"/>
      <c r="G84" s="6"/>
      <c r="H84" s="6"/>
      <c r="I84" s="6"/>
      <c r="J84" s="9"/>
      <c r="K84" s="6"/>
      <c r="L84" s="6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</row>
    <row r="85" spans="1:25" x14ac:dyDescent="0.2">
      <c r="A85" s="6"/>
      <c r="B85" s="6"/>
      <c r="C85" s="3"/>
      <c r="D85" s="6"/>
      <c r="E85" s="6"/>
      <c r="F85" s="6"/>
      <c r="G85" s="6"/>
      <c r="H85" s="6"/>
      <c r="I85" s="6"/>
      <c r="J85" s="9"/>
      <c r="K85" s="6"/>
      <c r="L85" s="6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</row>
    <row r="86" spans="1:25" x14ac:dyDescent="0.2">
      <c r="A86" s="6"/>
      <c r="B86" s="6"/>
      <c r="C86" s="3"/>
      <c r="D86" s="6"/>
      <c r="E86" s="6"/>
      <c r="F86" s="6"/>
      <c r="G86" s="6"/>
      <c r="H86" s="6"/>
      <c r="I86" s="6"/>
      <c r="J86" s="9"/>
      <c r="K86" s="6"/>
      <c r="L86" s="6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</row>
    <row r="87" spans="1:25" x14ac:dyDescent="0.2">
      <c r="A87" s="6"/>
      <c r="B87" s="6"/>
      <c r="C87" s="3"/>
      <c r="D87" s="6"/>
      <c r="E87" s="6"/>
      <c r="F87" s="6"/>
      <c r="G87" s="6"/>
      <c r="H87" s="6"/>
      <c r="I87" s="6"/>
      <c r="J87" s="9"/>
      <c r="K87" s="6"/>
      <c r="L87" s="6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</row>
    <row r="88" spans="1:25" x14ac:dyDescent="0.2">
      <c r="A88" s="6"/>
      <c r="B88" s="6"/>
      <c r="C88" s="3"/>
      <c r="D88" s="6"/>
      <c r="E88" s="6"/>
      <c r="F88" s="6"/>
      <c r="G88" s="6"/>
      <c r="H88" s="6"/>
      <c r="I88" s="6"/>
      <c r="J88" s="9"/>
      <c r="K88" s="6"/>
      <c r="L88" s="6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</row>
    <row r="89" spans="1:25" x14ac:dyDescent="0.2">
      <c r="A89" s="6"/>
      <c r="B89" s="6"/>
      <c r="C89" s="3"/>
      <c r="D89" s="6"/>
      <c r="E89" s="6"/>
      <c r="F89" s="6"/>
      <c r="G89" s="6"/>
      <c r="H89" s="6"/>
      <c r="I89" s="6"/>
      <c r="J89" s="9"/>
      <c r="K89" s="6"/>
      <c r="L89" s="6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</row>
    <row r="90" spans="1:25" x14ac:dyDescent="0.2">
      <c r="A90" s="6"/>
      <c r="B90" s="6"/>
      <c r="C90" s="3"/>
      <c r="D90" s="6"/>
      <c r="E90" s="6"/>
      <c r="F90" s="6"/>
      <c r="G90" s="6"/>
      <c r="H90" s="6"/>
      <c r="I90" s="6"/>
      <c r="J90" s="9"/>
      <c r="K90" s="6"/>
      <c r="L90" s="6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</row>
    <row r="91" spans="1:25" x14ac:dyDescent="0.2">
      <c r="A91" s="6"/>
      <c r="B91" s="6"/>
      <c r="C91" s="3"/>
      <c r="D91" s="6"/>
      <c r="E91" s="6"/>
      <c r="F91" s="6"/>
      <c r="G91" s="6"/>
      <c r="H91" s="6"/>
      <c r="I91" s="6"/>
      <c r="J91" s="9"/>
      <c r="K91" s="6"/>
      <c r="L91" s="6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</row>
    <row r="92" spans="1:25" x14ac:dyDescent="0.2">
      <c r="A92" s="6"/>
      <c r="B92" s="6"/>
      <c r="C92" s="3"/>
      <c r="D92" s="6"/>
      <c r="E92" s="6"/>
      <c r="F92" s="6"/>
      <c r="G92" s="6"/>
      <c r="H92" s="6"/>
      <c r="I92" s="6"/>
      <c r="J92" s="9"/>
      <c r="K92" s="6"/>
      <c r="L92" s="6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</row>
    <row r="93" spans="1:25" x14ac:dyDescent="0.2">
      <c r="A93" s="6"/>
      <c r="B93" s="6"/>
      <c r="C93" s="3"/>
      <c r="D93" s="6"/>
      <c r="E93" s="6"/>
      <c r="F93" s="6"/>
      <c r="G93" s="6"/>
      <c r="H93" s="6"/>
      <c r="I93" s="6"/>
      <c r="J93" s="9"/>
      <c r="K93" s="6"/>
      <c r="L93" s="6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</row>
    <row r="94" spans="1:25" x14ac:dyDescent="0.2">
      <c r="A94" s="6"/>
      <c r="B94" s="6"/>
      <c r="C94" s="3"/>
      <c r="D94" s="6"/>
      <c r="E94" s="6"/>
      <c r="F94" s="6"/>
      <c r="G94" s="6"/>
      <c r="H94" s="6"/>
      <c r="I94" s="6"/>
      <c r="J94" s="9"/>
      <c r="K94" s="6"/>
      <c r="L94" s="6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</row>
    <row r="95" spans="1:25" x14ac:dyDescent="0.2">
      <c r="A95" s="6"/>
      <c r="B95" s="6"/>
      <c r="C95" s="3"/>
      <c r="D95" s="6"/>
      <c r="E95" s="6"/>
      <c r="F95" s="6"/>
      <c r="G95" s="6"/>
      <c r="H95" s="6"/>
      <c r="I95" s="6"/>
      <c r="J95" s="9"/>
      <c r="K95" s="6"/>
      <c r="L95" s="6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</row>
    <row r="96" spans="1:25" x14ac:dyDescent="0.2">
      <c r="A96" s="6"/>
      <c r="B96" s="6"/>
      <c r="C96" s="3"/>
      <c r="D96" s="6"/>
      <c r="E96" s="6"/>
      <c r="F96" s="6"/>
      <c r="G96" s="6"/>
      <c r="H96" s="6"/>
      <c r="I96" s="6"/>
      <c r="J96" s="9"/>
      <c r="K96" s="6"/>
      <c r="L96" s="6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</row>
    <row r="97" spans="1:43" x14ac:dyDescent="0.2">
      <c r="A97" s="6"/>
      <c r="B97" s="6"/>
      <c r="C97" s="3"/>
      <c r="D97" s="6"/>
      <c r="E97" s="6"/>
      <c r="F97" s="6"/>
      <c r="G97" s="6"/>
      <c r="H97" s="6"/>
      <c r="I97" s="6"/>
      <c r="J97" s="9"/>
      <c r="K97" s="6"/>
      <c r="L97" s="6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</row>
    <row r="98" spans="1:43" x14ac:dyDescent="0.2">
      <c r="A98" s="6"/>
      <c r="B98" s="6"/>
      <c r="C98" s="3"/>
      <c r="D98" s="6"/>
      <c r="E98" s="6"/>
      <c r="F98" s="6"/>
      <c r="G98" s="6"/>
      <c r="H98" s="6"/>
      <c r="I98" s="6"/>
      <c r="J98" s="9"/>
      <c r="K98" s="6"/>
      <c r="L98" s="6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</row>
    <row r="99" spans="1:43" x14ac:dyDescent="0.2">
      <c r="A99" s="6"/>
      <c r="B99" s="6"/>
      <c r="C99" s="3"/>
      <c r="D99" s="6"/>
      <c r="E99" s="6"/>
      <c r="F99" s="6"/>
      <c r="G99" s="6"/>
      <c r="H99" s="6"/>
      <c r="I99" s="6"/>
      <c r="J99" s="9"/>
      <c r="K99" s="6"/>
      <c r="L99" s="6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</row>
    <row r="100" spans="1:43" x14ac:dyDescent="0.2">
      <c r="A100" s="6"/>
      <c r="B100" s="6"/>
      <c r="C100" s="3"/>
      <c r="D100" s="6"/>
      <c r="E100" s="6"/>
      <c r="F100" s="6"/>
      <c r="G100" s="6"/>
      <c r="H100" s="6"/>
      <c r="I100" s="6"/>
      <c r="J100" s="9"/>
      <c r="K100" s="6"/>
      <c r="L100" s="6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</row>
    <row r="101" spans="1:43" x14ac:dyDescent="0.2">
      <c r="A101" s="6"/>
      <c r="B101" s="6"/>
      <c r="C101" s="3"/>
      <c r="D101" s="6"/>
      <c r="E101" s="6"/>
      <c r="F101" s="6"/>
      <c r="G101" s="6"/>
      <c r="H101" s="6"/>
      <c r="I101" s="6"/>
      <c r="J101" s="9"/>
      <c r="K101" s="6"/>
      <c r="L101" s="6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</row>
    <row r="102" spans="1:43" x14ac:dyDescent="0.2">
      <c r="A102" s="6"/>
      <c r="B102" s="6"/>
      <c r="C102" s="3"/>
      <c r="D102" s="6"/>
      <c r="E102" s="6"/>
      <c r="F102" s="6"/>
      <c r="G102" s="6"/>
      <c r="H102" s="6"/>
      <c r="I102" s="6"/>
      <c r="J102" s="9"/>
      <c r="K102" s="6"/>
      <c r="L102" s="6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</row>
    <row r="103" spans="1:43" x14ac:dyDescent="0.2">
      <c r="A103" s="149"/>
      <c r="B103" s="149"/>
      <c r="C103" s="151"/>
      <c r="D103" s="149"/>
      <c r="E103" s="149"/>
      <c r="F103" s="149"/>
      <c r="G103" s="149"/>
      <c r="H103" s="149"/>
      <c r="I103" s="149"/>
      <c r="J103" s="150"/>
      <c r="K103" s="149"/>
      <c r="L103" s="149"/>
      <c r="M103" s="11"/>
      <c r="N103" s="11"/>
      <c r="O103" s="11"/>
      <c r="P103" s="11"/>
      <c r="Q103" s="11"/>
      <c r="R103" s="11"/>
      <c r="S103" s="11"/>
      <c r="T103" s="11"/>
      <c r="U103" s="11"/>
      <c r="V103" s="11"/>
      <c r="W103" s="11"/>
      <c r="X103" s="11"/>
      <c r="Y103" s="11"/>
      <c r="AD103" s="11"/>
      <c r="AE103" s="11"/>
      <c r="AF103" s="11"/>
      <c r="AG103" s="11"/>
      <c r="AH103" s="11"/>
      <c r="AI103" s="11"/>
      <c r="AJ103" s="11"/>
      <c r="AK103" s="11"/>
      <c r="AL103" s="11"/>
      <c r="AM103" s="11"/>
      <c r="AN103" s="11"/>
      <c r="AO103" s="11"/>
      <c r="AP103" s="11"/>
      <c r="AQ103" s="11"/>
    </row>
    <row r="104" spans="1:43" x14ac:dyDescent="0.2">
      <c r="A104" s="149"/>
      <c r="B104" s="149"/>
      <c r="C104" s="151"/>
      <c r="D104" s="149"/>
      <c r="E104" s="149"/>
      <c r="F104" s="149"/>
      <c r="G104" s="149"/>
      <c r="H104" s="149"/>
      <c r="I104" s="149"/>
      <c r="J104" s="150"/>
      <c r="K104" s="149"/>
      <c r="L104" s="149"/>
      <c r="M104" s="11"/>
      <c r="N104" s="11"/>
      <c r="O104" s="11"/>
      <c r="P104" s="11"/>
      <c r="Q104" s="11"/>
      <c r="R104" s="11"/>
      <c r="S104" s="11"/>
      <c r="T104" s="11"/>
      <c r="U104" s="11"/>
      <c r="V104" s="11"/>
      <c r="W104" s="11"/>
      <c r="X104" s="11"/>
      <c r="Y104" s="11"/>
      <c r="AD104" s="11"/>
      <c r="AE104" s="11"/>
      <c r="AF104" s="11"/>
      <c r="AG104" s="11"/>
      <c r="AH104" s="11"/>
      <c r="AI104" s="11"/>
      <c r="AJ104" s="11"/>
      <c r="AK104" s="11"/>
      <c r="AL104" s="11"/>
      <c r="AM104" s="11"/>
      <c r="AN104" s="11"/>
      <c r="AO104" s="11"/>
      <c r="AP104" s="11"/>
      <c r="AQ104" s="11"/>
    </row>
    <row r="105" spans="1:43" x14ac:dyDescent="0.2">
      <c r="A105" s="149"/>
      <c r="B105" s="149"/>
      <c r="C105" s="151"/>
      <c r="D105" s="149"/>
      <c r="E105" s="149"/>
      <c r="F105" s="149"/>
      <c r="G105" s="149"/>
      <c r="H105" s="149"/>
      <c r="I105" s="149"/>
      <c r="J105" s="150"/>
      <c r="K105" s="149"/>
      <c r="L105" s="149"/>
      <c r="M105" s="11"/>
      <c r="N105" s="11"/>
      <c r="O105" s="11"/>
      <c r="P105" s="11"/>
      <c r="Q105" s="11"/>
      <c r="R105" s="11"/>
      <c r="S105" s="11"/>
      <c r="T105" s="11"/>
      <c r="U105" s="11"/>
      <c r="V105" s="11"/>
      <c r="W105" s="11"/>
      <c r="X105" s="11"/>
      <c r="Y105" s="11"/>
      <c r="AD105" s="11"/>
      <c r="AE105" s="11"/>
      <c r="AF105" s="11"/>
      <c r="AG105" s="11"/>
      <c r="AH105" s="11"/>
      <c r="AI105" s="11"/>
      <c r="AJ105" s="11"/>
      <c r="AK105" s="11"/>
      <c r="AL105" s="11"/>
      <c r="AM105" s="11"/>
      <c r="AN105" s="11"/>
      <c r="AO105" s="11"/>
      <c r="AP105" s="11"/>
      <c r="AQ105" s="11"/>
    </row>
    <row r="106" spans="1:43" x14ac:dyDescent="0.2">
      <c r="A106" s="149"/>
      <c r="B106" s="149"/>
      <c r="C106" s="151"/>
      <c r="D106" s="149"/>
      <c r="E106" s="149"/>
      <c r="F106" s="149"/>
      <c r="G106" s="149"/>
      <c r="H106" s="149"/>
      <c r="I106" s="149"/>
      <c r="J106" s="150"/>
      <c r="K106" s="149"/>
      <c r="L106" s="149"/>
      <c r="M106" s="11"/>
      <c r="N106" s="11"/>
      <c r="O106" s="11"/>
      <c r="P106" s="11"/>
      <c r="Q106" s="11"/>
      <c r="R106" s="11"/>
      <c r="S106" s="11"/>
      <c r="T106" s="11"/>
      <c r="U106" s="11"/>
      <c r="V106" s="11"/>
      <c r="W106" s="11"/>
      <c r="X106" s="11"/>
      <c r="Y106" s="11"/>
      <c r="AD106" s="11"/>
      <c r="AE106" s="11"/>
      <c r="AF106" s="11"/>
      <c r="AG106" s="11"/>
      <c r="AH106" s="11"/>
      <c r="AI106" s="11"/>
      <c r="AJ106" s="11"/>
      <c r="AK106" s="11"/>
      <c r="AL106" s="11"/>
      <c r="AM106" s="11"/>
      <c r="AN106" s="11"/>
      <c r="AO106" s="11"/>
      <c r="AP106" s="11"/>
      <c r="AQ106" s="11"/>
    </row>
    <row r="107" spans="1:43" x14ac:dyDescent="0.2">
      <c r="A107" s="149"/>
      <c r="B107" s="149"/>
      <c r="C107" s="151"/>
      <c r="D107" s="149"/>
      <c r="E107" s="149"/>
      <c r="F107" s="149"/>
      <c r="G107" s="149"/>
      <c r="H107" s="149"/>
      <c r="I107" s="149"/>
      <c r="J107" s="150"/>
      <c r="K107" s="149"/>
      <c r="L107" s="149"/>
      <c r="M107" s="11"/>
      <c r="N107" s="11"/>
      <c r="O107" s="11"/>
      <c r="P107" s="11"/>
      <c r="Q107" s="11"/>
      <c r="R107" s="11"/>
      <c r="S107" s="11"/>
      <c r="T107" s="11"/>
      <c r="U107" s="11"/>
      <c r="V107" s="11"/>
      <c r="W107" s="11"/>
      <c r="X107" s="11"/>
      <c r="Y107" s="11"/>
      <c r="AD107" s="11"/>
      <c r="AE107" s="11"/>
      <c r="AF107" s="11"/>
      <c r="AG107" s="11"/>
      <c r="AH107" s="11"/>
      <c r="AI107" s="11"/>
      <c r="AJ107" s="11"/>
      <c r="AK107" s="11"/>
      <c r="AL107" s="11"/>
      <c r="AM107" s="11"/>
      <c r="AN107" s="11"/>
      <c r="AO107" s="11"/>
      <c r="AP107" s="11"/>
      <c r="AQ107" s="11"/>
    </row>
    <row r="108" spans="1:43" x14ac:dyDescent="0.2">
      <c r="A108" s="149"/>
      <c r="B108" s="149"/>
      <c r="C108" s="151"/>
      <c r="D108" s="149"/>
      <c r="E108" s="149"/>
      <c r="F108" s="149"/>
      <c r="G108" s="149"/>
      <c r="H108" s="149"/>
      <c r="I108" s="149"/>
      <c r="J108" s="150"/>
      <c r="K108" s="149"/>
      <c r="L108" s="149"/>
      <c r="M108" s="11"/>
      <c r="N108" s="11"/>
      <c r="O108" s="11"/>
      <c r="P108" s="11"/>
      <c r="Q108" s="11"/>
      <c r="R108" s="11"/>
      <c r="S108" s="11"/>
      <c r="T108" s="11"/>
      <c r="U108" s="11"/>
      <c r="V108" s="11"/>
      <c r="W108" s="11"/>
      <c r="X108" s="11"/>
      <c r="Y108" s="11"/>
      <c r="AD108" s="11"/>
      <c r="AE108" s="11"/>
      <c r="AF108" s="11"/>
      <c r="AG108" s="11"/>
      <c r="AH108" s="11"/>
      <c r="AI108" s="11"/>
      <c r="AJ108" s="11"/>
      <c r="AK108" s="11"/>
      <c r="AL108" s="11"/>
      <c r="AM108" s="11"/>
      <c r="AN108" s="11"/>
      <c r="AO108" s="11"/>
      <c r="AP108" s="11"/>
      <c r="AQ108" s="11"/>
    </row>
    <row r="109" spans="1:43" x14ac:dyDescent="0.2">
      <c r="A109" s="149"/>
      <c r="B109" s="149"/>
      <c r="C109" s="151"/>
      <c r="D109" s="149"/>
      <c r="E109" s="149"/>
      <c r="F109" s="149"/>
      <c r="G109" s="149"/>
      <c r="H109" s="149"/>
      <c r="I109" s="149"/>
      <c r="J109" s="150"/>
      <c r="K109" s="149"/>
      <c r="L109" s="149"/>
      <c r="M109" s="11"/>
      <c r="N109" s="11"/>
      <c r="O109" s="11"/>
      <c r="P109" s="11"/>
      <c r="Q109" s="11"/>
      <c r="R109" s="11"/>
      <c r="S109" s="11"/>
      <c r="T109" s="11"/>
      <c r="U109" s="11"/>
      <c r="V109" s="11"/>
      <c r="W109" s="11"/>
      <c r="X109" s="11"/>
      <c r="Y109" s="11"/>
      <c r="AD109" s="11"/>
      <c r="AE109" s="11"/>
      <c r="AF109" s="11"/>
      <c r="AG109" s="11"/>
      <c r="AH109" s="11"/>
      <c r="AI109" s="11"/>
      <c r="AJ109" s="11"/>
      <c r="AK109" s="11"/>
      <c r="AL109" s="11"/>
      <c r="AM109" s="11"/>
      <c r="AN109" s="11"/>
      <c r="AO109" s="11"/>
      <c r="AP109" s="11"/>
      <c r="AQ109" s="11"/>
    </row>
    <row r="110" spans="1:43" x14ac:dyDescent="0.2">
      <c r="A110" s="149"/>
      <c r="B110" s="149"/>
      <c r="C110" s="151"/>
      <c r="D110" s="149"/>
      <c r="E110" s="149"/>
      <c r="F110" s="149"/>
      <c r="G110" s="149"/>
      <c r="H110" s="149"/>
      <c r="I110" s="149"/>
      <c r="J110" s="150"/>
      <c r="K110" s="149"/>
      <c r="L110" s="149"/>
      <c r="M110" s="11"/>
      <c r="N110" s="11"/>
      <c r="O110" s="11"/>
      <c r="P110" s="11"/>
      <c r="Q110" s="11"/>
      <c r="R110" s="11"/>
      <c r="S110" s="11"/>
      <c r="T110" s="11"/>
      <c r="U110" s="11"/>
      <c r="V110" s="11"/>
      <c r="W110" s="11"/>
      <c r="X110" s="11"/>
      <c r="Y110" s="11"/>
      <c r="AD110" s="11"/>
      <c r="AE110" s="11"/>
      <c r="AF110" s="11"/>
      <c r="AG110" s="11"/>
      <c r="AH110" s="11"/>
      <c r="AI110" s="11"/>
      <c r="AJ110" s="11"/>
      <c r="AK110" s="11"/>
      <c r="AL110" s="11"/>
      <c r="AM110" s="11"/>
      <c r="AN110" s="11"/>
      <c r="AO110" s="11"/>
      <c r="AP110" s="11"/>
      <c r="AQ110" s="11"/>
    </row>
    <row r="111" spans="1:43" x14ac:dyDescent="0.2">
      <c r="A111" s="149"/>
      <c r="B111" s="149"/>
      <c r="C111" s="151"/>
      <c r="D111" s="149"/>
      <c r="E111" s="149"/>
      <c r="F111" s="149"/>
      <c r="G111" s="149"/>
      <c r="H111" s="149"/>
      <c r="I111" s="149"/>
      <c r="J111" s="150"/>
      <c r="K111" s="149"/>
      <c r="L111" s="149"/>
      <c r="M111" s="11"/>
      <c r="N111" s="11"/>
      <c r="O111" s="11"/>
      <c r="P111" s="11"/>
      <c r="Q111" s="11"/>
      <c r="R111" s="11"/>
      <c r="S111" s="11"/>
      <c r="T111" s="11"/>
      <c r="U111" s="11"/>
      <c r="V111" s="11"/>
      <c r="W111" s="11"/>
      <c r="X111" s="11"/>
      <c r="Y111" s="11"/>
      <c r="AD111" s="11"/>
      <c r="AE111" s="11"/>
      <c r="AF111" s="11"/>
      <c r="AG111" s="11"/>
      <c r="AH111" s="11"/>
      <c r="AI111" s="11"/>
      <c r="AJ111" s="11"/>
      <c r="AK111" s="11"/>
      <c r="AL111" s="11"/>
      <c r="AM111" s="11"/>
      <c r="AN111" s="11"/>
      <c r="AO111" s="11"/>
      <c r="AP111" s="11"/>
      <c r="AQ111" s="11"/>
    </row>
    <row r="112" spans="1:43" x14ac:dyDescent="0.2">
      <c r="A112" s="149"/>
      <c r="B112" s="149"/>
      <c r="C112" s="151"/>
      <c r="D112" s="149"/>
      <c r="E112" s="149"/>
      <c r="F112" s="149"/>
      <c r="G112" s="149"/>
      <c r="H112" s="149"/>
      <c r="I112" s="149"/>
      <c r="J112" s="150"/>
      <c r="K112" s="149"/>
      <c r="L112" s="149"/>
      <c r="M112" s="11"/>
      <c r="N112" s="11"/>
      <c r="O112" s="11"/>
      <c r="P112" s="11"/>
      <c r="Q112" s="11"/>
      <c r="R112" s="11"/>
      <c r="S112" s="11"/>
      <c r="T112" s="11"/>
      <c r="U112" s="11"/>
      <c r="V112" s="11"/>
      <c r="W112" s="11"/>
      <c r="X112" s="11"/>
      <c r="Y112" s="11"/>
      <c r="AD112" s="11"/>
      <c r="AE112" s="11"/>
      <c r="AF112" s="11"/>
      <c r="AG112" s="11"/>
      <c r="AH112" s="11"/>
      <c r="AI112" s="11"/>
      <c r="AJ112" s="11"/>
      <c r="AK112" s="11"/>
      <c r="AL112" s="11"/>
      <c r="AM112" s="11"/>
      <c r="AN112" s="11"/>
      <c r="AO112" s="11"/>
      <c r="AP112" s="11"/>
      <c r="AQ112" s="11"/>
    </row>
    <row r="113" spans="1:43" x14ac:dyDescent="0.2">
      <c r="A113" s="149"/>
      <c r="B113" s="149"/>
      <c r="C113" s="151"/>
      <c r="D113" s="149"/>
      <c r="E113" s="149"/>
      <c r="F113" s="149"/>
      <c r="G113" s="149"/>
      <c r="H113" s="149"/>
      <c r="I113" s="149"/>
      <c r="J113" s="150"/>
      <c r="K113" s="149"/>
      <c r="L113" s="149"/>
      <c r="M113" s="11"/>
      <c r="N113" s="11"/>
      <c r="O113" s="11"/>
      <c r="P113" s="11"/>
      <c r="Q113" s="11"/>
      <c r="R113" s="11"/>
      <c r="S113" s="11"/>
      <c r="T113" s="11"/>
      <c r="U113" s="11"/>
      <c r="V113" s="11"/>
      <c r="W113" s="11"/>
      <c r="X113" s="11"/>
      <c r="Y113" s="11"/>
      <c r="AD113" s="11"/>
      <c r="AE113" s="11"/>
      <c r="AF113" s="11"/>
      <c r="AG113" s="11"/>
      <c r="AH113" s="11"/>
      <c r="AI113" s="11"/>
      <c r="AJ113" s="11"/>
      <c r="AK113" s="11"/>
      <c r="AL113" s="11"/>
      <c r="AM113" s="11"/>
      <c r="AN113" s="11"/>
      <c r="AO113" s="11"/>
      <c r="AP113" s="11"/>
      <c r="AQ113" s="11"/>
    </row>
    <row r="114" spans="1:43" x14ac:dyDescent="0.2">
      <c r="B114" s="149"/>
      <c r="C114" s="151"/>
    </row>
    <row r="115" spans="1:43" x14ac:dyDescent="0.2">
      <c r="B115" s="149"/>
      <c r="C115" s="151"/>
    </row>
    <row r="116" spans="1:43" x14ac:dyDescent="0.2">
      <c r="B116" s="149"/>
      <c r="C116" s="151"/>
    </row>
    <row r="117" spans="1:43" x14ac:dyDescent="0.2">
      <c r="B117" s="149"/>
      <c r="C117" s="151"/>
    </row>
    <row r="118" spans="1:43" x14ac:dyDescent="0.2">
      <c r="B118" s="149"/>
      <c r="C118" s="151"/>
    </row>
    <row r="119" spans="1:43" x14ac:dyDescent="0.2">
      <c r="B119" s="149"/>
      <c r="C119" s="151"/>
    </row>
    <row r="120" spans="1:43" x14ac:dyDescent="0.2">
      <c r="B120" s="149"/>
      <c r="C120" s="151"/>
    </row>
    <row r="121" spans="1:43" x14ac:dyDescent="0.2">
      <c r="B121" s="149"/>
      <c r="C121" s="151"/>
    </row>
    <row r="122" spans="1:43" x14ac:dyDescent="0.2">
      <c r="B122" s="149"/>
      <c r="C122" s="151"/>
    </row>
    <row r="123" spans="1:43" x14ac:dyDescent="0.2">
      <c r="B123" s="149"/>
      <c r="C123" s="151"/>
    </row>
    <row r="124" spans="1:43" x14ac:dyDescent="0.2">
      <c r="B124" s="149"/>
      <c r="C124" s="151"/>
    </row>
    <row r="125" spans="1:43" x14ac:dyDescent="0.2">
      <c r="B125" s="149"/>
      <c r="C125" s="151"/>
    </row>
    <row r="126" spans="1:43" x14ac:dyDescent="0.2">
      <c r="B126" s="149"/>
      <c r="C126" s="151"/>
    </row>
    <row r="127" spans="1:43" x14ac:dyDescent="0.2">
      <c r="B127" s="149"/>
      <c r="C127" s="151"/>
    </row>
    <row r="128" spans="1:43" x14ac:dyDescent="0.2">
      <c r="B128" s="149"/>
      <c r="C128" s="151"/>
    </row>
    <row r="129" spans="2:3" x14ac:dyDescent="0.2">
      <c r="B129" s="149"/>
      <c r="C129" s="151"/>
    </row>
  </sheetData>
  <dataValidations count="2">
    <dataValidation type="list" allowBlank="1" showInputMessage="1" showErrorMessage="1" sqref="P9">
      <formula1>"Actual/Actual (ISDA),Actual/360,30/360 (Bond Basis),30E/360 (Eurobond Basis),Actual/365 (Fixed),Actual/Actual (ISMA),Actual/Actual (AFB),1/1,30/360 (Italian),Simple"</formula1>
    </dataValidation>
    <dataValidation type="list" allowBlank="1" showInputMessage="1" showErrorMessage="1" sqref="O9">
      <formula1>"Following,Modified Following,Preceding,Modified Preceding,Unadjusted,Half-Month Modified Following"</formula1>
    </dataValidation>
  </dataValidations>
  <pageMargins left="0.7" right="0.7" top="0.75" bottom="0.75" header="0.3" footer="0.3"/>
  <pageSetup paperSize="9" orientation="portrait" r:id="rId1"/>
  <legacy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I129"/>
  <sheetViews>
    <sheetView showGridLines="0" workbookViewId="0">
      <selection activeCell="E2" sqref="E2"/>
    </sheetView>
  </sheetViews>
  <sheetFormatPr defaultColWidth="2.85546875" defaultRowHeight="11.25" outlineLevelCol="1" x14ac:dyDescent="0.2"/>
  <cols>
    <col min="1" max="1" width="2.7109375" style="7" customWidth="1"/>
    <col min="2" max="2" width="4" style="7" bestFit="1" customWidth="1"/>
    <col min="3" max="3" width="4" style="5" bestFit="1" customWidth="1"/>
    <col min="4" max="4" width="15.140625" style="7" bestFit="1" customWidth="1"/>
    <col min="5" max="7" width="17.28515625" style="7" customWidth="1"/>
    <col min="8" max="8" width="8" style="7" bestFit="1" customWidth="1"/>
    <col min="9" max="9" width="13.140625" style="7" bestFit="1" customWidth="1"/>
    <col min="10" max="10" width="17.28515625" style="7" bestFit="1" customWidth="1"/>
    <col min="11" max="11" width="2.7109375" style="7" hidden="1" customWidth="1" outlineLevel="1"/>
    <col min="12" max="12" width="15.140625" style="7" hidden="1" customWidth="1" outlineLevel="1"/>
    <col min="13" max="13" width="2.7109375" style="7" hidden="1" customWidth="1" outlineLevel="1"/>
    <col min="14" max="14" width="14.140625" style="7" hidden="1" customWidth="1" outlineLevel="1"/>
    <col min="15" max="16" width="19.28515625" style="1" hidden="1" customWidth="1" outlineLevel="1"/>
    <col min="17" max="17" width="2.7109375" style="1" customWidth="1" collapsed="1"/>
    <col min="18" max="25" width="27.28515625" style="1" customWidth="1"/>
    <col min="26" max="26" width="27.28515625" style="37" customWidth="1"/>
    <col min="27" max="29" width="27.28515625" style="11" customWidth="1"/>
    <col min="30" max="82" width="27.28515625" style="1" customWidth="1"/>
    <col min="83" max="16384" width="2.85546875" style="1"/>
  </cols>
  <sheetData>
    <row r="1" spans="1:25" x14ac:dyDescent="0.2">
      <c r="A1" s="6"/>
      <c r="B1" s="6"/>
      <c r="C1" s="3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2"/>
      <c r="P1" s="2"/>
      <c r="Q1" s="2"/>
      <c r="R1" s="2"/>
      <c r="S1" s="2"/>
      <c r="T1" s="2"/>
      <c r="U1" s="2"/>
      <c r="V1" s="2"/>
      <c r="W1" s="2"/>
      <c r="X1" s="2"/>
      <c r="Y1" s="2"/>
    </row>
    <row r="2" spans="1:25" x14ac:dyDescent="0.2">
      <c r="A2" s="91"/>
      <c r="B2" s="91"/>
      <c r="C2" s="85"/>
      <c r="D2" s="86" t="s">
        <v>76</v>
      </c>
      <c r="E2" s="87" t="s">
        <v>19</v>
      </c>
      <c r="F2" s="91"/>
      <c r="G2" s="91"/>
      <c r="H2" s="91"/>
      <c r="I2" s="91"/>
      <c r="J2" s="91"/>
      <c r="K2" s="91"/>
      <c r="L2" s="86" t="s">
        <v>40</v>
      </c>
      <c r="M2" s="91"/>
      <c r="N2" s="91"/>
      <c r="O2" s="91"/>
      <c r="P2" s="91"/>
      <c r="Q2" s="91"/>
      <c r="R2" s="41"/>
      <c r="S2" s="2"/>
      <c r="T2" s="2"/>
      <c r="U2" s="2"/>
      <c r="V2" s="2"/>
      <c r="W2" s="2"/>
      <c r="X2" s="2"/>
      <c r="Y2" s="2"/>
    </row>
    <row r="3" spans="1:25" x14ac:dyDescent="0.2">
      <c r="A3" s="91"/>
      <c r="B3" s="91"/>
      <c r="C3" s="3"/>
      <c r="D3" s="86" t="s">
        <v>77</v>
      </c>
      <c r="E3" s="87" t="str">
        <f>Currency&amp;CurveTenor</f>
        <v>AUD1M</v>
      </c>
      <c r="F3" s="91"/>
      <c r="G3" s="91"/>
      <c r="H3" s="91"/>
      <c r="I3" s="91"/>
      <c r="J3" s="91"/>
      <c r="K3" s="6"/>
      <c r="L3" s="87" t="str">
        <f>IborIndexFamily&amp;CurveTenor</f>
        <v>AudBBSW1M</v>
      </c>
      <c r="M3" s="6"/>
      <c r="N3" s="91"/>
      <c r="O3" s="91"/>
      <c r="P3" s="91"/>
      <c r="Q3" s="91"/>
      <c r="R3" s="41"/>
      <c r="S3" s="2"/>
      <c r="T3" s="2"/>
      <c r="U3" s="2"/>
      <c r="V3" s="2"/>
      <c r="W3" s="2"/>
      <c r="X3" s="2"/>
      <c r="Y3" s="2"/>
    </row>
    <row r="4" spans="1:25" x14ac:dyDescent="0.2">
      <c r="A4" s="91"/>
      <c r="B4" s="91"/>
      <c r="C4" s="85"/>
      <c r="D4" s="91"/>
      <c r="E4" s="91"/>
      <c r="F4" s="91"/>
      <c r="G4" s="91"/>
      <c r="H4" s="91"/>
      <c r="I4" s="91"/>
      <c r="J4" s="91"/>
      <c r="K4" s="91"/>
      <c r="L4" s="91"/>
      <c r="M4" s="91"/>
      <c r="N4" s="91"/>
      <c r="O4" s="91"/>
      <c r="P4" s="91"/>
      <c r="Q4" s="91"/>
      <c r="R4" s="41"/>
      <c r="S4" s="2"/>
      <c r="T4" s="2"/>
      <c r="U4" s="2"/>
      <c r="V4" s="2"/>
      <c r="W4" s="2"/>
      <c r="X4" s="2"/>
      <c r="Y4" s="2"/>
    </row>
    <row r="5" spans="1:25" x14ac:dyDescent="0.2">
      <c r="A5" s="91"/>
      <c r="B5" s="26"/>
      <c r="C5" s="26"/>
      <c r="D5" s="26" t="s">
        <v>47</v>
      </c>
      <c r="E5" s="26" t="s">
        <v>63</v>
      </c>
      <c r="F5" s="26" t="s">
        <v>73</v>
      </c>
      <c r="G5" s="26" t="s">
        <v>45</v>
      </c>
      <c r="H5" s="27" t="s">
        <v>44</v>
      </c>
      <c r="I5" s="27" t="s">
        <v>74</v>
      </c>
      <c r="J5" s="27" t="s">
        <v>75</v>
      </c>
      <c r="K5" s="41"/>
      <c r="L5" s="86" t="s">
        <v>103</v>
      </c>
      <c r="M5" s="85"/>
      <c r="N5" s="91"/>
      <c r="O5" s="91"/>
      <c r="P5" s="91"/>
      <c r="Q5" s="41"/>
      <c r="R5" s="41"/>
      <c r="S5" s="2"/>
      <c r="T5" s="2"/>
      <c r="U5" s="2"/>
      <c r="V5" s="2"/>
      <c r="W5" s="2"/>
      <c r="X5" s="2"/>
      <c r="Y5" s="2"/>
    </row>
    <row r="6" spans="1:25" x14ac:dyDescent="0.2">
      <c r="A6" s="91"/>
      <c r="B6" s="21">
        <f t="shared" ref="B6:B12" si="0">G6-EvaluationDate</f>
        <v>1</v>
      </c>
      <c r="C6" s="20" t="s">
        <v>15</v>
      </c>
      <c r="D6" s="29" t="s">
        <v>104</v>
      </c>
      <c r="E6" s="45">
        <f t="shared" ref="E6:E43" si="1">EvaluationDate</f>
        <v>41886</v>
      </c>
      <c r="F6" s="45">
        <f>E6</f>
        <v>41886</v>
      </c>
      <c r="G6" s="45">
        <f>_xll.qlCalendarAdvance(Calendar,F6,"1D","f",TRUE,Trigger)</f>
        <v>41887</v>
      </c>
      <c r="H6" s="52">
        <f>_xll.qlInterpolationInterpolate(Interpolation,B6,TRUE)</f>
        <v>2.641601542737473E-2</v>
      </c>
      <c r="I6" s="53" t="str">
        <f>Contribution!W6</f>
        <v>AUD1MOND=</v>
      </c>
      <c r="J6" s="54"/>
      <c r="K6" s="41"/>
      <c r="L6" s="87" t="str">
        <f>_xll.qlInterpolation(,InterpolationType,B8:B12,H8:H12,,Trigger)</f>
        <v>obj_003f1#0001</v>
      </c>
      <c r="M6" s="85"/>
      <c r="N6" s="91"/>
      <c r="O6" s="91"/>
      <c r="P6" s="91"/>
      <c r="Q6" s="41"/>
      <c r="R6" s="41"/>
      <c r="S6" s="2"/>
      <c r="T6" s="2"/>
      <c r="U6" s="2"/>
      <c r="V6" s="2"/>
      <c r="W6" s="2"/>
      <c r="X6" s="2"/>
      <c r="Y6" s="2"/>
    </row>
    <row r="7" spans="1:25" x14ac:dyDescent="0.2">
      <c r="A7" s="91"/>
      <c r="B7" s="21">
        <f t="shared" si="0"/>
        <v>4</v>
      </c>
      <c r="C7" s="21" t="s">
        <v>97</v>
      </c>
      <c r="D7" s="29" t="s">
        <v>104</v>
      </c>
      <c r="E7" s="48">
        <f t="shared" si="1"/>
        <v>41886</v>
      </c>
      <c r="F7" s="48">
        <f>G6</f>
        <v>41887</v>
      </c>
      <c r="G7" s="48">
        <f>_xll.qlCalendarAdvance(Calendar,F7,"1D","f",TRUE,Trigger)</f>
        <v>41890</v>
      </c>
      <c r="H7" s="152">
        <f>_xll.qlInterpolationInterpolate(Interpolation,B7,TRUE)</f>
        <v>2.6410399684924285E-2</v>
      </c>
      <c r="I7" s="55" t="str">
        <f>Contribution!W7</f>
        <v>AUD1MTND=</v>
      </c>
      <c r="J7" s="153"/>
      <c r="K7" s="41"/>
      <c r="L7" s="86" t="s">
        <v>101</v>
      </c>
      <c r="M7" s="85"/>
      <c r="N7" s="86" t="s">
        <v>94</v>
      </c>
      <c r="O7" s="86" t="s">
        <v>87</v>
      </c>
      <c r="P7" s="86" t="s">
        <v>88</v>
      </c>
      <c r="Q7" s="41"/>
      <c r="R7" s="41"/>
      <c r="S7" s="2"/>
      <c r="T7" s="2"/>
      <c r="U7" s="2"/>
      <c r="V7" s="2"/>
      <c r="W7" s="2"/>
      <c r="X7" s="2"/>
      <c r="Y7" s="2"/>
    </row>
    <row r="8" spans="1:25" x14ac:dyDescent="0.2">
      <c r="A8" s="91"/>
      <c r="B8" s="20">
        <f t="shared" si="0"/>
        <v>5</v>
      </c>
      <c r="C8" s="20" t="s">
        <v>98</v>
      </c>
      <c r="D8" s="28" t="s">
        <v>65</v>
      </c>
      <c r="E8" s="45">
        <f t="shared" si="1"/>
        <v>41886</v>
      </c>
      <c r="F8" s="45">
        <f>_xll.qlInterestRateIndexValueDate(L8,E8,Trigger)</f>
        <v>41890</v>
      </c>
      <c r="G8" s="45">
        <f>_xll.qlInterestRateIndexMaturity(L8,F8,Trigger)</f>
        <v>41891</v>
      </c>
      <c r="H8" s="52">
        <f>_xll.qlIndexFixing(L8,E8,TRUE,InterestRatesTrigger)</f>
        <v>2.6408738755041572E-2</v>
      </c>
      <c r="I8" s="53" t="str">
        <f>Contribution!W8</f>
        <v>AUD1MSND=</v>
      </c>
      <c r="J8" s="54"/>
      <c r="K8" s="41"/>
      <c r="L8" s="30" t="str">
        <f>_xll.qlIborIndex(,"BBSW",IF(OR(C8="ON",C8="TN",C8="SN"),"1D",IF(C8="SW","1W",C8)),2,Currency,Calendar,BDayConvention,EndOfMonth,DayCounter,YieldCurve,,Trigger)</f>
        <v>obj_003dc#0000</v>
      </c>
      <c r="M8" s="85"/>
      <c r="N8" s="87" t="b">
        <v>1</v>
      </c>
      <c r="O8" s="87" t="s">
        <v>60</v>
      </c>
      <c r="P8" s="87" t="s">
        <v>43</v>
      </c>
      <c r="Q8" s="41"/>
      <c r="R8" s="41"/>
      <c r="S8" s="2"/>
      <c r="T8" s="2"/>
      <c r="U8" s="2"/>
      <c r="V8" s="2"/>
      <c r="W8" s="2"/>
      <c r="X8" s="2"/>
      <c r="Y8" s="2"/>
    </row>
    <row r="9" spans="1:25" x14ac:dyDescent="0.2">
      <c r="A9" s="91"/>
      <c r="B9" s="21">
        <f t="shared" si="0"/>
        <v>11</v>
      </c>
      <c r="C9" s="21" t="s">
        <v>16</v>
      </c>
      <c r="D9" s="29" t="s">
        <v>65</v>
      </c>
      <c r="E9" s="48">
        <f t="shared" si="1"/>
        <v>41886</v>
      </c>
      <c r="F9" s="48">
        <f>_xll.qlInterestRateIndexValueDate(L9,E9,Trigger)</f>
        <v>41890</v>
      </c>
      <c r="G9" s="48">
        <f>_xll.qlInterestRateIndexMaturity(L9,F9,Trigger)</f>
        <v>41897</v>
      </c>
      <c r="H9" s="47">
        <f>_xll.qlIndexFixing(L9,E9,TRUE,InterestRatesTrigger)</f>
        <v>2.639655784093721E-2</v>
      </c>
      <c r="I9" s="38" t="str">
        <f>Contribution!W9</f>
        <v>AUD1MSWD=</v>
      </c>
      <c r="J9" s="38"/>
      <c r="K9" s="41"/>
      <c r="L9" s="30" t="str">
        <f>_xll.qlIborIndex(,"BBSW",IF(OR(C9="ON",C9="TN",C9="SN"),"1D",IF(C9="SW","1W",C9)),2,Currency,Calendar,BDayConvention,EndOfMonth,DayCounter,YieldCurve,,Trigger)</f>
        <v>obj_003e9#0000</v>
      </c>
      <c r="M9" s="85"/>
      <c r="N9" s="91"/>
      <c r="O9" s="91"/>
      <c r="P9" s="91"/>
      <c r="Q9" s="41"/>
      <c r="R9" s="41"/>
      <c r="S9" s="2"/>
      <c r="T9" s="2"/>
      <c r="U9" s="2"/>
      <c r="V9" s="2"/>
      <c r="W9" s="2"/>
      <c r="X9" s="2"/>
      <c r="Y9" s="2"/>
    </row>
    <row r="10" spans="1:25" x14ac:dyDescent="0.2">
      <c r="A10" s="91"/>
      <c r="B10" s="21">
        <f t="shared" si="0"/>
        <v>18</v>
      </c>
      <c r="C10" s="21" t="s">
        <v>17</v>
      </c>
      <c r="D10" s="29" t="s">
        <v>65</v>
      </c>
      <c r="E10" s="48">
        <f t="shared" si="1"/>
        <v>41886</v>
      </c>
      <c r="F10" s="48">
        <f>_xll.qlInterestRateIndexValueDate(L10,E10,Trigger)</f>
        <v>41890</v>
      </c>
      <c r="G10" s="48">
        <f>_xll.qlInterestRateIndexMaturity(L10,F10,Trigger)</f>
        <v>41904</v>
      </c>
      <c r="H10" s="47">
        <f>_xll.qlIndexFixing(L10,E10,TRUE,InterestRatesTrigger)</f>
        <v>2.6368737712167013E-2</v>
      </c>
      <c r="I10" s="38" t="str">
        <f>Contribution!W10</f>
        <v>AUD1M2WD=</v>
      </c>
      <c r="J10" s="38"/>
      <c r="K10" s="41"/>
      <c r="L10" s="30" t="str">
        <f>_xll.qlIborIndex(,"BBSW",IF(OR(C10="ON",C10="TN",C10="SN"),"1D",IF(C10="SW","1W",C10)),2,Currency,Calendar,BDayConvention,EndOfMonth,DayCounter,YieldCurve,,Trigger)</f>
        <v>obj_00399#0000</v>
      </c>
      <c r="M10" s="85"/>
      <c r="N10" s="91"/>
      <c r="O10" s="91"/>
      <c r="P10" s="91"/>
      <c r="Q10" s="41"/>
      <c r="R10" s="41"/>
      <c r="S10" s="2"/>
      <c r="T10" s="2"/>
      <c r="U10" s="2"/>
      <c r="V10" s="2"/>
      <c r="W10" s="2"/>
      <c r="X10" s="2"/>
      <c r="Y10" s="2"/>
    </row>
    <row r="11" spans="1:25" x14ac:dyDescent="0.2">
      <c r="A11" s="91"/>
      <c r="B11" s="21">
        <f t="shared" si="0"/>
        <v>25</v>
      </c>
      <c r="C11" s="21" t="s">
        <v>18</v>
      </c>
      <c r="D11" s="29" t="s">
        <v>65</v>
      </c>
      <c r="E11" s="48">
        <f t="shared" si="1"/>
        <v>41886</v>
      </c>
      <c r="F11" s="48">
        <f>_xll.qlInterestRateIndexValueDate(L11,E11,Trigger)</f>
        <v>41890</v>
      </c>
      <c r="G11" s="48">
        <f>_xll.qlInterestRateIndexMaturity(L11,F11,Trigger)</f>
        <v>41911</v>
      </c>
      <c r="H11" s="47">
        <f>_xll.qlIndexFixing(L11,E11,TRUE,InterestRatesTrigger)</f>
        <v>2.6326240615287651E-2</v>
      </c>
      <c r="I11" s="38" t="str">
        <f>Contribution!W11</f>
        <v>AUD1M3WD=</v>
      </c>
      <c r="J11" s="38"/>
      <c r="K11" s="41"/>
      <c r="L11" s="30" t="str">
        <f>_xll.qlIborIndex(,"BBSW",IF(OR(C11="ON",C11="TN",C11="SN"),"1D",IF(C11="SW","1W",C11)),2,Currency,Calendar,BDayConvention,EndOfMonth,DayCounter,YieldCurve,,Trigger)</f>
        <v>obj_003c8#0000</v>
      </c>
      <c r="M11" s="85"/>
      <c r="N11" s="91"/>
      <c r="O11" s="91"/>
      <c r="P11" s="91"/>
      <c r="Q11" s="41"/>
      <c r="R11" s="41"/>
      <c r="S11" s="2"/>
      <c r="T11" s="2"/>
      <c r="U11" s="2"/>
      <c r="V11" s="2"/>
      <c r="W11" s="2"/>
      <c r="X11" s="2"/>
      <c r="Y11" s="2"/>
    </row>
    <row r="12" spans="1:25" x14ac:dyDescent="0.2">
      <c r="A12" s="91"/>
      <c r="B12" s="21">
        <f t="shared" si="0"/>
        <v>34</v>
      </c>
      <c r="C12" s="21" t="s">
        <v>19</v>
      </c>
      <c r="D12" s="29" t="s">
        <v>65</v>
      </c>
      <c r="E12" s="48">
        <f t="shared" si="1"/>
        <v>41886</v>
      </c>
      <c r="F12" s="48">
        <f>_xll.qlInterestRateIndexValueDate(L12,E12,Trigger)</f>
        <v>41890</v>
      </c>
      <c r="G12" s="48">
        <f>_xll.qlInterestRateIndexMaturity(L12,F12,Trigger)</f>
        <v>41920</v>
      </c>
      <c r="H12" s="47">
        <f>_xll.qlIndexFixing(L12,E12,TRUE,InterestRatesTrigger)</f>
        <v>2.6250000002750722E-2</v>
      </c>
      <c r="I12" s="38" t="str">
        <f>Contribution!W12</f>
        <v>AUD1M1MD=</v>
      </c>
      <c r="J12" s="38" t="s">
        <v>99</v>
      </c>
      <c r="K12" s="41"/>
      <c r="L12" s="32" t="str">
        <f>_xll.qlIborIndex(,"BBSW",IF(OR(C12="ON",C12="TN",C12="SN"),"1D",IF(C12="SW","1W",C12)),2,Currency,Calendar,BDayConvention,EndOfMonth,DayCounter,YieldCurve,,Trigger)</f>
        <v>obj_00387#0000</v>
      </c>
      <c r="M12" s="85"/>
      <c r="N12" s="91"/>
      <c r="O12" s="91"/>
      <c r="P12" s="91"/>
      <c r="Q12" s="41"/>
      <c r="R12" s="41"/>
      <c r="S12" s="2"/>
      <c r="T12" s="2"/>
      <c r="U12" s="2"/>
      <c r="V12" s="2"/>
      <c r="W12" s="2"/>
      <c r="X12" s="2"/>
      <c r="Y12" s="2"/>
    </row>
    <row r="13" spans="1:25" x14ac:dyDescent="0.2">
      <c r="A13" s="91"/>
      <c r="B13" s="21"/>
      <c r="C13" s="21"/>
      <c r="D13" s="29"/>
      <c r="E13" s="48"/>
      <c r="F13" s="48"/>
      <c r="G13" s="48"/>
      <c r="H13" s="47"/>
      <c r="I13" s="38"/>
      <c r="J13" s="38"/>
      <c r="K13" s="41"/>
      <c r="L13" s="91"/>
      <c r="M13" s="85"/>
      <c r="N13" s="91"/>
      <c r="O13" s="91"/>
      <c r="P13" s="91"/>
      <c r="Q13" s="41"/>
      <c r="R13" s="41"/>
      <c r="S13" s="2"/>
      <c r="T13" s="2"/>
      <c r="U13" s="2"/>
      <c r="V13" s="2"/>
      <c r="W13" s="2"/>
      <c r="X13" s="2"/>
      <c r="Y13" s="2"/>
    </row>
    <row r="14" spans="1:25" x14ac:dyDescent="0.2">
      <c r="A14" s="91"/>
      <c r="B14" s="21"/>
      <c r="C14" s="21"/>
      <c r="D14" s="29"/>
      <c r="E14" s="48"/>
      <c r="F14" s="48"/>
      <c r="G14" s="48"/>
      <c r="H14" s="47"/>
      <c r="I14" s="38"/>
      <c r="J14" s="38"/>
      <c r="K14" s="41"/>
      <c r="L14" s="91"/>
      <c r="M14" s="85"/>
      <c r="N14" s="91"/>
      <c r="O14" s="91"/>
      <c r="P14" s="91"/>
      <c r="Q14" s="41"/>
      <c r="R14" s="41"/>
      <c r="S14" s="2"/>
      <c r="T14" s="2"/>
      <c r="U14" s="2"/>
      <c r="V14" s="2"/>
      <c r="W14" s="2"/>
      <c r="X14" s="2"/>
      <c r="Y14" s="2"/>
    </row>
    <row r="15" spans="1:25" x14ac:dyDescent="0.2">
      <c r="A15" s="91"/>
      <c r="B15" s="21"/>
      <c r="C15" s="21"/>
      <c r="D15" s="29"/>
      <c r="E15" s="48"/>
      <c r="F15" s="48"/>
      <c r="G15" s="48"/>
      <c r="H15" s="47"/>
      <c r="I15" s="38"/>
      <c r="J15" s="38"/>
      <c r="K15" s="41"/>
      <c r="L15" s="91"/>
      <c r="M15" s="41"/>
      <c r="N15" s="91"/>
      <c r="O15" s="85"/>
      <c r="P15" s="91"/>
      <c r="Q15" s="41"/>
      <c r="R15" s="41"/>
      <c r="S15" s="2"/>
      <c r="T15" s="2"/>
      <c r="U15" s="2"/>
      <c r="V15" s="2"/>
      <c r="W15" s="2"/>
      <c r="X15" s="2"/>
      <c r="Y15" s="2"/>
    </row>
    <row r="16" spans="1:25" x14ac:dyDescent="0.2">
      <c r="A16" s="91"/>
      <c r="B16" s="21"/>
      <c r="C16" s="21"/>
      <c r="D16" s="29"/>
      <c r="E16" s="48"/>
      <c r="F16" s="48"/>
      <c r="G16" s="48"/>
      <c r="H16" s="47"/>
      <c r="I16" s="38"/>
      <c r="J16" s="38"/>
      <c r="K16" s="41"/>
      <c r="L16" s="91"/>
      <c r="M16" s="41"/>
      <c r="N16" s="91"/>
      <c r="O16" s="85"/>
      <c r="P16" s="91"/>
      <c r="Q16" s="41"/>
      <c r="R16" s="41"/>
      <c r="S16" s="2"/>
      <c r="T16" s="2"/>
      <c r="U16" s="2"/>
      <c r="V16" s="2"/>
      <c r="W16" s="2"/>
      <c r="X16" s="2"/>
      <c r="Y16" s="2"/>
    </row>
    <row r="17" spans="1:25" x14ac:dyDescent="0.2">
      <c r="A17" s="91"/>
      <c r="B17" s="21"/>
      <c r="C17" s="21"/>
      <c r="D17" s="29"/>
      <c r="E17" s="48"/>
      <c r="F17" s="48"/>
      <c r="G17" s="48"/>
      <c r="H17" s="47"/>
      <c r="I17" s="38"/>
      <c r="J17" s="38"/>
      <c r="K17" s="41"/>
      <c r="L17" s="91"/>
      <c r="M17" s="41"/>
      <c r="N17" s="91"/>
      <c r="O17" s="85"/>
      <c r="P17" s="91"/>
      <c r="Q17" s="41"/>
      <c r="R17" s="41"/>
      <c r="S17" s="2"/>
      <c r="T17" s="2"/>
      <c r="U17" s="2"/>
      <c r="V17" s="2"/>
      <c r="W17" s="2"/>
      <c r="X17" s="2"/>
      <c r="Y17" s="2"/>
    </row>
    <row r="18" spans="1:25" x14ac:dyDescent="0.2">
      <c r="A18" s="91"/>
      <c r="B18" s="22"/>
      <c r="C18" s="22"/>
      <c r="D18" s="31"/>
      <c r="E18" s="49"/>
      <c r="F18" s="49"/>
      <c r="G18" s="49"/>
      <c r="H18" s="50"/>
      <c r="I18" s="40"/>
      <c r="J18" s="40"/>
      <c r="K18" s="41"/>
      <c r="L18" s="91"/>
      <c r="M18" s="41"/>
      <c r="N18" s="91"/>
      <c r="O18" s="85"/>
      <c r="P18" s="91"/>
      <c r="Q18" s="41"/>
      <c r="R18" s="41"/>
      <c r="S18" s="2"/>
      <c r="T18" s="2"/>
      <c r="U18" s="2"/>
      <c r="V18" s="2"/>
      <c r="W18" s="2"/>
      <c r="X18" s="2"/>
      <c r="Y18" s="2"/>
    </row>
    <row r="19" spans="1:25" x14ac:dyDescent="0.2">
      <c r="A19" s="91"/>
      <c r="B19" s="20"/>
      <c r="C19" s="20"/>
      <c r="D19" s="28"/>
      <c r="E19" s="45"/>
      <c r="F19" s="45"/>
      <c r="G19" s="45"/>
      <c r="H19" s="110"/>
      <c r="I19" s="39"/>
      <c r="J19" s="39"/>
      <c r="K19" s="41"/>
      <c r="L19" s="91"/>
      <c r="M19" s="41"/>
      <c r="N19" s="91"/>
      <c r="O19" s="85"/>
      <c r="P19" s="91"/>
      <c r="Q19" s="41"/>
      <c r="R19" s="41"/>
      <c r="S19" s="2"/>
      <c r="T19" s="2"/>
      <c r="U19" s="2"/>
      <c r="V19" s="2"/>
      <c r="W19" s="2"/>
      <c r="X19" s="2"/>
      <c r="Y19" s="2"/>
    </row>
    <row r="20" spans="1:25" x14ac:dyDescent="0.2">
      <c r="A20" s="91"/>
      <c r="B20" s="21"/>
      <c r="C20" s="21"/>
      <c r="D20" s="29"/>
      <c r="E20" s="48"/>
      <c r="F20" s="48"/>
      <c r="G20" s="48"/>
      <c r="H20" s="111"/>
      <c r="I20" s="38"/>
      <c r="J20" s="38"/>
      <c r="K20" s="41"/>
      <c r="L20" s="91"/>
      <c r="M20" s="41"/>
      <c r="N20" s="91"/>
      <c r="O20" s="85"/>
      <c r="P20" s="91"/>
      <c r="Q20" s="41"/>
      <c r="R20" s="41"/>
      <c r="S20" s="2"/>
      <c r="T20" s="2"/>
      <c r="U20" s="2"/>
      <c r="V20" s="2"/>
      <c r="W20" s="2"/>
      <c r="X20" s="2"/>
      <c r="Y20" s="2"/>
    </row>
    <row r="21" spans="1:25" x14ac:dyDescent="0.2">
      <c r="A21" s="91"/>
      <c r="B21" s="21"/>
      <c r="C21" s="21"/>
      <c r="D21" s="29"/>
      <c r="E21" s="48"/>
      <c r="F21" s="48"/>
      <c r="G21" s="48"/>
      <c r="H21" s="111"/>
      <c r="I21" s="38"/>
      <c r="J21" s="38"/>
      <c r="K21" s="41"/>
      <c r="L21" s="91"/>
      <c r="M21" s="41"/>
      <c r="N21" s="91"/>
      <c r="O21" s="85"/>
      <c r="P21" s="91"/>
      <c r="Q21" s="41"/>
      <c r="R21" s="41"/>
      <c r="S21" s="2"/>
      <c r="T21" s="2"/>
      <c r="U21" s="2"/>
      <c r="V21" s="2"/>
      <c r="W21" s="2"/>
      <c r="X21" s="2"/>
      <c r="Y21" s="2"/>
    </row>
    <row r="22" spans="1:25" x14ac:dyDescent="0.2">
      <c r="A22" s="91"/>
      <c r="B22" s="21"/>
      <c r="C22" s="21"/>
      <c r="D22" s="29"/>
      <c r="E22" s="48"/>
      <c r="F22" s="48"/>
      <c r="G22" s="48"/>
      <c r="H22" s="111"/>
      <c r="I22" s="38"/>
      <c r="J22" s="38"/>
      <c r="K22" s="41"/>
      <c r="L22" s="91"/>
      <c r="M22" s="41"/>
      <c r="N22" s="91"/>
      <c r="O22" s="85"/>
      <c r="P22" s="91"/>
      <c r="Q22" s="41"/>
      <c r="R22" s="41"/>
      <c r="S22" s="2"/>
      <c r="T22" s="2"/>
      <c r="U22" s="2"/>
      <c r="V22" s="2"/>
      <c r="W22" s="2"/>
      <c r="X22" s="2"/>
      <c r="Y22" s="2"/>
    </row>
    <row r="23" spans="1:25" x14ac:dyDescent="0.2">
      <c r="A23" s="91"/>
      <c r="B23" s="21"/>
      <c r="C23" s="21"/>
      <c r="D23" s="29"/>
      <c r="E23" s="48"/>
      <c r="F23" s="48"/>
      <c r="G23" s="48"/>
      <c r="H23" s="111"/>
      <c r="I23" s="38"/>
      <c r="J23" s="38"/>
      <c r="K23" s="41"/>
      <c r="L23" s="91"/>
      <c r="M23" s="41"/>
      <c r="N23" s="91"/>
      <c r="O23" s="85"/>
      <c r="P23" s="91"/>
      <c r="Q23" s="41"/>
      <c r="R23" s="41"/>
      <c r="S23" s="2"/>
      <c r="T23" s="2"/>
      <c r="U23" s="2"/>
      <c r="V23" s="2"/>
      <c r="W23" s="2"/>
      <c r="X23" s="2"/>
      <c r="Y23" s="2"/>
    </row>
    <row r="24" spans="1:25" x14ac:dyDescent="0.2">
      <c r="A24" s="91"/>
      <c r="B24" s="22"/>
      <c r="C24" s="22"/>
      <c r="D24" s="31"/>
      <c r="E24" s="49"/>
      <c r="F24" s="49"/>
      <c r="G24" s="49"/>
      <c r="H24" s="112"/>
      <c r="I24" s="40"/>
      <c r="J24" s="40"/>
      <c r="K24" s="41"/>
      <c r="L24" s="86" t="s">
        <v>46</v>
      </c>
      <c r="M24" s="85"/>
      <c r="N24" s="86" t="s">
        <v>41</v>
      </c>
      <c r="O24" s="86" t="s">
        <v>78</v>
      </c>
      <c r="P24" s="86" t="s">
        <v>42</v>
      </c>
      <c r="Q24" s="41"/>
      <c r="R24" s="41"/>
      <c r="S24" s="2"/>
      <c r="T24" s="2"/>
      <c r="U24" s="2"/>
      <c r="V24" s="2"/>
      <c r="W24" s="2"/>
      <c r="X24" s="2"/>
      <c r="Y24" s="2"/>
    </row>
    <row r="25" spans="1:25" x14ac:dyDescent="0.2">
      <c r="A25" s="91"/>
      <c r="B25" s="20"/>
      <c r="C25" s="20" t="s">
        <v>21</v>
      </c>
      <c r="D25" s="28" t="s">
        <v>64</v>
      </c>
      <c r="E25" s="45">
        <f t="shared" si="1"/>
        <v>41886</v>
      </c>
      <c r="F25" s="45">
        <f>_xll.qlInterestRateIndexValueDate(L25,E25,Trigger)</f>
        <v>41887</v>
      </c>
      <c r="G25" s="45">
        <f>_xll.qlInterestRateIndexMaturity(L25,F25,Trigger)</f>
        <v>41978</v>
      </c>
      <c r="H25" s="46">
        <f>_xll.qlIndexFixing(L25,E25,TRUE,InterestRatesTrigger)</f>
        <v>2.5741847342191884E-2</v>
      </c>
      <c r="I25" s="39" t="str">
        <f>Contribution!W25</f>
        <v>AUD1M3M=</v>
      </c>
      <c r="J25" s="39"/>
      <c r="K25" s="41"/>
      <c r="L25" s="30" t="str">
        <f>_xll.qlSwapIndex(,"BBSW",C25,SettlementDays,Currency,Calendar,FixedLegTenor,FixedLegBDC,FixedLegDayCounter,IborIndex,DiscountingCurve,,Trigger)</f>
        <v>obj_003bc#0000</v>
      </c>
      <c r="M25" s="85"/>
      <c r="N25" s="87" t="s">
        <v>19</v>
      </c>
      <c r="O25" s="87" t="s">
        <v>60</v>
      </c>
      <c r="P25" s="87" t="s">
        <v>43</v>
      </c>
      <c r="Q25" s="41"/>
      <c r="R25" s="41"/>
      <c r="S25" s="2"/>
      <c r="T25" s="2"/>
      <c r="U25" s="2"/>
      <c r="V25" s="2"/>
      <c r="W25" s="2"/>
      <c r="X25" s="2"/>
      <c r="Y25" s="2"/>
    </row>
    <row r="26" spans="1:25" x14ac:dyDescent="0.2">
      <c r="A26" s="91"/>
      <c r="B26" s="21"/>
      <c r="C26" s="21" t="s">
        <v>14</v>
      </c>
      <c r="D26" s="29" t="s">
        <v>64</v>
      </c>
      <c r="E26" s="48">
        <f t="shared" si="1"/>
        <v>41886</v>
      </c>
      <c r="F26" s="48">
        <f>_xll.qlInterestRateIndexValueDate(L26,E26,Trigger)</f>
        <v>41887</v>
      </c>
      <c r="G26" s="48">
        <f>_xll.qlInterestRateIndexMaturity(L26,F26,Trigger)</f>
        <v>42068</v>
      </c>
      <c r="H26" s="47">
        <f>_xll.qlIndexFixing(L26,E26,TRUE,InterestRatesTrigger)</f>
        <v>2.5645638666499455E-2</v>
      </c>
      <c r="I26" s="38" t="str">
        <f>Contribution!W26</f>
        <v>AUD1M6M=</v>
      </c>
      <c r="J26" s="38"/>
      <c r="K26" s="41"/>
      <c r="L26" s="30" t="str">
        <f>_xll.qlSwapIndex(,"BBSW",C26,SettlementDays,Currency,Calendar,FixedLegTenor,FixedLegBDC,FixedLegDayCounter,IborIndex,DiscountingCurve,,Trigger)</f>
        <v>obj_003e2#0000</v>
      </c>
      <c r="M26" s="85"/>
      <c r="N26" s="91"/>
      <c r="O26" s="85"/>
      <c r="P26" s="91"/>
      <c r="Q26" s="41"/>
      <c r="R26" s="41"/>
      <c r="S26" s="2"/>
      <c r="T26" s="2"/>
      <c r="U26" s="2"/>
      <c r="V26" s="2"/>
      <c r="W26" s="2"/>
      <c r="X26" s="2"/>
      <c r="Y26" s="2"/>
    </row>
    <row r="27" spans="1:25" x14ac:dyDescent="0.2">
      <c r="A27" s="91"/>
      <c r="B27" s="21"/>
      <c r="C27" s="21" t="s">
        <v>24</v>
      </c>
      <c r="D27" s="29" t="s">
        <v>64</v>
      </c>
      <c r="E27" s="48">
        <f t="shared" si="1"/>
        <v>41886</v>
      </c>
      <c r="F27" s="48">
        <f>_xll.qlInterestRateIndexValueDate(L27,E27,Trigger)</f>
        <v>41887</v>
      </c>
      <c r="G27" s="48">
        <f>_xll.qlInterestRateIndexMaturity(L27,F27,Trigger)</f>
        <v>42160</v>
      </c>
      <c r="H27" s="47">
        <f>_xll.qlIndexFixing(L27,E27,TRUE,InterestRatesTrigger)</f>
        <v>2.5530811719560398E-2</v>
      </c>
      <c r="I27" s="38" t="str">
        <f>Contribution!W27</f>
        <v>AUD1M9M=</v>
      </c>
      <c r="J27" s="38"/>
      <c r="K27" s="41"/>
      <c r="L27" s="30" t="str">
        <f>_xll.qlSwapIndex(,"BBSW",C27,SettlementDays,Currency,Calendar,FixedLegTenor,FixedLegBDC,FixedLegDayCounter,IborIndex,DiscountingCurve,,Trigger)</f>
        <v>obj_0038e#0000</v>
      </c>
      <c r="M27" s="85"/>
      <c r="N27" s="91"/>
      <c r="O27" s="85"/>
      <c r="P27" s="91"/>
      <c r="Q27" s="41"/>
      <c r="R27" s="41"/>
      <c r="S27" s="2"/>
      <c r="T27" s="2"/>
      <c r="U27" s="2"/>
      <c r="V27" s="2"/>
      <c r="W27" s="2"/>
      <c r="X27" s="2"/>
      <c r="Y27" s="2"/>
    </row>
    <row r="28" spans="1:25" x14ac:dyDescent="0.2">
      <c r="A28" s="91"/>
      <c r="B28" s="21"/>
      <c r="C28" s="21" t="s">
        <v>25</v>
      </c>
      <c r="D28" s="29" t="s">
        <v>64</v>
      </c>
      <c r="E28" s="48">
        <f t="shared" si="1"/>
        <v>41886</v>
      </c>
      <c r="F28" s="48">
        <f>_xll.qlInterestRateIndexValueDate(L28,E28,Trigger)</f>
        <v>41887</v>
      </c>
      <c r="G28" s="48">
        <f>_xll.qlInterestRateIndexMaturity(L28,F28,Trigger)</f>
        <v>42254</v>
      </c>
      <c r="H28" s="47">
        <f>_xll.qlIndexFixing(L28,E28,TRUE,InterestRatesTrigger)</f>
        <v>2.5583409876214085E-2</v>
      </c>
      <c r="I28" s="38" t="str">
        <f>Contribution!W28</f>
        <v>AUD1M1Y=</v>
      </c>
      <c r="J28" s="55"/>
      <c r="K28" s="41"/>
      <c r="L28" s="30" t="str">
        <f>_xll.qlSwapIndex(,"BBSW",C28,SettlementDays,Currency,Calendar,FixedLegTenor,FixedLegBDC,FixedLegDayCounter,IborIndex,DiscountingCurve,,Trigger)</f>
        <v>obj_003c3#0000</v>
      </c>
      <c r="M28" s="85"/>
      <c r="N28" s="91"/>
      <c r="O28" s="85"/>
      <c r="P28" s="91"/>
      <c r="Q28" s="41"/>
      <c r="R28" s="41"/>
      <c r="S28" s="2"/>
      <c r="T28" s="2"/>
      <c r="U28" s="2"/>
      <c r="V28" s="2"/>
      <c r="W28" s="2"/>
      <c r="X28" s="2"/>
      <c r="Y28" s="2"/>
    </row>
    <row r="29" spans="1:25" x14ac:dyDescent="0.2">
      <c r="A29" s="91"/>
      <c r="B29" s="21"/>
      <c r="C29" s="21" t="s">
        <v>67</v>
      </c>
      <c r="D29" s="29" t="s">
        <v>64</v>
      </c>
      <c r="E29" s="48">
        <f t="shared" si="1"/>
        <v>41886</v>
      </c>
      <c r="F29" s="48">
        <f>_xll.qlInterestRateIndexValueDate(L29,E29,Trigger)</f>
        <v>41887</v>
      </c>
      <c r="G29" s="48">
        <f>_xll.qlInterestRateIndexMaturity(L29,F29,Trigger)</f>
        <v>42436</v>
      </c>
      <c r="H29" s="47">
        <f>_xll.qlIndexFixing(L29,E29,TRUE,InterestRatesTrigger)</f>
        <v>2.5970991896740125E-2</v>
      </c>
      <c r="I29" s="38"/>
      <c r="J29" s="55"/>
      <c r="K29" s="41"/>
      <c r="L29" s="89" t="str">
        <f>_xll.qlSwapIndex(,"BBSW",C29,SettlementDays,Currency,Calendar,FixedLegTenor,FixedLegBDC,FixedLegDayCounter,IborIndex,DiscountingCurve,,Trigger)</f>
        <v>obj_003e6#0000</v>
      </c>
      <c r="M29" s="92"/>
      <c r="N29" s="91"/>
      <c r="O29" s="85"/>
      <c r="P29" s="91"/>
      <c r="Q29" s="41"/>
      <c r="R29" s="41"/>
      <c r="S29" s="2"/>
      <c r="T29" s="2"/>
      <c r="U29" s="2"/>
      <c r="V29" s="2"/>
      <c r="W29" s="2"/>
      <c r="X29" s="2"/>
      <c r="Y29" s="2"/>
    </row>
    <row r="30" spans="1:25" x14ac:dyDescent="0.2">
      <c r="A30" s="91"/>
      <c r="B30" s="21"/>
      <c r="C30" s="21" t="s">
        <v>26</v>
      </c>
      <c r="D30" s="29" t="s">
        <v>64</v>
      </c>
      <c r="E30" s="48">
        <f t="shared" si="1"/>
        <v>41886</v>
      </c>
      <c r="F30" s="48">
        <f>_xll.qlInterestRateIndexValueDate(L30,E30,Trigger)</f>
        <v>41887</v>
      </c>
      <c r="G30" s="48">
        <f>_xll.qlInterestRateIndexMaturity(L30,F30,Trigger)</f>
        <v>42618</v>
      </c>
      <c r="H30" s="47">
        <f>_xll.qlIndexFixing(L30,E30,TRUE,InterestRatesTrigger)</f>
        <v>2.6541656359033754E-2</v>
      </c>
      <c r="I30" s="38" t="str">
        <f>Contribution!W30</f>
        <v>AUD1M2Y=</v>
      </c>
      <c r="J30" s="55"/>
      <c r="K30" s="41"/>
      <c r="L30" s="89" t="str">
        <f>_xll.qlSwapIndex(,"BBSW",C30,SettlementDays,Currency,Calendar,FixedLegTenor,FixedLegBDC,FixedLegDayCounter,IborIndex,DiscountingCurve,,Trigger)</f>
        <v>obj_00397#0000</v>
      </c>
      <c r="M30" s="92"/>
      <c r="N30" s="91"/>
      <c r="O30" s="85"/>
      <c r="P30" s="91"/>
      <c r="Q30" s="41"/>
      <c r="R30" s="41"/>
      <c r="S30" s="2"/>
      <c r="T30" s="2"/>
      <c r="U30" s="2"/>
      <c r="V30" s="2"/>
      <c r="W30" s="2"/>
      <c r="X30" s="2"/>
      <c r="Y30" s="2"/>
    </row>
    <row r="31" spans="1:25" x14ac:dyDescent="0.2">
      <c r="A31" s="91"/>
      <c r="B31" s="21"/>
      <c r="C31" s="21" t="s">
        <v>27</v>
      </c>
      <c r="D31" s="29" t="s">
        <v>64</v>
      </c>
      <c r="E31" s="48">
        <f t="shared" si="1"/>
        <v>41886</v>
      </c>
      <c r="F31" s="48">
        <f>_xll.qlInterestRateIndexValueDate(L31,E31,Trigger)</f>
        <v>41887</v>
      </c>
      <c r="G31" s="48">
        <f>_xll.qlInterestRateIndexMaturity(L31,F31,Trigger)</f>
        <v>42983</v>
      </c>
      <c r="H31" s="47">
        <f>_xll.qlIndexFixing(L31,E31,TRUE,InterestRatesTrigger)</f>
        <v>2.7947532429632171E-2</v>
      </c>
      <c r="I31" s="38" t="str">
        <f>Contribution!W31</f>
        <v>AUD1M3Y=</v>
      </c>
      <c r="J31" s="55"/>
      <c r="K31" s="41"/>
      <c r="L31" s="89" t="str">
        <f>_xll.qlSwapIndex(,"BBSW",C31,SettlementDays,Currency,Calendar,FixedLegTenor,FixedLegBDC,FixedLegDayCounter,IborIndex,DiscountingCurve,,Trigger)</f>
        <v>obj_003d8#0000</v>
      </c>
      <c r="M31" s="92"/>
      <c r="N31" s="91"/>
      <c r="O31" s="85"/>
      <c r="P31" s="91"/>
      <c r="Q31" s="41"/>
      <c r="R31" s="41"/>
      <c r="S31" s="2"/>
      <c r="T31" s="2"/>
      <c r="U31" s="2"/>
      <c r="V31" s="2"/>
      <c r="W31" s="2"/>
      <c r="X31" s="2"/>
      <c r="Y31" s="2"/>
    </row>
    <row r="32" spans="1:25" x14ac:dyDescent="0.2">
      <c r="A32" s="91"/>
      <c r="B32" s="21"/>
      <c r="C32" s="21" t="s">
        <v>28</v>
      </c>
      <c r="D32" s="29" t="s">
        <v>64</v>
      </c>
      <c r="E32" s="48">
        <f t="shared" si="1"/>
        <v>41886</v>
      </c>
      <c r="F32" s="48">
        <f>_xll.qlInterestRateIndexValueDate(L32,E32,Trigger)</f>
        <v>41887</v>
      </c>
      <c r="G32" s="48">
        <f>_xll.qlInterestRateIndexMaturity(L32,F32,Trigger)</f>
        <v>43348</v>
      </c>
      <c r="H32" s="47">
        <f>_xll.qlIndexFixing(L32,E32,TRUE,InterestRatesTrigger)</f>
        <v>2.9403842943277501E-2</v>
      </c>
      <c r="I32" s="38" t="str">
        <f>Contribution!W32</f>
        <v>AUD1M4Y=</v>
      </c>
      <c r="J32" s="55"/>
      <c r="K32" s="41"/>
      <c r="L32" s="89" t="str">
        <f>_xll.qlSwapIndex(,"BBSW",C32,SettlementDays,Currency,Calendar,FixedLegTenor,FixedLegBDC,FixedLegDayCounter,IborIndex,DiscountingCurve,,Trigger)</f>
        <v>obj_003cf#0000</v>
      </c>
      <c r="M32" s="92"/>
      <c r="N32" s="91"/>
      <c r="O32" s="85"/>
      <c r="P32" s="91"/>
      <c r="Q32" s="41"/>
      <c r="R32" s="41"/>
      <c r="S32" s="2"/>
      <c r="T32" s="2"/>
      <c r="U32" s="2"/>
      <c r="V32" s="2"/>
      <c r="W32" s="2"/>
      <c r="X32" s="2"/>
      <c r="Y32" s="2"/>
    </row>
    <row r="33" spans="1:25" x14ac:dyDescent="0.2">
      <c r="A33" s="91"/>
      <c r="B33" s="21"/>
      <c r="C33" s="21" t="s">
        <v>29</v>
      </c>
      <c r="D33" s="29" t="s">
        <v>64</v>
      </c>
      <c r="E33" s="48">
        <f t="shared" si="1"/>
        <v>41886</v>
      </c>
      <c r="F33" s="48">
        <f>_xll.qlInterestRateIndexValueDate(L33,E33,Trigger)</f>
        <v>41887</v>
      </c>
      <c r="G33" s="48">
        <f>_xll.qlInterestRateIndexMaturity(L33,F33,Trigger)</f>
        <v>43713</v>
      </c>
      <c r="H33" s="47">
        <f>_xll.qlIndexFixing(L33,E33,TRUE,InterestRatesTrigger)</f>
        <v>3.0761547284199418E-2</v>
      </c>
      <c r="I33" s="38" t="str">
        <f>Contribution!W33</f>
        <v>AUD1M5Y=</v>
      </c>
      <c r="J33" s="38"/>
      <c r="K33" s="41"/>
      <c r="L33" s="89" t="str">
        <f>_xll.qlSwapIndex(,"BBSW",C33,SettlementDays,Currency,Calendar,FixedLegTenor,FixedLegBDC,FixedLegDayCounter,IborIndex,DiscountingCurve,,Trigger)</f>
        <v>obj_003ef#0000</v>
      </c>
      <c r="M33" s="92"/>
      <c r="N33" s="91"/>
      <c r="O33" s="85"/>
      <c r="P33" s="91"/>
      <c r="Q33" s="41"/>
      <c r="R33" s="41"/>
      <c r="S33" s="2"/>
      <c r="T33" s="2"/>
      <c r="U33" s="2"/>
      <c r="V33" s="2"/>
      <c r="W33" s="2"/>
      <c r="X33" s="2"/>
      <c r="Y33" s="2"/>
    </row>
    <row r="34" spans="1:25" x14ac:dyDescent="0.2">
      <c r="A34" s="91"/>
      <c r="B34" s="21"/>
      <c r="C34" s="21" t="s">
        <v>30</v>
      </c>
      <c r="D34" s="29" t="s">
        <v>64</v>
      </c>
      <c r="E34" s="48">
        <f t="shared" si="1"/>
        <v>41886</v>
      </c>
      <c r="F34" s="48">
        <f>_xll.qlInterestRateIndexValueDate(L34,E34,Trigger)</f>
        <v>41887</v>
      </c>
      <c r="G34" s="48">
        <f>_xll.qlInterestRateIndexMaturity(L34,F34,Trigger)</f>
        <v>44081</v>
      </c>
      <c r="H34" s="47">
        <f>_xll.qlIndexFixing(L34,E34,TRUE,InterestRatesTrigger)</f>
        <v>3.2066923895505715E-2</v>
      </c>
      <c r="I34" s="38"/>
      <c r="J34" s="38"/>
      <c r="K34" s="41"/>
      <c r="L34" s="89" t="str">
        <f>_xll.qlSwapIndex(,"BBSW",C34,SettlementDays,Currency,Calendar,FixedLegTenor,FixedLegBDC,FixedLegDayCounter,IborIndex,DiscountingCurve,,Trigger)</f>
        <v>obj_003b3#0000</v>
      </c>
      <c r="M34" s="92"/>
      <c r="N34" s="91"/>
      <c r="O34" s="85"/>
      <c r="P34" s="91"/>
      <c r="Q34" s="41"/>
      <c r="R34" s="41"/>
      <c r="S34" s="2"/>
      <c r="T34" s="2"/>
      <c r="U34" s="2"/>
      <c r="V34" s="2"/>
      <c r="W34" s="2"/>
      <c r="X34" s="2"/>
      <c r="Y34" s="2"/>
    </row>
    <row r="35" spans="1:25" x14ac:dyDescent="0.2">
      <c r="A35" s="91"/>
      <c r="B35" s="21"/>
      <c r="C35" s="21" t="s">
        <v>31</v>
      </c>
      <c r="D35" s="29" t="s">
        <v>64</v>
      </c>
      <c r="E35" s="48">
        <f t="shared" si="1"/>
        <v>41886</v>
      </c>
      <c r="F35" s="48">
        <f>_xll.qlInterestRateIndexValueDate(L35,E35,Trigger)</f>
        <v>41887</v>
      </c>
      <c r="G35" s="48">
        <f>_xll.qlInterestRateIndexMaturity(L35,F35,Trigger)</f>
        <v>44445</v>
      </c>
      <c r="H35" s="47">
        <f>_xll.qlIndexFixing(L35,E35,TRUE,InterestRatesTrigger)</f>
        <v>3.32164536307753E-2</v>
      </c>
      <c r="I35" s="38" t="str">
        <f>Contribution!W35</f>
        <v>AUD1M7Y=</v>
      </c>
      <c r="J35" s="38"/>
      <c r="K35" s="41"/>
      <c r="L35" s="89" t="str">
        <f>_xll.qlSwapIndex(,"BBSW",C35,SettlementDays,Currency,Calendar,FixedLegTenor,FixedLegBDC,FixedLegDayCounter,IborIndex,DiscountingCurve,,Trigger)</f>
        <v>obj_003b6#0000</v>
      </c>
      <c r="M35" s="92"/>
      <c r="N35" s="91"/>
      <c r="O35" s="85"/>
      <c r="P35" s="91"/>
      <c r="Q35" s="41"/>
      <c r="R35" s="41"/>
      <c r="S35" s="2"/>
      <c r="T35" s="2"/>
      <c r="U35" s="2"/>
      <c r="V35" s="2"/>
      <c r="W35" s="2"/>
      <c r="X35" s="2"/>
      <c r="Y35" s="2"/>
    </row>
    <row r="36" spans="1:25" x14ac:dyDescent="0.2">
      <c r="A36" s="91"/>
      <c r="B36" s="21"/>
      <c r="C36" s="21" t="s">
        <v>32</v>
      </c>
      <c r="D36" s="29" t="s">
        <v>64</v>
      </c>
      <c r="E36" s="48">
        <f t="shared" si="1"/>
        <v>41886</v>
      </c>
      <c r="F36" s="48">
        <f>_xll.qlInterestRateIndexValueDate(L36,E36,Trigger)</f>
        <v>41887</v>
      </c>
      <c r="G36" s="48">
        <f>_xll.qlInterestRateIndexMaturity(L36,F36,Trigger)</f>
        <v>44809</v>
      </c>
      <c r="H36" s="47">
        <f>_xll.qlIndexFixing(L36,E36,TRUE,InterestRatesTrigger)</f>
        <v>3.4187934912074031E-2</v>
      </c>
      <c r="I36" s="38"/>
      <c r="J36" s="38"/>
      <c r="K36" s="41"/>
      <c r="L36" s="89" t="str">
        <f>_xll.qlSwapIndex(,"BBSW",C36,SettlementDays,Currency,Calendar,FixedLegTenor,FixedLegBDC,FixedLegDayCounter,IborIndex,DiscountingCurve,,Trigger)</f>
        <v>obj_003cc#0000</v>
      </c>
      <c r="M36" s="92"/>
      <c r="N36" s="91"/>
      <c r="O36" s="85"/>
      <c r="P36" s="91"/>
      <c r="Q36" s="41"/>
      <c r="R36" s="41"/>
      <c r="S36" s="2"/>
      <c r="T36" s="2"/>
      <c r="U36" s="2"/>
      <c r="V36" s="2"/>
      <c r="W36" s="2"/>
      <c r="X36" s="2"/>
      <c r="Y36" s="2"/>
    </row>
    <row r="37" spans="1:25" x14ac:dyDescent="0.2">
      <c r="A37" s="91"/>
      <c r="B37" s="21"/>
      <c r="C37" s="21" t="s">
        <v>33</v>
      </c>
      <c r="D37" s="29" t="s">
        <v>64</v>
      </c>
      <c r="E37" s="48">
        <f t="shared" si="1"/>
        <v>41886</v>
      </c>
      <c r="F37" s="48">
        <f>_xll.qlInterestRateIndexValueDate(L37,E37,Trigger)</f>
        <v>41887</v>
      </c>
      <c r="G37" s="48">
        <f>_xll.qlInterestRateIndexMaturity(L37,F37,Trigger)</f>
        <v>45174</v>
      </c>
      <c r="H37" s="47">
        <f>_xll.qlIndexFixing(L37,E37,TRUE,InterestRatesTrigger)</f>
        <v>3.5045625455069354E-2</v>
      </c>
      <c r="I37" s="38"/>
      <c r="J37" s="38"/>
      <c r="K37" s="41"/>
      <c r="L37" s="89" t="str">
        <f>_xll.qlSwapIndex(,"BBSW",C37,SettlementDays,Currency,Calendar,FixedLegTenor,FixedLegBDC,FixedLegDayCounter,IborIndex,DiscountingCurve,,Trigger)</f>
        <v>obj_00388#0000</v>
      </c>
      <c r="M37" s="92"/>
      <c r="N37" s="91"/>
      <c r="O37" s="85"/>
      <c r="P37" s="91"/>
      <c r="Q37" s="41"/>
      <c r="R37" s="41"/>
      <c r="S37" s="2"/>
      <c r="T37" s="2"/>
      <c r="U37" s="2"/>
      <c r="V37" s="2"/>
      <c r="W37" s="2"/>
      <c r="X37" s="2"/>
      <c r="Y37" s="2"/>
    </row>
    <row r="38" spans="1:25" x14ac:dyDescent="0.2">
      <c r="A38" s="91"/>
      <c r="B38" s="21"/>
      <c r="C38" s="21" t="s">
        <v>34</v>
      </c>
      <c r="D38" s="29" t="s">
        <v>64</v>
      </c>
      <c r="E38" s="48">
        <f t="shared" si="1"/>
        <v>41886</v>
      </c>
      <c r="F38" s="48">
        <f>_xll.qlInterestRateIndexValueDate(L38,E38,Trigger)</f>
        <v>41887</v>
      </c>
      <c r="G38" s="48">
        <f>_xll.qlInterestRateIndexMaturity(L38,F38,Trigger)</f>
        <v>45540</v>
      </c>
      <c r="H38" s="47">
        <f>_xll.qlIndexFixing(L38,E38,TRUE,InterestRatesTrigger)</f>
        <v>3.5842437812933399E-2</v>
      </c>
      <c r="I38" s="38" t="str">
        <f>Contribution!W38</f>
        <v>AUD1M10Y=</v>
      </c>
      <c r="J38" s="38"/>
      <c r="K38" s="41"/>
      <c r="L38" s="89" t="str">
        <f>_xll.qlSwapIndex(,"BBSW",C38,SettlementDays,Currency,Calendar,FixedLegTenor,FixedLegBDC,FixedLegDayCounter,IborIndex,DiscountingCurve,,Trigger)</f>
        <v>obj_0038f#0000</v>
      </c>
      <c r="M38" s="92"/>
      <c r="N38" s="91"/>
      <c r="O38" s="85"/>
      <c r="P38" s="91"/>
      <c r="Q38" s="41"/>
      <c r="R38" s="41"/>
      <c r="S38" s="2"/>
      <c r="T38" s="2"/>
      <c r="U38" s="2"/>
      <c r="V38" s="2"/>
      <c r="W38" s="2"/>
      <c r="X38" s="2"/>
      <c r="Y38" s="2"/>
    </row>
    <row r="39" spans="1:25" x14ac:dyDescent="0.2">
      <c r="A39" s="91"/>
      <c r="B39" s="21"/>
      <c r="C39" s="21" t="s">
        <v>35</v>
      </c>
      <c r="D39" s="29" t="s">
        <v>64</v>
      </c>
      <c r="E39" s="48">
        <f t="shared" si="1"/>
        <v>41886</v>
      </c>
      <c r="F39" s="48">
        <f>_xll.qlInterestRateIndexValueDate(L39,E39,Trigger)</f>
        <v>41887</v>
      </c>
      <c r="G39" s="48">
        <f>_xll.qlInterestRateIndexMaturity(L39,F39,Trigger)</f>
        <v>46272</v>
      </c>
      <c r="H39" s="47">
        <f>_xll.qlIndexFixing(L39,E39,TRUE,InterestRatesTrigger)</f>
        <v>3.7296393823177905E-2</v>
      </c>
      <c r="I39" s="38" t="str">
        <f>Contribution!W39</f>
        <v>AUD1M12Y=</v>
      </c>
      <c r="J39" s="38"/>
      <c r="K39" s="41"/>
      <c r="L39" s="89" t="str">
        <f>_xll.qlSwapIndex(,"BBSW",C39,SettlementDays,Currency,Calendar,FixedLegTenor,FixedLegBDC,FixedLegDayCounter,IborIndex,DiscountingCurve,,Trigger)</f>
        <v>obj_00390#0000</v>
      </c>
      <c r="M39" s="92"/>
      <c r="N39" s="91"/>
      <c r="O39" s="85"/>
      <c r="P39" s="91"/>
      <c r="Q39" s="41"/>
      <c r="R39" s="41"/>
      <c r="S39" s="2"/>
      <c r="T39" s="2"/>
      <c r="U39" s="2"/>
      <c r="V39" s="2"/>
      <c r="W39" s="2"/>
      <c r="X39" s="2"/>
      <c r="Y39" s="2"/>
    </row>
    <row r="40" spans="1:25" x14ac:dyDescent="0.2">
      <c r="A40" s="91"/>
      <c r="B40" s="21"/>
      <c r="C40" s="21" t="s">
        <v>36</v>
      </c>
      <c r="D40" s="29" t="s">
        <v>64</v>
      </c>
      <c r="E40" s="48">
        <f t="shared" si="1"/>
        <v>41886</v>
      </c>
      <c r="F40" s="48">
        <f>_xll.qlInterestRateIndexValueDate(L40,E40,Trigger)</f>
        <v>41887</v>
      </c>
      <c r="G40" s="48">
        <f>_xll.qlInterestRateIndexMaturity(L40,F40,Trigger)</f>
        <v>47366</v>
      </c>
      <c r="H40" s="47">
        <f>_xll.qlIndexFixing(L40,E40,TRUE,InterestRatesTrigger)</f>
        <v>3.8960232756472327E-2</v>
      </c>
      <c r="I40" s="38" t="str">
        <f>Contribution!W40</f>
        <v>AUD1M15Y=</v>
      </c>
      <c r="J40" s="38"/>
      <c r="K40" s="41"/>
      <c r="L40" s="89" t="str">
        <f>_xll.qlSwapIndex(,"BBSW",C40,SettlementDays,Currency,Calendar,FixedLegTenor,FixedLegBDC,FixedLegDayCounter,IborIndex,DiscountingCurve,,Trigger)</f>
        <v>obj_003db#0000</v>
      </c>
      <c r="M40" s="92"/>
      <c r="N40" s="91"/>
      <c r="O40" s="91"/>
      <c r="P40" s="85"/>
      <c r="Q40" s="41"/>
      <c r="R40" s="41"/>
      <c r="S40" s="2"/>
      <c r="T40" s="2"/>
      <c r="U40" s="2"/>
      <c r="V40" s="2"/>
      <c r="W40" s="2"/>
      <c r="X40" s="2"/>
      <c r="Y40" s="2"/>
    </row>
    <row r="41" spans="1:25" x14ac:dyDescent="0.2">
      <c r="A41" s="91"/>
      <c r="B41" s="21"/>
      <c r="C41" s="21" t="s">
        <v>37</v>
      </c>
      <c r="D41" s="29" t="s">
        <v>64</v>
      </c>
      <c r="E41" s="48">
        <f t="shared" si="1"/>
        <v>41886</v>
      </c>
      <c r="F41" s="48">
        <f>_xll.qlInterestRateIndexValueDate(L41,E41,Trigger)</f>
        <v>41887</v>
      </c>
      <c r="G41" s="48">
        <f>_xll.qlInterestRateIndexMaturity(L41,F41,Trigger)</f>
        <v>49192</v>
      </c>
      <c r="H41" s="47">
        <f>_xll.qlIndexFixing(L41,E41,TRUE,InterestRatesTrigger)</f>
        <v>4.0696472262070141E-2</v>
      </c>
      <c r="I41" s="38" t="str">
        <f>Contribution!W41</f>
        <v>AUD1M20Y=</v>
      </c>
      <c r="J41" s="38"/>
      <c r="K41" s="41"/>
      <c r="L41" s="89" t="str">
        <f>_xll.qlSwapIndex(,"BBSW",C41,SettlementDays,Currency,Calendar,FixedLegTenor,FixedLegBDC,FixedLegDayCounter,IborIndex,DiscountingCurve,,Trigger)</f>
        <v>obj_003e8#0000</v>
      </c>
      <c r="M41" s="92"/>
      <c r="N41" s="91"/>
      <c r="O41" s="85"/>
      <c r="P41" s="91"/>
      <c r="Q41" s="41"/>
      <c r="R41" s="41"/>
      <c r="S41" s="2"/>
      <c r="T41" s="2"/>
      <c r="U41" s="2"/>
      <c r="V41" s="2"/>
      <c r="W41" s="2"/>
      <c r="X41" s="2"/>
      <c r="Y41" s="2"/>
    </row>
    <row r="42" spans="1:25" x14ac:dyDescent="0.2">
      <c r="A42" s="91"/>
      <c r="B42" s="21"/>
      <c r="C42" s="21" t="s">
        <v>38</v>
      </c>
      <c r="D42" s="29" t="s">
        <v>64</v>
      </c>
      <c r="E42" s="48">
        <f t="shared" si="1"/>
        <v>41886</v>
      </c>
      <c r="F42" s="48">
        <f>_xll.qlInterestRateIndexValueDate(L42,E42,Trigger)</f>
        <v>41887</v>
      </c>
      <c r="G42" s="48">
        <f>_xll.qlInterestRateIndexMaturity(L42,F42,Trigger)</f>
        <v>51018</v>
      </c>
      <c r="H42" s="47">
        <f>_xll.qlIndexFixing(L42,E42,TRUE,InterestRatesTrigger)</f>
        <v>4.1411741991747845E-2</v>
      </c>
      <c r="I42" s="38" t="str">
        <f>Contribution!W42</f>
        <v>AUD1M25Y=</v>
      </c>
      <c r="J42" s="38"/>
      <c r="K42" s="41"/>
      <c r="L42" s="89" t="str">
        <f>_xll.qlSwapIndex(,"BBSW",C42,SettlementDays,Currency,Calendar,FixedLegTenor,FixedLegBDC,FixedLegDayCounter,IborIndex,DiscountingCurve,,Trigger)</f>
        <v>obj_003e7#0000</v>
      </c>
      <c r="M42" s="92"/>
      <c r="N42" s="91"/>
      <c r="O42" s="85"/>
      <c r="P42" s="91"/>
      <c r="Q42" s="91"/>
      <c r="R42" s="91"/>
      <c r="S42" s="91"/>
      <c r="T42" s="2"/>
      <c r="U42" s="2"/>
      <c r="V42" s="2"/>
      <c r="W42" s="2"/>
      <c r="X42" s="2"/>
      <c r="Y42" s="2"/>
    </row>
    <row r="43" spans="1:25" x14ac:dyDescent="0.2">
      <c r="A43" s="91"/>
      <c r="B43" s="22"/>
      <c r="C43" s="22" t="s">
        <v>39</v>
      </c>
      <c r="D43" s="31" t="s">
        <v>64</v>
      </c>
      <c r="E43" s="49">
        <f t="shared" si="1"/>
        <v>41886</v>
      </c>
      <c r="F43" s="49">
        <f>_xll.qlInterestRateIndexValueDate(L43,E43,Trigger)</f>
        <v>41887</v>
      </c>
      <c r="G43" s="49">
        <f>_xll.qlInterestRateIndexMaturity(L43,F43,Trigger)</f>
        <v>52845</v>
      </c>
      <c r="H43" s="50">
        <f>_xll.qlIndexFixing(L43,E43,TRUE,InterestRatesTrigger)</f>
        <v>4.1756564912828406E-2</v>
      </c>
      <c r="I43" s="40" t="str">
        <f>Contribution!W43</f>
        <v>AUD1M30Y=</v>
      </c>
      <c r="J43" s="40"/>
      <c r="K43" s="41"/>
      <c r="L43" s="56" t="str">
        <f>_xll.qlSwapIndex(,"BBSW",C43,SettlementDays,Currency,Calendar,FixedLegTenor,FixedLegBDC,FixedLegDayCounter,IborIndex,DiscountingCurve,,Trigger)</f>
        <v>obj_003dd#0000</v>
      </c>
      <c r="M43" s="92"/>
      <c r="N43" s="91"/>
      <c r="O43" s="85"/>
      <c r="P43" s="91"/>
      <c r="Q43" s="41"/>
      <c r="R43" s="41"/>
      <c r="S43" s="2"/>
      <c r="T43" s="2"/>
      <c r="U43" s="2"/>
      <c r="V43" s="2"/>
      <c r="W43" s="2"/>
      <c r="X43" s="2"/>
      <c r="Y43" s="2"/>
    </row>
    <row r="44" spans="1:25" x14ac:dyDescent="0.2">
      <c r="A44" s="91"/>
      <c r="B44" s="91"/>
      <c r="C44" s="3"/>
      <c r="D44" s="6"/>
      <c r="E44" s="6"/>
      <c r="F44" s="6"/>
      <c r="G44" s="6"/>
      <c r="H44" s="6"/>
      <c r="I44" s="6"/>
      <c r="J44" s="6"/>
      <c r="K44" s="41"/>
      <c r="L44" s="91"/>
      <c r="M44" s="91"/>
      <c r="N44" s="91"/>
      <c r="O44" s="41"/>
      <c r="P44" s="41"/>
      <c r="Q44" s="41"/>
      <c r="R44" s="41"/>
      <c r="S44" s="2"/>
      <c r="T44" s="2"/>
      <c r="U44" s="2"/>
      <c r="V44" s="2"/>
      <c r="W44" s="2"/>
      <c r="X44" s="2"/>
      <c r="Y44" s="2"/>
    </row>
    <row r="45" spans="1:25" x14ac:dyDescent="0.2">
      <c r="A45" s="91"/>
      <c r="B45" s="91"/>
      <c r="C45" s="3"/>
      <c r="D45" s="6"/>
      <c r="E45" s="6"/>
      <c r="F45" s="6"/>
      <c r="G45" s="6"/>
      <c r="H45" s="6"/>
      <c r="I45" s="6"/>
      <c r="J45" s="6"/>
      <c r="K45" s="41"/>
      <c r="L45" s="91"/>
      <c r="M45" s="91"/>
      <c r="N45" s="91"/>
      <c r="O45" s="41"/>
      <c r="P45" s="41"/>
      <c r="Q45" s="41"/>
      <c r="R45" s="41"/>
      <c r="S45" s="2"/>
      <c r="T45" s="2"/>
      <c r="U45" s="2"/>
      <c r="V45" s="2"/>
      <c r="W45" s="2"/>
      <c r="X45" s="2"/>
      <c r="Y45" s="2"/>
    </row>
    <row r="46" spans="1:25" x14ac:dyDescent="0.2">
      <c r="A46" s="91"/>
      <c r="B46" s="91"/>
      <c r="C46" s="3"/>
      <c r="D46" s="6"/>
      <c r="E46" s="6"/>
      <c r="F46" s="6"/>
      <c r="G46" s="6"/>
      <c r="H46" s="6"/>
      <c r="I46" s="6"/>
      <c r="J46" s="6"/>
      <c r="K46" s="91"/>
      <c r="L46" s="91"/>
      <c r="M46" s="91"/>
      <c r="N46" s="91"/>
      <c r="O46" s="41"/>
      <c r="P46" s="41"/>
      <c r="Q46" s="91"/>
      <c r="R46" s="41"/>
      <c r="S46" s="2"/>
      <c r="T46" s="2"/>
      <c r="U46" s="2"/>
      <c r="V46" s="2"/>
      <c r="W46" s="2"/>
      <c r="X46" s="2"/>
      <c r="Y46" s="2"/>
    </row>
    <row r="47" spans="1:25" x14ac:dyDescent="0.2">
      <c r="A47" s="6"/>
      <c r="B47" s="6"/>
      <c r="C47" s="3"/>
      <c r="D47" s="6"/>
      <c r="E47" s="6"/>
      <c r="F47" s="6"/>
      <c r="G47" s="6"/>
      <c r="H47" s="6"/>
      <c r="I47" s="6"/>
      <c r="J47" s="6"/>
      <c r="K47" s="91"/>
      <c r="L47" s="91"/>
      <c r="M47" s="91"/>
      <c r="N47" s="91"/>
      <c r="O47" s="41"/>
      <c r="P47" s="41"/>
      <c r="Q47" s="41"/>
      <c r="R47" s="41"/>
      <c r="S47" s="2"/>
      <c r="T47" s="2"/>
      <c r="U47" s="2"/>
      <c r="V47" s="2"/>
      <c r="W47" s="2"/>
      <c r="X47" s="2"/>
      <c r="Y47" s="2"/>
    </row>
    <row r="48" spans="1:25" x14ac:dyDescent="0.2">
      <c r="A48" s="6"/>
      <c r="B48" s="6"/>
      <c r="C48" s="3"/>
      <c r="D48" s="6"/>
      <c r="E48" s="6"/>
      <c r="F48" s="6"/>
      <c r="G48" s="6"/>
      <c r="H48" s="6"/>
      <c r="I48" s="6"/>
      <c r="J48" s="6"/>
      <c r="K48" s="6"/>
      <c r="L48" s="6"/>
      <c r="M48" s="6"/>
      <c r="N48" s="6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</row>
    <row r="49" spans="1:25" x14ac:dyDescent="0.2">
      <c r="A49" s="6"/>
      <c r="B49" s="6"/>
      <c r="C49" s="3"/>
      <c r="D49" s="6"/>
      <c r="E49" s="6"/>
      <c r="F49" s="6"/>
      <c r="G49" s="6"/>
      <c r="H49" s="6"/>
      <c r="I49" s="6"/>
      <c r="J49" s="6"/>
      <c r="K49" s="6"/>
      <c r="L49" s="6"/>
      <c r="M49" s="6"/>
      <c r="N49" s="6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</row>
    <row r="50" spans="1:25" x14ac:dyDescent="0.2">
      <c r="A50" s="6"/>
      <c r="B50" s="6"/>
      <c r="C50" s="3"/>
      <c r="D50" s="6"/>
      <c r="E50" s="6"/>
      <c r="F50" s="6"/>
      <c r="G50" s="6"/>
      <c r="H50" s="6"/>
      <c r="I50" s="6"/>
      <c r="J50" s="6"/>
      <c r="K50" s="6"/>
      <c r="L50" s="6"/>
      <c r="M50" s="6"/>
      <c r="N50" s="6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</row>
    <row r="51" spans="1:25" x14ac:dyDescent="0.2">
      <c r="A51" s="6"/>
      <c r="B51" s="6"/>
      <c r="C51" s="3"/>
      <c r="D51" s="6"/>
      <c r="E51" s="6"/>
      <c r="F51" s="6"/>
      <c r="G51" s="6"/>
      <c r="H51" s="6"/>
      <c r="I51" s="6"/>
      <c r="J51" s="6"/>
      <c r="K51" s="6"/>
      <c r="L51" s="6"/>
      <c r="M51" s="6"/>
      <c r="N51" s="6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</row>
    <row r="52" spans="1:25" x14ac:dyDescent="0.2">
      <c r="A52" s="6"/>
      <c r="B52" s="6"/>
      <c r="C52" s="3"/>
      <c r="D52" s="6"/>
      <c r="E52" s="6"/>
      <c r="F52" s="6"/>
      <c r="G52" s="6"/>
      <c r="H52" s="6"/>
      <c r="I52" s="6"/>
      <c r="J52" s="6"/>
      <c r="K52" s="6"/>
      <c r="L52" s="6"/>
      <c r="M52" s="6"/>
      <c r="N52" s="6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</row>
    <row r="53" spans="1:25" x14ac:dyDescent="0.2">
      <c r="A53" s="6"/>
      <c r="B53" s="6"/>
      <c r="C53" s="3"/>
      <c r="D53" s="6"/>
      <c r="E53" s="6"/>
      <c r="F53" s="6"/>
      <c r="G53" s="6"/>
      <c r="H53" s="6"/>
      <c r="I53" s="6"/>
      <c r="J53" s="6"/>
      <c r="K53" s="6"/>
      <c r="L53" s="6"/>
      <c r="M53" s="6"/>
      <c r="N53" s="6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</row>
    <row r="54" spans="1:25" x14ac:dyDescent="0.2">
      <c r="A54" s="6"/>
      <c r="B54" s="6"/>
      <c r="C54" s="3"/>
      <c r="D54" s="6"/>
      <c r="E54" s="6"/>
      <c r="F54" s="6"/>
      <c r="G54" s="6"/>
      <c r="H54" s="6"/>
      <c r="I54" s="6"/>
      <c r="J54" s="6"/>
      <c r="K54" s="6"/>
      <c r="L54" s="6"/>
      <c r="M54" s="6"/>
      <c r="N54" s="6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</row>
    <row r="55" spans="1:25" x14ac:dyDescent="0.2">
      <c r="A55" s="6"/>
      <c r="B55" s="6"/>
      <c r="C55" s="3"/>
      <c r="D55" s="6"/>
      <c r="E55" s="6"/>
      <c r="F55" s="6"/>
      <c r="G55" s="6"/>
      <c r="H55" s="6"/>
      <c r="I55" s="6"/>
      <c r="J55" s="6"/>
      <c r="K55" s="6"/>
      <c r="L55" s="6"/>
      <c r="M55" s="6"/>
      <c r="N55" s="6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</row>
    <row r="56" spans="1:25" x14ac:dyDescent="0.2">
      <c r="A56" s="6"/>
      <c r="B56" s="6"/>
      <c r="C56" s="3"/>
      <c r="D56" s="6"/>
      <c r="E56" s="6"/>
      <c r="F56" s="6"/>
      <c r="G56" s="6"/>
      <c r="H56" s="6"/>
      <c r="I56" s="6"/>
      <c r="J56" s="6"/>
      <c r="K56" s="6"/>
      <c r="L56" s="6"/>
      <c r="M56" s="6"/>
      <c r="N56" s="6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</row>
    <row r="57" spans="1:25" x14ac:dyDescent="0.2">
      <c r="A57" s="6"/>
      <c r="B57" s="6"/>
      <c r="C57" s="3"/>
      <c r="D57" s="6"/>
      <c r="E57" s="6"/>
      <c r="F57" s="6"/>
      <c r="G57" s="6"/>
      <c r="H57" s="6"/>
      <c r="I57" s="6"/>
      <c r="J57" s="6"/>
      <c r="K57" s="6"/>
      <c r="L57" s="6"/>
      <c r="M57" s="6"/>
      <c r="N57" s="6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</row>
    <row r="58" spans="1:25" x14ac:dyDescent="0.2">
      <c r="A58" s="6"/>
      <c r="B58" s="6"/>
      <c r="C58" s="3"/>
      <c r="D58" s="6"/>
      <c r="E58" s="6"/>
      <c r="F58" s="6"/>
      <c r="G58" s="6"/>
      <c r="H58" s="6"/>
      <c r="I58" s="6"/>
      <c r="J58" s="6"/>
      <c r="K58" s="6"/>
      <c r="L58" s="6"/>
      <c r="M58" s="6"/>
      <c r="N58" s="6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</row>
    <row r="59" spans="1:25" x14ac:dyDescent="0.2">
      <c r="A59" s="6"/>
      <c r="B59" s="6"/>
      <c r="C59" s="3"/>
      <c r="D59" s="6"/>
      <c r="E59" s="6"/>
      <c r="F59" s="6"/>
      <c r="G59" s="6"/>
      <c r="H59" s="6"/>
      <c r="I59" s="6"/>
      <c r="J59" s="6"/>
      <c r="K59" s="6"/>
      <c r="L59" s="6"/>
      <c r="M59" s="6"/>
      <c r="N59" s="6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</row>
    <row r="60" spans="1:25" x14ac:dyDescent="0.2">
      <c r="A60" s="6"/>
      <c r="B60" s="6"/>
      <c r="C60" s="3"/>
      <c r="D60" s="6"/>
      <c r="E60" s="6"/>
      <c r="F60" s="6"/>
      <c r="G60" s="6"/>
      <c r="H60" s="6"/>
      <c r="I60" s="6"/>
      <c r="J60" s="6"/>
      <c r="K60" s="6"/>
      <c r="L60" s="6"/>
      <c r="M60" s="6"/>
      <c r="N60" s="6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</row>
    <row r="61" spans="1:25" x14ac:dyDescent="0.2">
      <c r="A61" s="6"/>
      <c r="B61" s="6"/>
      <c r="C61" s="3"/>
      <c r="D61" s="6"/>
      <c r="E61" s="6"/>
      <c r="F61" s="6"/>
      <c r="G61" s="6"/>
      <c r="H61" s="6"/>
      <c r="I61" s="6"/>
      <c r="J61" s="6"/>
      <c r="K61" s="6"/>
      <c r="L61" s="6"/>
      <c r="M61" s="6"/>
      <c r="N61" s="6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</row>
    <row r="62" spans="1:25" x14ac:dyDescent="0.2">
      <c r="A62" s="6"/>
      <c r="B62" s="6"/>
      <c r="C62" s="3"/>
      <c r="D62" s="6"/>
      <c r="E62" s="6"/>
      <c r="F62" s="6"/>
      <c r="G62" s="6"/>
      <c r="H62" s="6"/>
      <c r="I62" s="6"/>
      <c r="J62" s="6"/>
      <c r="K62" s="6"/>
      <c r="L62" s="6"/>
      <c r="M62" s="6"/>
      <c r="N62" s="6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</row>
    <row r="63" spans="1:25" x14ac:dyDescent="0.2">
      <c r="A63" s="6"/>
      <c r="B63" s="6"/>
      <c r="C63" s="3"/>
      <c r="D63" s="6"/>
      <c r="E63" s="6"/>
      <c r="F63" s="6"/>
      <c r="G63" s="6"/>
      <c r="H63" s="6"/>
      <c r="I63" s="6"/>
      <c r="J63" s="6"/>
      <c r="K63" s="6"/>
      <c r="L63" s="6"/>
      <c r="M63" s="6"/>
      <c r="N63" s="6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</row>
    <row r="64" spans="1:25" x14ac:dyDescent="0.2">
      <c r="A64" s="6"/>
      <c r="B64" s="6"/>
      <c r="C64" s="3"/>
      <c r="D64" s="6"/>
      <c r="E64" s="6"/>
      <c r="F64" s="6"/>
      <c r="G64" s="6"/>
      <c r="H64" s="6"/>
      <c r="I64" s="6"/>
      <c r="J64" s="6"/>
      <c r="K64" s="6"/>
      <c r="L64" s="6"/>
      <c r="M64" s="6"/>
      <c r="N64" s="6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</row>
    <row r="65" spans="1:25" x14ac:dyDescent="0.2">
      <c r="A65" s="6"/>
      <c r="B65" s="6"/>
      <c r="C65" s="3"/>
      <c r="D65" s="6"/>
      <c r="E65" s="6"/>
      <c r="F65" s="6"/>
      <c r="G65" s="6"/>
      <c r="H65" s="6"/>
      <c r="I65" s="6"/>
      <c r="J65" s="6"/>
      <c r="K65" s="6"/>
      <c r="L65" s="6"/>
      <c r="M65" s="6"/>
      <c r="N65" s="6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</row>
    <row r="66" spans="1:25" x14ac:dyDescent="0.2">
      <c r="A66" s="6"/>
      <c r="B66" s="6"/>
      <c r="C66" s="3"/>
      <c r="D66" s="6"/>
      <c r="E66" s="6"/>
      <c r="F66" s="6"/>
      <c r="G66" s="6"/>
      <c r="H66" s="6"/>
      <c r="I66" s="6"/>
      <c r="J66" s="6"/>
      <c r="K66" s="6"/>
      <c r="L66" s="6"/>
      <c r="M66" s="6"/>
      <c r="N66" s="6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</row>
    <row r="67" spans="1:25" x14ac:dyDescent="0.2">
      <c r="A67" s="6"/>
      <c r="B67" s="6"/>
      <c r="C67" s="3"/>
      <c r="D67" s="6"/>
      <c r="E67" s="6"/>
      <c r="F67" s="6"/>
      <c r="G67" s="6"/>
      <c r="H67" s="6"/>
      <c r="I67" s="6"/>
      <c r="J67" s="6"/>
      <c r="K67" s="6"/>
      <c r="L67" s="6"/>
      <c r="M67" s="6"/>
      <c r="N67" s="6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</row>
    <row r="68" spans="1:25" x14ac:dyDescent="0.2">
      <c r="A68" s="6"/>
      <c r="B68" s="6"/>
      <c r="C68" s="3"/>
      <c r="D68" s="6"/>
      <c r="E68" s="6"/>
      <c r="F68" s="6"/>
      <c r="G68" s="6"/>
      <c r="H68" s="6"/>
      <c r="I68" s="6"/>
      <c r="J68" s="6"/>
      <c r="K68" s="6"/>
      <c r="L68" s="6"/>
      <c r="M68" s="6"/>
      <c r="N68" s="6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</row>
    <row r="69" spans="1:25" x14ac:dyDescent="0.2">
      <c r="A69" s="6"/>
      <c r="B69" s="6"/>
      <c r="C69" s="3"/>
      <c r="D69" s="6"/>
      <c r="E69" s="6"/>
      <c r="F69" s="6"/>
      <c r="G69" s="6"/>
      <c r="H69" s="6"/>
      <c r="I69" s="6"/>
      <c r="J69" s="6"/>
      <c r="K69" s="6"/>
      <c r="L69" s="6"/>
      <c r="M69" s="6"/>
      <c r="N69" s="6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</row>
    <row r="70" spans="1:25" x14ac:dyDescent="0.2">
      <c r="A70" s="6"/>
      <c r="B70" s="6"/>
      <c r="C70" s="3"/>
      <c r="D70" s="6"/>
      <c r="E70" s="6"/>
      <c r="F70" s="6"/>
      <c r="G70" s="6"/>
      <c r="H70" s="6"/>
      <c r="I70" s="6"/>
      <c r="J70" s="6"/>
      <c r="K70" s="6"/>
      <c r="L70" s="6"/>
      <c r="M70" s="6"/>
      <c r="N70" s="6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</row>
    <row r="71" spans="1:25" x14ac:dyDescent="0.2">
      <c r="A71" s="6"/>
      <c r="B71" s="6"/>
      <c r="C71" s="3"/>
      <c r="D71" s="6"/>
      <c r="E71" s="6"/>
      <c r="F71" s="6"/>
      <c r="G71" s="6"/>
      <c r="H71" s="6"/>
      <c r="I71" s="6"/>
      <c r="J71" s="6"/>
      <c r="K71" s="6"/>
      <c r="L71" s="6"/>
      <c r="M71" s="6"/>
      <c r="N71" s="6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</row>
    <row r="72" spans="1:25" x14ac:dyDescent="0.2">
      <c r="A72" s="6"/>
      <c r="B72" s="6"/>
      <c r="C72" s="3"/>
      <c r="D72" s="6"/>
      <c r="E72" s="6"/>
      <c r="F72" s="6"/>
      <c r="G72" s="6"/>
      <c r="H72" s="6"/>
      <c r="I72" s="6"/>
      <c r="J72" s="6"/>
      <c r="K72" s="6"/>
      <c r="L72" s="6"/>
      <c r="M72" s="6"/>
      <c r="N72" s="6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</row>
    <row r="73" spans="1:25" x14ac:dyDescent="0.2">
      <c r="A73" s="6"/>
      <c r="B73" s="6"/>
      <c r="C73" s="3"/>
      <c r="D73" s="6"/>
      <c r="E73" s="6"/>
      <c r="F73" s="6"/>
      <c r="G73" s="6"/>
      <c r="H73" s="6"/>
      <c r="I73" s="6"/>
      <c r="J73" s="6"/>
      <c r="K73" s="6"/>
      <c r="L73" s="6"/>
      <c r="M73" s="6"/>
      <c r="N73" s="6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</row>
    <row r="74" spans="1:25" x14ac:dyDescent="0.2">
      <c r="A74" s="6"/>
      <c r="B74" s="6"/>
      <c r="C74" s="3"/>
      <c r="D74" s="6"/>
      <c r="E74" s="6"/>
      <c r="F74" s="6"/>
      <c r="G74" s="6"/>
      <c r="H74" s="6"/>
      <c r="I74" s="6"/>
      <c r="J74" s="6"/>
      <c r="K74" s="6"/>
      <c r="L74" s="6"/>
      <c r="M74" s="6"/>
      <c r="N74" s="6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</row>
    <row r="75" spans="1:25" x14ac:dyDescent="0.2">
      <c r="A75" s="6"/>
      <c r="B75" s="6"/>
      <c r="C75" s="3"/>
      <c r="D75" s="6"/>
      <c r="E75" s="6"/>
      <c r="F75" s="6"/>
      <c r="G75" s="6"/>
      <c r="H75" s="6"/>
      <c r="I75" s="6"/>
      <c r="J75" s="6"/>
      <c r="K75" s="6"/>
      <c r="L75" s="6"/>
      <c r="M75" s="6"/>
      <c r="N75" s="6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</row>
    <row r="76" spans="1:25" x14ac:dyDescent="0.2">
      <c r="A76" s="6"/>
      <c r="B76" s="6"/>
      <c r="C76" s="3"/>
      <c r="D76" s="6"/>
      <c r="E76" s="6"/>
      <c r="F76" s="6"/>
      <c r="G76" s="6"/>
      <c r="H76" s="6"/>
      <c r="I76" s="6"/>
      <c r="J76" s="6"/>
      <c r="K76" s="6"/>
      <c r="L76" s="6"/>
      <c r="M76" s="6"/>
      <c r="N76" s="6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</row>
    <row r="77" spans="1:25" x14ac:dyDescent="0.2">
      <c r="A77" s="6"/>
      <c r="B77" s="6"/>
      <c r="C77" s="3"/>
      <c r="D77" s="6"/>
      <c r="E77" s="6"/>
      <c r="F77" s="6"/>
      <c r="G77" s="6"/>
      <c r="H77" s="6"/>
      <c r="I77" s="6"/>
      <c r="J77" s="6"/>
      <c r="K77" s="6"/>
      <c r="L77" s="6"/>
      <c r="M77" s="6"/>
      <c r="N77" s="6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</row>
    <row r="78" spans="1:25" x14ac:dyDescent="0.2">
      <c r="A78" s="6"/>
      <c r="B78" s="6"/>
      <c r="C78" s="3"/>
      <c r="D78" s="6"/>
      <c r="E78" s="6"/>
      <c r="F78" s="6"/>
      <c r="G78" s="6"/>
      <c r="H78" s="6"/>
      <c r="I78" s="6"/>
      <c r="J78" s="6"/>
      <c r="K78" s="6"/>
      <c r="L78" s="6"/>
      <c r="M78" s="6"/>
      <c r="N78" s="6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</row>
    <row r="79" spans="1:25" x14ac:dyDescent="0.2">
      <c r="A79" s="6"/>
      <c r="B79" s="6"/>
      <c r="C79" s="3"/>
      <c r="D79" s="6"/>
      <c r="E79" s="6"/>
      <c r="F79" s="6"/>
      <c r="G79" s="6"/>
      <c r="H79" s="6"/>
      <c r="I79" s="6"/>
      <c r="J79" s="6"/>
      <c r="K79" s="6"/>
      <c r="L79" s="6"/>
      <c r="M79" s="6"/>
      <c r="N79" s="6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</row>
    <row r="80" spans="1:25" x14ac:dyDescent="0.2">
      <c r="A80" s="6"/>
      <c r="B80" s="6"/>
      <c r="C80" s="3"/>
      <c r="D80" s="6"/>
      <c r="E80" s="6"/>
      <c r="F80" s="6"/>
      <c r="G80" s="6"/>
      <c r="H80" s="6"/>
      <c r="I80" s="6"/>
      <c r="J80" s="6"/>
      <c r="K80" s="6"/>
      <c r="L80" s="6"/>
      <c r="M80" s="6"/>
      <c r="N80" s="6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</row>
    <row r="81" spans="1:25" x14ac:dyDescent="0.2">
      <c r="A81" s="6"/>
      <c r="B81" s="6"/>
      <c r="C81" s="3"/>
      <c r="D81" s="6"/>
      <c r="E81" s="6"/>
      <c r="F81" s="6"/>
      <c r="G81" s="6"/>
      <c r="H81" s="6"/>
      <c r="I81" s="6"/>
      <c r="J81" s="6"/>
      <c r="K81" s="6"/>
      <c r="L81" s="6"/>
      <c r="M81" s="6"/>
      <c r="N81" s="6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</row>
    <row r="82" spans="1:25" x14ac:dyDescent="0.2">
      <c r="A82" s="6"/>
      <c r="B82" s="6"/>
      <c r="C82" s="3"/>
      <c r="D82" s="6"/>
      <c r="E82" s="6"/>
      <c r="F82" s="6"/>
      <c r="G82" s="6"/>
      <c r="H82" s="6"/>
      <c r="I82" s="6"/>
      <c r="J82" s="6"/>
      <c r="K82" s="6"/>
      <c r="L82" s="6"/>
      <c r="M82" s="6"/>
      <c r="N82" s="6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</row>
    <row r="83" spans="1:25" x14ac:dyDescent="0.2">
      <c r="A83" s="6"/>
      <c r="B83" s="6"/>
      <c r="C83" s="3"/>
      <c r="D83" s="6"/>
      <c r="E83" s="6"/>
      <c r="F83" s="6"/>
      <c r="G83" s="6"/>
      <c r="H83" s="6"/>
      <c r="I83" s="6"/>
      <c r="J83" s="6"/>
      <c r="K83" s="6"/>
      <c r="L83" s="6"/>
      <c r="M83" s="6"/>
      <c r="N83" s="6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</row>
    <row r="84" spans="1:25" x14ac:dyDescent="0.2">
      <c r="A84" s="6"/>
      <c r="B84" s="6"/>
      <c r="C84" s="3"/>
      <c r="D84" s="6"/>
      <c r="E84" s="6"/>
      <c r="F84" s="6"/>
      <c r="G84" s="6"/>
      <c r="H84" s="6"/>
      <c r="I84" s="6"/>
      <c r="J84" s="6"/>
      <c r="K84" s="6"/>
      <c r="L84" s="6"/>
      <c r="M84" s="6"/>
      <c r="N84" s="6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</row>
    <row r="85" spans="1:25" x14ac:dyDescent="0.2">
      <c r="A85" s="6"/>
      <c r="B85" s="6"/>
      <c r="C85" s="3"/>
      <c r="D85" s="6"/>
      <c r="E85" s="6"/>
      <c r="F85" s="6"/>
      <c r="G85" s="6"/>
      <c r="H85" s="6"/>
      <c r="I85" s="6"/>
      <c r="J85" s="6"/>
      <c r="K85" s="6"/>
      <c r="L85" s="6"/>
      <c r="M85" s="6"/>
      <c r="N85" s="6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</row>
    <row r="86" spans="1:25" x14ac:dyDescent="0.2">
      <c r="A86" s="6"/>
      <c r="B86" s="6"/>
      <c r="C86" s="3"/>
      <c r="D86" s="6"/>
      <c r="E86" s="6"/>
      <c r="F86" s="6"/>
      <c r="G86" s="6"/>
      <c r="H86" s="6"/>
      <c r="I86" s="6"/>
      <c r="J86" s="6"/>
      <c r="K86" s="6"/>
      <c r="L86" s="6"/>
      <c r="M86" s="6"/>
      <c r="N86" s="6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</row>
    <row r="87" spans="1:25" x14ac:dyDescent="0.2">
      <c r="A87" s="6"/>
      <c r="B87" s="6"/>
      <c r="C87" s="3"/>
      <c r="D87" s="6"/>
      <c r="E87" s="6"/>
      <c r="F87" s="6"/>
      <c r="G87" s="6"/>
      <c r="H87" s="6"/>
      <c r="I87" s="6"/>
      <c r="J87" s="6"/>
      <c r="K87" s="6"/>
      <c r="L87" s="6"/>
      <c r="M87" s="6"/>
      <c r="N87" s="6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</row>
    <row r="88" spans="1:25" x14ac:dyDescent="0.2">
      <c r="A88" s="6"/>
      <c r="B88" s="6"/>
      <c r="C88" s="3"/>
      <c r="D88" s="6"/>
      <c r="E88" s="6"/>
      <c r="F88" s="6"/>
      <c r="G88" s="6"/>
      <c r="H88" s="6"/>
      <c r="I88" s="6"/>
      <c r="J88" s="6"/>
      <c r="K88" s="6"/>
      <c r="L88" s="6"/>
      <c r="M88" s="6"/>
      <c r="N88" s="6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</row>
    <row r="89" spans="1:25" x14ac:dyDescent="0.2">
      <c r="A89" s="6"/>
      <c r="B89" s="6"/>
      <c r="C89" s="3"/>
      <c r="D89" s="6"/>
      <c r="E89" s="6"/>
      <c r="F89" s="6"/>
      <c r="G89" s="6"/>
      <c r="H89" s="6"/>
      <c r="I89" s="6"/>
      <c r="J89" s="6"/>
      <c r="K89" s="6"/>
      <c r="L89" s="6"/>
      <c r="M89" s="6"/>
      <c r="N89" s="6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</row>
    <row r="90" spans="1:25" x14ac:dyDescent="0.2">
      <c r="A90" s="6"/>
      <c r="B90" s="6"/>
      <c r="C90" s="3"/>
      <c r="D90" s="6"/>
      <c r="E90" s="6"/>
      <c r="F90" s="6"/>
      <c r="G90" s="6"/>
      <c r="H90" s="6"/>
      <c r="I90" s="6"/>
      <c r="J90" s="6"/>
      <c r="K90" s="6"/>
      <c r="L90" s="6"/>
      <c r="M90" s="6"/>
      <c r="N90" s="6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</row>
    <row r="91" spans="1:25" x14ac:dyDescent="0.2">
      <c r="A91" s="6"/>
      <c r="B91" s="6"/>
      <c r="C91" s="3"/>
      <c r="D91" s="6"/>
      <c r="E91" s="6"/>
      <c r="F91" s="6"/>
      <c r="G91" s="6"/>
      <c r="H91" s="6"/>
      <c r="I91" s="6"/>
      <c r="J91" s="6"/>
      <c r="K91" s="6"/>
      <c r="L91" s="6"/>
      <c r="M91" s="6"/>
      <c r="N91" s="6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</row>
    <row r="92" spans="1:25" x14ac:dyDescent="0.2">
      <c r="A92" s="6"/>
      <c r="B92" s="6"/>
      <c r="C92" s="3"/>
      <c r="D92" s="6"/>
      <c r="E92" s="6"/>
      <c r="F92" s="6"/>
      <c r="G92" s="6"/>
      <c r="H92" s="6"/>
      <c r="I92" s="6"/>
      <c r="J92" s="6"/>
      <c r="K92" s="6"/>
      <c r="L92" s="6"/>
      <c r="M92" s="6"/>
      <c r="N92" s="6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</row>
    <row r="93" spans="1:25" x14ac:dyDescent="0.2">
      <c r="A93" s="6"/>
      <c r="B93" s="6"/>
      <c r="C93" s="3"/>
      <c r="D93" s="6"/>
      <c r="E93" s="6"/>
      <c r="F93" s="6"/>
      <c r="G93" s="6"/>
      <c r="H93" s="6"/>
      <c r="I93" s="6"/>
      <c r="J93" s="6"/>
      <c r="K93" s="6"/>
      <c r="L93" s="6"/>
      <c r="M93" s="6"/>
      <c r="N93" s="6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</row>
    <row r="94" spans="1:25" x14ac:dyDescent="0.2">
      <c r="A94" s="6"/>
      <c r="B94" s="6"/>
      <c r="C94" s="3"/>
      <c r="D94" s="6"/>
      <c r="E94" s="6"/>
      <c r="F94" s="6"/>
      <c r="G94" s="6"/>
      <c r="H94" s="6"/>
      <c r="I94" s="6"/>
      <c r="J94" s="6"/>
      <c r="K94" s="6"/>
      <c r="L94" s="6"/>
      <c r="M94" s="6"/>
      <c r="N94" s="6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</row>
    <row r="95" spans="1:25" x14ac:dyDescent="0.2">
      <c r="A95" s="6"/>
      <c r="B95" s="6"/>
      <c r="C95" s="3"/>
      <c r="D95" s="6"/>
      <c r="E95" s="6"/>
      <c r="F95" s="6"/>
      <c r="G95" s="6"/>
      <c r="H95" s="6"/>
      <c r="I95" s="6"/>
      <c r="J95" s="6"/>
      <c r="K95" s="6"/>
      <c r="L95" s="6"/>
      <c r="M95" s="6"/>
      <c r="N95" s="6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</row>
    <row r="96" spans="1:25" x14ac:dyDescent="0.2">
      <c r="A96" s="6"/>
      <c r="B96" s="6"/>
      <c r="C96" s="3"/>
      <c r="D96" s="6"/>
      <c r="E96" s="6"/>
      <c r="F96" s="6"/>
      <c r="G96" s="6"/>
      <c r="H96" s="6"/>
      <c r="I96" s="6"/>
      <c r="J96" s="6"/>
      <c r="K96" s="6"/>
      <c r="L96" s="6"/>
      <c r="M96" s="6"/>
      <c r="N96" s="6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</row>
    <row r="97" spans="1:35" x14ac:dyDescent="0.2">
      <c r="A97" s="6"/>
      <c r="B97" s="6"/>
      <c r="C97" s="3"/>
      <c r="D97" s="6"/>
      <c r="E97" s="6"/>
      <c r="F97" s="6"/>
      <c r="G97" s="6"/>
      <c r="H97" s="6"/>
      <c r="I97" s="6"/>
      <c r="J97" s="6"/>
      <c r="K97" s="6"/>
      <c r="L97" s="6"/>
      <c r="M97" s="6"/>
      <c r="N97" s="6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</row>
    <row r="98" spans="1:35" x14ac:dyDescent="0.2">
      <c r="A98" s="6"/>
      <c r="B98" s="6"/>
      <c r="C98" s="3"/>
      <c r="D98" s="6"/>
      <c r="E98" s="6"/>
      <c r="F98" s="6"/>
      <c r="G98" s="6"/>
      <c r="H98" s="6"/>
      <c r="I98" s="6"/>
      <c r="J98" s="6"/>
      <c r="K98" s="6"/>
      <c r="L98" s="6"/>
      <c r="M98" s="6"/>
      <c r="N98" s="6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</row>
    <row r="99" spans="1:35" x14ac:dyDescent="0.2">
      <c r="A99" s="6"/>
      <c r="B99" s="6"/>
      <c r="C99" s="3"/>
      <c r="D99" s="6"/>
      <c r="E99" s="6"/>
      <c r="F99" s="6"/>
      <c r="G99" s="6"/>
      <c r="H99" s="6"/>
      <c r="I99" s="6"/>
      <c r="J99" s="6"/>
      <c r="K99" s="6"/>
      <c r="L99" s="6"/>
      <c r="M99" s="6"/>
      <c r="N99" s="6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</row>
    <row r="100" spans="1:35" x14ac:dyDescent="0.2">
      <c r="A100" s="6"/>
      <c r="B100" s="6"/>
      <c r="C100" s="3"/>
      <c r="D100" s="6"/>
      <c r="E100" s="6"/>
      <c r="F100" s="6"/>
      <c r="G100" s="6"/>
      <c r="H100" s="6"/>
      <c r="I100" s="6"/>
      <c r="J100" s="6"/>
      <c r="K100" s="6"/>
      <c r="L100" s="6"/>
      <c r="M100" s="6"/>
      <c r="N100" s="6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</row>
    <row r="101" spans="1:35" x14ac:dyDescent="0.2">
      <c r="A101" s="6"/>
      <c r="B101" s="6"/>
      <c r="C101" s="3"/>
      <c r="D101" s="6"/>
      <c r="E101" s="6"/>
      <c r="F101" s="6"/>
      <c r="G101" s="6"/>
      <c r="H101" s="6"/>
      <c r="I101" s="6"/>
      <c r="J101" s="6"/>
      <c r="K101" s="6"/>
      <c r="L101" s="6"/>
      <c r="M101" s="6"/>
      <c r="N101" s="6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</row>
    <row r="102" spans="1:35" x14ac:dyDescent="0.2">
      <c r="A102" s="6"/>
      <c r="B102" s="6"/>
      <c r="C102" s="3"/>
      <c r="D102" s="6"/>
      <c r="E102" s="6"/>
      <c r="F102" s="6"/>
      <c r="G102" s="6"/>
      <c r="H102" s="6"/>
      <c r="I102" s="6"/>
      <c r="J102" s="6"/>
      <c r="K102" s="6"/>
      <c r="L102" s="6"/>
      <c r="M102" s="6"/>
      <c r="N102" s="6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</row>
    <row r="103" spans="1:35" x14ac:dyDescent="0.2">
      <c r="A103" s="149"/>
      <c r="B103" s="149"/>
      <c r="C103" s="151"/>
      <c r="D103" s="149"/>
      <c r="E103" s="149"/>
      <c r="F103" s="149"/>
      <c r="G103" s="149"/>
      <c r="H103" s="149"/>
      <c r="I103" s="149"/>
      <c r="J103" s="149"/>
      <c r="K103" s="149"/>
      <c r="L103" s="149"/>
      <c r="M103" s="149"/>
      <c r="N103" s="149"/>
      <c r="O103" s="11"/>
      <c r="P103" s="11"/>
      <c r="Q103" s="11"/>
      <c r="R103" s="11"/>
      <c r="S103" s="11"/>
      <c r="T103" s="11"/>
      <c r="U103" s="11"/>
      <c r="V103" s="11"/>
      <c r="W103" s="11"/>
      <c r="X103" s="11"/>
      <c r="Y103" s="11"/>
      <c r="Z103" s="11"/>
      <c r="AD103" s="11"/>
      <c r="AE103" s="11"/>
      <c r="AF103" s="11"/>
      <c r="AG103" s="11"/>
      <c r="AH103" s="11"/>
      <c r="AI103" s="11"/>
    </row>
    <row r="104" spans="1:35" x14ac:dyDescent="0.2">
      <c r="A104" s="149"/>
      <c r="B104" s="149"/>
      <c r="C104" s="151"/>
      <c r="D104" s="149"/>
      <c r="E104" s="149"/>
      <c r="F104" s="149"/>
      <c r="G104" s="149"/>
      <c r="H104" s="149"/>
      <c r="I104" s="149"/>
      <c r="J104" s="149"/>
      <c r="K104" s="149"/>
      <c r="L104" s="149"/>
      <c r="M104" s="149"/>
      <c r="N104" s="149"/>
      <c r="O104" s="11"/>
      <c r="P104" s="11"/>
      <c r="Q104" s="11"/>
      <c r="R104" s="11"/>
      <c r="S104" s="11"/>
      <c r="T104" s="11"/>
      <c r="U104" s="11"/>
      <c r="V104" s="11"/>
      <c r="W104" s="11"/>
      <c r="X104" s="11"/>
      <c r="Y104" s="11"/>
      <c r="Z104" s="11"/>
      <c r="AD104" s="11"/>
      <c r="AE104" s="11"/>
      <c r="AF104" s="11"/>
      <c r="AG104" s="11"/>
      <c r="AH104" s="11"/>
      <c r="AI104" s="11"/>
    </row>
    <row r="105" spans="1:35" x14ac:dyDescent="0.2">
      <c r="A105" s="149"/>
      <c r="B105" s="149"/>
      <c r="C105" s="151"/>
      <c r="D105" s="149"/>
      <c r="E105" s="149"/>
      <c r="F105" s="149"/>
      <c r="G105" s="149"/>
      <c r="H105" s="149"/>
      <c r="I105" s="149"/>
      <c r="J105" s="149"/>
      <c r="K105" s="149"/>
      <c r="L105" s="149"/>
      <c r="M105" s="149"/>
      <c r="N105" s="149"/>
      <c r="O105" s="11"/>
      <c r="P105" s="11"/>
      <c r="Q105" s="11"/>
      <c r="R105" s="11"/>
      <c r="S105" s="11"/>
      <c r="T105" s="11"/>
      <c r="U105" s="11"/>
      <c r="V105" s="11"/>
      <c r="W105" s="11"/>
      <c r="X105" s="11"/>
      <c r="Y105" s="11"/>
      <c r="Z105" s="11"/>
      <c r="AD105" s="11"/>
      <c r="AE105" s="11"/>
      <c r="AF105" s="11"/>
      <c r="AG105" s="11"/>
      <c r="AH105" s="11"/>
      <c r="AI105" s="11"/>
    </row>
    <row r="106" spans="1:35" x14ac:dyDescent="0.2">
      <c r="A106" s="149"/>
      <c r="B106" s="149"/>
      <c r="C106" s="151"/>
      <c r="D106" s="149"/>
      <c r="E106" s="149"/>
      <c r="F106" s="149"/>
      <c r="G106" s="149"/>
      <c r="H106" s="149"/>
      <c r="I106" s="149"/>
      <c r="J106" s="149"/>
      <c r="K106" s="149"/>
      <c r="L106" s="149"/>
      <c r="M106" s="149"/>
      <c r="N106" s="149"/>
      <c r="O106" s="11"/>
      <c r="P106" s="11"/>
      <c r="Q106" s="11"/>
      <c r="R106" s="11"/>
      <c r="S106" s="11"/>
      <c r="T106" s="11"/>
      <c r="U106" s="11"/>
      <c r="V106" s="11"/>
      <c r="W106" s="11"/>
      <c r="X106" s="11"/>
      <c r="Y106" s="11"/>
      <c r="Z106" s="11"/>
      <c r="AD106" s="11"/>
      <c r="AE106" s="11"/>
      <c r="AF106" s="11"/>
      <c r="AG106" s="11"/>
      <c r="AH106" s="11"/>
      <c r="AI106" s="11"/>
    </row>
    <row r="107" spans="1:35" x14ac:dyDescent="0.2">
      <c r="A107" s="149"/>
      <c r="B107" s="149"/>
      <c r="C107" s="151"/>
      <c r="D107" s="149"/>
      <c r="E107" s="149"/>
      <c r="F107" s="149"/>
      <c r="G107" s="149"/>
      <c r="H107" s="149"/>
      <c r="I107" s="149"/>
      <c r="J107" s="149"/>
      <c r="K107" s="149"/>
      <c r="L107" s="149"/>
      <c r="M107" s="149"/>
      <c r="N107" s="149"/>
      <c r="O107" s="11"/>
      <c r="P107" s="11"/>
      <c r="Q107" s="11"/>
      <c r="R107" s="11"/>
      <c r="S107" s="11"/>
      <c r="T107" s="11"/>
      <c r="U107" s="11"/>
      <c r="V107" s="11"/>
      <c r="W107" s="11"/>
      <c r="X107" s="11"/>
      <c r="Y107" s="11"/>
      <c r="Z107" s="11"/>
      <c r="AD107" s="11"/>
      <c r="AE107" s="11"/>
      <c r="AF107" s="11"/>
      <c r="AG107" s="11"/>
      <c r="AH107" s="11"/>
      <c r="AI107" s="11"/>
    </row>
    <row r="108" spans="1:35" x14ac:dyDescent="0.2">
      <c r="A108" s="149"/>
      <c r="B108" s="149"/>
      <c r="C108" s="151"/>
      <c r="D108" s="149"/>
      <c r="E108" s="149"/>
      <c r="F108" s="149"/>
      <c r="G108" s="149"/>
      <c r="H108" s="149"/>
      <c r="I108" s="149"/>
      <c r="J108" s="149"/>
      <c r="K108" s="149"/>
      <c r="L108" s="149"/>
      <c r="M108" s="149"/>
      <c r="N108" s="149"/>
      <c r="O108" s="11"/>
      <c r="P108" s="11"/>
      <c r="Q108" s="11"/>
      <c r="R108" s="11"/>
      <c r="S108" s="11"/>
      <c r="T108" s="11"/>
      <c r="U108" s="11"/>
      <c r="V108" s="11"/>
      <c r="W108" s="11"/>
      <c r="X108" s="11"/>
      <c r="Y108" s="11"/>
      <c r="Z108" s="11"/>
      <c r="AD108" s="11"/>
      <c r="AE108" s="11"/>
      <c r="AF108" s="11"/>
      <c r="AG108" s="11"/>
      <c r="AH108" s="11"/>
      <c r="AI108" s="11"/>
    </row>
    <row r="109" spans="1:35" x14ac:dyDescent="0.2">
      <c r="A109" s="149"/>
      <c r="B109" s="149"/>
      <c r="C109" s="151"/>
      <c r="D109" s="149"/>
      <c r="E109" s="149"/>
      <c r="F109" s="149"/>
      <c r="G109" s="149"/>
      <c r="H109" s="149"/>
      <c r="I109" s="149"/>
      <c r="J109" s="149"/>
      <c r="K109" s="149"/>
      <c r="L109" s="149"/>
      <c r="M109" s="149"/>
      <c r="N109" s="149"/>
      <c r="O109" s="11"/>
      <c r="P109" s="11"/>
      <c r="Q109" s="11"/>
      <c r="R109" s="11"/>
      <c r="S109" s="11"/>
      <c r="T109" s="11"/>
      <c r="U109" s="11"/>
      <c r="V109" s="11"/>
      <c r="W109" s="11"/>
      <c r="X109" s="11"/>
      <c r="Y109" s="11"/>
      <c r="Z109" s="11"/>
      <c r="AD109" s="11"/>
      <c r="AE109" s="11"/>
      <c r="AF109" s="11"/>
      <c r="AG109" s="11"/>
      <c r="AH109" s="11"/>
      <c r="AI109" s="11"/>
    </row>
    <row r="110" spans="1:35" x14ac:dyDescent="0.2">
      <c r="A110" s="149"/>
      <c r="B110" s="149"/>
      <c r="C110" s="151"/>
      <c r="D110" s="149"/>
      <c r="E110" s="149"/>
      <c r="F110" s="149"/>
      <c r="G110" s="149"/>
      <c r="H110" s="149"/>
      <c r="I110" s="149"/>
      <c r="J110" s="149"/>
      <c r="K110" s="149"/>
      <c r="L110" s="149"/>
      <c r="M110" s="149"/>
      <c r="N110" s="149"/>
      <c r="O110" s="11"/>
      <c r="P110" s="11"/>
      <c r="Q110" s="11"/>
      <c r="R110" s="11"/>
      <c r="S110" s="11"/>
      <c r="T110" s="11"/>
      <c r="U110" s="11"/>
      <c r="V110" s="11"/>
      <c r="W110" s="11"/>
      <c r="X110" s="11"/>
      <c r="Y110" s="11"/>
      <c r="Z110" s="11"/>
      <c r="AD110" s="11"/>
      <c r="AE110" s="11"/>
      <c r="AF110" s="11"/>
      <c r="AG110" s="11"/>
      <c r="AH110" s="11"/>
      <c r="AI110" s="11"/>
    </row>
    <row r="111" spans="1:35" x14ac:dyDescent="0.2">
      <c r="A111" s="149"/>
      <c r="B111" s="149"/>
      <c r="C111" s="151"/>
      <c r="D111" s="149"/>
      <c r="E111" s="149"/>
      <c r="F111" s="149"/>
      <c r="G111" s="149"/>
      <c r="H111" s="149"/>
      <c r="I111" s="149"/>
      <c r="J111" s="149"/>
      <c r="K111" s="149"/>
      <c r="L111" s="149"/>
      <c r="M111" s="149"/>
      <c r="N111" s="149"/>
      <c r="O111" s="11"/>
      <c r="P111" s="11"/>
      <c r="Q111" s="11"/>
      <c r="R111" s="11"/>
      <c r="S111" s="11"/>
      <c r="T111" s="11"/>
      <c r="U111" s="11"/>
      <c r="V111" s="11"/>
      <c r="W111" s="11"/>
      <c r="X111" s="11"/>
      <c r="Y111" s="11"/>
      <c r="Z111" s="11"/>
      <c r="AD111" s="11"/>
      <c r="AE111" s="11"/>
      <c r="AF111" s="11"/>
      <c r="AG111" s="11"/>
      <c r="AH111" s="11"/>
      <c r="AI111" s="11"/>
    </row>
    <row r="112" spans="1:35" x14ac:dyDescent="0.2">
      <c r="A112" s="149"/>
      <c r="B112" s="149"/>
      <c r="C112" s="151"/>
      <c r="D112" s="149"/>
      <c r="E112" s="149"/>
      <c r="F112" s="149"/>
      <c r="G112" s="149"/>
      <c r="H112" s="149"/>
      <c r="I112" s="149"/>
      <c r="J112" s="149"/>
      <c r="K112" s="149"/>
      <c r="L112" s="149"/>
      <c r="M112" s="149"/>
      <c r="N112" s="149"/>
      <c r="O112" s="11"/>
      <c r="P112" s="11"/>
      <c r="Q112" s="11"/>
      <c r="R112" s="11"/>
      <c r="S112" s="11"/>
      <c r="T112" s="11"/>
      <c r="U112" s="11"/>
      <c r="V112" s="11"/>
      <c r="W112" s="11"/>
      <c r="X112" s="11"/>
      <c r="Y112" s="11"/>
      <c r="Z112" s="11"/>
      <c r="AD112" s="11"/>
      <c r="AE112" s="11"/>
      <c r="AF112" s="11"/>
      <c r="AG112" s="11"/>
      <c r="AH112" s="11"/>
      <c r="AI112" s="11"/>
    </row>
    <row r="113" spans="1:35" x14ac:dyDescent="0.2">
      <c r="A113" s="149"/>
      <c r="B113" s="149"/>
      <c r="C113" s="151"/>
      <c r="D113" s="149"/>
      <c r="E113" s="149"/>
      <c r="F113" s="149"/>
      <c r="G113" s="149"/>
      <c r="H113" s="149"/>
      <c r="I113" s="149"/>
      <c r="J113" s="149"/>
      <c r="K113" s="149"/>
      <c r="L113" s="149"/>
      <c r="M113" s="149"/>
      <c r="N113" s="149"/>
      <c r="O113" s="11"/>
      <c r="P113" s="11"/>
      <c r="Q113" s="11"/>
      <c r="R113" s="11"/>
      <c r="S113" s="11"/>
      <c r="T113" s="11"/>
      <c r="U113" s="11"/>
      <c r="V113" s="11"/>
      <c r="W113" s="11"/>
      <c r="X113" s="11"/>
      <c r="Y113" s="11"/>
      <c r="Z113" s="11"/>
      <c r="AD113" s="11"/>
      <c r="AE113" s="11"/>
      <c r="AF113" s="11"/>
      <c r="AG113" s="11"/>
      <c r="AH113" s="11"/>
      <c r="AI113" s="11"/>
    </row>
    <row r="114" spans="1:35" x14ac:dyDescent="0.2">
      <c r="A114" s="149"/>
      <c r="B114" s="149"/>
      <c r="C114" s="151"/>
      <c r="D114" s="149"/>
      <c r="E114" s="149"/>
      <c r="F114" s="149"/>
      <c r="G114" s="149"/>
      <c r="H114" s="149"/>
      <c r="I114" s="149"/>
      <c r="J114" s="149"/>
      <c r="K114" s="149"/>
      <c r="L114" s="149"/>
      <c r="M114" s="149"/>
      <c r="N114" s="149"/>
      <c r="O114" s="11"/>
      <c r="P114" s="11"/>
      <c r="Q114" s="11"/>
      <c r="R114" s="11"/>
      <c r="S114" s="11"/>
      <c r="T114" s="11"/>
      <c r="U114" s="11"/>
      <c r="V114" s="11"/>
      <c r="W114" s="11"/>
      <c r="X114" s="11"/>
      <c r="Y114" s="11"/>
      <c r="Z114" s="11"/>
      <c r="AD114" s="11"/>
      <c r="AE114" s="11"/>
      <c r="AF114" s="11"/>
      <c r="AG114" s="11"/>
      <c r="AH114" s="11"/>
      <c r="AI114" s="11"/>
    </row>
    <row r="115" spans="1:35" x14ac:dyDescent="0.2">
      <c r="A115" s="149"/>
      <c r="B115" s="149"/>
      <c r="C115" s="151"/>
      <c r="D115" s="149"/>
      <c r="E115" s="149"/>
      <c r="F115" s="149"/>
      <c r="G115" s="149"/>
      <c r="H115" s="149"/>
      <c r="I115" s="149"/>
      <c r="J115" s="149"/>
      <c r="K115" s="149"/>
      <c r="L115" s="149"/>
      <c r="M115" s="149"/>
      <c r="N115" s="149"/>
      <c r="O115" s="11"/>
      <c r="P115" s="11"/>
      <c r="Q115" s="11"/>
      <c r="R115" s="11"/>
      <c r="S115" s="11"/>
      <c r="T115" s="11"/>
      <c r="U115" s="11"/>
      <c r="V115" s="11"/>
      <c r="W115" s="11"/>
      <c r="X115" s="11"/>
      <c r="Y115" s="11"/>
      <c r="Z115" s="11"/>
      <c r="AD115" s="11"/>
      <c r="AE115" s="11"/>
      <c r="AF115" s="11"/>
      <c r="AG115" s="11"/>
      <c r="AH115" s="11"/>
      <c r="AI115" s="11"/>
    </row>
    <row r="116" spans="1:35" x14ac:dyDescent="0.2">
      <c r="A116" s="149"/>
      <c r="B116" s="149"/>
      <c r="C116" s="151"/>
      <c r="D116" s="149"/>
      <c r="E116" s="149"/>
      <c r="F116" s="149"/>
      <c r="G116" s="149"/>
      <c r="H116" s="149"/>
      <c r="I116" s="149"/>
      <c r="J116" s="149"/>
      <c r="K116" s="149"/>
      <c r="L116" s="149"/>
      <c r="M116" s="149"/>
      <c r="N116" s="149"/>
      <c r="O116" s="11"/>
      <c r="P116" s="11"/>
      <c r="Q116" s="11"/>
      <c r="R116" s="11"/>
      <c r="S116" s="11"/>
      <c r="T116" s="11"/>
      <c r="U116" s="11"/>
      <c r="V116" s="11"/>
      <c r="W116" s="11"/>
      <c r="X116" s="11"/>
      <c r="Y116" s="11"/>
      <c r="Z116" s="11"/>
      <c r="AD116" s="11"/>
      <c r="AE116" s="11"/>
      <c r="AF116" s="11"/>
      <c r="AG116" s="11"/>
      <c r="AH116" s="11"/>
      <c r="AI116" s="11"/>
    </row>
    <row r="117" spans="1:35" x14ac:dyDescent="0.2">
      <c r="A117" s="149"/>
      <c r="B117" s="149"/>
      <c r="C117" s="151"/>
      <c r="D117" s="149"/>
      <c r="E117" s="149"/>
      <c r="F117" s="149"/>
      <c r="G117" s="149"/>
      <c r="H117" s="149"/>
      <c r="I117" s="149"/>
      <c r="J117" s="149"/>
      <c r="K117" s="149"/>
      <c r="L117" s="149"/>
      <c r="M117" s="149"/>
      <c r="N117" s="149"/>
      <c r="O117" s="11"/>
      <c r="P117" s="11"/>
      <c r="Q117" s="11"/>
      <c r="R117" s="11"/>
      <c r="S117" s="11"/>
      <c r="T117" s="11"/>
      <c r="U117" s="11"/>
      <c r="V117" s="11"/>
      <c r="W117" s="11"/>
      <c r="X117" s="11"/>
      <c r="Y117" s="11"/>
      <c r="Z117" s="11"/>
      <c r="AD117" s="11"/>
      <c r="AE117" s="11"/>
      <c r="AF117" s="11"/>
      <c r="AG117" s="11"/>
      <c r="AH117" s="11"/>
      <c r="AI117" s="11"/>
    </row>
    <row r="118" spans="1:35" x14ac:dyDescent="0.2">
      <c r="A118" s="149"/>
      <c r="B118" s="149"/>
      <c r="C118" s="151"/>
      <c r="D118" s="149"/>
      <c r="E118" s="149"/>
      <c r="F118" s="149"/>
      <c r="G118" s="149"/>
      <c r="H118" s="149"/>
      <c r="I118" s="149"/>
      <c r="J118" s="149"/>
      <c r="K118" s="149"/>
      <c r="L118" s="149"/>
      <c r="M118" s="149"/>
      <c r="N118" s="149"/>
      <c r="O118" s="11"/>
      <c r="P118" s="11"/>
      <c r="Q118" s="11"/>
      <c r="R118" s="11"/>
      <c r="S118" s="11"/>
      <c r="T118" s="11"/>
      <c r="U118" s="11"/>
      <c r="V118" s="11"/>
      <c r="W118" s="11"/>
      <c r="X118" s="11"/>
      <c r="Y118" s="11"/>
      <c r="Z118" s="11"/>
      <c r="AD118" s="11"/>
      <c r="AE118" s="11"/>
      <c r="AF118" s="11"/>
      <c r="AG118" s="11"/>
      <c r="AH118" s="11"/>
      <c r="AI118" s="11"/>
    </row>
    <row r="119" spans="1:35" x14ac:dyDescent="0.2">
      <c r="A119" s="149"/>
      <c r="B119" s="149"/>
      <c r="C119" s="151"/>
      <c r="D119" s="149"/>
      <c r="E119" s="149"/>
      <c r="F119" s="149"/>
      <c r="G119" s="149"/>
      <c r="H119" s="149"/>
      <c r="I119" s="149"/>
      <c r="J119" s="149"/>
      <c r="K119" s="149"/>
      <c r="L119" s="149"/>
      <c r="M119" s="149"/>
      <c r="N119" s="149"/>
      <c r="O119" s="11"/>
      <c r="P119" s="11"/>
      <c r="Q119" s="11"/>
      <c r="R119" s="11"/>
      <c r="S119" s="11"/>
      <c r="T119" s="11"/>
      <c r="U119" s="11"/>
      <c r="V119" s="11"/>
      <c r="W119" s="11"/>
      <c r="X119" s="11"/>
      <c r="Y119" s="11"/>
      <c r="Z119" s="11"/>
      <c r="AD119" s="11"/>
      <c r="AE119" s="11"/>
      <c r="AF119" s="11"/>
      <c r="AG119" s="11"/>
      <c r="AH119" s="11"/>
      <c r="AI119" s="11"/>
    </row>
    <row r="120" spans="1:35" x14ac:dyDescent="0.2">
      <c r="A120" s="149"/>
      <c r="B120" s="149"/>
      <c r="C120" s="151"/>
      <c r="D120" s="149"/>
      <c r="E120" s="149"/>
      <c r="F120" s="149"/>
      <c r="G120" s="149"/>
      <c r="H120" s="149"/>
      <c r="I120" s="149"/>
      <c r="J120" s="149"/>
      <c r="K120" s="149"/>
      <c r="L120" s="149"/>
      <c r="M120" s="149"/>
      <c r="N120" s="149"/>
      <c r="O120" s="11"/>
      <c r="P120" s="11"/>
      <c r="Q120" s="11"/>
      <c r="R120" s="11"/>
      <c r="S120" s="11"/>
      <c r="T120" s="11"/>
      <c r="U120" s="11"/>
      <c r="V120" s="11"/>
      <c r="W120" s="11"/>
      <c r="X120" s="11"/>
      <c r="Y120" s="11"/>
      <c r="Z120" s="11"/>
      <c r="AD120" s="11"/>
      <c r="AE120" s="11"/>
      <c r="AF120" s="11"/>
      <c r="AG120" s="11"/>
      <c r="AH120" s="11"/>
      <c r="AI120" s="11"/>
    </row>
    <row r="121" spans="1:35" x14ac:dyDescent="0.2">
      <c r="A121" s="149"/>
      <c r="B121" s="149"/>
      <c r="C121" s="151"/>
      <c r="D121" s="149"/>
      <c r="E121" s="149"/>
      <c r="F121" s="149"/>
      <c r="G121" s="149"/>
      <c r="H121" s="149"/>
      <c r="I121" s="149"/>
      <c r="J121" s="149"/>
      <c r="K121" s="149"/>
      <c r="L121" s="149"/>
      <c r="M121" s="149"/>
      <c r="N121" s="149"/>
      <c r="O121" s="11"/>
      <c r="P121" s="11"/>
      <c r="Q121" s="11"/>
      <c r="R121" s="11"/>
      <c r="S121" s="11"/>
      <c r="T121" s="11"/>
      <c r="U121" s="11"/>
      <c r="V121" s="11"/>
      <c r="W121" s="11"/>
      <c r="X121" s="11"/>
      <c r="Y121" s="11"/>
      <c r="Z121" s="11"/>
      <c r="AD121" s="11"/>
      <c r="AE121" s="11"/>
      <c r="AF121" s="11"/>
      <c r="AG121" s="11"/>
      <c r="AH121" s="11"/>
      <c r="AI121" s="11"/>
    </row>
    <row r="122" spans="1:35" x14ac:dyDescent="0.2">
      <c r="A122" s="149"/>
      <c r="B122" s="149"/>
      <c r="C122" s="151"/>
      <c r="D122" s="149"/>
      <c r="E122" s="149"/>
      <c r="F122" s="149"/>
      <c r="G122" s="149"/>
      <c r="H122" s="149"/>
      <c r="I122" s="149"/>
      <c r="J122" s="149"/>
      <c r="K122" s="149"/>
      <c r="L122" s="149"/>
      <c r="M122" s="149"/>
      <c r="N122" s="149"/>
      <c r="O122" s="11"/>
      <c r="P122" s="11"/>
      <c r="Q122" s="11"/>
      <c r="R122" s="11"/>
      <c r="S122" s="11"/>
      <c r="T122" s="11"/>
      <c r="U122" s="11"/>
      <c r="V122" s="11"/>
      <c r="W122" s="11"/>
      <c r="X122" s="11"/>
      <c r="Y122" s="11"/>
      <c r="Z122" s="11"/>
      <c r="AD122" s="11"/>
      <c r="AE122" s="11"/>
      <c r="AF122" s="11"/>
      <c r="AG122" s="11"/>
      <c r="AH122" s="11"/>
      <c r="AI122" s="11"/>
    </row>
    <row r="123" spans="1:35" x14ac:dyDescent="0.2">
      <c r="A123" s="149"/>
      <c r="B123" s="149"/>
      <c r="C123" s="151"/>
      <c r="D123" s="149"/>
      <c r="E123" s="149"/>
      <c r="F123" s="149"/>
      <c r="G123" s="149"/>
      <c r="H123" s="149"/>
      <c r="I123" s="149"/>
      <c r="J123" s="149"/>
      <c r="K123" s="149"/>
      <c r="L123" s="149"/>
      <c r="M123" s="149"/>
      <c r="N123" s="149"/>
      <c r="O123" s="11"/>
      <c r="P123" s="11"/>
      <c r="Q123" s="11"/>
      <c r="R123" s="11"/>
      <c r="S123" s="11"/>
      <c r="T123" s="11"/>
      <c r="U123" s="11"/>
      <c r="V123" s="11"/>
      <c r="W123" s="11"/>
      <c r="X123" s="11"/>
      <c r="Y123" s="11"/>
      <c r="Z123" s="11"/>
      <c r="AD123" s="11"/>
      <c r="AE123" s="11"/>
      <c r="AF123" s="11"/>
      <c r="AG123" s="11"/>
      <c r="AH123" s="11"/>
      <c r="AI123" s="11"/>
    </row>
    <row r="124" spans="1:35" x14ac:dyDescent="0.2">
      <c r="A124" s="149"/>
      <c r="B124" s="149"/>
      <c r="C124" s="151"/>
      <c r="D124" s="149"/>
      <c r="E124" s="149"/>
      <c r="F124" s="149"/>
      <c r="G124" s="149"/>
      <c r="H124" s="149"/>
      <c r="I124" s="149"/>
      <c r="J124" s="149"/>
      <c r="K124" s="149"/>
      <c r="L124" s="149"/>
      <c r="M124" s="149"/>
      <c r="N124" s="149"/>
      <c r="O124" s="11"/>
      <c r="P124" s="11"/>
      <c r="Q124" s="11"/>
      <c r="R124" s="11"/>
      <c r="S124" s="11"/>
      <c r="T124" s="11"/>
      <c r="U124" s="11"/>
      <c r="V124" s="11"/>
      <c r="W124" s="11"/>
      <c r="X124" s="11"/>
      <c r="Y124" s="11"/>
      <c r="Z124" s="11"/>
      <c r="AD124" s="11"/>
      <c r="AE124" s="11"/>
      <c r="AF124" s="11"/>
      <c r="AG124" s="11"/>
      <c r="AH124" s="11"/>
      <c r="AI124" s="11"/>
    </row>
    <row r="125" spans="1:35" x14ac:dyDescent="0.2">
      <c r="A125" s="149"/>
      <c r="B125" s="149"/>
      <c r="C125" s="151"/>
      <c r="D125" s="149"/>
      <c r="E125" s="149"/>
      <c r="F125" s="149"/>
      <c r="G125" s="149"/>
      <c r="H125" s="149"/>
      <c r="I125" s="149"/>
      <c r="J125" s="149"/>
      <c r="K125" s="149"/>
      <c r="L125" s="149"/>
      <c r="M125" s="149"/>
      <c r="N125" s="149"/>
      <c r="O125" s="11"/>
      <c r="P125" s="11"/>
      <c r="Q125" s="11"/>
      <c r="R125" s="11"/>
      <c r="S125" s="11"/>
      <c r="T125" s="11"/>
      <c r="U125" s="11"/>
      <c r="V125" s="11"/>
      <c r="W125" s="11"/>
      <c r="X125" s="11"/>
      <c r="Y125" s="11"/>
      <c r="Z125" s="11"/>
      <c r="AD125" s="11"/>
      <c r="AE125" s="11"/>
      <c r="AF125" s="11"/>
      <c r="AG125" s="11"/>
      <c r="AH125" s="11"/>
      <c r="AI125" s="11"/>
    </row>
    <row r="126" spans="1:35" x14ac:dyDescent="0.2">
      <c r="A126" s="149"/>
      <c r="B126" s="149"/>
      <c r="C126" s="151"/>
      <c r="D126" s="149"/>
      <c r="E126" s="149"/>
      <c r="F126" s="149"/>
      <c r="G126" s="149"/>
      <c r="H126" s="149"/>
      <c r="I126" s="149"/>
      <c r="J126" s="149"/>
      <c r="K126" s="149"/>
      <c r="L126" s="149"/>
      <c r="M126" s="149"/>
      <c r="N126" s="149"/>
      <c r="O126" s="11"/>
      <c r="P126" s="11"/>
      <c r="Q126" s="11"/>
      <c r="R126" s="11"/>
      <c r="S126" s="11"/>
      <c r="T126" s="11"/>
      <c r="U126" s="11"/>
      <c r="V126" s="11"/>
      <c r="W126" s="11"/>
      <c r="X126" s="11"/>
      <c r="Y126" s="11"/>
      <c r="Z126" s="11"/>
      <c r="AD126" s="11"/>
      <c r="AE126" s="11"/>
      <c r="AF126" s="11"/>
      <c r="AG126" s="11"/>
      <c r="AH126" s="11"/>
      <c r="AI126" s="11"/>
    </row>
    <row r="127" spans="1:35" x14ac:dyDescent="0.2">
      <c r="A127" s="149"/>
      <c r="B127" s="149"/>
      <c r="C127" s="151"/>
      <c r="D127" s="149"/>
      <c r="E127" s="149"/>
      <c r="F127" s="149"/>
      <c r="G127" s="149"/>
      <c r="H127" s="149"/>
      <c r="I127" s="149"/>
      <c r="J127" s="149"/>
      <c r="K127" s="149"/>
      <c r="L127" s="149"/>
      <c r="M127" s="149"/>
      <c r="N127" s="149"/>
      <c r="O127" s="11"/>
      <c r="P127" s="11"/>
      <c r="Q127" s="11"/>
      <c r="R127" s="11"/>
      <c r="S127" s="11"/>
      <c r="T127" s="11"/>
      <c r="U127" s="11"/>
      <c r="V127" s="11"/>
      <c r="W127" s="11"/>
      <c r="X127" s="11"/>
      <c r="Y127" s="11"/>
      <c r="Z127" s="11"/>
      <c r="AD127" s="11"/>
      <c r="AE127" s="11"/>
      <c r="AF127" s="11"/>
      <c r="AG127" s="11"/>
      <c r="AH127" s="11"/>
      <c r="AI127" s="11"/>
    </row>
    <row r="128" spans="1:35" x14ac:dyDescent="0.2">
      <c r="A128" s="149"/>
      <c r="B128" s="149"/>
      <c r="C128" s="151"/>
      <c r="D128" s="149"/>
      <c r="E128" s="149"/>
      <c r="F128" s="149"/>
      <c r="G128" s="149"/>
      <c r="H128" s="149"/>
      <c r="I128" s="149"/>
      <c r="J128" s="149"/>
      <c r="K128" s="149"/>
      <c r="L128" s="149"/>
      <c r="M128" s="149"/>
      <c r="N128" s="149"/>
      <c r="O128" s="11"/>
      <c r="P128" s="11"/>
      <c r="Q128" s="11"/>
      <c r="R128" s="11"/>
      <c r="S128" s="11"/>
      <c r="T128" s="11"/>
      <c r="U128" s="11"/>
      <c r="V128" s="11"/>
      <c r="W128" s="11"/>
      <c r="X128" s="11"/>
      <c r="Y128" s="11"/>
      <c r="Z128" s="11"/>
      <c r="AD128" s="11"/>
      <c r="AE128" s="11"/>
      <c r="AF128" s="11"/>
      <c r="AG128" s="11"/>
      <c r="AH128" s="11"/>
      <c r="AI128" s="11"/>
    </row>
    <row r="129" spans="1:35" x14ac:dyDescent="0.2">
      <c r="A129" s="149"/>
      <c r="B129" s="149"/>
      <c r="C129" s="151"/>
      <c r="D129" s="149"/>
      <c r="E129" s="149"/>
      <c r="F129" s="149"/>
      <c r="G129" s="149"/>
      <c r="H129" s="149"/>
      <c r="I129" s="149"/>
      <c r="J129" s="149"/>
      <c r="K129" s="149"/>
      <c r="L129" s="149"/>
      <c r="M129" s="149"/>
      <c r="N129" s="149"/>
      <c r="O129" s="11"/>
      <c r="P129" s="11"/>
      <c r="Q129" s="11"/>
      <c r="R129" s="11"/>
      <c r="S129" s="11"/>
      <c r="T129" s="11"/>
      <c r="U129" s="11"/>
      <c r="V129" s="11"/>
      <c r="W129" s="11"/>
      <c r="X129" s="11"/>
      <c r="Y129" s="11"/>
      <c r="Z129" s="11"/>
      <c r="AD129" s="11"/>
      <c r="AE129" s="11"/>
      <c r="AF129" s="11"/>
      <c r="AG129" s="11"/>
      <c r="AH129" s="11"/>
      <c r="AI129" s="11"/>
    </row>
  </sheetData>
  <dataValidations count="2">
    <dataValidation type="list" allowBlank="1" showInputMessage="1" showErrorMessage="1" sqref="P25 P8">
      <formula1>"Actual/Actual (ISDA),Actual/360,30/360 (Bond Basis),30E/360 (Eurobond Basis),Actual/365 (Fixed),Actual/Actual (ISMA),Actual/Actual (AFB),1/1,30/360 (Italian),Simple"</formula1>
    </dataValidation>
    <dataValidation type="list" allowBlank="1" showInputMessage="1" showErrorMessage="1" sqref="O25 O8">
      <formula1>"Following,Modified Following,Preceding,Modified Preceding,Unadjusted,Half-Month Modified Following"</formula1>
    </dataValidation>
  </dataValidation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129"/>
  <sheetViews>
    <sheetView showGridLines="0" workbookViewId="0">
      <selection activeCell="E2" sqref="E2"/>
    </sheetView>
  </sheetViews>
  <sheetFormatPr defaultColWidth="2.85546875" defaultRowHeight="11.25" outlineLevelCol="1" x14ac:dyDescent="0.2"/>
  <cols>
    <col min="1" max="1" width="2.7109375" style="7" customWidth="1"/>
    <col min="2" max="2" width="4" style="7" bestFit="1" customWidth="1"/>
    <col min="3" max="3" width="4" style="5" bestFit="1" customWidth="1"/>
    <col min="4" max="4" width="15.140625" style="7" bestFit="1" customWidth="1"/>
    <col min="5" max="7" width="17.28515625" style="7" customWidth="1"/>
    <col min="8" max="8" width="8" style="7" bestFit="1" customWidth="1"/>
    <col min="9" max="9" width="13.140625" style="7" bestFit="1" customWidth="1"/>
    <col min="10" max="10" width="17.28515625" style="7" bestFit="1" customWidth="1"/>
    <col min="11" max="11" width="2.7109375" style="7" hidden="1" customWidth="1" outlineLevel="1"/>
    <col min="12" max="12" width="15.140625" style="7" hidden="1" customWidth="1" outlineLevel="1"/>
    <col min="13" max="13" width="2.7109375" style="7" hidden="1" customWidth="1" outlineLevel="1"/>
    <col min="14" max="14" width="14.140625" style="7" hidden="1" customWidth="1" outlineLevel="1"/>
    <col min="15" max="16" width="19.28515625" style="7" hidden="1" customWidth="1" outlineLevel="1"/>
    <col min="17" max="17" width="2.7109375" style="1" customWidth="1" collapsed="1"/>
    <col min="18" max="25" width="14.85546875" style="1" customWidth="1"/>
    <col min="26" max="28" width="14.85546875" style="37" customWidth="1"/>
    <col min="29" max="149" width="14.85546875" style="1" customWidth="1"/>
    <col min="150" max="16384" width="2.85546875" style="1"/>
  </cols>
  <sheetData>
    <row r="1" spans="1:25" x14ac:dyDescent="0.2">
      <c r="A1" s="6"/>
      <c r="B1" s="6"/>
      <c r="C1" s="3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2"/>
      <c r="R1" s="2"/>
      <c r="S1" s="2"/>
      <c r="T1" s="2"/>
      <c r="U1" s="2"/>
      <c r="V1" s="2"/>
      <c r="W1" s="2"/>
      <c r="X1" s="2"/>
      <c r="Y1" s="2"/>
    </row>
    <row r="2" spans="1:25" x14ac:dyDescent="0.2">
      <c r="A2" s="91"/>
      <c r="B2" s="91"/>
      <c r="C2" s="85"/>
      <c r="D2" s="86" t="s">
        <v>76</v>
      </c>
      <c r="E2" s="87" t="s">
        <v>21</v>
      </c>
      <c r="F2" s="91"/>
      <c r="G2" s="91"/>
      <c r="H2" s="91"/>
      <c r="I2" s="91"/>
      <c r="J2" s="91"/>
      <c r="K2" s="57"/>
      <c r="L2" s="86" t="s">
        <v>40</v>
      </c>
      <c r="M2" s="57"/>
      <c r="N2" s="57"/>
      <c r="O2" s="57"/>
      <c r="P2" s="57"/>
      <c r="Q2" s="41"/>
      <c r="R2" s="41"/>
      <c r="S2" s="41"/>
      <c r="T2" s="41"/>
      <c r="U2" s="41"/>
      <c r="V2" s="41"/>
      <c r="W2" s="41"/>
      <c r="X2" s="41"/>
      <c r="Y2" s="41"/>
    </row>
    <row r="3" spans="1:25" x14ac:dyDescent="0.2">
      <c r="A3" s="91"/>
      <c r="B3" s="91"/>
      <c r="C3" s="3"/>
      <c r="D3" s="86" t="s">
        <v>77</v>
      </c>
      <c r="E3" s="87" t="str">
        <f>Currency&amp;CurveTenor</f>
        <v>AUD3M</v>
      </c>
      <c r="F3" s="91"/>
      <c r="G3" s="91"/>
      <c r="H3" s="91"/>
      <c r="I3" s="91"/>
      <c r="J3" s="91"/>
      <c r="K3" s="57"/>
      <c r="L3" s="87" t="str">
        <f>IborIndexFamily&amp;CurveTenor</f>
        <v>AudBBSW3M</v>
      </c>
      <c r="M3" s="57"/>
      <c r="N3" s="6"/>
      <c r="O3" s="57"/>
      <c r="P3" s="57"/>
      <c r="Q3" s="41"/>
      <c r="R3" s="41"/>
      <c r="S3" s="2"/>
      <c r="T3" s="2"/>
      <c r="U3" s="2"/>
      <c r="V3" s="2"/>
      <c r="W3" s="2"/>
      <c r="X3" s="2"/>
      <c r="Y3" s="2"/>
    </row>
    <row r="4" spans="1:25" x14ac:dyDescent="0.2">
      <c r="A4" s="91"/>
      <c r="B4" s="91"/>
      <c r="C4" s="85"/>
      <c r="D4" s="91"/>
      <c r="E4" s="91"/>
      <c r="F4" s="91"/>
      <c r="G4" s="91"/>
      <c r="H4" s="91"/>
      <c r="I4" s="91"/>
      <c r="J4" s="91"/>
      <c r="K4" s="57"/>
      <c r="L4" s="57"/>
      <c r="M4" s="57"/>
      <c r="N4" s="6"/>
      <c r="O4" s="91"/>
      <c r="P4" s="91"/>
      <c r="Q4" s="41"/>
      <c r="R4" s="41"/>
      <c r="S4" s="2"/>
      <c r="T4" s="2"/>
      <c r="U4" s="2"/>
      <c r="V4" s="2"/>
      <c r="W4" s="2"/>
      <c r="X4" s="2"/>
      <c r="Y4" s="2"/>
    </row>
    <row r="5" spans="1:25" x14ac:dyDescent="0.2">
      <c r="A5" s="91"/>
      <c r="B5" s="26"/>
      <c r="C5" s="26"/>
      <c r="D5" s="26" t="s">
        <v>47</v>
      </c>
      <c r="E5" s="26" t="s">
        <v>63</v>
      </c>
      <c r="F5" s="26" t="s">
        <v>73</v>
      </c>
      <c r="G5" s="26" t="s">
        <v>45</v>
      </c>
      <c r="H5" s="27" t="s">
        <v>44</v>
      </c>
      <c r="I5" s="27" t="s">
        <v>74</v>
      </c>
      <c r="J5" s="27" t="s">
        <v>75</v>
      </c>
      <c r="K5" s="57"/>
      <c r="L5" s="86" t="s">
        <v>103</v>
      </c>
      <c r="M5" s="57"/>
      <c r="N5" s="6"/>
      <c r="O5" s="91"/>
      <c r="P5" s="91"/>
      <c r="Q5" s="41"/>
      <c r="R5" s="41"/>
      <c r="S5" s="2"/>
      <c r="T5" s="2"/>
      <c r="U5" s="2"/>
      <c r="V5" s="2"/>
      <c r="W5" s="2"/>
      <c r="X5" s="2"/>
      <c r="Y5" s="2"/>
    </row>
    <row r="6" spans="1:25" x14ac:dyDescent="0.2">
      <c r="A6" s="91"/>
      <c r="B6" s="21">
        <f t="shared" ref="B6:B14" si="0">G6-EvaluationDate</f>
        <v>1</v>
      </c>
      <c r="C6" s="20" t="s">
        <v>15</v>
      </c>
      <c r="D6" s="29" t="s">
        <v>104</v>
      </c>
      <c r="E6" s="45">
        <f t="shared" ref="E6:E14" si="1">EvaluationDate</f>
        <v>41886</v>
      </c>
      <c r="F6" s="45">
        <f>E6</f>
        <v>41886</v>
      </c>
      <c r="G6" s="45">
        <f>_xll.qlCalendarAdvance(Calendar,F6,"1D","f",TRUE,Trigger)</f>
        <v>41887</v>
      </c>
      <c r="H6" s="52">
        <f>_xll.qlInterpolationInterpolate(Interpolation,B6,TRUE)</f>
        <v>2.6188835838315449E-2</v>
      </c>
      <c r="I6" s="53" t="str">
        <f>Contribution!AA6</f>
        <v>AUD3MOND=</v>
      </c>
      <c r="J6" s="54"/>
      <c r="K6" s="57"/>
      <c r="L6" s="87" t="str">
        <f>_xll.qlInterpolation(,InterpolationType,B8:B14,H8:H14,,Trigger)</f>
        <v>obj_003f0#0001</v>
      </c>
      <c r="M6" s="57"/>
      <c r="N6" s="6"/>
      <c r="O6" s="91"/>
      <c r="P6" s="91"/>
      <c r="Q6" s="41"/>
      <c r="R6" s="41"/>
      <c r="S6" s="2"/>
      <c r="T6" s="2"/>
      <c r="U6" s="2"/>
      <c r="V6" s="2"/>
      <c r="W6" s="2"/>
      <c r="X6" s="2"/>
      <c r="Y6" s="2"/>
    </row>
    <row r="7" spans="1:25" x14ac:dyDescent="0.2">
      <c r="A7" s="91"/>
      <c r="B7" s="21">
        <f t="shared" si="0"/>
        <v>4</v>
      </c>
      <c r="C7" s="21" t="s">
        <v>97</v>
      </c>
      <c r="D7" s="29" t="s">
        <v>104</v>
      </c>
      <c r="E7" s="48">
        <f t="shared" si="1"/>
        <v>41886</v>
      </c>
      <c r="F7" s="48">
        <f>G6</f>
        <v>41887</v>
      </c>
      <c r="G7" s="48">
        <f>_xll.qlCalendarAdvance(Calendar,F7,"1D","f",TRUE,Trigger)</f>
        <v>41890</v>
      </c>
      <c r="H7" s="152">
        <f>_xll.qlInterpolationInterpolate(Interpolation,B7,TRUE)</f>
        <v>2.6191530250681001E-2</v>
      </c>
      <c r="I7" s="55" t="str">
        <f>Contribution!AA7</f>
        <v>AUD3MTND=</v>
      </c>
      <c r="J7" s="153"/>
      <c r="K7" s="91"/>
      <c r="L7" s="8" t="s">
        <v>101</v>
      </c>
      <c r="M7" s="91"/>
      <c r="N7" s="86" t="s">
        <v>94</v>
      </c>
      <c r="O7" s="86" t="s">
        <v>87</v>
      </c>
      <c r="P7" s="86" t="s">
        <v>88</v>
      </c>
      <c r="Q7" s="41"/>
      <c r="R7" s="41"/>
      <c r="S7" s="2"/>
      <c r="T7" s="2"/>
      <c r="U7" s="2"/>
      <c r="V7" s="2"/>
      <c r="W7" s="2"/>
      <c r="X7" s="2"/>
      <c r="Y7" s="2"/>
    </row>
    <row r="8" spans="1:25" x14ac:dyDescent="0.2">
      <c r="A8" s="91"/>
      <c r="B8" s="20">
        <f t="shared" si="0"/>
        <v>5</v>
      </c>
      <c r="C8" s="20" t="s">
        <v>98</v>
      </c>
      <c r="D8" s="28" t="s">
        <v>65</v>
      </c>
      <c r="E8" s="45">
        <f t="shared" si="1"/>
        <v>41886</v>
      </c>
      <c r="F8" s="45">
        <f>_xll.qlInterestRateIndexValueDate(L8,E8,Trigger)</f>
        <v>41890</v>
      </c>
      <c r="G8" s="45">
        <f>_xll.qlInterestRateIndexMaturity(L8,F8,Trigger)</f>
        <v>41891</v>
      </c>
      <c r="H8" s="52">
        <f>_xll.qlIndexFixing(L8,E8,TRUE,InterestRatesTrigger)</f>
        <v>2.6192431421796503E-2</v>
      </c>
      <c r="I8" s="53" t="str">
        <f>Contribution!AA8</f>
        <v>AUD3MSND=</v>
      </c>
      <c r="J8" s="54"/>
      <c r="K8" s="91"/>
      <c r="L8" s="30" t="str">
        <f>_xll.qlIborIndex(,"BBSW",IF(OR(C8="ON",C8="TN",C8="SN"),"1D",IF(C8="SW","1W",C8)),2,Currency,Calendar,BDayConvention,EndOfMonth,DayCounter,YieldCurve,,Trigger)</f>
        <v>obj_003d3#0000</v>
      </c>
      <c r="M8" s="91"/>
      <c r="N8" s="87" t="b">
        <v>1</v>
      </c>
      <c r="O8" s="87" t="s">
        <v>60</v>
      </c>
      <c r="P8" s="87" t="s">
        <v>43</v>
      </c>
      <c r="Q8" s="41"/>
      <c r="R8" s="41"/>
      <c r="S8" s="2"/>
      <c r="T8" s="2"/>
      <c r="U8" s="2"/>
      <c r="V8" s="2"/>
      <c r="W8" s="2"/>
      <c r="X8" s="2"/>
      <c r="Y8" s="2"/>
    </row>
    <row r="9" spans="1:25" x14ac:dyDescent="0.2">
      <c r="A9" s="91"/>
      <c r="B9" s="21">
        <f t="shared" si="0"/>
        <v>11</v>
      </c>
      <c r="C9" s="21" t="s">
        <v>16</v>
      </c>
      <c r="D9" s="29" t="s">
        <v>65</v>
      </c>
      <c r="E9" s="48">
        <f t="shared" si="1"/>
        <v>41886</v>
      </c>
      <c r="F9" s="48">
        <f>_xll.qlInterestRateIndexValueDate(L9,E9,Trigger)</f>
        <v>41890</v>
      </c>
      <c r="G9" s="48">
        <f>_xll.qlInterestRateIndexMaturity(L9,F9,Trigger)</f>
        <v>41897</v>
      </c>
      <c r="H9" s="47">
        <f>_xll.qlIndexFixing(L9,E9,TRUE,InterestRatesTrigger)</f>
        <v>2.6197806595056168E-2</v>
      </c>
      <c r="I9" s="38" t="str">
        <f>Contribution!AA9</f>
        <v>AUD3MSWD=</v>
      </c>
      <c r="J9" s="38"/>
      <c r="K9" s="57"/>
      <c r="L9" s="30" t="str">
        <f>_xll.qlIborIndex(,"BBSW",IF(OR(C9="ON",C9="TN",C9="SN"),"1D",IF(C9="SW","1W",C9)),2,Currency,Calendar,BDayConvention,EndOfMonth,DayCounter,YieldCurve,,Trigger)</f>
        <v>obj_003c2#0000</v>
      </c>
      <c r="M9" s="57"/>
      <c r="N9" s="57"/>
      <c r="O9" s="91"/>
      <c r="P9" s="91"/>
      <c r="Q9" s="41"/>
      <c r="R9" s="41"/>
      <c r="S9" s="2"/>
      <c r="T9" s="2"/>
      <c r="U9" s="2"/>
      <c r="V9" s="2"/>
      <c r="W9" s="2"/>
      <c r="X9" s="2"/>
      <c r="Y9" s="2"/>
    </row>
    <row r="10" spans="1:25" x14ac:dyDescent="0.2">
      <c r="A10" s="91"/>
      <c r="B10" s="21">
        <f t="shared" si="0"/>
        <v>18</v>
      </c>
      <c r="C10" s="21" t="s">
        <v>17</v>
      </c>
      <c r="D10" s="29" t="s">
        <v>65</v>
      </c>
      <c r="E10" s="48">
        <f t="shared" si="1"/>
        <v>41886</v>
      </c>
      <c r="F10" s="48">
        <f>_xll.qlInterestRateIndexValueDate(L10,E10,Trigger)</f>
        <v>41890</v>
      </c>
      <c r="G10" s="48">
        <f>_xll.qlInterestRateIndexMaturity(L10,F10,Trigger)</f>
        <v>41904</v>
      </c>
      <c r="H10" s="47">
        <f>_xll.qlIndexFixing(L10,E10,TRUE,InterestRatesTrigger)</f>
        <v>2.6203878925829774E-2</v>
      </c>
      <c r="I10" s="38" t="str">
        <f>Contribution!AA10</f>
        <v>AUD3M2WD=</v>
      </c>
      <c r="J10" s="38"/>
      <c r="K10" s="57"/>
      <c r="L10" s="30" t="str">
        <f>_xll.qlIborIndex(,"BBSW",IF(OR(C10="ON",C10="TN",C10="SN"),"1D",IF(C10="SW","1W",C10)),2,Currency,Calendar,BDayConvention,EndOfMonth,DayCounter,YieldCurve,,Trigger)</f>
        <v>obj_003a2#0000</v>
      </c>
      <c r="M10" s="57"/>
      <c r="N10" s="57"/>
      <c r="O10" s="91"/>
      <c r="P10" s="91"/>
      <c r="Q10" s="41"/>
      <c r="R10" s="41"/>
      <c r="S10" s="2"/>
      <c r="T10" s="2"/>
      <c r="U10" s="2"/>
      <c r="V10" s="2"/>
      <c r="W10" s="2"/>
      <c r="X10" s="2"/>
      <c r="Y10" s="2"/>
    </row>
    <row r="11" spans="1:25" x14ac:dyDescent="0.2">
      <c r="A11" s="91"/>
      <c r="B11" s="21">
        <f t="shared" si="0"/>
        <v>25</v>
      </c>
      <c r="C11" s="21" t="s">
        <v>18</v>
      </c>
      <c r="D11" s="29" t="s">
        <v>65</v>
      </c>
      <c r="E11" s="48">
        <f t="shared" si="1"/>
        <v>41886</v>
      </c>
      <c r="F11" s="48">
        <f>_xll.qlInterestRateIndexValueDate(L11,E11,Trigger)</f>
        <v>41890</v>
      </c>
      <c r="G11" s="48">
        <f>_xll.qlInterestRateIndexMaturity(L11,F11,Trigger)</f>
        <v>41911</v>
      </c>
      <c r="H11" s="47">
        <f>_xll.qlIndexFixing(L11,E11,TRUE,InterestRatesTrigger)</f>
        <v>2.6209736957570579E-2</v>
      </c>
      <c r="I11" s="38" t="str">
        <f>Contribution!AA11</f>
        <v>AUD3M3WD=</v>
      </c>
      <c r="J11" s="38"/>
      <c r="K11" s="57"/>
      <c r="L11" s="30" t="str">
        <f>_xll.qlIborIndex(,"BBSW",IF(OR(C11="ON",C11="TN",C11="SN"),"1D",IF(C11="SW","1W",C11)),2,Currency,Calendar,BDayConvention,EndOfMonth,DayCounter,YieldCurve,,Trigger)</f>
        <v>obj_0039a#0000</v>
      </c>
      <c r="M11" s="57"/>
      <c r="N11" s="57"/>
      <c r="O11" s="91"/>
      <c r="P11" s="91"/>
      <c r="Q11" s="41"/>
      <c r="R11" s="41"/>
      <c r="S11" s="2"/>
      <c r="T11" s="2"/>
      <c r="U11" s="2"/>
      <c r="V11" s="2"/>
      <c r="W11" s="2"/>
      <c r="X11" s="2"/>
      <c r="Y11" s="2"/>
    </row>
    <row r="12" spans="1:25" x14ac:dyDescent="0.2">
      <c r="A12" s="91"/>
      <c r="B12" s="21">
        <f t="shared" si="0"/>
        <v>34</v>
      </c>
      <c r="C12" s="21" t="s">
        <v>19</v>
      </c>
      <c r="D12" s="29" t="s">
        <v>65</v>
      </c>
      <c r="E12" s="48">
        <f t="shared" si="1"/>
        <v>41886</v>
      </c>
      <c r="F12" s="48">
        <f>_xll.qlInterestRateIndexValueDate(L12,E12,Trigger)</f>
        <v>41890</v>
      </c>
      <c r="G12" s="48">
        <f>_xll.qlInterestRateIndexMaturity(L12,F12,Trigger)</f>
        <v>41920</v>
      </c>
      <c r="H12" s="47">
        <f>_xll.qlIndexFixing(L12,E12,TRUE,InterestRatesTrigger)</f>
        <v>2.6216953301160362E-2</v>
      </c>
      <c r="I12" s="38" t="str">
        <f>Contribution!AA12</f>
        <v>AUD3M1MD=</v>
      </c>
      <c r="J12" s="38"/>
      <c r="K12" s="57"/>
      <c r="L12" s="30" t="str">
        <f>_xll.qlIborIndex(,"BBSW",IF(OR(C12="ON",C12="TN",C12="SN"),"1D",IF(C12="SW","1W",C12)),2,Currency,Calendar,BDayConvention,EndOfMonth,DayCounter,YieldCurve,,Trigger)</f>
        <v>obj_003b0#0000</v>
      </c>
      <c r="M12" s="57"/>
      <c r="N12" s="57"/>
      <c r="O12" s="57"/>
      <c r="P12" s="57"/>
      <c r="Q12" s="41"/>
      <c r="R12" s="41"/>
      <c r="S12" s="2"/>
      <c r="T12" s="2"/>
      <c r="U12" s="2"/>
      <c r="V12" s="2"/>
      <c r="W12" s="2"/>
      <c r="X12" s="2"/>
      <c r="Y12" s="2"/>
    </row>
    <row r="13" spans="1:25" x14ac:dyDescent="0.2">
      <c r="A13" s="91"/>
      <c r="B13" s="21">
        <f t="shared" si="0"/>
        <v>67</v>
      </c>
      <c r="C13" s="21" t="s">
        <v>20</v>
      </c>
      <c r="D13" s="29" t="s">
        <v>65</v>
      </c>
      <c r="E13" s="48">
        <f t="shared" si="1"/>
        <v>41886</v>
      </c>
      <c r="F13" s="48">
        <f>_xll.qlInterestRateIndexValueDate(L13,E13,Trigger)</f>
        <v>41890</v>
      </c>
      <c r="G13" s="48">
        <f>_xll.qlInterestRateIndexMaturity(L13,F13,Trigger)</f>
        <v>41953</v>
      </c>
      <c r="H13" s="47">
        <f>_xll.qlIndexFixing(L13,E13,TRUE,InterestRatesTrigger)</f>
        <v>2.6240366647111844E-2</v>
      </c>
      <c r="I13" s="38" t="str">
        <f>Contribution!AA13</f>
        <v>AUD3M2MD=</v>
      </c>
      <c r="J13" s="38"/>
      <c r="K13" s="57"/>
      <c r="L13" s="30" t="str">
        <f>_xll.qlIborIndex(,"BBSW",IF(OR(C13="ON",C13="TN",C13="SN"),"1D",IF(C13="SW","1W",C13)),2,Currency,Calendar,BDayConvention,EndOfMonth,DayCounter,YieldCurve,,Trigger)</f>
        <v>obj_0038a#0000</v>
      </c>
      <c r="M13" s="57"/>
      <c r="N13" s="57"/>
      <c r="O13" s="57"/>
      <c r="P13" s="57"/>
      <c r="Q13" s="41"/>
      <c r="R13" s="41"/>
      <c r="S13" s="2"/>
      <c r="T13" s="2"/>
      <c r="U13" s="2"/>
      <c r="V13" s="2"/>
      <c r="W13" s="2"/>
      <c r="X13" s="2"/>
      <c r="Y13" s="2"/>
    </row>
    <row r="14" spans="1:25" x14ac:dyDescent="0.2">
      <c r="A14" s="91"/>
      <c r="B14" s="21">
        <f t="shared" si="0"/>
        <v>95</v>
      </c>
      <c r="C14" s="21" t="s">
        <v>21</v>
      </c>
      <c r="D14" s="29" t="s">
        <v>65</v>
      </c>
      <c r="E14" s="48">
        <f t="shared" si="1"/>
        <v>41886</v>
      </c>
      <c r="F14" s="48">
        <f>_xll.qlInterestRateIndexValueDate(L14,E14,Trigger)</f>
        <v>41890</v>
      </c>
      <c r="G14" s="48">
        <f>_xll.qlInterestRateIndexMaturity(L14,F14,Trigger)</f>
        <v>41981</v>
      </c>
      <c r="H14" s="47">
        <f>_xll.qlIndexFixing(L14,E14,TRUE,InterestRatesTrigger)</f>
        <v>2.625645919117614E-2</v>
      </c>
      <c r="I14" s="38" t="str">
        <f>Contribution!AA14</f>
        <v>AUD3M3MD=</v>
      </c>
      <c r="J14" s="38" t="s">
        <v>100</v>
      </c>
      <c r="K14" s="57"/>
      <c r="L14" s="32" t="str">
        <f>_xll.qlIborIndex(,"BBSW",IF(OR(C14="ON",C14="TN",C14="SN"),"1D",IF(C14="SW","1W",C14)),2,Currency,Calendar,BDayConvention,EndOfMonth,DayCounter,YieldCurve,,Trigger)</f>
        <v>obj_00392#0000</v>
      </c>
      <c r="M14" s="57"/>
      <c r="N14" s="57"/>
      <c r="O14" s="57"/>
      <c r="P14" s="57"/>
      <c r="Q14" s="41"/>
      <c r="R14" s="41"/>
      <c r="S14" s="2"/>
      <c r="T14" s="2"/>
      <c r="U14" s="2"/>
      <c r="V14" s="2"/>
      <c r="W14" s="2"/>
      <c r="X14" s="2"/>
      <c r="Y14" s="2"/>
    </row>
    <row r="15" spans="1:25" x14ac:dyDescent="0.2">
      <c r="A15" s="91"/>
      <c r="B15" s="21"/>
      <c r="C15" s="21"/>
      <c r="D15" s="29"/>
      <c r="E15" s="48"/>
      <c r="F15" s="48"/>
      <c r="G15" s="48"/>
      <c r="H15" s="47"/>
      <c r="I15" s="38"/>
      <c r="J15" s="38"/>
      <c r="K15" s="57"/>
      <c r="L15" s="91"/>
      <c r="M15" s="57"/>
      <c r="N15" s="57"/>
      <c r="O15" s="57"/>
      <c r="P15" s="57"/>
      <c r="Q15" s="41"/>
      <c r="R15" s="41"/>
      <c r="S15" s="2"/>
      <c r="T15" s="2"/>
      <c r="U15" s="2"/>
      <c r="V15" s="2"/>
      <c r="W15" s="2"/>
      <c r="X15" s="2"/>
      <c r="Y15" s="2"/>
    </row>
    <row r="16" spans="1:25" x14ac:dyDescent="0.2">
      <c r="A16" s="91"/>
      <c r="B16" s="21"/>
      <c r="C16" s="21"/>
      <c r="D16" s="29"/>
      <c r="E16" s="48"/>
      <c r="F16" s="48"/>
      <c r="G16" s="48"/>
      <c r="H16" s="47"/>
      <c r="I16" s="38"/>
      <c r="J16" s="38"/>
      <c r="K16" s="57"/>
      <c r="L16" s="91"/>
      <c r="M16" s="57"/>
      <c r="N16" s="57"/>
      <c r="O16" s="57"/>
      <c r="P16" s="57"/>
      <c r="Q16" s="41"/>
      <c r="R16" s="41"/>
      <c r="S16" s="2"/>
      <c r="T16" s="2"/>
      <c r="U16" s="2"/>
      <c r="V16" s="2"/>
      <c r="W16" s="2"/>
      <c r="X16" s="2"/>
      <c r="Y16" s="2"/>
    </row>
    <row r="17" spans="1:25" x14ac:dyDescent="0.2">
      <c r="A17" s="91"/>
      <c r="B17" s="21"/>
      <c r="C17" s="21"/>
      <c r="D17" s="29"/>
      <c r="E17" s="48"/>
      <c r="F17" s="48"/>
      <c r="G17" s="48"/>
      <c r="H17" s="47"/>
      <c r="I17" s="38"/>
      <c r="J17" s="38"/>
      <c r="K17" s="57"/>
      <c r="L17" s="91"/>
      <c r="M17" s="57"/>
      <c r="N17" s="57"/>
      <c r="O17" s="57"/>
      <c r="P17" s="57"/>
      <c r="Q17" s="41"/>
      <c r="R17" s="41"/>
      <c r="S17" s="2"/>
      <c r="T17" s="2"/>
      <c r="U17" s="2"/>
      <c r="V17" s="2"/>
      <c r="W17" s="2"/>
      <c r="X17" s="2"/>
      <c r="Y17" s="2"/>
    </row>
    <row r="18" spans="1:25" x14ac:dyDescent="0.2">
      <c r="A18" s="91"/>
      <c r="B18" s="22"/>
      <c r="C18" s="22"/>
      <c r="D18" s="31"/>
      <c r="E18" s="49"/>
      <c r="F18" s="49"/>
      <c r="G18" s="49"/>
      <c r="H18" s="50"/>
      <c r="I18" s="40"/>
      <c r="J18" s="40"/>
      <c r="K18" s="57"/>
      <c r="L18" s="57"/>
      <c r="M18" s="57"/>
      <c r="N18" s="57"/>
      <c r="O18" s="57"/>
      <c r="P18" s="57"/>
      <c r="Q18" s="41"/>
      <c r="R18" s="41"/>
      <c r="S18" s="2"/>
      <c r="T18" s="2"/>
      <c r="U18" s="2"/>
      <c r="V18" s="2"/>
      <c r="W18" s="2"/>
      <c r="X18" s="2"/>
      <c r="Y18" s="2"/>
    </row>
    <row r="19" spans="1:25" x14ac:dyDescent="0.2">
      <c r="A19" s="91"/>
      <c r="B19" s="20"/>
      <c r="C19" s="20" t="str">
        <f>Contribution!D19</f>
        <v>U4</v>
      </c>
      <c r="D19" s="28" t="s">
        <v>84</v>
      </c>
      <c r="E19" s="45">
        <f>_xll.qlInterestRateIndexFixingDate(IborIndex,F19)</f>
        <v>41899</v>
      </c>
      <c r="F19" s="45">
        <f>_xll.qlIMMdate(C19)</f>
        <v>41899</v>
      </c>
      <c r="G19" s="45">
        <f>_xll.qlInterestRateIndexMaturity(IborIndex,F19,Trigger)</f>
        <v>41990</v>
      </c>
      <c r="H19" s="110">
        <f>(1-_xll.qlIndexFixing(IborIndex,E19,TRUE,InterestRatesTrigger))*100</f>
        <v>97.375000000079311</v>
      </c>
      <c r="I19" s="39" t="str">
        <f>Contribution!AA19</f>
        <v>AUD3MU4</v>
      </c>
      <c r="J19" s="39" t="str">
        <f>"YBA"&amp;C19</f>
        <v>YBAU4</v>
      </c>
      <c r="K19" s="57"/>
      <c r="L19" s="91"/>
      <c r="M19" s="91"/>
      <c r="N19" s="91"/>
      <c r="O19" s="91"/>
      <c r="P19" s="91"/>
      <c r="Q19" s="41"/>
      <c r="R19" s="41"/>
      <c r="S19" s="2"/>
      <c r="T19" s="2"/>
      <c r="U19" s="2"/>
      <c r="V19" s="2"/>
      <c r="W19" s="2"/>
      <c r="X19" s="2"/>
      <c r="Y19" s="2"/>
    </row>
    <row r="20" spans="1:25" x14ac:dyDescent="0.2">
      <c r="A20" s="91"/>
      <c r="B20" s="21"/>
      <c r="C20" s="21" t="str">
        <f>Contribution!D20</f>
        <v>Z4</v>
      </c>
      <c r="D20" s="29" t="s">
        <v>84</v>
      </c>
      <c r="E20" s="48">
        <f>_xll.qlInterestRateIndexFixingDate(IborIndex,F20)</f>
        <v>41990</v>
      </c>
      <c r="F20" s="48">
        <f>_xll.qlIMMdate(C20)</f>
        <v>41990</v>
      </c>
      <c r="G20" s="48">
        <f>_xll.qlInterestRateIndexMaturity(IborIndex,F20,Trigger)</f>
        <v>42080</v>
      </c>
      <c r="H20" s="111">
        <f>(1-_xll.qlIndexFixing(IborIndex,E20,TRUE,InterestRatesTrigger))*100</f>
        <v>97.384999999999962</v>
      </c>
      <c r="I20" s="38" t="str">
        <f>Contribution!AA20</f>
        <v>AUD3MZ4</v>
      </c>
      <c r="J20" s="38" t="str">
        <f t="shared" ref="J20:J24" si="2">"YBA"&amp;C20</f>
        <v>YBAZ4</v>
      </c>
      <c r="K20" s="91"/>
      <c r="L20" s="91"/>
      <c r="M20" s="91"/>
      <c r="N20" s="91"/>
      <c r="O20" s="91"/>
      <c r="P20" s="91"/>
      <c r="Q20" s="41"/>
      <c r="R20" s="41"/>
      <c r="S20" s="2"/>
      <c r="T20" s="2"/>
      <c r="U20" s="2"/>
      <c r="V20" s="2"/>
      <c r="W20" s="2"/>
      <c r="X20" s="2"/>
      <c r="Y20" s="2"/>
    </row>
    <row r="21" spans="1:25" x14ac:dyDescent="0.2">
      <c r="A21" s="91"/>
      <c r="B21" s="21"/>
      <c r="C21" s="21" t="str">
        <f>Contribution!D21</f>
        <v>H5</v>
      </c>
      <c r="D21" s="29" t="s">
        <v>84</v>
      </c>
      <c r="E21" s="48">
        <f>_xll.qlInterestRateIndexFixingDate(IborIndex,F21)</f>
        <v>42081</v>
      </c>
      <c r="F21" s="48">
        <f>_xll.qlIMMdate(C21)</f>
        <v>42081</v>
      </c>
      <c r="G21" s="48">
        <f>_xll.qlInterestRateIndexMaturity(IborIndex,F21,Trigger)</f>
        <v>42173</v>
      </c>
      <c r="H21" s="111">
        <f>(1-_xll.qlIndexFixing(IborIndex,E21,TRUE,InterestRatesTrigger))*100</f>
        <v>97.385000000002975</v>
      </c>
      <c r="I21" s="38" t="str">
        <f>Contribution!AA21</f>
        <v>AUD3MH5</v>
      </c>
      <c r="J21" s="38" t="str">
        <f t="shared" si="2"/>
        <v>YBAH5</v>
      </c>
      <c r="K21" s="91"/>
      <c r="L21" s="91"/>
      <c r="M21" s="91"/>
      <c r="N21" s="91"/>
      <c r="O21" s="91"/>
      <c r="P21" s="91"/>
      <c r="Q21" s="41"/>
      <c r="R21" s="41"/>
      <c r="S21" s="2"/>
      <c r="T21" s="2"/>
      <c r="U21" s="2"/>
      <c r="V21" s="2"/>
      <c r="W21" s="2"/>
      <c r="X21" s="2"/>
      <c r="Y21" s="2"/>
    </row>
    <row r="22" spans="1:25" x14ac:dyDescent="0.2">
      <c r="A22" s="91"/>
      <c r="B22" s="21"/>
      <c r="C22" s="21" t="str">
        <f>Contribution!D22</f>
        <v>M5</v>
      </c>
      <c r="D22" s="29" t="s">
        <v>84</v>
      </c>
      <c r="E22" s="48">
        <f>_xll.qlInterestRateIndexFixingDate(IborIndex,F22)</f>
        <v>42172</v>
      </c>
      <c r="F22" s="48">
        <f>_xll.qlIMMdate(C22)</f>
        <v>42172</v>
      </c>
      <c r="G22" s="48">
        <f>_xll.qlInterestRateIndexMaturity(IborIndex,F22,Trigger)</f>
        <v>42264</v>
      </c>
      <c r="H22" s="111">
        <f>(1-_xll.qlIndexFixing(IborIndex,E22,TRUE,InterestRatesTrigger))*100</f>
        <v>97.344999999997327</v>
      </c>
      <c r="I22" s="38" t="str">
        <f>Contribution!AA22</f>
        <v>AUD3MM5</v>
      </c>
      <c r="J22" s="38" t="str">
        <f t="shared" si="2"/>
        <v>YBAM5</v>
      </c>
      <c r="K22" s="91"/>
      <c r="L22" s="91"/>
      <c r="M22" s="91"/>
      <c r="N22" s="91"/>
      <c r="O22" s="91"/>
      <c r="P22" s="91"/>
      <c r="Q22" s="41"/>
      <c r="R22" s="41"/>
      <c r="S22" s="2"/>
      <c r="T22" s="2"/>
      <c r="U22" s="2"/>
      <c r="V22" s="2"/>
      <c r="W22" s="2"/>
      <c r="X22" s="2"/>
      <c r="Y22" s="2"/>
    </row>
    <row r="23" spans="1:25" x14ac:dyDescent="0.2">
      <c r="A23" s="91"/>
      <c r="B23" s="21"/>
      <c r="C23" s="21" t="str">
        <f>Contribution!D23</f>
        <v>U5</v>
      </c>
      <c r="D23" s="29" t="s">
        <v>84</v>
      </c>
      <c r="E23" s="48">
        <f>_xll.qlInterestRateIndexFixingDate(IborIndex,F23)</f>
        <v>42263</v>
      </c>
      <c r="F23" s="48">
        <f>_xll.qlIMMdate(C23)</f>
        <v>42263</v>
      </c>
      <c r="G23" s="48">
        <f>_xll.qlInterestRateIndexMaturity(IborIndex,F23,Trigger)</f>
        <v>42354</v>
      </c>
      <c r="H23" s="111">
        <f>(1-_xll.qlIndexFixing(IborIndex,E23,TRUE,InterestRatesTrigger))*100</f>
        <v>97.269999999997097</v>
      </c>
      <c r="I23" s="38" t="str">
        <f>Contribution!AA23</f>
        <v>AUD3MU5</v>
      </c>
      <c r="J23" s="38" t="str">
        <f t="shared" si="2"/>
        <v>YBAU5</v>
      </c>
      <c r="K23" s="91"/>
      <c r="L23" s="91"/>
      <c r="M23" s="91"/>
      <c r="N23" s="91"/>
      <c r="O23" s="91"/>
      <c r="P23" s="91"/>
      <c r="Q23" s="41"/>
      <c r="R23" s="41"/>
      <c r="S23" s="2"/>
      <c r="T23" s="2"/>
      <c r="U23" s="2"/>
      <c r="V23" s="2"/>
      <c r="W23" s="2"/>
      <c r="X23" s="2"/>
      <c r="Y23" s="2"/>
    </row>
    <row r="24" spans="1:25" x14ac:dyDescent="0.2">
      <c r="A24" s="91"/>
      <c r="B24" s="22"/>
      <c r="C24" s="22" t="str">
        <f>Contribution!D24</f>
        <v>Z5</v>
      </c>
      <c r="D24" s="31" t="s">
        <v>84</v>
      </c>
      <c r="E24" s="49">
        <f>_xll.qlInterestRateIndexFixingDate(IborIndex,F24)</f>
        <v>42354</v>
      </c>
      <c r="F24" s="49">
        <f>_xll.qlIMMdate(C24)</f>
        <v>42354</v>
      </c>
      <c r="G24" s="49">
        <f>_xll.qlInterestRateIndexMaturity(IborIndex,F24,Trigger)</f>
        <v>42445</v>
      </c>
      <c r="H24" s="112">
        <f>(1-_xll.qlIndexFixing(IborIndex,E24,TRUE,InterestRatesTrigger))*100</f>
        <v>97.179999999999964</v>
      </c>
      <c r="I24" s="40" t="str">
        <f>Contribution!AA24</f>
        <v>AUD3MZ5</v>
      </c>
      <c r="J24" s="40" t="str">
        <f t="shared" si="2"/>
        <v>YBAZ5</v>
      </c>
      <c r="K24" s="91"/>
      <c r="L24" s="90" t="s">
        <v>46</v>
      </c>
      <c r="M24" s="92"/>
      <c r="N24" s="86" t="s">
        <v>41</v>
      </c>
      <c r="O24" s="86" t="s">
        <v>78</v>
      </c>
      <c r="P24" s="86" t="s">
        <v>42</v>
      </c>
      <c r="Q24" s="41"/>
      <c r="R24" s="41"/>
      <c r="S24" s="2"/>
      <c r="T24" s="2"/>
      <c r="U24" s="2"/>
      <c r="V24" s="2"/>
      <c r="W24" s="2"/>
      <c r="X24" s="2"/>
      <c r="Y24" s="2"/>
    </row>
    <row r="25" spans="1:25" x14ac:dyDescent="0.2">
      <c r="A25" s="91"/>
      <c r="B25" s="20"/>
      <c r="C25" s="20" t="s">
        <v>21</v>
      </c>
      <c r="D25" s="28" t="s">
        <v>64</v>
      </c>
      <c r="E25" s="45">
        <f>EvaluationDate</f>
        <v>41886</v>
      </c>
      <c r="F25" s="45">
        <f>_xll.qlInterestRateIndexValueDate(L25,E25,Trigger)</f>
        <v>41887</v>
      </c>
      <c r="G25" s="45">
        <f>_xll.qlInterestRateIndexMaturity(L25,F25,Trigger)</f>
        <v>41978</v>
      </c>
      <c r="H25" s="46">
        <f>_xll.qlIndexFixing(L25,E25,TRUE,InterestRatesTrigger)</f>
        <v>2.6258373027817413E-2</v>
      </c>
      <c r="I25" s="39"/>
      <c r="J25" s="39"/>
      <c r="K25" s="91"/>
      <c r="L25" s="30" t="str">
        <f>_xll.qlSwapIndex(,"BBSW",C25,SettlementDays,Currency,Calendar,FixedLegTenor,FixedLegBDC,FixedLegDayCounter,"AudBBSW3M",DiscountingCurve,,Trigger)</f>
        <v>obj_003a5#0000</v>
      </c>
      <c r="M25" s="57"/>
      <c r="N25" s="30" t="s">
        <v>21</v>
      </c>
      <c r="O25" s="30" t="s">
        <v>60</v>
      </c>
      <c r="P25" s="30" t="s">
        <v>43</v>
      </c>
      <c r="Q25" s="41"/>
      <c r="R25" s="41"/>
      <c r="S25" s="2"/>
      <c r="T25" s="2"/>
      <c r="U25" s="2"/>
      <c r="V25" s="2"/>
      <c r="W25" s="2"/>
      <c r="X25" s="2"/>
      <c r="Y25" s="2"/>
    </row>
    <row r="26" spans="1:25" x14ac:dyDescent="0.2">
      <c r="A26" s="91"/>
      <c r="B26" s="21"/>
      <c r="C26" s="21" t="s">
        <v>14</v>
      </c>
      <c r="D26" s="29" t="s">
        <v>64</v>
      </c>
      <c r="E26" s="48">
        <f t="shared" ref="E26:E27" si="3">EvaluationDate</f>
        <v>41886</v>
      </c>
      <c r="F26" s="48">
        <f>_xll.qlInterestRateIndexValueDate(L26,E26,Trigger)</f>
        <v>41887</v>
      </c>
      <c r="G26" s="48">
        <f>_xll.qlInterestRateIndexMaturity(L26,F26,Trigger)</f>
        <v>42068</v>
      </c>
      <c r="H26" s="47">
        <f>_xll.qlIndexFixing(L26,E26,TRUE,InterestRatesTrigger)</f>
        <v>2.621152161890478E-2</v>
      </c>
      <c r="I26" s="38"/>
      <c r="J26" s="38"/>
      <c r="K26" s="57"/>
      <c r="L26" s="30" t="str">
        <f>_xll.qlSwapIndex(,"BBSW",C26,SettlementDays,Currency,Calendar,FixedLegTenor,FixedLegBDC,FixedLegDayCounter,IborIndex,DiscountingCurve,,Trigger)</f>
        <v>obj_0039d#0000</v>
      </c>
      <c r="M26" s="57"/>
      <c r="N26" s="58"/>
      <c r="O26" s="58"/>
      <c r="P26" s="58"/>
      <c r="Q26" s="41"/>
      <c r="R26" s="41"/>
      <c r="S26" s="2"/>
      <c r="T26" s="2"/>
      <c r="U26" s="2"/>
      <c r="V26" s="2"/>
      <c r="W26" s="2"/>
      <c r="X26" s="2"/>
      <c r="Y26" s="2"/>
    </row>
    <row r="27" spans="1:25" x14ac:dyDescent="0.2">
      <c r="A27" s="91"/>
      <c r="B27" s="21"/>
      <c r="C27" s="21" t="s">
        <v>24</v>
      </c>
      <c r="D27" s="29" t="s">
        <v>64</v>
      </c>
      <c r="E27" s="48">
        <f t="shared" si="3"/>
        <v>41886</v>
      </c>
      <c r="F27" s="48">
        <f>_xll.qlInterestRateIndexValueDate(L27,E27,Trigger)</f>
        <v>41887</v>
      </c>
      <c r="G27" s="48">
        <f>_xll.qlInterestRateIndexMaturity(L27,F27,Trigger)</f>
        <v>42160</v>
      </c>
      <c r="H27" s="47">
        <f>_xll.qlIndexFixing(L27,E27,TRUE,InterestRatesTrigger)</f>
        <v>2.6184256964764133E-2</v>
      </c>
      <c r="I27" s="38"/>
      <c r="J27" s="38"/>
      <c r="K27" s="91"/>
      <c r="L27" s="30" t="str">
        <f>_xll.qlSwapIndex(,"BBSW",C27,SettlementDays,Currency,Calendar,FixedLegTenor,FixedLegBDC,FixedLegDayCounter,IborIndex,DiscountingCurve,,Trigger)</f>
        <v>obj_003c4#0000</v>
      </c>
      <c r="M27" s="57"/>
      <c r="N27" s="91"/>
      <c r="O27" s="91"/>
      <c r="P27" s="91"/>
      <c r="Q27" s="41"/>
      <c r="R27" s="41"/>
      <c r="S27" s="2"/>
      <c r="T27" s="2"/>
      <c r="U27" s="2"/>
      <c r="V27" s="2"/>
      <c r="W27" s="2"/>
      <c r="X27" s="2"/>
      <c r="Y27" s="2"/>
    </row>
    <row r="28" spans="1:25" x14ac:dyDescent="0.2">
      <c r="A28" s="91"/>
      <c r="B28" s="21"/>
      <c r="C28" s="21" t="s">
        <v>25</v>
      </c>
      <c r="D28" s="29" t="s">
        <v>64</v>
      </c>
      <c r="E28" s="48">
        <f t="shared" ref="E28:E29" si="4">EvaluationDate</f>
        <v>41886</v>
      </c>
      <c r="F28" s="48">
        <f>_xll.qlInterestRateIndexValueDate(L28,E28,Trigger)</f>
        <v>41887</v>
      </c>
      <c r="G28" s="48">
        <f>_xll.qlInterestRateIndexMaturity(L28,F28,Trigger)</f>
        <v>42254</v>
      </c>
      <c r="H28" s="47">
        <f>_xll.qlIndexFixing(L28,E28,TRUE,InterestRatesTrigger)</f>
        <v>2.6259747842662762E-2</v>
      </c>
      <c r="I28" s="38" t="str">
        <f>Contribution!AA28</f>
        <v>AUD3M1Y=</v>
      </c>
      <c r="J28" s="55" t="str">
        <f>Currency&amp;"QM3AB"&amp;C28&amp;"=ICAA"</f>
        <v>AUDQM3AB1Y=ICAA</v>
      </c>
      <c r="K28" s="91"/>
      <c r="L28" s="30" t="str">
        <f>_xll.qlSwapIndex(,"BBSW",C28,SettlementDays,Currency,Calendar,FixedLegTenor,FixedLegBDC,FixedLegDayCounter,IborIndex,DiscountingCurve,,Trigger)</f>
        <v>obj_00395#0000</v>
      </c>
      <c r="M28" s="57"/>
      <c r="N28" s="57"/>
      <c r="O28" s="57"/>
      <c r="P28" s="57"/>
      <c r="Q28" s="41"/>
      <c r="R28" s="41"/>
      <c r="S28" s="2"/>
      <c r="T28" s="2"/>
      <c r="U28" s="2"/>
      <c r="V28" s="2"/>
      <c r="W28" s="2"/>
      <c r="X28" s="2"/>
      <c r="Y28" s="2"/>
    </row>
    <row r="29" spans="1:25" x14ac:dyDescent="0.2">
      <c r="A29" s="91"/>
      <c r="B29" s="21"/>
      <c r="C29" s="21" t="s">
        <v>67</v>
      </c>
      <c r="D29" s="29" t="s">
        <v>64</v>
      </c>
      <c r="E29" s="48">
        <f t="shared" si="4"/>
        <v>41886</v>
      </c>
      <c r="F29" s="48">
        <f>_xll.qlInterestRateIndexValueDate(L29,E29,Trigger)</f>
        <v>41887</v>
      </c>
      <c r="G29" s="48">
        <f>_xll.qlInterestRateIndexMaturity(L29,F29,Trigger)</f>
        <v>42436</v>
      </c>
      <c r="H29" s="47">
        <f>_xll.qlIndexFixing(L29,E29,TRUE,InterestRatesTrigger)</f>
        <v>2.6718182075436622E-2</v>
      </c>
      <c r="I29" s="38"/>
      <c r="J29" s="55"/>
      <c r="K29" s="91"/>
      <c r="L29" s="30" t="str">
        <f>_xll.qlSwapIndex(,"BBSW",C29,SettlementDays,Currency,Calendar,FixedLegTenor,FixedLegBDC,FixedLegDayCounter,IborIndex,DiscountingCurve,,Trigger)</f>
        <v>obj_003ab#0000</v>
      </c>
      <c r="M29" s="57"/>
      <c r="N29" s="57"/>
      <c r="O29" s="57"/>
      <c r="P29" s="57"/>
      <c r="Q29" s="41"/>
      <c r="R29" s="41"/>
      <c r="S29" s="2"/>
      <c r="T29" s="2"/>
      <c r="U29" s="2"/>
      <c r="V29" s="2"/>
      <c r="W29" s="2"/>
      <c r="X29" s="2"/>
      <c r="Y29" s="2"/>
    </row>
    <row r="30" spans="1:25" x14ac:dyDescent="0.2">
      <c r="A30" s="91"/>
      <c r="B30" s="21"/>
      <c r="C30" s="21" t="s">
        <v>26</v>
      </c>
      <c r="D30" s="29" t="s">
        <v>64</v>
      </c>
      <c r="E30" s="48">
        <f t="shared" ref="E30:E43" si="5">EvaluationDate</f>
        <v>41886</v>
      </c>
      <c r="F30" s="48">
        <f>_xll.qlInterestRateIndexValueDate(L30,E30,Trigger)</f>
        <v>41887</v>
      </c>
      <c r="G30" s="48">
        <f>_xll.qlInterestRateIndexMaturity(L30,F30,Trigger)</f>
        <v>42618</v>
      </c>
      <c r="H30" s="47">
        <f>_xll.qlIndexFixing(L30,E30,TRUE,InterestRatesTrigger)</f>
        <v>2.7400000000206998E-2</v>
      </c>
      <c r="I30" s="38" t="str">
        <f>Contribution!AA30</f>
        <v>AUD3M2Y=</v>
      </c>
      <c r="J30" s="55" t="str">
        <f>Currency&amp;"QM3AB"&amp;C30&amp;"=ICAA"</f>
        <v>AUDQM3AB2Y=ICAA</v>
      </c>
      <c r="K30" s="57"/>
      <c r="L30" s="30" t="str">
        <f>_xll.qlSwapIndex(,"BBSW",C30,SettlementDays,Currency,Calendar,FixedLegTenor,FixedLegBDC,FixedLegDayCounter,IborIndex,DiscountingCurve,,Trigger)</f>
        <v>obj_003d9#0000</v>
      </c>
      <c r="M30" s="57"/>
      <c r="N30" s="57"/>
      <c r="O30" s="57"/>
      <c r="P30" s="57"/>
      <c r="Q30" s="41"/>
      <c r="R30" s="41"/>
      <c r="S30" s="2"/>
      <c r="T30" s="2"/>
      <c r="U30" s="2"/>
      <c r="V30" s="2"/>
      <c r="W30" s="2"/>
      <c r="X30" s="2"/>
      <c r="Y30" s="2"/>
    </row>
    <row r="31" spans="1:25" x14ac:dyDescent="0.2">
      <c r="A31" s="91"/>
      <c r="B31" s="21"/>
      <c r="C31" s="21" t="s">
        <v>27</v>
      </c>
      <c r="D31" s="29" t="s">
        <v>64</v>
      </c>
      <c r="E31" s="48">
        <f t="shared" si="5"/>
        <v>41886</v>
      </c>
      <c r="F31" s="48">
        <f>_xll.qlInterestRateIndexValueDate(L31,E31,Trigger)</f>
        <v>41887</v>
      </c>
      <c r="G31" s="48">
        <f>_xll.qlInterestRateIndexMaturity(L31,F31,Trigger)</f>
        <v>42983</v>
      </c>
      <c r="H31" s="47">
        <f>_xll.qlIndexFixing(L31,E31,TRUE,InterestRatesTrigger)</f>
        <v>2.8900000000591692E-2</v>
      </c>
      <c r="I31" s="38" t="str">
        <f>Contribution!AA31</f>
        <v>AUD3M3Y=</v>
      </c>
      <c r="J31" s="55" t="str">
        <f>Currency&amp;"QM3AB"&amp;C31&amp;"=ICAA"</f>
        <v>AUDQM3AB3Y=ICAA</v>
      </c>
      <c r="K31" s="57"/>
      <c r="L31" s="30" t="str">
        <f>_xll.qlSwapIndex(,"BBSW",C31,SettlementDays,Currency,Calendar,FixedLegTenor,FixedLegBDC,FixedLegDayCounter,IborIndex,DiscountingCurve,,Trigger)</f>
        <v>obj_003a3#0000</v>
      </c>
      <c r="M31" s="57"/>
      <c r="N31" s="57"/>
      <c r="O31" s="57"/>
      <c r="P31" s="57"/>
      <c r="Q31" s="41"/>
      <c r="R31" s="41"/>
      <c r="S31" s="2"/>
      <c r="T31" s="2"/>
      <c r="U31" s="2"/>
      <c r="V31" s="2"/>
      <c r="W31" s="2"/>
      <c r="X31" s="2"/>
      <c r="Y31" s="2"/>
    </row>
    <row r="32" spans="1:25" x14ac:dyDescent="0.2">
      <c r="A32" s="91"/>
      <c r="B32" s="21"/>
      <c r="C32" s="21" t="s">
        <v>28</v>
      </c>
      <c r="D32" s="29" t="s">
        <v>64</v>
      </c>
      <c r="E32" s="48">
        <f t="shared" si="5"/>
        <v>41886</v>
      </c>
      <c r="F32" s="48">
        <f>_xll.qlInterestRateIndexValueDate(L32,E32,Trigger)</f>
        <v>41887</v>
      </c>
      <c r="G32" s="48">
        <f>_xll.qlInterestRateIndexMaturity(L32,F32,Trigger)</f>
        <v>43348</v>
      </c>
      <c r="H32" s="47">
        <f>_xll.qlIndexFixing(L32,E32,TRUE,InterestRatesTrigger)</f>
        <v>3.0425776546770457E-2</v>
      </c>
      <c r="I32" s="38" t="str">
        <f>Contribution!AA32</f>
        <v>AUD3M4Y=</v>
      </c>
      <c r="J32" s="55"/>
      <c r="K32" s="57"/>
      <c r="L32" s="30" t="str">
        <f>_xll.qlSwapIndex(,"BBSW",C32,SettlementDays,Currency,Calendar,FixedLegTenor,FixedLegBDC,FixedLegDayCounter,IborIndex,DiscountingCurve,,Trigger)</f>
        <v>obj_003bf#0000</v>
      </c>
      <c r="M32" s="57"/>
      <c r="N32" s="57"/>
      <c r="O32" s="57"/>
      <c r="P32" s="57"/>
      <c r="Q32" s="41"/>
      <c r="R32" s="41"/>
      <c r="S32" s="2"/>
      <c r="T32" s="2"/>
      <c r="U32" s="2"/>
      <c r="V32" s="2"/>
      <c r="W32" s="2"/>
      <c r="X32" s="2"/>
      <c r="Y32" s="2"/>
    </row>
    <row r="33" spans="1:25" x14ac:dyDescent="0.2">
      <c r="A33" s="91"/>
      <c r="B33" s="21"/>
      <c r="C33" s="21" t="s">
        <v>29</v>
      </c>
      <c r="D33" s="29" t="s">
        <v>64</v>
      </c>
      <c r="E33" s="48">
        <f t="shared" si="5"/>
        <v>41886</v>
      </c>
      <c r="F33" s="48">
        <f>_xll.qlInterestRateIndexValueDate(L33,E33,Trigger)</f>
        <v>41887</v>
      </c>
      <c r="G33" s="48">
        <f>_xll.qlInterestRateIndexMaturity(L33,F33,Trigger)</f>
        <v>43713</v>
      </c>
      <c r="H33" s="47">
        <f>_xll.qlIndexFixing(L33,E33,TRUE,InterestRatesTrigger)</f>
        <v>3.1815277370835018E-2</v>
      </c>
      <c r="I33" s="38" t="str">
        <f>Contribution!AA33</f>
        <v>AUD3M5Y=</v>
      </c>
      <c r="J33" s="38"/>
      <c r="K33" s="57"/>
      <c r="L33" s="30" t="str">
        <f>_xll.qlSwapIndex(,"BBSW",C33,SettlementDays,Currency,Calendar,FixedLegTenor,FixedLegBDC,FixedLegDayCounter,IborIndex,DiscountingCurve,,Trigger)</f>
        <v>obj_003df#0000</v>
      </c>
      <c r="M33" s="57"/>
      <c r="N33" s="57"/>
      <c r="O33" s="57"/>
      <c r="P33" s="57"/>
      <c r="Q33" s="41"/>
      <c r="R33" s="41"/>
      <c r="S33" s="2"/>
      <c r="T33" s="2"/>
      <c r="U33" s="2"/>
      <c r="V33" s="2"/>
      <c r="W33" s="2"/>
      <c r="X33" s="2"/>
      <c r="Y33" s="2"/>
    </row>
    <row r="34" spans="1:25" x14ac:dyDescent="0.2">
      <c r="A34" s="91"/>
      <c r="B34" s="21"/>
      <c r="C34" s="21" t="s">
        <v>30</v>
      </c>
      <c r="D34" s="29" t="s">
        <v>64</v>
      </c>
      <c r="E34" s="48">
        <f t="shared" si="5"/>
        <v>41886</v>
      </c>
      <c r="F34" s="48">
        <f>_xll.qlInterestRateIndexValueDate(L34,E34,Trigger)</f>
        <v>41887</v>
      </c>
      <c r="G34" s="48">
        <f>_xll.qlInterestRateIndexMaturity(L34,F34,Trigger)</f>
        <v>44081</v>
      </c>
      <c r="H34" s="47">
        <f>_xll.qlIndexFixing(L34,E34,TRUE,InterestRatesTrigger)</f>
        <v>3.3141418970724146E-2</v>
      </c>
      <c r="I34" s="38"/>
      <c r="J34" s="38"/>
      <c r="K34" s="57"/>
      <c r="L34" s="30" t="str">
        <f>_xll.qlSwapIndex(,"BBSW",C34,SettlementDays,Currency,Calendar,FixedLegTenor,FixedLegBDC,FixedLegDayCounter,IborIndex,DiscountingCurve,,Trigger)</f>
        <v>obj_003ba#0000</v>
      </c>
      <c r="M34" s="57"/>
      <c r="N34" s="57"/>
      <c r="O34" s="57"/>
      <c r="P34" s="57"/>
      <c r="Q34" s="41"/>
      <c r="R34" s="41"/>
      <c r="S34" s="2"/>
      <c r="T34" s="2"/>
      <c r="U34" s="2"/>
      <c r="V34" s="2"/>
      <c r="W34" s="2"/>
      <c r="X34" s="2"/>
      <c r="Y34" s="2"/>
    </row>
    <row r="35" spans="1:25" x14ac:dyDescent="0.2">
      <c r="A35" s="91"/>
      <c r="B35" s="21"/>
      <c r="C35" s="21" t="s">
        <v>31</v>
      </c>
      <c r="D35" s="29" t="s">
        <v>64</v>
      </c>
      <c r="E35" s="48">
        <f t="shared" si="5"/>
        <v>41886</v>
      </c>
      <c r="F35" s="48">
        <f>_xll.qlInterestRateIndexValueDate(L35,E35,Trigger)</f>
        <v>41887</v>
      </c>
      <c r="G35" s="48">
        <f>_xll.qlInterestRateIndexMaturity(L35,F35,Trigger)</f>
        <v>44445</v>
      </c>
      <c r="H35" s="47">
        <f>_xll.qlIndexFixing(L35,E35,TRUE,InterestRatesTrigger)</f>
        <v>3.4308047231646724E-2</v>
      </c>
      <c r="I35" s="38" t="str">
        <f>Contribution!AA35</f>
        <v>AUD3M7Y=</v>
      </c>
      <c r="J35" s="38"/>
      <c r="K35" s="57"/>
      <c r="L35" s="30" t="str">
        <f>_xll.qlSwapIndex(,"BBSW",C35,SettlementDays,Currency,Calendar,FixedLegTenor,FixedLegBDC,FixedLegDayCounter,IborIndex,DiscountingCurve,,Trigger)</f>
        <v>obj_003aa#0000</v>
      </c>
      <c r="M35" s="57"/>
      <c r="N35" s="57"/>
      <c r="O35" s="57"/>
      <c r="P35" s="57"/>
      <c r="Q35" s="41"/>
      <c r="R35" s="41"/>
      <c r="S35" s="2"/>
      <c r="T35" s="2"/>
      <c r="U35" s="2"/>
      <c r="V35" s="2"/>
      <c r="W35" s="2"/>
      <c r="X35" s="2"/>
      <c r="Y35" s="2"/>
    </row>
    <row r="36" spans="1:25" x14ac:dyDescent="0.2">
      <c r="A36" s="91"/>
      <c r="B36" s="21"/>
      <c r="C36" s="21" t="s">
        <v>32</v>
      </c>
      <c r="D36" s="29" t="s">
        <v>64</v>
      </c>
      <c r="E36" s="48">
        <f t="shared" si="5"/>
        <v>41886</v>
      </c>
      <c r="F36" s="48">
        <f>_xll.qlInterestRateIndexValueDate(L36,E36,Trigger)</f>
        <v>41887</v>
      </c>
      <c r="G36" s="48">
        <f>_xll.qlInterestRateIndexMaturity(L36,F36,Trigger)</f>
        <v>44809</v>
      </c>
      <c r="H36" s="47">
        <f>_xll.qlIndexFixing(L36,E36,TRUE,InterestRatesTrigger)</f>
        <v>3.5293714065311337E-2</v>
      </c>
      <c r="I36" s="38"/>
      <c r="J36" s="38"/>
      <c r="K36" s="57"/>
      <c r="L36" s="30" t="str">
        <f>_xll.qlSwapIndex(,"BBSW",C36,SettlementDays,Currency,Calendar,FixedLegTenor,FixedLegBDC,FixedLegDayCounter,IborIndex,DiscountingCurve,,Trigger)</f>
        <v>obj_003d7#0000</v>
      </c>
      <c r="M36" s="57"/>
      <c r="N36" s="57"/>
      <c r="O36" s="57"/>
      <c r="P36" s="57"/>
      <c r="Q36" s="41"/>
      <c r="R36" s="41"/>
      <c r="S36" s="2"/>
      <c r="T36" s="2"/>
      <c r="U36" s="2"/>
      <c r="V36" s="2"/>
      <c r="W36" s="2"/>
      <c r="X36" s="2"/>
      <c r="Y36" s="2"/>
    </row>
    <row r="37" spans="1:25" x14ac:dyDescent="0.2">
      <c r="A37" s="91"/>
      <c r="B37" s="21"/>
      <c r="C37" s="21" t="s">
        <v>33</v>
      </c>
      <c r="D37" s="29" t="s">
        <v>64</v>
      </c>
      <c r="E37" s="48">
        <f t="shared" si="5"/>
        <v>41886</v>
      </c>
      <c r="F37" s="48">
        <f>_xll.qlInterestRateIndexValueDate(L37,E37,Trigger)</f>
        <v>41887</v>
      </c>
      <c r="G37" s="48">
        <f>_xll.qlInterestRateIndexMaturity(L37,F37,Trigger)</f>
        <v>45174</v>
      </c>
      <c r="H37" s="47">
        <f>_xll.qlIndexFixing(L37,E37,TRUE,InterestRatesTrigger)</f>
        <v>3.6160798940487605E-2</v>
      </c>
      <c r="I37" s="38"/>
      <c r="J37" s="38"/>
      <c r="K37" s="57"/>
      <c r="L37" s="30" t="str">
        <f>_xll.qlSwapIndex(,"BBSW",C37,SettlementDays,Currency,Calendar,FixedLegTenor,FixedLegBDC,FixedLegDayCounter,IborIndex,DiscountingCurve,,Trigger)</f>
        <v>obj_003ad#0000</v>
      </c>
      <c r="M37" s="57"/>
      <c r="N37" s="57"/>
      <c r="O37" s="57"/>
      <c r="P37" s="57"/>
      <c r="Q37" s="41"/>
      <c r="R37" s="41"/>
      <c r="S37" s="2"/>
      <c r="T37" s="2"/>
      <c r="U37" s="2"/>
      <c r="V37" s="2"/>
      <c r="W37" s="2"/>
      <c r="X37" s="2"/>
      <c r="Y37" s="2"/>
    </row>
    <row r="38" spans="1:25" x14ac:dyDescent="0.2">
      <c r="A38" s="91"/>
      <c r="B38" s="21"/>
      <c r="C38" s="21" t="s">
        <v>34</v>
      </c>
      <c r="D38" s="29" t="s">
        <v>64</v>
      </c>
      <c r="E38" s="48">
        <f t="shared" si="5"/>
        <v>41886</v>
      </c>
      <c r="F38" s="48">
        <f>_xll.qlInterestRateIndexValueDate(L38,E38,Trigger)</f>
        <v>41887</v>
      </c>
      <c r="G38" s="48">
        <f>_xll.qlInterestRateIndexMaturity(L38,F38,Trigger)</f>
        <v>45540</v>
      </c>
      <c r="H38" s="47">
        <f>_xll.qlIndexFixing(L38,E38,TRUE,InterestRatesTrigger)</f>
        <v>3.6960976687558871E-2</v>
      </c>
      <c r="I38" s="38" t="str">
        <f>Contribution!AA38</f>
        <v>AUD3M10Y=</v>
      </c>
      <c r="J38" s="38"/>
      <c r="K38" s="57"/>
      <c r="L38" s="30" t="str">
        <f>_xll.qlSwapIndex(,"BBSW",C38,SettlementDays,Currency,Calendar,FixedLegTenor,FixedLegBDC,FixedLegDayCounter,IborIndex,DiscountingCurve,,Trigger)</f>
        <v>obj_003a9#0000</v>
      </c>
      <c r="M38" s="57"/>
      <c r="N38" s="57"/>
      <c r="O38" s="57"/>
      <c r="P38" s="57"/>
      <c r="Q38" s="41"/>
      <c r="R38" s="41"/>
      <c r="S38" s="2"/>
      <c r="T38" s="2"/>
      <c r="U38" s="2"/>
      <c r="V38" s="2"/>
      <c r="W38" s="2"/>
      <c r="X38" s="2"/>
      <c r="Y38" s="2"/>
    </row>
    <row r="39" spans="1:25" x14ac:dyDescent="0.2">
      <c r="A39" s="91"/>
      <c r="B39" s="21"/>
      <c r="C39" s="21" t="s">
        <v>35</v>
      </c>
      <c r="D39" s="29" t="s">
        <v>64</v>
      </c>
      <c r="E39" s="48">
        <f t="shared" si="5"/>
        <v>41886</v>
      </c>
      <c r="F39" s="48">
        <f>_xll.qlInterestRateIndexValueDate(L39,E39,Trigger)</f>
        <v>41887</v>
      </c>
      <c r="G39" s="48">
        <f>_xll.qlInterestRateIndexMaturity(L39,F39,Trigger)</f>
        <v>46272</v>
      </c>
      <c r="H39" s="47">
        <f>_xll.qlIndexFixing(L39,E39,TRUE,InterestRatesTrigger)</f>
        <v>3.8398309817982999E-2</v>
      </c>
      <c r="I39" s="38" t="str">
        <f>Contribution!AA39</f>
        <v>AUD3M12Y=</v>
      </c>
      <c r="J39" s="38"/>
      <c r="K39" s="57"/>
      <c r="L39" s="30" t="str">
        <f>_xll.qlSwapIndex(,"BBSW",C39,SettlementDays,Currency,Calendar,FixedLegTenor,FixedLegBDC,FixedLegDayCounter,IborIndex,DiscountingCurve,,Trigger)</f>
        <v>obj_003ec#0000</v>
      </c>
      <c r="M39" s="57"/>
      <c r="N39" s="57"/>
      <c r="O39" s="57"/>
      <c r="P39" s="57"/>
      <c r="Q39" s="41"/>
      <c r="R39" s="41"/>
      <c r="S39" s="2"/>
      <c r="T39" s="2"/>
      <c r="U39" s="2"/>
      <c r="V39" s="2"/>
      <c r="W39" s="2"/>
      <c r="X39" s="2"/>
      <c r="Y39" s="2"/>
    </row>
    <row r="40" spans="1:25" x14ac:dyDescent="0.2">
      <c r="A40" s="91"/>
      <c r="B40" s="21"/>
      <c r="C40" s="21" t="s">
        <v>36</v>
      </c>
      <c r="D40" s="29" t="s">
        <v>64</v>
      </c>
      <c r="E40" s="48">
        <f t="shared" si="5"/>
        <v>41886</v>
      </c>
      <c r="F40" s="48">
        <f>_xll.qlInterestRateIndexValueDate(L40,E40,Trigger)</f>
        <v>41887</v>
      </c>
      <c r="G40" s="48">
        <f>_xll.qlInterestRateIndexMaturity(L40,F40,Trigger)</f>
        <v>47366</v>
      </c>
      <c r="H40" s="47">
        <f>_xll.qlIndexFixing(L40,E40,TRUE,InterestRatesTrigger)</f>
        <v>3.9996644936524169E-2</v>
      </c>
      <c r="I40" s="38" t="str">
        <f>Contribution!AA40</f>
        <v>AUD3M15Y=</v>
      </c>
      <c r="J40" s="38"/>
      <c r="K40" s="57"/>
      <c r="L40" s="30" t="str">
        <f>_xll.qlSwapIndex(,"BBSW",C40,SettlementDays,Currency,Calendar,FixedLegTenor,FixedLegBDC,FixedLegDayCounter,IborIndex,DiscountingCurve,,Trigger)</f>
        <v>obj_003c0#0000</v>
      </c>
      <c r="M40" s="57"/>
      <c r="N40" s="57"/>
      <c r="O40" s="57"/>
      <c r="P40" s="57"/>
      <c r="Q40" s="41"/>
      <c r="R40" s="41"/>
      <c r="S40" s="2"/>
      <c r="T40" s="2"/>
      <c r="U40" s="2"/>
      <c r="V40" s="2"/>
      <c r="W40" s="2"/>
      <c r="X40" s="2"/>
      <c r="Y40" s="2"/>
    </row>
    <row r="41" spans="1:25" x14ac:dyDescent="0.2">
      <c r="A41" s="91"/>
      <c r="B41" s="21"/>
      <c r="C41" s="21" t="s">
        <v>37</v>
      </c>
      <c r="D41" s="29" t="s">
        <v>64</v>
      </c>
      <c r="E41" s="48">
        <f t="shared" si="5"/>
        <v>41886</v>
      </c>
      <c r="F41" s="48">
        <f>_xll.qlInterestRateIndexValueDate(L41,E41,Trigger)</f>
        <v>41887</v>
      </c>
      <c r="G41" s="48">
        <f>_xll.qlInterestRateIndexMaturity(L41,F41,Trigger)</f>
        <v>49192</v>
      </c>
      <c r="H41" s="47">
        <f>_xll.qlIndexFixing(L41,E41,TRUE,InterestRatesTrigger)</f>
        <v>4.1681050063972928E-2</v>
      </c>
      <c r="I41" s="38" t="str">
        <f>Contribution!AA41</f>
        <v>AUD3M20Y=</v>
      </c>
      <c r="J41" s="38"/>
      <c r="K41" s="57"/>
      <c r="L41" s="30" t="str">
        <f>_xll.qlSwapIndex(,"BBSW",C41,SettlementDays,Currency,Calendar,FixedLegTenor,FixedLegBDC,FixedLegDayCounter,IborIndex,DiscountingCurve,,Trigger)</f>
        <v>obj_003e5#0000</v>
      </c>
      <c r="M41" s="6"/>
      <c r="N41" s="6"/>
      <c r="O41" s="6"/>
      <c r="P41" s="6"/>
      <c r="Q41" s="41"/>
      <c r="R41" s="41"/>
      <c r="S41" s="2"/>
      <c r="T41" s="2"/>
      <c r="U41" s="2"/>
      <c r="V41" s="2"/>
      <c r="W41" s="2"/>
      <c r="X41" s="2"/>
      <c r="Y41" s="2"/>
    </row>
    <row r="42" spans="1:25" x14ac:dyDescent="0.2">
      <c r="A42" s="91"/>
      <c r="B42" s="21"/>
      <c r="C42" s="21" t="s">
        <v>38</v>
      </c>
      <c r="D42" s="29" t="s">
        <v>64</v>
      </c>
      <c r="E42" s="48">
        <f t="shared" si="5"/>
        <v>41886</v>
      </c>
      <c r="F42" s="48">
        <f>_xll.qlInterestRateIndexValueDate(L42,E42,Trigger)</f>
        <v>41887</v>
      </c>
      <c r="G42" s="48">
        <f>_xll.qlInterestRateIndexMaturity(L42,F42,Trigger)</f>
        <v>51018</v>
      </c>
      <c r="H42" s="47">
        <f>_xll.qlIndexFixing(L42,E42,TRUE,InterestRatesTrigger)</f>
        <v>4.2312922220002214E-2</v>
      </c>
      <c r="I42" s="38" t="str">
        <f>Contribution!AA42</f>
        <v>AUD3M25Y=</v>
      </c>
      <c r="J42" s="38"/>
      <c r="K42" s="57"/>
      <c r="L42" s="30" t="str">
        <f>_xll.qlSwapIndex(,"BBSW",C42,SettlementDays,Currency,Calendar,FixedLegTenor,FixedLegBDC,FixedLegDayCounter,IborIndex,DiscountingCurve,,Trigger)</f>
        <v>obj_003cb#0000</v>
      </c>
      <c r="M42" s="6"/>
      <c r="N42" s="6"/>
      <c r="O42" s="6"/>
      <c r="P42" s="6"/>
      <c r="Q42" s="41"/>
      <c r="R42" s="41"/>
      <c r="S42" s="2"/>
      <c r="T42" s="2"/>
      <c r="U42" s="2"/>
      <c r="V42" s="2"/>
      <c r="W42" s="2"/>
      <c r="X42" s="2"/>
      <c r="Y42" s="2"/>
    </row>
    <row r="43" spans="1:25" x14ac:dyDescent="0.2">
      <c r="A43" s="91"/>
      <c r="B43" s="22"/>
      <c r="C43" s="22" t="s">
        <v>39</v>
      </c>
      <c r="D43" s="31" t="s">
        <v>64</v>
      </c>
      <c r="E43" s="49">
        <f t="shared" si="5"/>
        <v>41886</v>
      </c>
      <c r="F43" s="49">
        <f>_xll.qlInterestRateIndexValueDate(L43,E43,Trigger)</f>
        <v>41887</v>
      </c>
      <c r="G43" s="49">
        <f>_xll.qlInterestRateIndexMaturity(L43,F43,Trigger)</f>
        <v>52845</v>
      </c>
      <c r="H43" s="50">
        <f>_xll.qlIndexFixing(L43,E43,TRUE,InterestRatesTrigger)</f>
        <v>4.2610003068210181E-2</v>
      </c>
      <c r="I43" s="40" t="str">
        <f>Contribution!AA43</f>
        <v>AUD3M30Y=</v>
      </c>
      <c r="J43" s="40"/>
      <c r="K43" s="57"/>
      <c r="L43" s="32" t="str">
        <f>_xll.qlSwapIndex(,"BBSW",C43,SettlementDays,Currency,Calendar,FixedLegTenor,FixedLegBDC,FixedLegDayCounter,IborIndex,DiscountingCurve,,Trigger)</f>
        <v>obj_00393#0000</v>
      </c>
      <c r="M43" s="6"/>
      <c r="N43" s="6"/>
      <c r="O43" s="6"/>
      <c r="P43" s="6"/>
      <c r="Q43" s="2"/>
      <c r="R43" s="2"/>
      <c r="S43" s="2"/>
      <c r="T43" s="2"/>
      <c r="U43" s="2"/>
      <c r="V43" s="2"/>
      <c r="W43" s="2"/>
      <c r="X43" s="2"/>
      <c r="Y43" s="2"/>
    </row>
    <row r="44" spans="1:25" x14ac:dyDescent="0.2">
      <c r="A44" s="91"/>
      <c r="B44" s="91"/>
      <c r="C44" s="3"/>
      <c r="D44" s="6"/>
      <c r="E44" s="6"/>
      <c r="F44" s="6"/>
      <c r="G44" s="6"/>
      <c r="H44" s="6"/>
      <c r="I44" s="6"/>
      <c r="J44" s="6"/>
      <c r="K44" s="57"/>
      <c r="L44" s="6"/>
      <c r="M44" s="6"/>
      <c r="N44" s="6"/>
      <c r="O44" s="6"/>
      <c r="P44" s="6"/>
      <c r="Q44" s="2"/>
      <c r="R44" s="2"/>
      <c r="S44" s="2"/>
      <c r="T44" s="2"/>
      <c r="U44" s="2"/>
      <c r="V44" s="2"/>
      <c r="W44" s="2"/>
      <c r="X44" s="2"/>
      <c r="Y44" s="2"/>
    </row>
    <row r="45" spans="1:25" x14ac:dyDescent="0.2">
      <c r="A45" s="91"/>
      <c r="B45" s="91"/>
      <c r="C45" s="3"/>
      <c r="D45" s="6"/>
      <c r="E45" s="6"/>
      <c r="F45" s="6"/>
      <c r="G45" s="6"/>
      <c r="H45" s="6"/>
      <c r="I45" s="6"/>
      <c r="J45" s="6"/>
      <c r="K45" s="57"/>
      <c r="L45" s="6"/>
      <c r="M45" s="6"/>
      <c r="N45" s="6"/>
      <c r="O45" s="6"/>
      <c r="P45" s="6"/>
      <c r="Q45" s="2"/>
      <c r="R45" s="2"/>
      <c r="S45" s="2"/>
      <c r="T45" s="2"/>
      <c r="U45" s="2"/>
      <c r="V45" s="2"/>
      <c r="W45" s="2"/>
      <c r="X45" s="2"/>
      <c r="Y45" s="2"/>
    </row>
    <row r="46" spans="1:25" x14ac:dyDescent="0.2">
      <c r="A46" s="91"/>
      <c r="B46" s="91"/>
      <c r="C46" s="3"/>
      <c r="D46" s="6"/>
      <c r="E46" s="6"/>
      <c r="F46" s="6"/>
      <c r="G46" s="6"/>
      <c r="H46" s="6"/>
      <c r="I46" s="6"/>
      <c r="J46" s="6"/>
      <c r="K46" s="6"/>
      <c r="L46" s="6"/>
      <c r="M46" s="6"/>
      <c r="N46" s="6"/>
      <c r="O46" s="6"/>
      <c r="P46" s="6"/>
      <c r="Q46" s="2"/>
      <c r="R46" s="2"/>
      <c r="S46" s="2"/>
      <c r="T46" s="2"/>
      <c r="U46" s="2"/>
      <c r="V46" s="2"/>
      <c r="W46" s="2"/>
      <c r="X46" s="2"/>
      <c r="Y46" s="2"/>
    </row>
    <row r="47" spans="1:25" x14ac:dyDescent="0.2">
      <c r="A47" s="6"/>
      <c r="B47" s="6"/>
      <c r="C47" s="3"/>
      <c r="D47" s="6"/>
      <c r="E47" s="6"/>
      <c r="F47" s="6"/>
      <c r="G47" s="6"/>
      <c r="H47" s="6"/>
      <c r="I47" s="6"/>
      <c r="J47" s="6"/>
      <c r="K47" s="6"/>
      <c r="L47" s="6"/>
      <c r="M47" s="6"/>
      <c r="N47" s="6"/>
      <c r="O47" s="6"/>
      <c r="P47" s="6"/>
      <c r="Q47" s="2"/>
      <c r="R47" s="2"/>
      <c r="S47" s="2"/>
      <c r="T47" s="2"/>
      <c r="U47" s="2"/>
      <c r="V47" s="2"/>
      <c r="W47" s="2"/>
      <c r="X47" s="2"/>
      <c r="Y47" s="2"/>
    </row>
    <row r="48" spans="1:25" x14ac:dyDescent="0.2">
      <c r="A48" s="6"/>
      <c r="B48" s="6"/>
      <c r="C48" s="3"/>
      <c r="D48" s="6"/>
      <c r="E48" s="6"/>
      <c r="F48" s="6"/>
      <c r="G48" s="6"/>
      <c r="H48" s="6"/>
      <c r="I48" s="6"/>
      <c r="J48" s="6"/>
      <c r="K48" s="6"/>
      <c r="L48" s="6"/>
      <c r="M48" s="6"/>
      <c r="N48" s="6"/>
      <c r="O48" s="6"/>
      <c r="P48" s="6"/>
      <c r="Q48" s="2"/>
      <c r="R48" s="2"/>
      <c r="S48" s="2"/>
      <c r="T48" s="2"/>
      <c r="U48" s="2"/>
      <c r="V48" s="2"/>
      <c r="W48" s="2"/>
      <c r="X48" s="2"/>
      <c r="Y48" s="2"/>
    </row>
    <row r="49" spans="1:25" x14ac:dyDescent="0.2">
      <c r="A49" s="6"/>
      <c r="B49" s="6"/>
      <c r="C49" s="3"/>
      <c r="D49" s="6"/>
      <c r="E49" s="6"/>
      <c r="F49" s="6"/>
      <c r="G49" s="6"/>
      <c r="H49" s="6"/>
      <c r="I49" s="6"/>
      <c r="J49" s="6"/>
      <c r="K49" s="6"/>
      <c r="L49" s="6"/>
      <c r="M49" s="6"/>
      <c r="N49" s="6"/>
      <c r="O49" s="6"/>
      <c r="P49" s="6"/>
      <c r="Q49" s="2"/>
      <c r="R49" s="2"/>
      <c r="S49" s="2"/>
      <c r="T49" s="2"/>
      <c r="U49" s="2"/>
      <c r="V49" s="2"/>
      <c r="W49" s="2"/>
      <c r="X49" s="2"/>
      <c r="Y49" s="2"/>
    </row>
    <row r="50" spans="1:25" x14ac:dyDescent="0.2">
      <c r="A50" s="6"/>
      <c r="B50" s="6"/>
      <c r="C50" s="3"/>
      <c r="D50" s="6"/>
      <c r="E50" s="6"/>
      <c r="F50" s="6"/>
      <c r="G50" s="6"/>
      <c r="H50" s="6"/>
      <c r="I50" s="6"/>
      <c r="J50" s="6"/>
      <c r="K50" s="6"/>
      <c r="L50" s="6"/>
      <c r="M50" s="6"/>
      <c r="N50" s="6"/>
      <c r="O50" s="6"/>
      <c r="P50" s="6"/>
      <c r="Q50" s="2"/>
      <c r="R50" s="2"/>
      <c r="S50" s="2"/>
      <c r="T50" s="2"/>
      <c r="U50" s="2"/>
      <c r="V50" s="2"/>
      <c r="W50" s="2"/>
      <c r="X50" s="2"/>
      <c r="Y50" s="2"/>
    </row>
    <row r="51" spans="1:25" x14ac:dyDescent="0.2">
      <c r="A51" s="6"/>
      <c r="B51" s="6"/>
      <c r="C51" s="3"/>
      <c r="D51" s="6"/>
      <c r="E51" s="6"/>
      <c r="F51" s="6"/>
      <c r="G51" s="6"/>
      <c r="H51" s="6"/>
      <c r="I51" s="6"/>
      <c r="J51" s="6"/>
      <c r="K51" s="6"/>
      <c r="L51" s="6"/>
      <c r="M51" s="6"/>
      <c r="N51" s="6"/>
      <c r="O51" s="6"/>
      <c r="P51" s="6"/>
      <c r="Q51" s="2"/>
      <c r="R51" s="2"/>
      <c r="S51" s="2"/>
      <c r="T51" s="2"/>
      <c r="U51" s="2"/>
      <c r="V51" s="2"/>
      <c r="W51" s="2"/>
      <c r="X51" s="2"/>
      <c r="Y51" s="2"/>
    </row>
    <row r="52" spans="1:25" x14ac:dyDescent="0.2">
      <c r="A52" s="6"/>
      <c r="B52" s="6"/>
      <c r="C52" s="3"/>
      <c r="D52" s="6"/>
      <c r="E52" s="6"/>
      <c r="F52" s="6"/>
      <c r="G52" s="6"/>
      <c r="H52" s="6"/>
      <c r="I52" s="6"/>
      <c r="J52" s="6"/>
      <c r="K52" s="6"/>
      <c r="L52" s="6"/>
      <c r="M52" s="6"/>
      <c r="N52" s="6"/>
      <c r="O52" s="6"/>
      <c r="P52" s="6"/>
      <c r="Q52" s="2"/>
      <c r="R52" s="2"/>
      <c r="S52" s="2"/>
      <c r="T52" s="2"/>
      <c r="U52" s="2"/>
      <c r="V52" s="2"/>
      <c r="W52" s="2"/>
      <c r="X52" s="2"/>
      <c r="Y52" s="2"/>
    </row>
    <row r="53" spans="1:25" x14ac:dyDescent="0.2">
      <c r="A53" s="6"/>
      <c r="B53" s="6"/>
      <c r="C53" s="3"/>
      <c r="D53" s="6"/>
      <c r="E53" s="6"/>
      <c r="F53" s="6"/>
      <c r="G53" s="6"/>
      <c r="H53" s="6"/>
      <c r="I53" s="6"/>
      <c r="J53" s="6"/>
      <c r="K53" s="6"/>
      <c r="L53" s="6"/>
      <c r="M53" s="6"/>
      <c r="N53" s="6"/>
      <c r="O53" s="6"/>
      <c r="P53" s="6"/>
      <c r="Q53" s="2"/>
      <c r="R53" s="2"/>
      <c r="S53" s="2"/>
      <c r="T53" s="2"/>
      <c r="U53" s="2"/>
      <c r="V53" s="2"/>
      <c r="W53" s="2"/>
      <c r="X53" s="2"/>
      <c r="Y53" s="2"/>
    </row>
    <row r="54" spans="1:25" x14ac:dyDescent="0.2">
      <c r="A54" s="6"/>
      <c r="B54" s="6"/>
      <c r="C54" s="3"/>
      <c r="D54" s="6"/>
      <c r="E54" s="6"/>
      <c r="F54" s="6"/>
      <c r="G54" s="6"/>
      <c r="H54" s="6"/>
      <c r="I54" s="6"/>
      <c r="J54" s="6"/>
      <c r="K54" s="6"/>
      <c r="L54" s="6"/>
      <c r="M54" s="6"/>
      <c r="N54" s="6"/>
      <c r="O54" s="6"/>
      <c r="P54" s="6"/>
      <c r="Q54" s="2"/>
      <c r="R54" s="2"/>
      <c r="S54" s="2"/>
      <c r="T54" s="2"/>
      <c r="U54" s="2"/>
      <c r="V54" s="2"/>
      <c r="W54" s="2"/>
      <c r="X54" s="2"/>
      <c r="Y54" s="2"/>
    </row>
    <row r="55" spans="1:25" x14ac:dyDescent="0.2">
      <c r="A55" s="6"/>
      <c r="B55" s="6"/>
      <c r="C55" s="3"/>
      <c r="D55" s="6"/>
      <c r="E55" s="6"/>
      <c r="F55" s="6"/>
      <c r="G55" s="6"/>
      <c r="H55" s="6"/>
      <c r="I55" s="6"/>
      <c r="J55" s="6"/>
      <c r="K55" s="6"/>
      <c r="L55" s="6"/>
      <c r="M55" s="6"/>
      <c r="N55" s="6"/>
      <c r="O55" s="6"/>
      <c r="P55" s="6"/>
      <c r="Q55" s="2"/>
      <c r="R55" s="2"/>
      <c r="S55" s="2"/>
      <c r="T55" s="2"/>
      <c r="U55" s="2"/>
      <c r="V55" s="2"/>
      <c r="W55" s="2"/>
      <c r="X55" s="2"/>
      <c r="Y55" s="2"/>
    </row>
    <row r="56" spans="1:25" x14ac:dyDescent="0.2">
      <c r="A56" s="6"/>
      <c r="B56" s="6"/>
      <c r="C56" s="3"/>
      <c r="D56" s="6"/>
      <c r="E56" s="6"/>
      <c r="F56" s="6"/>
      <c r="G56" s="6"/>
      <c r="H56" s="6"/>
      <c r="I56" s="6"/>
      <c r="J56" s="6"/>
      <c r="K56" s="6"/>
      <c r="L56" s="6"/>
      <c r="M56" s="6"/>
      <c r="N56" s="6"/>
      <c r="O56" s="6"/>
      <c r="P56" s="6"/>
      <c r="Q56" s="2"/>
      <c r="R56" s="2"/>
      <c r="S56" s="2"/>
      <c r="T56" s="2"/>
      <c r="U56" s="2"/>
      <c r="V56" s="2"/>
      <c r="W56" s="2"/>
      <c r="X56" s="2"/>
      <c r="Y56" s="2"/>
    </row>
    <row r="57" spans="1:25" x14ac:dyDescent="0.2">
      <c r="A57" s="6"/>
      <c r="B57" s="6"/>
      <c r="C57" s="3"/>
      <c r="D57" s="6"/>
      <c r="E57" s="6"/>
      <c r="F57" s="6"/>
      <c r="G57" s="6"/>
      <c r="H57" s="6"/>
      <c r="I57" s="6"/>
      <c r="J57" s="6"/>
      <c r="K57" s="6"/>
      <c r="L57" s="6"/>
      <c r="M57" s="6"/>
      <c r="N57" s="6"/>
      <c r="O57" s="6"/>
      <c r="P57" s="6"/>
      <c r="Q57" s="2"/>
      <c r="R57" s="2"/>
      <c r="S57" s="2"/>
      <c r="T57" s="2"/>
      <c r="U57" s="2"/>
      <c r="V57" s="2"/>
      <c r="W57" s="2"/>
      <c r="X57" s="2"/>
      <c r="Y57" s="2"/>
    </row>
    <row r="58" spans="1:25" x14ac:dyDescent="0.2">
      <c r="A58" s="6"/>
      <c r="B58" s="6"/>
      <c r="C58" s="3"/>
      <c r="D58" s="6"/>
      <c r="E58" s="6"/>
      <c r="F58" s="6"/>
      <c r="G58" s="6"/>
      <c r="H58" s="6"/>
      <c r="I58" s="6"/>
      <c r="J58" s="6"/>
      <c r="K58" s="6"/>
      <c r="L58" s="6"/>
      <c r="M58" s="6"/>
      <c r="N58" s="6"/>
      <c r="O58" s="6"/>
      <c r="P58" s="6"/>
      <c r="Q58" s="2"/>
      <c r="R58" s="2"/>
      <c r="S58" s="2"/>
      <c r="T58" s="2"/>
      <c r="U58" s="2"/>
      <c r="V58" s="2"/>
      <c r="W58" s="2"/>
      <c r="X58" s="2"/>
      <c r="Y58" s="2"/>
    </row>
    <row r="59" spans="1:25" x14ac:dyDescent="0.2">
      <c r="A59" s="6"/>
      <c r="B59" s="6"/>
      <c r="C59" s="3"/>
      <c r="D59" s="6"/>
      <c r="E59" s="6"/>
      <c r="F59" s="6"/>
      <c r="G59" s="6"/>
      <c r="H59" s="6"/>
      <c r="I59" s="6"/>
      <c r="J59" s="6"/>
      <c r="K59" s="6"/>
      <c r="L59" s="6"/>
      <c r="M59" s="6"/>
      <c r="N59" s="6"/>
      <c r="O59" s="6"/>
      <c r="P59" s="6"/>
      <c r="Q59" s="2"/>
      <c r="R59" s="2"/>
      <c r="S59" s="2"/>
      <c r="T59" s="2"/>
      <c r="U59" s="2"/>
      <c r="V59" s="2"/>
      <c r="W59" s="2"/>
      <c r="X59" s="2"/>
      <c r="Y59" s="2"/>
    </row>
    <row r="60" spans="1:25" x14ac:dyDescent="0.2">
      <c r="A60" s="6"/>
      <c r="B60" s="6"/>
      <c r="C60" s="3"/>
      <c r="D60" s="6"/>
      <c r="E60" s="6"/>
      <c r="F60" s="6"/>
      <c r="G60" s="6"/>
      <c r="H60" s="6"/>
      <c r="I60" s="6"/>
      <c r="J60" s="6"/>
      <c r="K60" s="6"/>
      <c r="L60" s="6"/>
      <c r="M60" s="6"/>
      <c r="N60" s="6"/>
      <c r="O60" s="6"/>
      <c r="P60" s="6"/>
      <c r="Q60" s="2"/>
      <c r="R60" s="2"/>
      <c r="S60" s="2"/>
      <c r="T60" s="2"/>
      <c r="U60" s="2"/>
      <c r="V60" s="2"/>
      <c r="W60" s="2"/>
      <c r="X60" s="2"/>
      <c r="Y60" s="2"/>
    </row>
    <row r="61" spans="1:25" x14ac:dyDescent="0.2">
      <c r="A61" s="6"/>
      <c r="B61" s="6"/>
      <c r="C61" s="3"/>
      <c r="D61" s="6"/>
      <c r="E61" s="6"/>
      <c r="F61" s="6"/>
      <c r="G61" s="6"/>
      <c r="H61" s="6"/>
      <c r="I61" s="6"/>
      <c r="J61" s="6"/>
      <c r="K61" s="6"/>
      <c r="L61" s="6"/>
      <c r="M61" s="6"/>
      <c r="N61" s="6"/>
      <c r="O61" s="6"/>
      <c r="P61" s="6"/>
      <c r="Q61" s="2"/>
      <c r="R61" s="2"/>
      <c r="S61" s="2"/>
      <c r="T61" s="2"/>
      <c r="U61" s="2"/>
      <c r="V61" s="2"/>
      <c r="W61" s="2"/>
      <c r="X61" s="2"/>
      <c r="Y61" s="2"/>
    </row>
    <row r="62" spans="1:25" x14ac:dyDescent="0.2">
      <c r="A62" s="6"/>
      <c r="B62" s="6"/>
      <c r="C62" s="3"/>
      <c r="D62" s="6"/>
      <c r="E62" s="6"/>
      <c r="F62" s="6"/>
      <c r="G62" s="6"/>
      <c r="H62" s="6"/>
      <c r="I62" s="6"/>
      <c r="J62" s="6"/>
      <c r="K62" s="6"/>
      <c r="L62" s="6"/>
      <c r="M62" s="6"/>
      <c r="N62" s="6"/>
      <c r="O62" s="6"/>
      <c r="P62" s="6"/>
      <c r="Q62" s="2"/>
      <c r="R62" s="2"/>
      <c r="S62" s="2"/>
      <c r="T62" s="2"/>
      <c r="U62" s="2"/>
      <c r="V62" s="2"/>
      <c r="W62" s="2"/>
      <c r="X62" s="2"/>
      <c r="Y62" s="2"/>
    </row>
    <row r="63" spans="1:25" x14ac:dyDescent="0.2">
      <c r="A63" s="6"/>
      <c r="B63" s="6"/>
      <c r="C63" s="3"/>
      <c r="D63" s="6"/>
      <c r="E63" s="6"/>
      <c r="F63" s="6"/>
      <c r="G63" s="6"/>
      <c r="H63" s="6"/>
      <c r="I63" s="6"/>
      <c r="J63" s="6"/>
      <c r="K63" s="6"/>
      <c r="L63" s="6"/>
      <c r="M63" s="6"/>
      <c r="N63" s="6"/>
      <c r="O63" s="6"/>
      <c r="P63" s="6"/>
      <c r="Q63" s="2"/>
      <c r="R63" s="2"/>
      <c r="S63" s="2"/>
      <c r="T63" s="2"/>
      <c r="U63" s="2"/>
      <c r="V63" s="2"/>
      <c r="W63" s="2"/>
      <c r="X63" s="2"/>
      <c r="Y63" s="2"/>
    </row>
    <row r="64" spans="1:25" x14ac:dyDescent="0.2">
      <c r="A64" s="6"/>
      <c r="B64" s="6"/>
      <c r="C64" s="3"/>
      <c r="D64" s="6"/>
      <c r="E64" s="6"/>
      <c r="F64" s="6"/>
      <c r="G64" s="6"/>
      <c r="H64" s="6"/>
      <c r="I64" s="6"/>
      <c r="J64" s="6"/>
      <c r="K64" s="6"/>
      <c r="L64" s="6"/>
      <c r="M64" s="6"/>
      <c r="N64" s="6"/>
      <c r="O64" s="6"/>
      <c r="P64" s="6"/>
      <c r="Q64" s="2"/>
      <c r="R64" s="2"/>
      <c r="S64" s="2"/>
      <c r="T64" s="2"/>
      <c r="U64" s="2"/>
      <c r="V64" s="2"/>
      <c r="W64" s="2"/>
      <c r="X64" s="2"/>
      <c r="Y64" s="2"/>
    </row>
    <row r="65" spans="1:25" x14ac:dyDescent="0.2">
      <c r="A65" s="6"/>
      <c r="B65" s="6"/>
      <c r="C65" s="3"/>
      <c r="D65" s="6"/>
      <c r="E65" s="6"/>
      <c r="F65" s="6"/>
      <c r="G65" s="6"/>
      <c r="H65" s="6"/>
      <c r="I65" s="6"/>
      <c r="J65" s="6"/>
      <c r="K65" s="6"/>
      <c r="L65" s="6"/>
      <c r="M65" s="6"/>
      <c r="N65" s="6"/>
      <c r="O65" s="6"/>
      <c r="P65" s="6"/>
      <c r="Q65" s="2"/>
      <c r="R65" s="2"/>
      <c r="S65" s="2"/>
      <c r="T65" s="2"/>
      <c r="U65" s="2"/>
      <c r="V65" s="2"/>
      <c r="W65" s="2"/>
      <c r="X65" s="2"/>
      <c r="Y65" s="2"/>
    </row>
    <row r="66" spans="1:25" x14ac:dyDescent="0.2">
      <c r="A66" s="6"/>
      <c r="B66" s="6"/>
      <c r="C66" s="3"/>
      <c r="D66" s="6"/>
      <c r="E66" s="6"/>
      <c r="F66" s="6"/>
      <c r="G66" s="6"/>
      <c r="H66" s="6"/>
      <c r="I66" s="6"/>
      <c r="J66" s="6"/>
      <c r="K66" s="6"/>
      <c r="L66" s="6"/>
      <c r="M66" s="6"/>
      <c r="N66" s="6"/>
      <c r="O66" s="6"/>
      <c r="P66" s="6"/>
      <c r="Q66" s="2"/>
      <c r="R66" s="2"/>
      <c r="S66" s="2"/>
      <c r="T66" s="2"/>
      <c r="U66" s="2"/>
      <c r="V66" s="2"/>
      <c r="W66" s="2"/>
      <c r="X66" s="2"/>
      <c r="Y66" s="2"/>
    </row>
    <row r="67" spans="1:25" x14ac:dyDescent="0.2">
      <c r="A67" s="6"/>
      <c r="B67" s="6"/>
      <c r="C67" s="3"/>
      <c r="D67" s="6"/>
      <c r="E67" s="6"/>
      <c r="F67" s="6"/>
      <c r="G67" s="6"/>
      <c r="H67" s="6"/>
      <c r="I67" s="6"/>
      <c r="J67" s="6"/>
      <c r="K67" s="6"/>
      <c r="L67" s="6"/>
      <c r="M67" s="6"/>
      <c r="N67" s="6"/>
      <c r="O67" s="6"/>
      <c r="P67" s="6"/>
      <c r="Q67" s="2"/>
      <c r="R67" s="2"/>
      <c r="S67" s="2"/>
      <c r="T67" s="2"/>
      <c r="U67" s="2"/>
      <c r="V67" s="2"/>
      <c r="W67" s="2"/>
      <c r="X67" s="2"/>
      <c r="Y67" s="2"/>
    </row>
    <row r="68" spans="1:25" x14ac:dyDescent="0.2">
      <c r="A68" s="6"/>
      <c r="B68" s="6"/>
      <c r="C68" s="3"/>
      <c r="D68" s="6"/>
      <c r="E68" s="6"/>
      <c r="F68" s="6"/>
      <c r="G68" s="6"/>
      <c r="H68" s="6"/>
      <c r="I68" s="6"/>
      <c r="J68" s="6"/>
      <c r="K68" s="6"/>
      <c r="L68" s="6"/>
      <c r="M68" s="6"/>
      <c r="N68" s="6"/>
      <c r="O68" s="6"/>
      <c r="P68" s="6"/>
      <c r="Q68" s="2"/>
      <c r="R68" s="2"/>
      <c r="S68" s="2"/>
      <c r="T68" s="2"/>
      <c r="U68" s="2"/>
      <c r="V68" s="2"/>
      <c r="W68" s="2"/>
      <c r="X68" s="2"/>
      <c r="Y68" s="2"/>
    </row>
    <row r="69" spans="1:25" x14ac:dyDescent="0.2">
      <c r="A69" s="6"/>
      <c r="B69" s="6"/>
      <c r="C69" s="3"/>
      <c r="D69" s="6"/>
      <c r="E69" s="6"/>
      <c r="F69" s="6"/>
      <c r="G69" s="6"/>
      <c r="H69" s="6"/>
      <c r="I69" s="6"/>
      <c r="J69" s="6"/>
      <c r="K69" s="6"/>
      <c r="L69" s="6"/>
      <c r="M69" s="6"/>
      <c r="N69" s="6"/>
      <c r="O69" s="6"/>
      <c r="P69" s="6"/>
      <c r="Q69" s="2"/>
      <c r="R69" s="2"/>
      <c r="S69" s="2"/>
      <c r="T69" s="2"/>
      <c r="U69" s="2"/>
      <c r="V69" s="2"/>
      <c r="W69" s="2"/>
      <c r="X69" s="2"/>
      <c r="Y69" s="2"/>
    </row>
    <row r="70" spans="1:25" x14ac:dyDescent="0.2">
      <c r="A70" s="6"/>
      <c r="B70" s="6"/>
      <c r="C70" s="3"/>
      <c r="D70" s="6"/>
      <c r="E70" s="6"/>
      <c r="F70" s="6"/>
      <c r="G70" s="6"/>
      <c r="H70" s="6"/>
      <c r="I70" s="6"/>
      <c r="J70" s="6"/>
      <c r="K70" s="6"/>
      <c r="L70" s="6"/>
      <c r="M70" s="6"/>
      <c r="N70" s="6"/>
      <c r="O70" s="6"/>
      <c r="P70" s="6"/>
      <c r="Q70" s="2"/>
      <c r="R70" s="2"/>
      <c r="S70" s="2"/>
      <c r="T70" s="2"/>
      <c r="U70" s="2"/>
      <c r="V70" s="2"/>
      <c r="W70" s="2"/>
      <c r="X70" s="2"/>
      <c r="Y70" s="2"/>
    </row>
    <row r="71" spans="1:25" x14ac:dyDescent="0.2">
      <c r="A71" s="6"/>
      <c r="B71" s="6"/>
      <c r="C71" s="3"/>
      <c r="D71" s="6"/>
      <c r="E71" s="6"/>
      <c r="F71" s="6"/>
      <c r="G71" s="6"/>
      <c r="H71" s="6"/>
      <c r="I71" s="6"/>
      <c r="J71" s="6"/>
      <c r="K71" s="6"/>
      <c r="L71" s="6"/>
      <c r="M71" s="6"/>
      <c r="N71" s="6"/>
      <c r="O71" s="6"/>
      <c r="P71" s="6"/>
      <c r="Q71" s="2"/>
      <c r="R71" s="2"/>
      <c r="S71" s="2"/>
      <c r="T71" s="2"/>
      <c r="U71" s="2"/>
      <c r="V71" s="2"/>
      <c r="W71" s="2"/>
      <c r="X71" s="2"/>
      <c r="Y71" s="2"/>
    </row>
    <row r="72" spans="1:25" x14ac:dyDescent="0.2">
      <c r="A72" s="6"/>
      <c r="B72" s="6"/>
      <c r="C72" s="3"/>
      <c r="D72" s="6"/>
      <c r="E72" s="6"/>
      <c r="F72" s="6"/>
      <c r="G72" s="6"/>
      <c r="H72" s="6"/>
      <c r="I72" s="6"/>
      <c r="J72" s="6"/>
      <c r="K72" s="6"/>
      <c r="L72" s="6"/>
      <c r="M72" s="6"/>
      <c r="N72" s="6"/>
      <c r="O72" s="6"/>
      <c r="P72" s="6"/>
      <c r="Q72" s="2"/>
      <c r="R72" s="2"/>
      <c r="S72" s="2"/>
      <c r="T72" s="2"/>
      <c r="U72" s="2"/>
      <c r="V72" s="2"/>
      <c r="W72" s="2"/>
      <c r="X72" s="2"/>
      <c r="Y72" s="2"/>
    </row>
    <row r="73" spans="1:25" x14ac:dyDescent="0.2">
      <c r="A73" s="6"/>
      <c r="B73" s="6"/>
      <c r="C73" s="3"/>
      <c r="D73" s="6"/>
      <c r="E73" s="6"/>
      <c r="F73" s="6"/>
      <c r="G73" s="6"/>
      <c r="H73" s="6"/>
      <c r="I73" s="6"/>
      <c r="J73" s="6"/>
      <c r="K73" s="6"/>
      <c r="L73" s="6"/>
      <c r="M73" s="6"/>
      <c r="N73" s="6"/>
      <c r="O73" s="6"/>
      <c r="P73" s="6"/>
      <c r="Q73" s="2"/>
      <c r="R73" s="2"/>
      <c r="S73" s="2"/>
      <c r="T73" s="2"/>
      <c r="U73" s="2"/>
      <c r="V73" s="2"/>
      <c r="W73" s="2"/>
      <c r="X73" s="2"/>
      <c r="Y73" s="2"/>
    </row>
    <row r="74" spans="1:25" x14ac:dyDescent="0.2">
      <c r="A74" s="6"/>
      <c r="B74" s="6"/>
      <c r="C74" s="3"/>
      <c r="D74" s="6"/>
      <c r="E74" s="6"/>
      <c r="F74" s="6"/>
      <c r="G74" s="6"/>
      <c r="H74" s="6"/>
      <c r="I74" s="6"/>
      <c r="J74" s="6"/>
      <c r="K74" s="6"/>
      <c r="L74" s="6"/>
      <c r="M74" s="6"/>
      <c r="N74" s="6"/>
      <c r="O74" s="6"/>
      <c r="P74" s="6"/>
      <c r="Q74" s="2"/>
      <c r="R74" s="2"/>
      <c r="S74" s="2"/>
      <c r="T74" s="2"/>
      <c r="U74" s="2"/>
      <c r="V74" s="2"/>
      <c r="W74" s="2"/>
      <c r="X74" s="2"/>
      <c r="Y74" s="2"/>
    </row>
    <row r="75" spans="1:25" x14ac:dyDescent="0.2">
      <c r="A75" s="6"/>
      <c r="B75" s="6"/>
      <c r="C75" s="3"/>
      <c r="D75" s="6"/>
      <c r="E75" s="6"/>
      <c r="F75" s="6"/>
      <c r="G75" s="6"/>
      <c r="H75" s="6"/>
      <c r="I75" s="6"/>
      <c r="J75" s="6"/>
      <c r="K75" s="6"/>
      <c r="L75" s="6"/>
      <c r="M75" s="6"/>
      <c r="N75" s="6"/>
      <c r="O75" s="6"/>
      <c r="P75" s="6"/>
      <c r="Q75" s="2"/>
      <c r="R75" s="2"/>
      <c r="S75" s="2"/>
      <c r="T75" s="2"/>
      <c r="U75" s="2"/>
      <c r="V75" s="2"/>
      <c r="W75" s="2"/>
      <c r="X75" s="2"/>
      <c r="Y75" s="2"/>
    </row>
    <row r="76" spans="1:25" x14ac:dyDescent="0.2">
      <c r="A76" s="6"/>
      <c r="B76" s="6"/>
      <c r="C76" s="3"/>
      <c r="D76" s="6"/>
      <c r="E76" s="6"/>
      <c r="F76" s="6"/>
      <c r="G76" s="6"/>
      <c r="H76" s="6"/>
      <c r="I76" s="6"/>
      <c r="J76" s="6"/>
      <c r="K76" s="6"/>
      <c r="L76" s="6"/>
      <c r="M76" s="6"/>
      <c r="N76" s="6"/>
      <c r="O76" s="6"/>
      <c r="P76" s="6"/>
      <c r="Q76" s="2"/>
      <c r="R76" s="2"/>
      <c r="S76" s="2"/>
      <c r="T76" s="2"/>
      <c r="U76" s="2"/>
      <c r="V76" s="2"/>
      <c r="W76" s="2"/>
      <c r="X76" s="2"/>
      <c r="Y76" s="2"/>
    </row>
    <row r="77" spans="1:25" x14ac:dyDescent="0.2">
      <c r="A77" s="6"/>
      <c r="B77" s="6"/>
      <c r="C77" s="3"/>
      <c r="D77" s="6"/>
      <c r="E77" s="6"/>
      <c r="F77" s="6"/>
      <c r="G77" s="6"/>
      <c r="H77" s="6"/>
      <c r="I77" s="6"/>
      <c r="J77" s="6"/>
      <c r="K77" s="6"/>
      <c r="L77" s="6"/>
      <c r="M77" s="6"/>
      <c r="N77" s="6"/>
      <c r="O77" s="6"/>
      <c r="P77" s="6"/>
      <c r="Q77" s="2"/>
      <c r="R77" s="2"/>
      <c r="S77" s="2"/>
      <c r="T77" s="2"/>
      <c r="U77" s="2"/>
      <c r="V77" s="2"/>
      <c r="W77" s="2"/>
      <c r="X77" s="2"/>
      <c r="Y77" s="2"/>
    </row>
    <row r="78" spans="1:25" x14ac:dyDescent="0.2">
      <c r="A78" s="6"/>
      <c r="B78" s="6"/>
      <c r="C78" s="3"/>
      <c r="D78" s="6"/>
      <c r="E78" s="6"/>
      <c r="F78" s="6"/>
      <c r="G78" s="6"/>
      <c r="H78" s="6"/>
      <c r="I78" s="6"/>
      <c r="J78" s="6"/>
      <c r="K78" s="6"/>
      <c r="L78" s="6"/>
      <c r="M78" s="6"/>
      <c r="N78" s="6"/>
      <c r="O78" s="6"/>
      <c r="P78" s="6"/>
      <c r="Q78" s="2"/>
      <c r="R78" s="2"/>
      <c r="S78" s="2"/>
      <c r="T78" s="2"/>
      <c r="U78" s="2"/>
      <c r="V78" s="2"/>
      <c r="W78" s="2"/>
      <c r="X78" s="2"/>
      <c r="Y78" s="2"/>
    </row>
    <row r="79" spans="1:25" x14ac:dyDescent="0.2">
      <c r="A79" s="6"/>
      <c r="B79" s="6"/>
      <c r="C79" s="3"/>
      <c r="D79" s="6"/>
      <c r="E79" s="6"/>
      <c r="F79" s="6"/>
      <c r="G79" s="6"/>
      <c r="H79" s="6"/>
      <c r="I79" s="6"/>
      <c r="J79" s="6"/>
      <c r="K79" s="6"/>
      <c r="L79" s="6"/>
      <c r="M79" s="6"/>
      <c r="N79" s="6"/>
      <c r="O79" s="6"/>
      <c r="P79" s="6"/>
      <c r="Q79" s="2"/>
      <c r="R79" s="2"/>
      <c r="S79" s="2"/>
      <c r="T79" s="2"/>
      <c r="U79" s="2"/>
      <c r="V79" s="2"/>
      <c r="W79" s="2"/>
      <c r="X79" s="2"/>
      <c r="Y79" s="2"/>
    </row>
    <row r="80" spans="1:25" x14ac:dyDescent="0.2">
      <c r="A80" s="6"/>
      <c r="B80" s="6"/>
      <c r="C80" s="3"/>
      <c r="D80" s="6"/>
      <c r="E80" s="6"/>
      <c r="F80" s="6"/>
      <c r="G80" s="6"/>
      <c r="H80" s="6"/>
      <c r="I80" s="6"/>
      <c r="J80" s="6"/>
      <c r="K80" s="6"/>
      <c r="L80" s="6"/>
      <c r="M80" s="6"/>
      <c r="N80" s="6"/>
      <c r="O80" s="6"/>
      <c r="P80" s="6"/>
      <c r="Q80" s="2"/>
      <c r="R80" s="2"/>
      <c r="S80" s="2"/>
      <c r="T80" s="2"/>
      <c r="U80" s="2"/>
      <c r="V80" s="2"/>
      <c r="W80" s="2"/>
      <c r="X80" s="2"/>
      <c r="Y80" s="2"/>
    </row>
    <row r="81" spans="1:25" x14ac:dyDescent="0.2">
      <c r="A81" s="6"/>
      <c r="B81" s="6"/>
      <c r="C81" s="3"/>
      <c r="D81" s="6"/>
      <c r="E81" s="6"/>
      <c r="F81" s="6"/>
      <c r="G81" s="6"/>
      <c r="H81" s="6"/>
      <c r="I81" s="6"/>
      <c r="J81" s="6"/>
      <c r="K81" s="6"/>
      <c r="L81" s="6"/>
      <c r="M81" s="6"/>
      <c r="N81" s="6"/>
      <c r="O81" s="6"/>
      <c r="P81" s="6"/>
      <c r="Q81" s="2"/>
      <c r="R81" s="2"/>
      <c r="S81" s="2"/>
      <c r="T81" s="2"/>
      <c r="U81" s="2"/>
      <c r="V81" s="2"/>
      <c r="W81" s="2"/>
      <c r="X81" s="2"/>
      <c r="Y81" s="2"/>
    </row>
    <row r="82" spans="1:25" x14ac:dyDescent="0.2">
      <c r="A82" s="6"/>
      <c r="B82" s="6"/>
      <c r="C82" s="3"/>
      <c r="D82" s="6"/>
      <c r="E82" s="6"/>
      <c r="F82" s="6"/>
      <c r="G82" s="6"/>
      <c r="H82" s="6"/>
      <c r="I82" s="6"/>
      <c r="J82" s="6"/>
      <c r="K82" s="6"/>
      <c r="L82" s="6"/>
      <c r="M82" s="6"/>
      <c r="N82" s="6"/>
      <c r="O82" s="6"/>
      <c r="P82" s="6"/>
      <c r="Q82" s="2"/>
      <c r="R82" s="2"/>
      <c r="S82" s="2"/>
      <c r="T82" s="2"/>
      <c r="U82" s="2"/>
      <c r="V82" s="2"/>
      <c r="W82" s="2"/>
      <c r="X82" s="2"/>
      <c r="Y82" s="2"/>
    </row>
    <row r="83" spans="1:25" x14ac:dyDescent="0.2">
      <c r="A83" s="6"/>
      <c r="B83" s="6"/>
      <c r="C83" s="3"/>
      <c r="D83" s="6"/>
      <c r="E83" s="6"/>
      <c r="F83" s="6"/>
      <c r="G83" s="6"/>
      <c r="H83" s="6"/>
      <c r="I83" s="6"/>
      <c r="J83" s="6"/>
      <c r="K83" s="6"/>
      <c r="L83" s="6"/>
      <c r="M83" s="6"/>
      <c r="N83" s="6"/>
      <c r="O83" s="6"/>
      <c r="P83" s="6"/>
      <c r="Q83" s="2"/>
      <c r="R83" s="2"/>
      <c r="S83" s="2"/>
      <c r="T83" s="2"/>
      <c r="U83" s="2"/>
      <c r="V83" s="2"/>
      <c r="W83" s="2"/>
      <c r="X83" s="2"/>
      <c r="Y83" s="2"/>
    </row>
    <row r="84" spans="1:25" x14ac:dyDescent="0.2">
      <c r="A84" s="6"/>
      <c r="B84" s="6"/>
      <c r="C84" s="3"/>
      <c r="D84" s="6"/>
      <c r="E84" s="6"/>
      <c r="F84" s="6"/>
      <c r="G84" s="6"/>
      <c r="H84" s="6"/>
      <c r="I84" s="6"/>
      <c r="J84" s="6"/>
      <c r="K84" s="6"/>
      <c r="L84" s="6"/>
      <c r="M84" s="6"/>
      <c r="N84" s="6"/>
      <c r="O84" s="6"/>
      <c r="P84" s="6"/>
      <c r="Q84" s="2"/>
      <c r="R84" s="2"/>
      <c r="S84" s="2"/>
      <c r="T84" s="2"/>
      <c r="U84" s="2"/>
      <c r="V84" s="2"/>
      <c r="W84" s="2"/>
      <c r="X84" s="2"/>
      <c r="Y84" s="2"/>
    </row>
    <row r="85" spans="1:25" x14ac:dyDescent="0.2">
      <c r="A85" s="6"/>
      <c r="B85" s="6"/>
      <c r="C85" s="3"/>
      <c r="D85" s="6"/>
      <c r="E85" s="6"/>
      <c r="F85" s="6"/>
      <c r="G85" s="6"/>
      <c r="H85" s="6"/>
      <c r="I85" s="6"/>
      <c r="J85" s="6"/>
      <c r="K85" s="6"/>
      <c r="L85" s="6"/>
      <c r="M85" s="6"/>
      <c r="N85" s="6"/>
      <c r="O85" s="6"/>
      <c r="P85" s="6"/>
      <c r="Q85" s="2"/>
      <c r="R85" s="2"/>
      <c r="S85" s="2"/>
      <c r="T85" s="2"/>
      <c r="U85" s="2"/>
      <c r="V85" s="2"/>
      <c r="W85" s="2"/>
      <c r="X85" s="2"/>
      <c r="Y85" s="2"/>
    </row>
    <row r="86" spans="1:25" x14ac:dyDescent="0.2">
      <c r="A86" s="6"/>
      <c r="B86" s="6"/>
      <c r="C86" s="3"/>
      <c r="D86" s="6"/>
      <c r="E86" s="6"/>
      <c r="F86" s="6"/>
      <c r="G86" s="6"/>
      <c r="H86" s="6"/>
      <c r="I86" s="6"/>
      <c r="J86" s="6"/>
      <c r="K86" s="6"/>
      <c r="L86" s="6"/>
      <c r="M86" s="6"/>
      <c r="N86" s="6"/>
      <c r="O86" s="6"/>
      <c r="P86" s="6"/>
      <c r="Q86" s="2"/>
      <c r="R86" s="2"/>
      <c r="S86" s="2"/>
      <c r="T86" s="2"/>
      <c r="U86" s="2"/>
      <c r="V86" s="2"/>
      <c r="W86" s="2"/>
      <c r="X86" s="2"/>
      <c r="Y86" s="2"/>
    </row>
    <row r="87" spans="1:25" x14ac:dyDescent="0.2">
      <c r="A87" s="6"/>
      <c r="B87" s="6"/>
      <c r="C87" s="3"/>
      <c r="D87" s="6"/>
      <c r="E87" s="6"/>
      <c r="F87" s="6"/>
      <c r="G87" s="6"/>
      <c r="H87" s="6"/>
      <c r="I87" s="6"/>
      <c r="J87" s="6"/>
      <c r="K87" s="6"/>
      <c r="L87" s="6"/>
      <c r="M87" s="6"/>
      <c r="N87" s="6"/>
      <c r="O87" s="6"/>
      <c r="P87" s="6"/>
      <c r="Q87" s="2"/>
      <c r="R87" s="2"/>
      <c r="S87" s="2"/>
      <c r="T87" s="2"/>
      <c r="U87" s="2"/>
      <c r="V87" s="2"/>
      <c r="W87" s="2"/>
      <c r="X87" s="2"/>
      <c r="Y87" s="2"/>
    </row>
    <row r="88" spans="1:25" x14ac:dyDescent="0.2">
      <c r="A88" s="6"/>
      <c r="B88" s="6"/>
      <c r="C88" s="3"/>
      <c r="D88" s="6"/>
      <c r="E88" s="6"/>
      <c r="F88" s="6"/>
      <c r="G88" s="6"/>
      <c r="H88" s="6"/>
      <c r="I88" s="6"/>
      <c r="J88" s="6"/>
      <c r="K88" s="6"/>
      <c r="L88" s="6"/>
      <c r="M88" s="6"/>
      <c r="N88" s="6"/>
      <c r="O88" s="6"/>
      <c r="P88" s="6"/>
      <c r="Q88" s="2"/>
      <c r="R88" s="2"/>
      <c r="S88" s="2"/>
      <c r="T88" s="2"/>
      <c r="U88" s="2"/>
      <c r="V88" s="2"/>
      <c r="W88" s="2"/>
      <c r="X88" s="2"/>
      <c r="Y88" s="2"/>
    </row>
    <row r="89" spans="1:25" x14ac:dyDescent="0.2">
      <c r="A89" s="6"/>
      <c r="B89" s="6"/>
      <c r="C89" s="3"/>
      <c r="D89" s="6"/>
      <c r="E89" s="6"/>
      <c r="F89" s="6"/>
      <c r="G89" s="6"/>
      <c r="H89" s="6"/>
      <c r="I89" s="6"/>
      <c r="J89" s="6"/>
      <c r="K89" s="6"/>
      <c r="L89" s="6"/>
      <c r="M89" s="6"/>
      <c r="N89" s="6"/>
      <c r="O89" s="6"/>
      <c r="P89" s="6"/>
      <c r="Q89" s="2"/>
      <c r="R89" s="2"/>
      <c r="S89" s="2"/>
      <c r="T89" s="2"/>
      <c r="U89" s="2"/>
      <c r="V89" s="2"/>
      <c r="W89" s="2"/>
      <c r="X89" s="2"/>
      <c r="Y89" s="2"/>
    </row>
    <row r="90" spans="1:25" x14ac:dyDescent="0.2">
      <c r="A90" s="6"/>
      <c r="B90" s="6"/>
      <c r="C90" s="3"/>
      <c r="D90" s="6"/>
      <c r="E90" s="6"/>
      <c r="F90" s="6"/>
      <c r="G90" s="6"/>
      <c r="H90" s="6"/>
      <c r="I90" s="6"/>
      <c r="J90" s="6"/>
      <c r="K90" s="6"/>
      <c r="L90" s="6"/>
      <c r="M90" s="6"/>
      <c r="N90" s="6"/>
      <c r="O90" s="6"/>
      <c r="P90" s="6"/>
      <c r="Q90" s="2"/>
      <c r="R90" s="2"/>
      <c r="S90" s="2"/>
      <c r="T90" s="2"/>
      <c r="U90" s="2"/>
      <c r="V90" s="2"/>
      <c r="W90" s="2"/>
      <c r="X90" s="2"/>
      <c r="Y90" s="2"/>
    </row>
    <row r="91" spans="1:25" x14ac:dyDescent="0.2">
      <c r="A91" s="6"/>
      <c r="B91" s="6"/>
      <c r="C91" s="3"/>
      <c r="D91" s="6"/>
      <c r="E91" s="6"/>
      <c r="F91" s="6"/>
      <c r="G91" s="6"/>
      <c r="H91" s="6"/>
      <c r="I91" s="6"/>
      <c r="J91" s="6"/>
      <c r="K91" s="6"/>
      <c r="L91" s="6"/>
      <c r="M91" s="6"/>
      <c r="N91" s="6"/>
      <c r="O91" s="6"/>
      <c r="P91" s="6"/>
      <c r="Q91" s="2"/>
      <c r="R91" s="2"/>
      <c r="S91" s="2"/>
      <c r="T91" s="2"/>
      <c r="U91" s="2"/>
      <c r="V91" s="2"/>
      <c r="W91" s="2"/>
      <c r="X91" s="2"/>
      <c r="Y91" s="2"/>
    </row>
    <row r="92" spans="1:25" x14ac:dyDescent="0.2">
      <c r="A92" s="6"/>
      <c r="B92" s="6"/>
      <c r="C92" s="3"/>
      <c r="D92" s="6"/>
      <c r="E92" s="6"/>
      <c r="F92" s="6"/>
      <c r="G92" s="6"/>
      <c r="H92" s="6"/>
      <c r="I92" s="6"/>
      <c r="J92" s="6"/>
      <c r="K92" s="6"/>
      <c r="L92" s="6"/>
      <c r="M92" s="6"/>
      <c r="N92" s="6"/>
      <c r="O92" s="6"/>
      <c r="P92" s="6"/>
      <c r="Q92" s="2"/>
      <c r="R92" s="2"/>
      <c r="S92" s="2"/>
      <c r="T92" s="2"/>
      <c r="U92" s="2"/>
      <c r="V92" s="2"/>
      <c r="W92" s="2"/>
      <c r="X92" s="2"/>
      <c r="Y92" s="2"/>
    </row>
    <row r="93" spans="1:25" x14ac:dyDescent="0.2">
      <c r="A93" s="6"/>
      <c r="B93" s="6"/>
      <c r="C93" s="3"/>
      <c r="D93" s="6"/>
      <c r="E93" s="6"/>
      <c r="F93" s="6"/>
      <c r="G93" s="6"/>
      <c r="H93" s="6"/>
      <c r="I93" s="6"/>
      <c r="J93" s="6"/>
      <c r="K93" s="6"/>
      <c r="L93" s="6"/>
      <c r="M93" s="6"/>
      <c r="N93" s="6"/>
      <c r="O93" s="6"/>
      <c r="P93" s="6"/>
      <c r="Q93" s="2"/>
      <c r="R93" s="2"/>
      <c r="S93" s="2"/>
      <c r="T93" s="2"/>
      <c r="U93" s="2"/>
      <c r="V93" s="2"/>
      <c r="W93" s="2"/>
      <c r="X93" s="2"/>
      <c r="Y93" s="2"/>
    </row>
    <row r="94" spans="1:25" x14ac:dyDescent="0.2">
      <c r="A94" s="6"/>
      <c r="B94" s="6"/>
      <c r="C94" s="3"/>
      <c r="D94" s="6"/>
      <c r="E94" s="6"/>
      <c r="F94" s="6"/>
      <c r="G94" s="6"/>
      <c r="H94" s="6"/>
      <c r="I94" s="6"/>
      <c r="J94" s="6"/>
      <c r="K94" s="6"/>
      <c r="L94" s="6"/>
      <c r="M94" s="6"/>
      <c r="N94" s="6"/>
      <c r="O94" s="6"/>
      <c r="P94" s="6"/>
      <c r="Q94" s="2"/>
      <c r="R94" s="2"/>
      <c r="S94" s="2"/>
      <c r="T94" s="2"/>
      <c r="U94" s="2"/>
      <c r="V94" s="2"/>
      <c r="W94" s="2"/>
      <c r="X94" s="2"/>
      <c r="Y94" s="2"/>
    </row>
    <row r="95" spans="1:25" x14ac:dyDescent="0.2">
      <c r="A95" s="6"/>
      <c r="B95" s="6"/>
      <c r="C95" s="3"/>
      <c r="D95" s="6"/>
      <c r="E95" s="6"/>
      <c r="F95" s="6"/>
      <c r="G95" s="6"/>
      <c r="H95" s="6"/>
      <c r="I95" s="6"/>
      <c r="J95" s="6"/>
      <c r="K95" s="6"/>
      <c r="L95" s="6"/>
      <c r="M95" s="6"/>
      <c r="N95" s="6"/>
      <c r="O95" s="6"/>
      <c r="P95" s="6"/>
      <c r="Q95" s="2"/>
      <c r="R95" s="2"/>
      <c r="S95" s="2"/>
      <c r="T95" s="2"/>
      <c r="U95" s="2"/>
      <c r="V95" s="2"/>
      <c r="W95" s="2"/>
      <c r="X95" s="2"/>
      <c r="Y95" s="2"/>
    </row>
    <row r="96" spans="1:25" x14ac:dyDescent="0.2">
      <c r="A96" s="6"/>
      <c r="B96" s="6"/>
      <c r="C96" s="3"/>
      <c r="D96" s="6"/>
      <c r="E96" s="6"/>
      <c r="F96" s="6"/>
      <c r="G96" s="6"/>
      <c r="H96" s="6"/>
      <c r="I96" s="6"/>
      <c r="J96" s="6"/>
      <c r="K96" s="6"/>
      <c r="L96" s="6"/>
      <c r="M96" s="6"/>
      <c r="N96" s="6"/>
      <c r="O96" s="6"/>
      <c r="P96" s="6"/>
      <c r="Q96" s="2"/>
      <c r="R96" s="2"/>
      <c r="S96" s="2"/>
      <c r="T96" s="2"/>
      <c r="U96" s="2"/>
      <c r="V96" s="2"/>
      <c r="W96" s="2"/>
      <c r="X96" s="2"/>
      <c r="Y96" s="2"/>
    </row>
    <row r="97" spans="1:39" x14ac:dyDescent="0.2">
      <c r="A97" s="6"/>
      <c r="B97" s="6"/>
      <c r="C97" s="3"/>
      <c r="D97" s="6"/>
      <c r="E97" s="6"/>
      <c r="F97" s="6"/>
      <c r="G97" s="6"/>
      <c r="H97" s="6"/>
      <c r="I97" s="6"/>
      <c r="J97" s="6"/>
      <c r="K97" s="6"/>
      <c r="L97" s="6"/>
      <c r="M97" s="6"/>
      <c r="N97" s="6"/>
      <c r="O97" s="6"/>
      <c r="P97" s="6"/>
      <c r="Q97" s="2"/>
      <c r="R97" s="2"/>
      <c r="S97" s="2"/>
      <c r="T97" s="2"/>
      <c r="U97" s="2"/>
      <c r="V97" s="2"/>
      <c r="W97" s="2"/>
      <c r="X97" s="2"/>
      <c r="Y97" s="2"/>
    </row>
    <row r="98" spans="1:39" x14ac:dyDescent="0.2">
      <c r="A98" s="6"/>
      <c r="B98" s="6"/>
      <c r="C98" s="3"/>
      <c r="D98" s="6"/>
      <c r="E98" s="6"/>
      <c r="F98" s="6"/>
      <c r="G98" s="6"/>
      <c r="H98" s="6"/>
      <c r="I98" s="6"/>
      <c r="J98" s="6"/>
      <c r="K98" s="6"/>
      <c r="L98" s="6"/>
      <c r="M98" s="6"/>
      <c r="N98" s="6"/>
      <c r="O98" s="6"/>
      <c r="P98" s="6"/>
      <c r="Q98" s="2"/>
      <c r="R98" s="2"/>
      <c r="S98" s="2"/>
      <c r="T98" s="2"/>
      <c r="U98" s="2"/>
      <c r="V98" s="2"/>
      <c r="W98" s="2"/>
      <c r="X98" s="2"/>
      <c r="Y98" s="2"/>
    </row>
    <row r="99" spans="1:39" x14ac:dyDescent="0.2">
      <c r="A99" s="6"/>
      <c r="B99" s="6"/>
      <c r="C99" s="3"/>
      <c r="D99" s="6"/>
      <c r="E99" s="6"/>
      <c r="F99" s="6"/>
      <c r="G99" s="6"/>
      <c r="H99" s="6"/>
      <c r="I99" s="6"/>
      <c r="J99" s="6"/>
      <c r="K99" s="6"/>
      <c r="L99" s="6"/>
      <c r="M99" s="6"/>
      <c r="N99" s="6"/>
      <c r="O99" s="6"/>
      <c r="P99" s="6"/>
      <c r="Q99" s="2"/>
      <c r="R99" s="2"/>
      <c r="S99" s="2"/>
      <c r="T99" s="2"/>
      <c r="U99" s="2"/>
      <c r="V99" s="2"/>
      <c r="W99" s="2"/>
      <c r="X99" s="2"/>
      <c r="Y99" s="2"/>
    </row>
    <row r="100" spans="1:39" x14ac:dyDescent="0.2">
      <c r="A100" s="6"/>
      <c r="B100" s="6"/>
      <c r="C100" s="3"/>
      <c r="D100" s="6"/>
      <c r="E100" s="6"/>
      <c r="F100" s="6"/>
      <c r="G100" s="6"/>
      <c r="H100" s="6"/>
      <c r="I100" s="6"/>
      <c r="J100" s="6"/>
      <c r="K100" s="6"/>
      <c r="L100" s="6"/>
      <c r="M100" s="6"/>
      <c r="N100" s="6"/>
      <c r="O100" s="6"/>
      <c r="P100" s="6"/>
      <c r="Q100" s="2"/>
      <c r="R100" s="2"/>
      <c r="S100" s="2"/>
      <c r="T100" s="2"/>
      <c r="U100" s="2"/>
      <c r="V100" s="2"/>
      <c r="W100" s="2"/>
      <c r="X100" s="2"/>
      <c r="Y100" s="2"/>
    </row>
    <row r="101" spans="1:39" x14ac:dyDescent="0.2">
      <c r="A101" s="6"/>
      <c r="B101" s="6"/>
      <c r="C101" s="3"/>
      <c r="D101" s="6"/>
      <c r="E101" s="6"/>
      <c r="F101" s="6"/>
      <c r="G101" s="6"/>
      <c r="H101" s="6"/>
      <c r="I101" s="6"/>
      <c r="J101" s="6"/>
      <c r="K101" s="6"/>
      <c r="L101" s="6"/>
      <c r="M101" s="6"/>
      <c r="N101" s="6"/>
      <c r="O101" s="6"/>
      <c r="P101" s="6"/>
      <c r="Q101" s="2"/>
      <c r="R101" s="2"/>
      <c r="S101" s="2"/>
      <c r="T101" s="2"/>
      <c r="U101" s="2"/>
      <c r="V101" s="2"/>
      <c r="W101" s="2"/>
      <c r="X101" s="2"/>
      <c r="Y101" s="2"/>
    </row>
    <row r="102" spans="1:39" x14ac:dyDescent="0.2">
      <c r="A102" s="6"/>
      <c r="B102" s="6"/>
      <c r="C102" s="3"/>
      <c r="D102" s="6"/>
      <c r="E102" s="6"/>
      <c r="F102" s="6"/>
      <c r="G102" s="6"/>
      <c r="H102" s="6"/>
      <c r="I102" s="6"/>
      <c r="J102" s="6"/>
      <c r="K102" s="6"/>
      <c r="L102" s="6"/>
      <c r="M102" s="6"/>
      <c r="N102" s="6"/>
      <c r="O102" s="6"/>
      <c r="P102" s="6"/>
      <c r="Q102" s="2"/>
      <c r="R102" s="2"/>
      <c r="S102" s="2"/>
      <c r="T102" s="2"/>
      <c r="U102" s="2"/>
      <c r="V102" s="2"/>
      <c r="W102" s="2"/>
      <c r="X102" s="2"/>
      <c r="Y102" s="2"/>
    </row>
    <row r="103" spans="1:39" x14ac:dyDescent="0.2">
      <c r="A103" s="149"/>
      <c r="B103" s="149"/>
      <c r="C103" s="151"/>
      <c r="D103" s="149"/>
      <c r="E103" s="149"/>
      <c r="F103" s="149"/>
      <c r="G103" s="149"/>
      <c r="H103" s="149"/>
      <c r="I103" s="149"/>
      <c r="J103" s="149"/>
      <c r="K103" s="149"/>
      <c r="L103" s="149"/>
      <c r="M103" s="149"/>
      <c r="N103" s="149"/>
      <c r="O103" s="149"/>
      <c r="P103" s="149"/>
      <c r="Q103" s="11"/>
      <c r="R103" s="11"/>
      <c r="S103" s="11"/>
      <c r="T103" s="11"/>
      <c r="U103" s="11"/>
      <c r="V103" s="11"/>
      <c r="W103" s="11"/>
      <c r="X103" s="11"/>
      <c r="Y103" s="11"/>
      <c r="Z103" s="11"/>
      <c r="AA103" s="11"/>
      <c r="AB103" s="11"/>
      <c r="AC103" s="11"/>
      <c r="AD103" s="11"/>
      <c r="AE103" s="11"/>
      <c r="AF103" s="11"/>
      <c r="AG103" s="11"/>
      <c r="AH103" s="11"/>
      <c r="AI103" s="11"/>
      <c r="AJ103" s="11"/>
      <c r="AK103" s="11"/>
      <c r="AL103" s="11"/>
      <c r="AM103" s="11"/>
    </row>
    <row r="104" spans="1:39" s="37" customFormat="1" x14ac:dyDescent="0.2">
      <c r="A104" s="149"/>
      <c r="B104" s="149"/>
      <c r="C104" s="151"/>
      <c r="D104" s="149"/>
      <c r="E104" s="149"/>
      <c r="F104" s="149"/>
      <c r="G104" s="149"/>
      <c r="H104" s="149"/>
      <c r="I104" s="149"/>
      <c r="J104" s="149"/>
      <c r="K104" s="149"/>
      <c r="L104" s="149"/>
      <c r="M104" s="149"/>
      <c r="N104" s="149"/>
      <c r="O104" s="149"/>
      <c r="P104" s="149"/>
      <c r="Q104" s="11"/>
      <c r="R104" s="11"/>
      <c r="S104" s="11"/>
      <c r="T104" s="11"/>
      <c r="U104" s="11"/>
      <c r="V104" s="11"/>
      <c r="W104" s="11"/>
      <c r="X104" s="11"/>
      <c r="Y104" s="11"/>
      <c r="Z104" s="11"/>
      <c r="AA104" s="11"/>
      <c r="AB104" s="11"/>
      <c r="AC104" s="11"/>
      <c r="AD104" s="11"/>
      <c r="AE104" s="11"/>
      <c r="AF104" s="11"/>
      <c r="AG104" s="11"/>
      <c r="AH104" s="11"/>
      <c r="AI104" s="11"/>
      <c r="AJ104" s="11"/>
      <c r="AK104" s="11"/>
      <c r="AL104" s="11"/>
      <c r="AM104" s="11"/>
    </row>
    <row r="105" spans="1:39" x14ac:dyDescent="0.2">
      <c r="A105" s="149"/>
      <c r="B105" s="149"/>
      <c r="C105" s="151"/>
      <c r="D105" s="149"/>
      <c r="E105" s="149"/>
      <c r="F105" s="149"/>
      <c r="G105" s="149"/>
      <c r="H105" s="149"/>
      <c r="I105" s="149"/>
      <c r="J105" s="149"/>
      <c r="K105" s="149"/>
      <c r="L105" s="149"/>
      <c r="M105" s="149"/>
      <c r="N105" s="149"/>
      <c r="O105" s="149"/>
      <c r="P105" s="149"/>
      <c r="Q105" s="11"/>
      <c r="R105" s="11"/>
      <c r="S105" s="11"/>
      <c r="T105" s="11"/>
      <c r="U105" s="11"/>
      <c r="V105" s="11"/>
      <c r="W105" s="11"/>
      <c r="X105" s="11"/>
      <c r="Y105" s="11"/>
      <c r="Z105" s="11"/>
      <c r="AA105" s="11"/>
      <c r="AB105" s="11"/>
      <c r="AC105" s="11"/>
      <c r="AD105" s="11"/>
      <c r="AE105" s="11"/>
      <c r="AF105" s="11"/>
      <c r="AG105" s="11"/>
      <c r="AH105" s="11"/>
      <c r="AI105" s="11"/>
      <c r="AJ105" s="11"/>
      <c r="AK105" s="11"/>
      <c r="AL105" s="11"/>
      <c r="AM105" s="11"/>
    </row>
    <row r="106" spans="1:39" x14ac:dyDescent="0.2">
      <c r="A106" s="149"/>
      <c r="B106" s="149"/>
      <c r="C106" s="151"/>
      <c r="D106" s="149"/>
      <c r="E106" s="149"/>
      <c r="F106" s="149"/>
      <c r="G106" s="149"/>
      <c r="H106" s="149"/>
      <c r="I106" s="149"/>
      <c r="J106" s="149"/>
      <c r="K106" s="149"/>
      <c r="L106" s="149"/>
      <c r="M106" s="149"/>
      <c r="N106" s="149"/>
      <c r="O106" s="149"/>
      <c r="P106" s="149"/>
      <c r="Q106" s="11"/>
      <c r="R106" s="11"/>
      <c r="S106" s="11"/>
      <c r="T106" s="11"/>
      <c r="U106" s="11"/>
      <c r="V106" s="11"/>
      <c r="W106" s="11"/>
      <c r="X106" s="11"/>
      <c r="Y106" s="11"/>
      <c r="Z106" s="11"/>
      <c r="AA106" s="11"/>
      <c r="AB106" s="11"/>
      <c r="AC106" s="11"/>
      <c r="AD106" s="11"/>
      <c r="AE106" s="11"/>
      <c r="AF106" s="11"/>
      <c r="AG106" s="11"/>
      <c r="AH106" s="11"/>
      <c r="AI106" s="11"/>
      <c r="AJ106" s="11"/>
      <c r="AK106" s="11"/>
      <c r="AL106" s="11"/>
      <c r="AM106" s="11"/>
    </row>
    <row r="107" spans="1:39" x14ac:dyDescent="0.2">
      <c r="A107" s="149"/>
      <c r="B107" s="149"/>
      <c r="C107" s="151"/>
      <c r="D107" s="149"/>
      <c r="E107" s="149"/>
      <c r="F107" s="149"/>
      <c r="G107" s="149"/>
      <c r="H107" s="149"/>
      <c r="I107" s="149"/>
      <c r="J107" s="149"/>
      <c r="K107" s="149"/>
      <c r="L107" s="149"/>
      <c r="M107" s="149"/>
      <c r="N107" s="149"/>
      <c r="O107" s="149"/>
      <c r="P107" s="149"/>
      <c r="Q107" s="11"/>
      <c r="R107" s="11"/>
      <c r="S107" s="11"/>
      <c r="T107" s="11"/>
      <c r="U107" s="11"/>
      <c r="V107" s="11"/>
      <c r="W107" s="11"/>
      <c r="X107" s="11"/>
      <c r="Y107" s="11"/>
      <c r="Z107" s="11"/>
      <c r="AA107" s="11"/>
      <c r="AB107" s="11"/>
      <c r="AC107" s="11"/>
      <c r="AD107" s="11"/>
      <c r="AE107" s="11"/>
      <c r="AF107" s="11"/>
      <c r="AG107" s="11"/>
      <c r="AH107" s="11"/>
      <c r="AI107" s="11"/>
      <c r="AJ107" s="11"/>
      <c r="AK107" s="11"/>
      <c r="AL107" s="11"/>
      <c r="AM107" s="11"/>
    </row>
    <row r="108" spans="1:39" x14ac:dyDescent="0.2">
      <c r="A108" s="149"/>
      <c r="B108" s="149"/>
      <c r="C108" s="151"/>
      <c r="D108" s="149"/>
      <c r="E108" s="149"/>
      <c r="F108" s="149"/>
      <c r="G108" s="149"/>
      <c r="H108" s="149"/>
      <c r="I108" s="149"/>
      <c r="J108" s="149"/>
      <c r="K108" s="149"/>
      <c r="L108" s="149"/>
      <c r="M108" s="149"/>
      <c r="N108" s="149"/>
      <c r="O108" s="149"/>
      <c r="P108" s="149"/>
      <c r="Q108" s="11"/>
      <c r="R108" s="11"/>
      <c r="S108" s="11"/>
      <c r="T108" s="11"/>
      <c r="U108" s="11"/>
      <c r="V108" s="11"/>
      <c r="W108" s="11"/>
      <c r="X108" s="11"/>
      <c r="Y108" s="11"/>
      <c r="Z108" s="11"/>
      <c r="AA108" s="11"/>
      <c r="AB108" s="11"/>
      <c r="AC108" s="11"/>
      <c r="AD108" s="11"/>
      <c r="AE108" s="11"/>
      <c r="AF108" s="11"/>
      <c r="AG108" s="11"/>
      <c r="AH108" s="11"/>
      <c r="AI108" s="11"/>
      <c r="AJ108" s="11"/>
      <c r="AK108" s="11"/>
      <c r="AL108" s="11"/>
      <c r="AM108" s="11"/>
    </row>
    <row r="109" spans="1:39" x14ac:dyDescent="0.2">
      <c r="A109" s="149"/>
      <c r="B109" s="149"/>
      <c r="C109" s="151"/>
      <c r="D109" s="149"/>
      <c r="E109" s="149"/>
      <c r="F109" s="149"/>
      <c r="G109" s="149"/>
      <c r="H109" s="149"/>
      <c r="I109" s="149"/>
      <c r="J109" s="149"/>
      <c r="K109" s="149"/>
      <c r="L109" s="149"/>
      <c r="M109" s="149"/>
      <c r="N109" s="149"/>
      <c r="O109" s="149"/>
      <c r="P109" s="149"/>
      <c r="Q109" s="11"/>
      <c r="R109" s="11"/>
      <c r="S109" s="11"/>
      <c r="T109" s="11"/>
      <c r="U109" s="11"/>
      <c r="V109" s="11"/>
      <c r="W109" s="11"/>
      <c r="X109" s="11"/>
      <c r="Y109" s="11"/>
      <c r="Z109" s="11"/>
      <c r="AA109" s="11"/>
      <c r="AB109" s="11"/>
      <c r="AC109" s="11"/>
      <c r="AD109" s="11"/>
      <c r="AE109" s="11"/>
      <c r="AF109" s="11"/>
      <c r="AG109" s="11"/>
      <c r="AH109" s="11"/>
      <c r="AI109" s="11"/>
      <c r="AJ109" s="11"/>
      <c r="AK109" s="11"/>
      <c r="AL109" s="11"/>
      <c r="AM109" s="11"/>
    </row>
    <row r="110" spans="1:39" x14ac:dyDescent="0.2">
      <c r="A110" s="149"/>
      <c r="B110" s="149"/>
      <c r="C110" s="151"/>
      <c r="D110" s="149"/>
      <c r="E110" s="149"/>
      <c r="F110" s="149"/>
      <c r="G110" s="149"/>
      <c r="H110" s="149"/>
      <c r="I110" s="149"/>
      <c r="J110" s="149"/>
      <c r="K110" s="149"/>
      <c r="L110" s="149"/>
      <c r="M110" s="149"/>
      <c r="N110" s="149"/>
      <c r="O110" s="149"/>
      <c r="P110" s="149"/>
      <c r="Q110" s="11"/>
      <c r="R110" s="11"/>
      <c r="S110" s="11"/>
      <c r="T110" s="11"/>
      <c r="U110" s="11"/>
      <c r="V110" s="11"/>
      <c r="W110" s="11"/>
      <c r="X110" s="11"/>
      <c r="Y110" s="11"/>
      <c r="Z110" s="11"/>
      <c r="AA110" s="11"/>
      <c r="AB110" s="11"/>
      <c r="AC110" s="11"/>
      <c r="AD110" s="11"/>
      <c r="AE110" s="11"/>
      <c r="AF110" s="11"/>
      <c r="AG110" s="11"/>
      <c r="AH110" s="11"/>
      <c r="AI110" s="11"/>
      <c r="AJ110" s="11"/>
      <c r="AK110" s="11"/>
      <c r="AL110" s="11"/>
      <c r="AM110" s="11"/>
    </row>
    <row r="111" spans="1:39" x14ac:dyDescent="0.2">
      <c r="A111" s="149"/>
      <c r="B111" s="149"/>
      <c r="C111" s="151"/>
      <c r="D111" s="149"/>
      <c r="E111" s="149"/>
      <c r="F111" s="149"/>
      <c r="G111" s="149"/>
      <c r="H111" s="149"/>
      <c r="I111" s="149"/>
      <c r="J111" s="149"/>
      <c r="K111" s="149"/>
      <c r="L111" s="149"/>
      <c r="M111" s="149"/>
      <c r="N111" s="149"/>
      <c r="O111" s="149"/>
      <c r="P111" s="149"/>
      <c r="Q111" s="11"/>
      <c r="R111" s="11"/>
      <c r="S111" s="11"/>
      <c r="T111" s="11"/>
      <c r="U111" s="11"/>
      <c r="V111" s="11"/>
      <c r="W111" s="11"/>
      <c r="X111" s="11"/>
      <c r="Y111" s="11"/>
      <c r="Z111" s="11"/>
      <c r="AA111" s="11"/>
      <c r="AB111" s="11"/>
      <c r="AC111" s="11"/>
      <c r="AD111" s="11"/>
      <c r="AE111" s="11"/>
      <c r="AF111" s="11"/>
      <c r="AG111" s="11"/>
      <c r="AH111" s="11"/>
      <c r="AI111" s="11"/>
      <c r="AJ111" s="11"/>
      <c r="AK111" s="11"/>
      <c r="AL111" s="11"/>
      <c r="AM111" s="11"/>
    </row>
    <row r="112" spans="1:39" x14ac:dyDescent="0.2">
      <c r="B112" s="149"/>
      <c r="C112" s="151"/>
    </row>
    <row r="113" spans="2:3" x14ac:dyDescent="0.2">
      <c r="B113" s="149"/>
      <c r="C113" s="151"/>
    </row>
    <row r="114" spans="2:3" x14ac:dyDescent="0.2">
      <c r="B114" s="149"/>
      <c r="C114" s="151"/>
    </row>
    <row r="115" spans="2:3" x14ac:dyDescent="0.2">
      <c r="B115" s="149"/>
      <c r="C115" s="151"/>
    </row>
    <row r="116" spans="2:3" x14ac:dyDescent="0.2">
      <c r="B116" s="149"/>
      <c r="C116" s="151"/>
    </row>
    <row r="117" spans="2:3" x14ac:dyDescent="0.2">
      <c r="B117" s="149"/>
      <c r="C117" s="151"/>
    </row>
    <row r="118" spans="2:3" x14ac:dyDescent="0.2">
      <c r="B118" s="149"/>
      <c r="C118" s="151"/>
    </row>
    <row r="119" spans="2:3" x14ac:dyDescent="0.2">
      <c r="B119" s="149"/>
      <c r="C119" s="151"/>
    </row>
    <row r="120" spans="2:3" x14ac:dyDescent="0.2">
      <c r="B120" s="149"/>
      <c r="C120" s="151"/>
    </row>
    <row r="121" spans="2:3" x14ac:dyDescent="0.2">
      <c r="B121" s="149"/>
      <c r="C121" s="151"/>
    </row>
    <row r="122" spans="2:3" x14ac:dyDescent="0.2">
      <c r="B122" s="149"/>
      <c r="C122" s="151"/>
    </row>
    <row r="123" spans="2:3" x14ac:dyDescent="0.2">
      <c r="B123" s="149"/>
      <c r="C123" s="151"/>
    </row>
    <row r="124" spans="2:3" x14ac:dyDescent="0.2">
      <c r="B124" s="149"/>
      <c r="C124" s="151"/>
    </row>
    <row r="125" spans="2:3" x14ac:dyDescent="0.2">
      <c r="B125" s="149"/>
      <c r="C125" s="151"/>
    </row>
    <row r="126" spans="2:3" x14ac:dyDescent="0.2">
      <c r="B126" s="149"/>
      <c r="C126" s="151"/>
    </row>
    <row r="127" spans="2:3" x14ac:dyDescent="0.2">
      <c r="B127" s="149"/>
      <c r="C127" s="151"/>
    </row>
    <row r="128" spans="2:3" x14ac:dyDescent="0.2">
      <c r="B128" s="149"/>
      <c r="C128" s="151"/>
    </row>
    <row r="129" spans="2:3" x14ac:dyDescent="0.2">
      <c r="B129" s="149"/>
      <c r="C129" s="151"/>
    </row>
  </sheetData>
  <dataValidations count="2">
    <dataValidation type="list" allowBlank="1" showInputMessage="1" showErrorMessage="1" sqref="P25 P8">
      <formula1>"Actual/Actual (ISDA),Actual/360,30/360 (Bond Basis),30E/360 (Eurobond Basis),Actual/365 (Fixed),Actual/Actual (ISMA),Actual/Actual (AFB),1/1,30/360 (Italian),Simple"</formula1>
    </dataValidation>
    <dataValidation type="list" allowBlank="1" showInputMessage="1" showErrorMessage="1" sqref="O25 O8">
      <formula1>"Following,Modified Following,Preceding,Modified Preceding,Unadjusted,Half-Month Modified Following"</formula1>
    </dataValidation>
  </dataValidations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G129"/>
  <sheetViews>
    <sheetView showGridLines="0" workbookViewId="0">
      <selection activeCell="E2" sqref="E2"/>
    </sheetView>
  </sheetViews>
  <sheetFormatPr defaultColWidth="2.85546875" defaultRowHeight="11.25" outlineLevelCol="1" x14ac:dyDescent="0.2"/>
  <cols>
    <col min="1" max="1" width="2.7109375" style="7" customWidth="1"/>
    <col min="2" max="2" width="4" style="7" bestFit="1" customWidth="1"/>
    <col min="3" max="3" width="4" style="5" bestFit="1" customWidth="1"/>
    <col min="4" max="4" width="15.140625" style="7" bestFit="1" customWidth="1"/>
    <col min="5" max="7" width="17.28515625" style="7" customWidth="1"/>
    <col min="8" max="8" width="8" style="7" bestFit="1" customWidth="1"/>
    <col min="9" max="9" width="13.140625" style="7" bestFit="1" customWidth="1"/>
    <col min="10" max="10" width="17.28515625" style="7" bestFit="1" customWidth="1"/>
    <col min="11" max="11" width="2.7109375" style="7" hidden="1" customWidth="1" outlineLevel="1"/>
    <col min="12" max="12" width="15.140625" style="7" hidden="1" customWidth="1" outlineLevel="1"/>
    <col min="13" max="13" width="2.7109375" style="7" hidden="1" customWidth="1" outlineLevel="1"/>
    <col min="14" max="14" width="14.140625" style="7" hidden="1" customWidth="1" outlineLevel="1"/>
    <col min="15" max="16" width="19.28515625" style="1" hidden="1" customWidth="1" outlineLevel="1"/>
    <col min="17" max="17" width="2.7109375" style="1" customWidth="1" collapsed="1"/>
    <col min="18" max="25" width="27.28515625" style="1" customWidth="1"/>
    <col min="26" max="26" width="27.28515625" style="37" customWidth="1"/>
    <col min="27" max="29" width="27.28515625" style="11" customWidth="1"/>
    <col min="30" max="82" width="27.28515625" style="1" customWidth="1"/>
    <col min="83" max="16384" width="2.85546875" style="1"/>
  </cols>
  <sheetData>
    <row r="1" spans="1:25" x14ac:dyDescent="0.2">
      <c r="A1" s="6"/>
      <c r="B1" s="6"/>
      <c r="C1" s="3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2"/>
      <c r="P1" s="2"/>
      <c r="Q1" s="2"/>
      <c r="R1" s="2"/>
      <c r="S1" s="2"/>
      <c r="T1" s="2"/>
      <c r="U1" s="2"/>
      <c r="V1" s="2"/>
      <c r="W1" s="2"/>
      <c r="X1" s="2"/>
      <c r="Y1" s="2"/>
    </row>
    <row r="2" spans="1:25" x14ac:dyDescent="0.2">
      <c r="A2" s="91"/>
      <c r="B2" s="91"/>
      <c r="C2" s="85"/>
      <c r="D2" s="86" t="s">
        <v>76</v>
      </c>
      <c r="E2" s="87" t="s">
        <v>14</v>
      </c>
      <c r="F2" s="91"/>
      <c r="G2" s="91"/>
      <c r="H2" s="91"/>
      <c r="I2" s="91"/>
      <c r="J2" s="91"/>
      <c r="K2" s="57"/>
      <c r="L2" s="86" t="s">
        <v>40</v>
      </c>
      <c r="M2" s="57"/>
      <c r="N2" s="57"/>
      <c r="O2" s="57"/>
      <c r="P2" s="57"/>
      <c r="Q2" s="57"/>
      <c r="R2" s="41"/>
      <c r="S2" s="2"/>
      <c r="T2" s="2"/>
      <c r="U2" s="2"/>
      <c r="V2" s="2"/>
      <c r="W2" s="2"/>
      <c r="X2" s="2"/>
      <c r="Y2" s="2"/>
    </row>
    <row r="3" spans="1:25" x14ac:dyDescent="0.2">
      <c r="A3" s="91"/>
      <c r="B3" s="91"/>
      <c r="C3" s="3"/>
      <c r="D3" s="86" t="s">
        <v>77</v>
      </c>
      <c r="E3" s="87" t="str">
        <f>Currency&amp;CurveTenor</f>
        <v>AUD6M</v>
      </c>
      <c r="F3" s="91"/>
      <c r="G3" s="91"/>
      <c r="H3" s="91"/>
      <c r="I3" s="91"/>
      <c r="J3" s="91"/>
      <c r="K3" s="6"/>
      <c r="L3" s="87" t="str">
        <f>IborIndexFamily&amp;CurveTenor</f>
        <v>AudBBSW6M</v>
      </c>
      <c r="M3" s="6"/>
      <c r="N3" s="57"/>
      <c r="O3" s="57"/>
      <c r="P3" s="57"/>
      <c r="Q3" s="57"/>
      <c r="R3" s="41"/>
      <c r="S3" s="2"/>
      <c r="T3" s="2"/>
      <c r="U3" s="2"/>
      <c r="V3" s="2"/>
      <c r="W3" s="2"/>
      <c r="X3" s="2"/>
      <c r="Y3" s="2"/>
    </row>
    <row r="4" spans="1:25" x14ac:dyDescent="0.2">
      <c r="A4" s="91"/>
      <c r="B4" s="91"/>
      <c r="C4" s="85"/>
      <c r="D4" s="91"/>
      <c r="E4" s="91"/>
      <c r="F4" s="91"/>
      <c r="G4" s="91"/>
      <c r="H4" s="91"/>
      <c r="I4" s="91"/>
      <c r="J4" s="91"/>
      <c r="K4" s="57"/>
      <c r="L4" s="57"/>
      <c r="M4" s="57"/>
      <c r="N4" s="57"/>
      <c r="O4" s="57"/>
      <c r="P4" s="57"/>
      <c r="Q4" s="57"/>
      <c r="R4" s="41"/>
      <c r="S4" s="2"/>
      <c r="T4" s="2"/>
      <c r="U4" s="2"/>
      <c r="V4" s="2"/>
      <c r="W4" s="2"/>
      <c r="X4" s="2"/>
      <c r="Y4" s="2"/>
    </row>
    <row r="5" spans="1:25" x14ac:dyDescent="0.2">
      <c r="A5" s="91"/>
      <c r="B5" s="26"/>
      <c r="C5" s="26"/>
      <c r="D5" s="26" t="s">
        <v>47</v>
      </c>
      <c r="E5" s="26" t="s">
        <v>63</v>
      </c>
      <c r="F5" s="26" t="s">
        <v>73</v>
      </c>
      <c r="G5" s="26" t="s">
        <v>45</v>
      </c>
      <c r="H5" s="27" t="s">
        <v>44</v>
      </c>
      <c r="I5" s="27" t="s">
        <v>74</v>
      </c>
      <c r="J5" s="27" t="s">
        <v>75</v>
      </c>
      <c r="K5" s="41"/>
      <c r="L5" s="86" t="s">
        <v>103</v>
      </c>
      <c r="M5" s="91"/>
      <c r="N5" s="91"/>
      <c r="O5" s="91"/>
      <c r="P5" s="91"/>
      <c r="Q5" s="41"/>
      <c r="R5" s="41"/>
      <c r="S5" s="2"/>
      <c r="T5" s="2"/>
      <c r="U5" s="2"/>
      <c r="V5" s="2"/>
      <c r="W5" s="2"/>
      <c r="X5" s="2"/>
      <c r="Y5" s="2"/>
    </row>
    <row r="6" spans="1:25" x14ac:dyDescent="0.2">
      <c r="A6" s="91"/>
      <c r="B6" s="21">
        <f t="shared" ref="B6:B17" si="0">G6-EvaluationDate</f>
        <v>1</v>
      </c>
      <c r="C6" s="20" t="s">
        <v>15</v>
      </c>
      <c r="D6" s="29" t="s">
        <v>104</v>
      </c>
      <c r="E6" s="45">
        <f t="shared" ref="E6:E17" si="1">EvaluationDate</f>
        <v>41886</v>
      </c>
      <c r="F6" s="45">
        <f>E6</f>
        <v>41886</v>
      </c>
      <c r="G6" s="45">
        <f>_xll.qlCalendarAdvance(Calendar,F6,"1D","f",TRUE,Trigger)</f>
        <v>41887</v>
      </c>
      <c r="H6" s="52">
        <f>_xll.qlInterpolationInterpolate(Interpolation,B6,TRUE)</f>
        <v>2.7443552222229498E-2</v>
      </c>
      <c r="I6" s="53" t="str">
        <f>Contribution!AE6</f>
        <v>AUD6MOND=</v>
      </c>
      <c r="J6" s="54"/>
      <c r="K6" s="41"/>
      <c r="L6" s="87" t="str">
        <f>_xll.qlInterpolation(,InterpolationType,B8:B17,H8:H17,,Trigger)</f>
        <v>obj_003f2#0001</v>
      </c>
      <c r="M6" s="91"/>
      <c r="N6" s="91"/>
      <c r="O6" s="91"/>
      <c r="P6" s="91"/>
      <c r="Q6" s="41"/>
      <c r="R6" s="41"/>
      <c r="S6" s="2"/>
      <c r="T6" s="2"/>
      <c r="U6" s="2"/>
      <c r="V6" s="2"/>
      <c r="W6" s="2"/>
      <c r="X6" s="2"/>
      <c r="Y6" s="2"/>
    </row>
    <row r="7" spans="1:25" x14ac:dyDescent="0.2">
      <c r="A7" s="91"/>
      <c r="B7" s="21">
        <f t="shared" si="0"/>
        <v>4</v>
      </c>
      <c r="C7" s="21" t="s">
        <v>97</v>
      </c>
      <c r="D7" s="29" t="s">
        <v>104</v>
      </c>
      <c r="E7" s="48">
        <f t="shared" si="1"/>
        <v>41886</v>
      </c>
      <c r="F7" s="48">
        <f>G6</f>
        <v>41887</v>
      </c>
      <c r="G7" s="48">
        <f>_xll.qlCalendarAdvance(Calendar,F7,"1D","f",TRUE,Trigger)</f>
        <v>41890</v>
      </c>
      <c r="H7" s="152">
        <f>_xll.qlInterpolationInterpolate(Interpolation,B7,TRUE)</f>
        <v>2.7446036861354224E-2</v>
      </c>
      <c r="I7" s="55" t="str">
        <f>Contribution!AE7</f>
        <v>AUD6MTND=</v>
      </c>
      <c r="J7" s="153"/>
      <c r="K7" s="41"/>
      <c r="L7" s="8" t="s">
        <v>101</v>
      </c>
      <c r="M7" s="85"/>
      <c r="N7" s="86" t="s">
        <v>94</v>
      </c>
      <c r="O7" s="86" t="s">
        <v>87</v>
      </c>
      <c r="P7" s="86" t="s">
        <v>88</v>
      </c>
      <c r="Q7" s="41"/>
      <c r="R7" s="41"/>
      <c r="S7" s="2"/>
      <c r="T7" s="2"/>
      <c r="U7" s="2"/>
      <c r="V7" s="2"/>
      <c r="W7" s="2"/>
      <c r="X7" s="2"/>
      <c r="Y7" s="2"/>
    </row>
    <row r="8" spans="1:25" x14ac:dyDescent="0.2">
      <c r="A8" s="91"/>
      <c r="B8" s="20">
        <f t="shared" si="0"/>
        <v>5</v>
      </c>
      <c r="C8" s="20" t="s">
        <v>98</v>
      </c>
      <c r="D8" s="28" t="s">
        <v>65</v>
      </c>
      <c r="E8" s="45">
        <f t="shared" si="1"/>
        <v>41886</v>
      </c>
      <c r="F8" s="45">
        <f>_xll.qlInterestRateIndexValueDate(L8,E8,Trigger)</f>
        <v>41890</v>
      </c>
      <c r="G8" s="45">
        <f>_xll.qlInterestRateIndexMaturity(L8,F8,Trigger)</f>
        <v>41891</v>
      </c>
      <c r="H8" s="52">
        <f>_xll.qlIndexFixing(L8,E8,TRUE,InterestRatesTrigger)</f>
        <v>2.7446879979604599E-2</v>
      </c>
      <c r="I8" s="53" t="str">
        <f>Contribution!AE8</f>
        <v>AUD6MSND=</v>
      </c>
      <c r="J8" s="54"/>
      <c r="K8" s="41"/>
      <c r="L8" s="30" t="str">
        <f>_xll.qlIborIndex(,"BBSW",IF(OR(C8="ON",C8="TN",C8="SN"),"1D",IF(C8="SW","1W",C8)),2,Currency,Calendar,BDayConvention,EndOfMonth,DayCounter,YieldCurve,,Trigger)</f>
        <v>obj_003bd#0000</v>
      </c>
      <c r="M8" s="85"/>
      <c r="N8" s="87" t="b">
        <v>1</v>
      </c>
      <c r="O8" s="87" t="s">
        <v>60</v>
      </c>
      <c r="P8" s="87" t="s">
        <v>43</v>
      </c>
      <c r="Q8" s="41"/>
      <c r="R8" s="41"/>
      <c r="S8" s="2"/>
      <c r="T8" s="2"/>
      <c r="U8" s="2"/>
      <c r="V8" s="2"/>
      <c r="W8" s="2"/>
      <c r="X8" s="2"/>
      <c r="Y8" s="2"/>
    </row>
    <row r="9" spans="1:25" x14ac:dyDescent="0.2">
      <c r="A9" s="91"/>
      <c r="B9" s="21">
        <f t="shared" si="0"/>
        <v>11</v>
      </c>
      <c r="C9" s="21" t="s">
        <v>16</v>
      </c>
      <c r="D9" s="29" t="s">
        <v>65</v>
      </c>
      <c r="E9" s="48">
        <f t="shared" si="1"/>
        <v>41886</v>
      </c>
      <c r="F9" s="48">
        <f>_xll.qlInterestRateIndexValueDate(L9,E9,Trigger)</f>
        <v>41890</v>
      </c>
      <c r="G9" s="48">
        <f>_xll.qlInterestRateIndexMaturity(L9,F9,Trigger)</f>
        <v>41897</v>
      </c>
      <c r="H9" s="47">
        <f>_xll.qlIndexFixing(L9,E9,TRUE,InterestRatesTrigger)</f>
        <v>2.7451782184414464E-2</v>
      </c>
      <c r="I9" s="38" t="str">
        <f>Contribution!AE9</f>
        <v>AUD6MSWD=</v>
      </c>
      <c r="J9" s="38"/>
      <c r="K9" s="41"/>
      <c r="L9" s="30" t="str">
        <f>_xll.qlIborIndex(,"BBSW",IF(OR(C9="ON",C9="TN",C9="SN"),"1D",IF(C9="SW","1W",C9)),2,Currency,Calendar,BDayConvention,EndOfMonth,DayCounter,YieldCurve,,Trigger)</f>
        <v>obj_003ca#0000</v>
      </c>
      <c r="M9" s="4"/>
      <c r="N9" s="91"/>
      <c r="O9" s="91"/>
      <c r="P9" s="91"/>
      <c r="Q9" s="41"/>
      <c r="R9" s="41"/>
      <c r="S9" s="2"/>
      <c r="T9" s="2"/>
      <c r="U9" s="2"/>
      <c r="V9" s="2"/>
      <c r="W9" s="2"/>
      <c r="X9" s="2"/>
      <c r="Y9" s="2"/>
    </row>
    <row r="10" spans="1:25" x14ac:dyDescent="0.2">
      <c r="A10" s="91"/>
      <c r="B10" s="21">
        <f t="shared" si="0"/>
        <v>18</v>
      </c>
      <c r="C10" s="21" t="s">
        <v>17</v>
      </c>
      <c r="D10" s="29" t="s">
        <v>65</v>
      </c>
      <c r="E10" s="48">
        <f t="shared" si="1"/>
        <v>41886</v>
      </c>
      <c r="F10" s="48">
        <f>_xll.qlInterestRateIndexValueDate(L10,E10,Trigger)</f>
        <v>41890</v>
      </c>
      <c r="G10" s="48">
        <f>_xll.qlInterestRateIndexMaturity(L10,F10,Trigger)</f>
        <v>41904</v>
      </c>
      <c r="H10" s="47">
        <f>_xll.qlIndexFixing(L10,E10,TRUE,InterestRatesTrigger)</f>
        <v>2.7456523287233532E-2</v>
      </c>
      <c r="I10" s="38" t="str">
        <f>Contribution!AE10</f>
        <v>AUD6M2WD=</v>
      </c>
      <c r="J10" s="38"/>
      <c r="K10" s="41"/>
      <c r="L10" s="30" t="str">
        <f>_xll.qlIborIndex(,"BBSW",IF(OR(C10="ON",C10="TN",C10="SN"),"1D",IF(C10="SW","1W",C10)),2,Currency,Calendar,BDayConvention,EndOfMonth,DayCounter,YieldCurve,,Trigger)</f>
        <v>obj_003a0#0000</v>
      </c>
      <c r="M10" s="4"/>
      <c r="N10" s="91"/>
      <c r="O10" s="91"/>
      <c r="P10" s="91"/>
      <c r="Q10" s="41"/>
      <c r="R10" s="41"/>
      <c r="S10" s="2"/>
      <c r="T10" s="2"/>
      <c r="U10" s="2"/>
      <c r="V10" s="2"/>
      <c r="W10" s="2"/>
      <c r="X10" s="2"/>
      <c r="Y10" s="2"/>
    </row>
    <row r="11" spans="1:25" x14ac:dyDescent="0.2">
      <c r="A11" s="91"/>
      <c r="B11" s="21">
        <f t="shared" si="0"/>
        <v>25</v>
      </c>
      <c r="C11" s="21" t="s">
        <v>18</v>
      </c>
      <c r="D11" s="29" t="s">
        <v>65</v>
      </c>
      <c r="E11" s="48">
        <f t="shared" si="1"/>
        <v>41886</v>
      </c>
      <c r="F11" s="48">
        <f>_xll.qlInterestRateIndexValueDate(L11,E11,Trigger)</f>
        <v>41890</v>
      </c>
      <c r="G11" s="48">
        <f>_xll.qlInterestRateIndexMaturity(L11,F11,Trigger)</f>
        <v>41911</v>
      </c>
      <c r="H11" s="47">
        <f>_xll.qlIndexFixing(L11,E11,TRUE,InterestRatesTrigger)</f>
        <v>2.7460209427179777E-2</v>
      </c>
      <c r="I11" s="38" t="str">
        <f>Contribution!AE11</f>
        <v>AUD6M3WD=</v>
      </c>
      <c r="J11" s="38"/>
      <c r="K11" s="41"/>
      <c r="L11" s="30" t="str">
        <f>_xll.qlIborIndex(,"BBSW",IF(OR(C11="ON",C11="TN",C11="SN"),"1D",IF(C11="SW","1W",C11)),2,Currency,Calendar,BDayConvention,EndOfMonth,DayCounter,YieldCurve,,Trigger)</f>
        <v>obj_00391#0000</v>
      </c>
      <c r="M11" s="4"/>
      <c r="N11" s="91"/>
      <c r="O11" s="91"/>
      <c r="P11" s="91"/>
      <c r="Q11" s="41"/>
      <c r="R11" s="41"/>
      <c r="S11" s="2"/>
      <c r="T11" s="2"/>
      <c r="U11" s="2"/>
      <c r="V11" s="2"/>
      <c r="W11" s="2"/>
      <c r="X11" s="2"/>
      <c r="Y11" s="2"/>
    </row>
    <row r="12" spans="1:25" x14ac:dyDescent="0.2">
      <c r="A12" s="91"/>
      <c r="B12" s="21">
        <f t="shared" si="0"/>
        <v>34</v>
      </c>
      <c r="C12" s="21" t="s">
        <v>19</v>
      </c>
      <c r="D12" s="29" t="s">
        <v>65</v>
      </c>
      <c r="E12" s="48">
        <f t="shared" si="1"/>
        <v>41886</v>
      </c>
      <c r="F12" s="48">
        <f>_xll.qlInterestRateIndexValueDate(L12,E12,Trigger)</f>
        <v>41890</v>
      </c>
      <c r="G12" s="48">
        <f>_xll.qlInterestRateIndexMaturity(L12,F12,Trigger)</f>
        <v>41920</v>
      </c>
      <c r="H12" s="47">
        <f>_xll.qlIndexFixing(L12,E12,TRUE,InterestRatesTrigger)</f>
        <v>2.7463395919861504E-2</v>
      </c>
      <c r="I12" s="38" t="str">
        <f>Contribution!AE12</f>
        <v>AUD6M1MD=</v>
      </c>
      <c r="J12" s="38"/>
      <c r="K12" s="41"/>
      <c r="L12" s="30" t="str">
        <f>_xll.qlIborIndex(,"BBSW",IF(OR(C12="ON",C12="TN",C12="SN"),"1D",IF(C12="SW","1W",C12)),2,Currency,Calendar,BDayConvention,EndOfMonth,DayCounter,YieldCurve,,Trigger)</f>
        <v>obj_003c1#0000</v>
      </c>
      <c r="M12" s="4"/>
      <c r="N12" s="91"/>
      <c r="O12" s="91"/>
      <c r="P12" s="91"/>
      <c r="Q12" s="41"/>
      <c r="R12" s="41"/>
      <c r="S12" s="2"/>
      <c r="T12" s="2"/>
      <c r="U12" s="2"/>
      <c r="V12" s="2"/>
      <c r="W12" s="2"/>
      <c r="X12" s="2"/>
      <c r="Y12" s="2"/>
    </row>
    <row r="13" spans="1:25" x14ac:dyDescent="0.2">
      <c r="A13" s="91"/>
      <c r="B13" s="21">
        <f t="shared" si="0"/>
        <v>67</v>
      </c>
      <c r="C13" s="21" t="s">
        <v>20</v>
      </c>
      <c r="D13" s="29" t="s">
        <v>65</v>
      </c>
      <c r="E13" s="48">
        <f t="shared" si="1"/>
        <v>41886</v>
      </c>
      <c r="F13" s="48">
        <f>_xll.qlInterestRateIndexValueDate(L13,E13,Trigger)</f>
        <v>41890</v>
      </c>
      <c r="G13" s="48">
        <f>_xll.qlInterestRateIndexMaturity(L13,F13,Trigger)</f>
        <v>41953</v>
      </c>
      <c r="H13" s="47">
        <f>_xll.qlIndexFixing(L13,E13,TRUE,InterestRatesTrigger)</f>
        <v>2.7460078750133888E-2</v>
      </c>
      <c r="I13" s="38" t="str">
        <f>Contribution!AE13</f>
        <v>AUD6M2MD=</v>
      </c>
      <c r="J13" s="38"/>
      <c r="K13" s="41"/>
      <c r="L13" s="30" t="str">
        <f>_xll.qlIborIndex(,"BBSW",IF(OR(C13="ON",C13="TN",C13="SN"),"1D",IF(C13="SW","1W",C13)),2,Currency,Calendar,BDayConvention,EndOfMonth,DayCounter,YieldCurve,,Trigger)</f>
        <v>obj_003b2#0000</v>
      </c>
      <c r="M13" s="4"/>
      <c r="N13" s="57"/>
      <c r="O13" s="57"/>
      <c r="P13" s="57"/>
      <c r="Q13" s="41"/>
      <c r="R13" s="41"/>
      <c r="S13" s="2"/>
      <c r="T13" s="2"/>
      <c r="U13" s="2"/>
      <c r="V13" s="2"/>
      <c r="W13" s="2"/>
      <c r="X13" s="2"/>
      <c r="Y13" s="2"/>
    </row>
    <row r="14" spans="1:25" x14ac:dyDescent="0.2">
      <c r="A14" s="91"/>
      <c r="B14" s="21">
        <f t="shared" si="0"/>
        <v>95</v>
      </c>
      <c r="C14" s="21" t="s">
        <v>21</v>
      </c>
      <c r="D14" s="29" t="s">
        <v>65</v>
      </c>
      <c r="E14" s="48">
        <f t="shared" si="1"/>
        <v>41886</v>
      </c>
      <c r="F14" s="48">
        <f>_xll.qlInterestRateIndexValueDate(L14,E14,Trigger)</f>
        <v>41890</v>
      </c>
      <c r="G14" s="48">
        <f>_xll.qlInterestRateIndexMaturity(L14,F14,Trigger)</f>
        <v>41981</v>
      </c>
      <c r="H14" s="47">
        <f>_xll.qlIndexFixing(L14,E14,TRUE,InterestRatesTrigger)</f>
        <v>2.7438681405567975E-2</v>
      </c>
      <c r="I14" s="38" t="str">
        <f>Contribution!AE14</f>
        <v>AUD6M3MD=</v>
      </c>
      <c r="J14" s="38"/>
      <c r="K14" s="41"/>
      <c r="L14" s="30" t="str">
        <f>_xll.qlIborIndex(,"BBSW",IF(OR(C14="ON",C14="TN",C14="SN"),"1D",IF(C14="SW","1W",C14)),2,Currency,Calendar,BDayConvention,EndOfMonth,DayCounter,YieldCurve,,Trigger)</f>
        <v>obj_003d0#0000</v>
      </c>
      <c r="M14" s="4"/>
      <c r="N14" s="57"/>
      <c r="O14" s="57"/>
      <c r="P14" s="57"/>
      <c r="Q14" s="41"/>
      <c r="R14" s="41"/>
      <c r="S14" s="2"/>
      <c r="T14" s="2"/>
      <c r="U14" s="2"/>
      <c r="V14" s="2"/>
      <c r="W14" s="2"/>
      <c r="X14" s="2"/>
      <c r="Y14" s="2"/>
    </row>
    <row r="15" spans="1:25" x14ac:dyDescent="0.2">
      <c r="A15" s="91"/>
      <c r="B15" s="21">
        <f t="shared" si="0"/>
        <v>126</v>
      </c>
      <c r="C15" s="21" t="s">
        <v>22</v>
      </c>
      <c r="D15" s="29" t="s">
        <v>65</v>
      </c>
      <c r="E15" s="48">
        <f t="shared" si="1"/>
        <v>41886</v>
      </c>
      <c r="F15" s="48">
        <f>_xll.qlInterestRateIndexValueDate(L15,E15,Trigger)</f>
        <v>41890</v>
      </c>
      <c r="G15" s="48">
        <f>_xll.qlInterestRateIndexMaturity(L15,F15,Trigger)</f>
        <v>42012</v>
      </c>
      <c r="H15" s="47">
        <f>_xll.qlIndexFixing(L15,E15,TRUE,InterestRatesTrigger)</f>
        <v>2.7394956559383961E-2</v>
      </c>
      <c r="I15" s="38" t="str">
        <f>Contribution!AE15</f>
        <v>AUD6M4MD=</v>
      </c>
      <c r="J15" s="38"/>
      <c r="K15" s="41"/>
      <c r="L15" s="30" t="str">
        <f>_xll.qlIborIndex(,"BBSW",IF(OR(C15="ON",C15="TN",C15="SN"),"1D",IF(C15="SW","1W",C15)),2,Currency,Calendar,BDayConvention,EndOfMonth,DayCounter,YieldCurve,,Trigger)</f>
        <v>obj_003b9#0000</v>
      </c>
      <c r="M15" s="4"/>
      <c r="N15" s="57"/>
      <c r="O15" s="57"/>
      <c r="P15" s="57"/>
      <c r="Q15" s="41"/>
      <c r="R15" s="41"/>
      <c r="S15" s="2"/>
      <c r="T15" s="2"/>
      <c r="U15" s="2"/>
      <c r="V15" s="2"/>
      <c r="W15" s="2"/>
      <c r="X15" s="2"/>
      <c r="Y15" s="2"/>
    </row>
    <row r="16" spans="1:25" x14ac:dyDescent="0.2">
      <c r="A16" s="91"/>
      <c r="B16" s="21">
        <f t="shared" si="0"/>
        <v>158</v>
      </c>
      <c r="C16" s="21" t="s">
        <v>23</v>
      </c>
      <c r="D16" s="29" t="s">
        <v>65</v>
      </c>
      <c r="E16" s="48">
        <f t="shared" si="1"/>
        <v>41886</v>
      </c>
      <c r="F16" s="48">
        <f>_xll.qlInterestRateIndexValueDate(L16,E16,Trigger)</f>
        <v>41890</v>
      </c>
      <c r="G16" s="48">
        <f>_xll.qlInterestRateIndexMaturity(L16,F16,Trigger)</f>
        <v>42044</v>
      </c>
      <c r="H16" s="47">
        <f>_xll.qlIndexFixing(L16,E16,TRUE,InterestRatesTrigger)</f>
        <v>2.7327591043471589E-2</v>
      </c>
      <c r="I16" s="38" t="str">
        <f>Contribution!AE16</f>
        <v>AUD6M5MD=</v>
      </c>
      <c r="J16" s="38"/>
      <c r="K16" s="41"/>
      <c r="L16" s="30" t="str">
        <f>_xll.qlIborIndex(,"BBSW",IF(OR(C16="ON",C16="TN",C16="SN"),"1D",IF(C16="SW","1W",C16)),2,Currency,Calendar,BDayConvention,EndOfMonth,DayCounter,YieldCurve,,Trigger)</f>
        <v>obj_0038c#0000</v>
      </c>
      <c r="M16" s="4"/>
      <c r="N16" s="57"/>
      <c r="O16" s="57"/>
      <c r="P16" s="57"/>
      <c r="Q16" s="41"/>
      <c r="R16" s="41"/>
      <c r="S16" s="2"/>
      <c r="T16" s="2"/>
      <c r="U16" s="2"/>
      <c r="V16" s="2"/>
      <c r="W16" s="2"/>
      <c r="X16" s="2"/>
      <c r="Y16" s="2"/>
    </row>
    <row r="17" spans="1:25" x14ac:dyDescent="0.2">
      <c r="A17" s="91"/>
      <c r="B17" s="21">
        <f t="shared" si="0"/>
        <v>186</v>
      </c>
      <c r="C17" s="21" t="s">
        <v>14</v>
      </c>
      <c r="D17" s="29" t="s">
        <v>65</v>
      </c>
      <c r="E17" s="48">
        <f t="shared" si="1"/>
        <v>41886</v>
      </c>
      <c r="F17" s="48">
        <f>_xll.qlInterestRateIndexValueDate(L17,E17,Trigger)</f>
        <v>41890</v>
      </c>
      <c r="G17" s="48">
        <f>_xll.qlInterestRateIndexMaturity(L17,F17,Trigger)</f>
        <v>42072</v>
      </c>
      <c r="H17" s="47">
        <f>_xll.qlIndexFixing(L17,E17,TRUE,InterestRatesTrigger)</f>
        <v>2.7249999999098974E-2</v>
      </c>
      <c r="I17" s="38" t="str">
        <f>Contribution!AE17</f>
        <v>AUD6M6MD=</v>
      </c>
      <c r="J17" s="38" t="s">
        <v>102</v>
      </c>
      <c r="K17" s="41"/>
      <c r="L17" s="32" t="str">
        <f>_xll.qlIborIndex(,"BBSW",IF(OR(C17="ON",C17="TN",C17="SN"),"1D",IF(C17="SW","1W",C17)),2,Currency,Calendar,BDayConvention,EndOfMonth,DayCounter,YieldCurve,,Trigger)</f>
        <v>obj_003d6#0000</v>
      </c>
      <c r="M17" s="4"/>
      <c r="N17" s="57"/>
      <c r="O17" s="57"/>
      <c r="P17" s="57"/>
      <c r="Q17" s="41"/>
      <c r="R17" s="41"/>
      <c r="S17" s="2"/>
      <c r="T17" s="2"/>
      <c r="U17" s="2"/>
      <c r="V17" s="2"/>
      <c r="W17" s="2"/>
      <c r="X17" s="2"/>
      <c r="Y17" s="2"/>
    </row>
    <row r="18" spans="1:25" x14ac:dyDescent="0.2">
      <c r="A18" s="91"/>
      <c r="B18" s="22"/>
      <c r="C18" s="22"/>
      <c r="D18" s="31"/>
      <c r="E18" s="49"/>
      <c r="F18" s="49"/>
      <c r="G18" s="49"/>
      <c r="H18" s="50"/>
      <c r="I18" s="40"/>
      <c r="J18" s="40"/>
      <c r="K18" s="41"/>
      <c r="L18" s="91"/>
      <c r="M18" s="4"/>
      <c r="N18" s="57"/>
      <c r="O18" s="57"/>
      <c r="P18" s="57"/>
      <c r="Q18" s="41"/>
      <c r="R18" s="41"/>
      <c r="S18" s="2"/>
      <c r="T18" s="2"/>
      <c r="U18" s="2"/>
      <c r="V18" s="2"/>
      <c r="W18" s="2"/>
      <c r="X18" s="2"/>
      <c r="Y18" s="2"/>
    </row>
    <row r="19" spans="1:25" x14ac:dyDescent="0.2">
      <c r="A19" s="91"/>
      <c r="B19" s="20"/>
      <c r="C19" s="20"/>
      <c r="D19" s="28"/>
      <c r="E19" s="45"/>
      <c r="F19" s="45"/>
      <c r="G19" s="45"/>
      <c r="H19" s="110"/>
      <c r="I19" s="39"/>
      <c r="J19" s="39"/>
      <c r="K19" s="41"/>
      <c r="L19" s="91"/>
      <c r="M19" s="4"/>
      <c r="N19" s="57"/>
      <c r="O19" s="57"/>
      <c r="P19" s="57"/>
      <c r="Q19" s="41"/>
      <c r="R19" s="41"/>
      <c r="S19" s="2"/>
      <c r="T19" s="2"/>
      <c r="U19" s="2"/>
      <c r="V19" s="2"/>
      <c r="W19" s="2"/>
      <c r="X19" s="2"/>
      <c r="Y19" s="2"/>
    </row>
    <row r="20" spans="1:25" x14ac:dyDescent="0.2">
      <c r="A20" s="91"/>
      <c r="B20" s="21"/>
      <c r="C20" s="21"/>
      <c r="D20" s="29"/>
      <c r="E20" s="48"/>
      <c r="F20" s="48"/>
      <c r="G20" s="48"/>
      <c r="H20" s="111"/>
      <c r="I20" s="38"/>
      <c r="J20" s="38"/>
      <c r="K20" s="41"/>
      <c r="L20" s="91"/>
      <c r="M20" s="85"/>
      <c r="N20" s="91"/>
      <c r="O20" s="91"/>
      <c r="P20" s="91"/>
      <c r="Q20" s="41"/>
      <c r="R20" s="41"/>
      <c r="S20" s="2"/>
      <c r="T20" s="2"/>
      <c r="U20" s="2"/>
      <c r="V20" s="2"/>
      <c r="W20" s="2"/>
      <c r="X20" s="2"/>
      <c r="Y20" s="2"/>
    </row>
    <row r="21" spans="1:25" x14ac:dyDescent="0.2">
      <c r="A21" s="91"/>
      <c r="B21" s="21"/>
      <c r="C21" s="21"/>
      <c r="D21" s="29"/>
      <c r="E21" s="48"/>
      <c r="F21" s="48"/>
      <c r="G21" s="48"/>
      <c r="H21" s="111"/>
      <c r="I21" s="38"/>
      <c r="J21" s="38"/>
      <c r="K21" s="41"/>
      <c r="L21" s="91"/>
      <c r="M21" s="85"/>
      <c r="N21" s="91"/>
      <c r="O21" s="91"/>
      <c r="P21" s="91"/>
      <c r="Q21" s="41"/>
      <c r="R21" s="41"/>
      <c r="S21" s="2"/>
      <c r="T21" s="2"/>
      <c r="U21" s="2"/>
      <c r="V21" s="2"/>
      <c r="W21" s="2"/>
      <c r="X21" s="2"/>
      <c r="Y21" s="2"/>
    </row>
    <row r="22" spans="1:25" x14ac:dyDescent="0.2">
      <c r="A22" s="91"/>
      <c r="B22" s="21"/>
      <c r="C22" s="21"/>
      <c r="D22" s="29"/>
      <c r="E22" s="48"/>
      <c r="F22" s="48"/>
      <c r="G22" s="48"/>
      <c r="H22" s="111"/>
      <c r="I22" s="38"/>
      <c r="J22" s="38"/>
      <c r="K22" s="41"/>
      <c r="L22" s="91"/>
      <c r="M22" s="85"/>
      <c r="N22" s="91"/>
      <c r="O22" s="91"/>
      <c r="P22" s="91"/>
      <c r="Q22" s="41"/>
      <c r="R22" s="41"/>
      <c r="S22" s="2"/>
      <c r="T22" s="2"/>
      <c r="U22" s="2"/>
      <c r="V22" s="2"/>
      <c r="W22" s="2"/>
      <c r="X22" s="2"/>
      <c r="Y22" s="2"/>
    </row>
    <row r="23" spans="1:25" x14ac:dyDescent="0.2">
      <c r="A23" s="91"/>
      <c r="B23" s="21"/>
      <c r="C23" s="21"/>
      <c r="D23" s="29"/>
      <c r="E23" s="48"/>
      <c r="F23" s="48"/>
      <c r="G23" s="48"/>
      <c r="H23" s="111"/>
      <c r="I23" s="38"/>
      <c r="J23" s="38"/>
      <c r="K23" s="41"/>
      <c r="L23" s="91"/>
      <c r="M23" s="85"/>
      <c r="N23" s="91"/>
      <c r="O23" s="91"/>
      <c r="P23" s="91"/>
      <c r="Q23" s="41"/>
      <c r="R23" s="41"/>
      <c r="S23" s="2"/>
      <c r="T23" s="2"/>
      <c r="U23" s="2"/>
      <c r="V23" s="2"/>
      <c r="W23" s="2"/>
      <c r="X23" s="2"/>
      <c r="Y23" s="2"/>
    </row>
    <row r="24" spans="1:25" x14ac:dyDescent="0.2">
      <c r="A24" s="91"/>
      <c r="B24" s="22"/>
      <c r="C24" s="22"/>
      <c r="D24" s="31"/>
      <c r="E24" s="49"/>
      <c r="F24" s="49"/>
      <c r="G24" s="49"/>
      <c r="H24" s="112"/>
      <c r="I24" s="40"/>
      <c r="J24" s="40"/>
      <c r="K24" s="41"/>
      <c r="L24" s="90" t="s">
        <v>46</v>
      </c>
      <c r="M24" s="92"/>
      <c r="N24" s="86" t="s">
        <v>41</v>
      </c>
      <c r="O24" s="86" t="s">
        <v>78</v>
      </c>
      <c r="P24" s="86" t="s">
        <v>42</v>
      </c>
      <c r="Q24" s="41"/>
      <c r="R24" s="41"/>
      <c r="S24" s="2"/>
      <c r="T24" s="2"/>
      <c r="U24" s="2"/>
      <c r="V24" s="2"/>
      <c r="W24" s="2"/>
      <c r="X24" s="2"/>
      <c r="Y24" s="2"/>
    </row>
    <row r="25" spans="1:25" x14ac:dyDescent="0.2">
      <c r="A25" s="91"/>
      <c r="B25" s="20"/>
      <c r="C25" s="20" t="s">
        <v>21</v>
      </c>
      <c r="D25" s="28" t="s">
        <v>64</v>
      </c>
      <c r="E25" s="45">
        <f t="shared" ref="E25:E27" si="2">EvaluationDate</f>
        <v>41886</v>
      </c>
      <c r="F25" s="45">
        <f>_xll.qlInterestRateIndexValueDate(L25,E25,Trigger)</f>
        <v>41887</v>
      </c>
      <c r="G25" s="45">
        <f>_xll.qlInterestRateIndexMaturity(L25,F25,Trigger)</f>
        <v>41978</v>
      </c>
      <c r="H25" s="46">
        <f>_xll.qlIndexFixing(L25,E25,TRUE,InterestRatesTrigger)</f>
        <v>2.7448030458707459E-2</v>
      </c>
      <c r="I25" s="39"/>
      <c r="J25" s="39"/>
      <c r="K25" s="41"/>
      <c r="L25" s="88" t="str">
        <f>_xll.qlSwapIndex(,"BBSW",C25,SettlementDays,Currency,Calendar,FixedLegTenor,FixedLegBDC,FixedLegDayCounter,IborIndex,DiscountingCurve,,Trigger)</f>
        <v>obj_003a4#0000</v>
      </c>
      <c r="M25" s="4"/>
      <c r="N25" s="87" t="s">
        <v>14</v>
      </c>
      <c r="O25" s="87" t="s">
        <v>60</v>
      </c>
      <c r="P25" s="87" t="s">
        <v>43</v>
      </c>
      <c r="Q25" s="41"/>
      <c r="R25" s="41"/>
      <c r="S25" s="2"/>
      <c r="T25" s="2"/>
      <c r="U25" s="2"/>
      <c r="V25" s="2"/>
      <c r="W25" s="2"/>
      <c r="X25" s="2"/>
      <c r="Y25" s="2"/>
    </row>
    <row r="26" spans="1:25" x14ac:dyDescent="0.2">
      <c r="A26" s="91"/>
      <c r="B26" s="21"/>
      <c r="C26" s="21" t="s">
        <v>14</v>
      </c>
      <c r="D26" s="29" t="s">
        <v>64</v>
      </c>
      <c r="E26" s="48">
        <f t="shared" si="2"/>
        <v>41886</v>
      </c>
      <c r="F26" s="48">
        <f>_xll.qlInterestRateIndexValueDate(L26,E26,Trigger)</f>
        <v>41887</v>
      </c>
      <c r="G26" s="48">
        <f>_xll.qlInterestRateIndexMaturity(L26,F26,Trigger)</f>
        <v>42068</v>
      </c>
      <c r="H26" s="47">
        <f>_xll.qlIndexFixing(L26,E26,TRUE,InterestRatesTrigger)</f>
        <v>2.7271305941997483E-2</v>
      </c>
      <c r="I26" s="38"/>
      <c r="J26" s="38"/>
      <c r="K26" s="41"/>
      <c r="L26" s="30" t="str">
        <f>_xll.qlSwapIndex(,"BBSW",C26,SettlementDays,Currency,Calendar,FixedLegTenor,FixedLegBDC,FixedLegDayCounter,IborIndex,DiscountingCurve,,Trigger)</f>
        <v>obj_003ce#0000</v>
      </c>
      <c r="M26" s="85"/>
      <c r="N26" s="91"/>
      <c r="O26" s="85"/>
      <c r="P26" s="91"/>
      <c r="Q26" s="41"/>
      <c r="R26" s="41"/>
      <c r="S26" s="2"/>
      <c r="T26" s="2"/>
      <c r="U26" s="2"/>
      <c r="V26" s="2"/>
      <c r="W26" s="2"/>
      <c r="X26" s="2"/>
      <c r="Y26" s="2"/>
    </row>
    <row r="27" spans="1:25" x14ac:dyDescent="0.2">
      <c r="A27" s="91"/>
      <c r="B27" s="21"/>
      <c r="C27" s="21" t="s">
        <v>24</v>
      </c>
      <c r="D27" s="29" t="s">
        <v>64</v>
      </c>
      <c r="E27" s="48">
        <f t="shared" si="2"/>
        <v>41886</v>
      </c>
      <c r="F27" s="48">
        <f>_xll.qlInterestRateIndexValueDate(L27,E27,Trigger)</f>
        <v>41887</v>
      </c>
      <c r="G27" s="48">
        <f>_xll.qlInterestRateIndexMaturity(L27,F27,Trigger)</f>
        <v>42160</v>
      </c>
      <c r="H27" s="47">
        <f>_xll.qlIndexFixing(L27,E27,TRUE,InterestRatesTrigger)</f>
        <v>2.6878522803094041E-2</v>
      </c>
      <c r="I27" s="38"/>
      <c r="J27" s="38"/>
      <c r="K27" s="41"/>
      <c r="L27" s="30" t="str">
        <f>_xll.qlSwapIndex(,"BBSW",C27,SettlementDays,Currency,Calendar,FixedLegTenor,FixedLegBDC,FixedLegDayCounter,IborIndex,DiscountingCurve,,Trigger)</f>
        <v>obj_003ed#0000</v>
      </c>
      <c r="M27" s="85"/>
      <c r="N27" s="91"/>
      <c r="O27" s="85"/>
      <c r="P27" s="91"/>
      <c r="Q27" s="41"/>
      <c r="R27" s="41"/>
      <c r="S27" s="2"/>
      <c r="T27" s="2"/>
      <c r="U27" s="2"/>
      <c r="V27" s="2"/>
      <c r="W27" s="2"/>
      <c r="X27" s="2"/>
      <c r="Y27" s="2"/>
    </row>
    <row r="28" spans="1:25" x14ac:dyDescent="0.2">
      <c r="A28" s="91"/>
      <c r="B28" s="21"/>
      <c r="C28" s="21" t="s">
        <v>25</v>
      </c>
      <c r="D28" s="29" t="s">
        <v>64</v>
      </c>
      <c r="E28" s="48">
        <f t="shared" ref="E28:E29" si="3">EvaluationDate</f>
        <v>41886</v>
      </c>
      <c r="F28" s="48">
        <f>_xll.qlInterestRateIndexValueDate(L28,E28,Trigger)</f>
        <v>41887</v>
      </c>
      <c r="G28" s="48">
        <f>_xll.qlInterestRateIndexMaturity(L28,F28,Trigger)</f>
        <v>42254</v>
      </c>
      <c r="H28" s="47">
        <f>_xll.qlIndexFixing(L28,E28,TRUE,InterestRatesTrigger)</f>
        <v>2.6773087144496551E-2</v>
      </c>
      <c r="I28" s="38" t="str">
        <f>Contribution!AE28</f>
        <v>AUD6M1Y=</v>
      </c>
      <c r="J28" s="55"/>
      <c r="K28" s="41"/>
      <c r="L28" s="30" t="str">
        <f>_xll.qlSwapIndex(,"BBSW",C28,SettlementDays,Currency,Calendar,FixedLegTenor,FixedLegBDC,FixedLegDayCounter,IborIndex,DiscountingCurve,,Trigger)</f>
        <v>obj_003b7#0000</v>
      </c>
      <c r="M28" s="85"/>
      <c r="N28" s="57"/>
      <c r="O28" s="4"/>
      <c r="P28" s="57"/>
      <c r="Q28" s="41"/>
      <c r="R28" s="41"/>
      <c r="S28" s="2"/>
      <c r="T28" s="2"/>
      <c r="U28" s="2"/>
      <c r="V28" s="2"/>
      <c r="W28" s="2"/>
      <c r="X28" s="2"/>
      <c r="Y28" s="2"/>
    </row>
    <row r="29" spans="1:25" x14ac:dyDescent="0.2">
      <c r="A29" s="91"/>
      <c r="B29" s="21"/>
      <c r="C29" s="21" t="s">
        <v>67</v>
      </c>
      <c r="D29" s="29" t="s">
        <v>64</v>
      </c>
      <c r="E29" s="48">
        <f t="shared" si="3"/>
        <v>41886</v>
      </c>
      <c r="F29" s="48">
        <f>_xll.qlInterestRateIndexValueDate(L29,E29,Trigger)</f>
        <v>41887</v>
      </c>
      <c r="G29" s="48">
        <f>_xll.qlInterestRateIndexMaturity(L29,F29,Trigger)</f>
        <v>42436</v>
      </c>
      <c r="H29" s="47">
        <f>_xll.qlIndexFixing(L29,E29,TRUE,InterestRatesTrigger)</f>
        <v>2.7270080686278269E-2</v>
      </c>
      <c r="I29" s="38"/>
      <c r="J29" s="55"/>
      <c r="K29" s="41"/>
      <c r="L29" s="30" t="str">
        <f>_xll.qlSwapIndex(,"BBSW",C29,SettlementDays,Currency,Calendar,FixedLegTenor,FixedLegBDC,FixedLegDayCounter,IborIndex,DiscountingCurve,,Trigger)</f>
        <v>obj_003e4#0000</v>
      </c>
      <c r="M29" s="85"/>
      <c r="N29" s="57"/>
      <c r="O29" s="4"/>
      <c r="P29" s="57"/>
      <c r="Q29" s="41"/>
      <c r="R29" s="41"/>
      <c r="S29" s="2"/>
      <c r="T29" s="2"/>
      <c r="U29" s="2"/>
      <c r="V29" s="2"/>
      <c r="W29" s="2"/>
      <c r="X29" s="2"/>
      <c r="Y29" s="2"/>
    </row>
    <row r="30" spans="1:25" x14ac:dyDescent="0.2">
      <c r="A30" s="91"/>
      <c r="B30" s="21"/>
      <c r="C30" s="21" t="s">
        <v>26</v>
      </c>
      <c r="D30" s="29" t="s">
        <v>64</v>
      </c>
      <c r="E30" s="48">
        <f t="shared" ref="E30:E43" si="4">EvaluationDate</f>
        <v>41886</v>
      </c>
      <c r="F30" s="48">
        <f>_xll.qlInterestRateIndexValueDate(L30,E30,Trigger)</f>
        <v>41887</v>
      </c>
      <c r="G30" s="48">
        <f>_xll.qlInterestRateIndexMaturity(L30,F30,Trigger)</f>
        <v>42618</v>
      </c>
      <c r="H30" s="47">
        <f>_xll.qlIndexFixing(L30,E30,TRUE,InterestRatesTrigger)</f>
        <v>2.8054200118100246E-2</v>
      </c>
      <c r="I30" s="38" t="str">
        <f>Contribution!AE30</f>
        <v>AUD6M2Y=</v>
      </c>
      <c r="J30" s="55"/>
      <c r="K30" s="41"/>
      <c r="L30" s="30" t="str">
        <f>_xll.qlSwapIndex(,"BBSW",C30,SettlementDays,Currency,Calendar,FixedLegTenor,FixedLegBDC,FixedLegDayCounter,IborIndex,DiscountingCurve,,Trigger)</f>
        <v>obj_003d4#0000</v>
      </c>
      <c r="M30" s="85"/>
      <c r="N30" s="57"/>
      <c r="O30" s="4"/>
      <c r="P30" s="57"/>
      <c r="Q30" s="41"/>
      <c r="R30" s="41"/>
      <c r="S30" s="2"/>
      <c r="T30" s="2"/>
      <c r="U30" s="2"/>
      <c r="V30" s="2"/>
      <c r="W30" s="2"/>
      <c r="X30" s="2"/>
      <c r="Y30" s="2"/>
    </row>
    <row r="31" spans="1:25" x14ac:dyDescent="0.2">
      <c r="A31" s="91"/>
      <c r="B31" s="21"/>
      <c r="C31" s="21" t="s">
        <v>27</v>
      </c>
      <c r="D31" s="29" t="s">
        <v>64</v>
      </c>
      <c r="E31" s="48">
        <f t="shared" si="4"/>
        <v>41886</v>
      </c>
      <c r="F31" s="48">
        <f>_xll.qlInterestRateIndexValueDate(L31,E31,Trigger)</f>
        <v>41887</v>
      </c>
      <c r="G31" s="48">
        <f>_xll.qlInterestRateIndexMaturity(L31,F31,Trigger)</f>
        <v>42983</v>
      </c>
      <c r="H31" s="47">
        <f>_xll.qlIndexFixing(L31,E31,TRUE,InterestRatesTrigger)</f>
        <v>2.9632727779778885E-2</v>
      </c>
      <c r="I31" s="38" t="str">
        <f>Contribution!AE31</f>
        <v>AUD6M3Y=</v>
      </c>
      <c r="J31" s="55"/>
      <c r="K31" s="41"/>
      <c r="L31" s="30" t="str">
        <f>_xll.qlSwapIndex(,"BBSW",C31,SettlementDays,Currency,Calendar,FixedLegTenor,FixedLegBDC,FixedLegDayCounter,IborIndex,DiscountingCurve,,Trigger)</f>
        <v>obj_003be#0000</v>
      </c>
      <c r="M31" s="85"/>
      <c r="N31" s="57"/>
      <c r="O31" s="4"/>
      <c r="P31" s="57"/>
      <c r="Q31" s="41"/>
      <c r="R31" s="41"/>
      <c r="S31" s="2"/>
      <c r="T31" s="2"/>
      <c r="U31" s="2"/>
      <c r="V31" s="2"/>
      <c r="W31" s="2"/>
      <c r="X31" s="2"/>
      <c r="Y31" s="2"/>
    </row>
    <row r="32" spans="1:25" x14ac:dyDescent="0.2">
      <c r="A32" s="91"/>
      <c r="B32" s="21"/>
      <c r="C32" s="21" t="s">
        <v>28</v>
      </c>
      <c r="D32" s="29" t="s">
        <v>64</v>
      </c>
      <c r="E32" s="48">
        <f t="shared" si="4"/>
        <v>41886</v>
      </c>
      <c r="F32" s="48">
        <f>_xll.qlInterestRateIndexValueDate(L32,E32,Trigger)</f>
        <v>41887</v>
      </c>
      <c r="G32" s="48">
        <f>_xll.qlInterestRateIndexMaturity(L32,F32,Trigger)</f>
        <v>43348</v>
      </c>
      <c r="H32" s="47">
        <f>_xll.qlIndexFixing(L32,E32,TRUE,InterestRatesTrigger)</f>
        <v>3.1299999999995734E-2</v>
      </c>
      <c r="I32" s="38" t="str">
        <f>Contribution!AE32</f>
        <v>AUD6M4Y=</v>
      </c>
      <c r="J32" s="55" t="str">
        <f t="shared" ref="J32:J43" si="5">Currency&amp;"SM6AB"&amp;C32&amp;"=ICAA"</f>
        <v>AUDSM6AB4Y=ICAA</v>
      </c>
      <c r="K32" s="41"/>
      <c r="L32" s="30" t="str">
        <f>_xll.qlSwapIndex(,"BBSW",C32,SettlementDays,Currency,Calendar,FixedLegTenor,FixedLegBDC,FixedLegDayCounter,IborIndex,DiscountingCurve,,Trigger)</f>
        <v>obj_003c9#0000</v>
      </c>
      <c r="M32" s="85"/>
      <c r="N32" s="57"/>
      <c r="O32" s="4"/>
      <c r="P32" s="57"/>
      <c r="Q32" s="41"/>
      <c r="R32" s="41"/>
      <c r="S32" s="2"/>
      <c r="T32" s="2"/>
      <c r="U32" s="2"/>
      <c r="V32" s="2"/>
      <c r="W32" s="2"/>
      <c r="X32" s="2"/>
      <c r="Y32" s="2"/>
    </row>
    <row r="33" spans="1:25" x14ac:dyDescent="0.2">
      <c r="A33" s="91"/>
      <c r="B33" s="21"/>
      <c r="C33" s="21" t="s">
        <v>29</v>
      </c>
      <c r="D33" s="29" t="s">
        <v>64</v>
      </c>
      <c r="E33" s="48">
        <f t="shared" si="4"/>
        <v>41886</v>
      </c>
      <c r="F33" s="48">
        <f>_xll.qlInterestRateIndexValueDate(L33,E33,Trigger)</f>
        <v>41887</v>
      </c>
      <c r="G33" s="48">
        <f>_xll.qlInterestRateIndexMaturity(L33,F33,Trigger)</f>
        <v>43713</v>
      </c>
      <c r="H33" s="47">
        <f>_xll.qlIndexFixing(L33,E33,TRUE,InterestRatesTrigger)</f>
        <v>3.272499999999573E-2</v>
      </c>
      <c r="I33" s="38" t="str">
        <f>Contribution!AE33</f>
        <v>AUD6M5Y=</v>
      </c>
      <c r="J33" s="38" t="str">
        <f t="shared" si="5"/>
        <v>AUDSM6AB5Y=ICAA</v>
      </c>
      <c r="K33" s="41"/>
      <c r="L33" s="30" t="str">
        <f>_xll.qlSwapIndex(,"BBSW",C33,SettlementDays,Currency,Calendar,FixedLegTenor,FixedLegBDC,FixedLegDayCounter,IborIndex,DiscountingCurve,,Trigger)</f>
        <v>obj_003d2#0000</v>
      </c>
      <c r="M33" s="85"/>
      <c r="N33" s="57"/>
      <c r="O33" s="4"/>
      <c r="P33" s="57"/>
      <c r="Q33" s="41"/>
      <c r="R33" s="41"/>
      <c r="S33" s="2"/>
      <c r="T33" s="2"/>
      <c r="U33" s="2"/>
      <c r="V33" s="2"/>
      <c r="W33" s="2"/>
      <c r="X33" s="2"/>
      <c r="Y33" s="2"/>
    </row>
    <row r="34" spans="1:25" x14ac:dyDescent="0.2">
      <c r="A34" s="91"/>
      <c r="B34" s="21"/>
      <c r="C34" s="21" t="s">
        <v>30</v>
      </c>
      <c r="D34" s="29" t="s">
        <v>64</v>
      </c>
      <c r="E34" s="48">
        <f t="shared" si="4"/>
        <v>41886</v>
      </c>
      <c r="F34" s="48">
        <f>_xll.qlInterestRateIndexValueDate(L34,E34,Trigger)</f>
        <v>41887</v>
      </c>
      <c r="G34" s="48">
        <f>_xll.qlInterestRateIndexMaturity(L34,F34,Trigger)</f>
        <v>44081</v>
      </c>
      <c r="H34" s="47">
        <f>_xll.qlIndexFixing(L34,E34,TRUE,InterestRatesTrigger)</f>
        <v>3.4050000000158495E-2</v>
      </c>
      <c r="I34" s="38"/>
      <c r="J34" s="38" t="str">
        <f t="shared" si="5"/>
        <v>AUDSM6AB6Y=ICAA</v>
      </c>
      <c r="K34" s="41"/>
      <c r="L34" s="30" t="str">
        <f>_xll.qlSwapIndex(,"BBSW",C34,SettlementDays,Currency,Calendar,FixedLegTenor,FixedLegBDC,FixedLegDayCounter,IborIndex,DiscountingCurve,,Trigger)</f>
        <v>obj_003e0#0000</v>
      </c>
      <c r="M34" s="85"/>
      <c r="N34" s="57"/>
      <c r="O34" s="4"/>
      <c r="P34" s="57"/>
      <c r="Q34" s="41"/>
      <c r="R34" s="41"/>
      <c r="S34" s="2"/>
      <c r="T34" s="2"/>
      <c r="U34" s="2"/>
      <c r="V34" s="2"/>
      <c r="W34" s="2"/>
      <c r="X34" s="2"/>
      <c r="Y34" s="2"/>
    </row>
    <row r="35" spans="1:25" x14ac:dyDescent="0.2">
      <c r="A35" s="91"/>
      <c r="B35" s="21"/>
      <c r="C35" s="21" t="s">
        <v>31</v>
      </c>
      <c r="D35" s="29" t="s">
        <v>64</v>
      </c>
      <c r="E35" s="48">
        <f t="shared" si="4"/>
        <v>41886</v>
      </c>
      <c r="F35" s="48">
        <f>_xll.qlInterestRateIndexValueDate(L35,E35,Trigger)</f>
        <v>41887</v>
      </c>
      <c r="G35" s="48">
        <f>_xll.qlInterestRateIndexMaturity(L35,F35,Trigger)</f>
        <v>44445</v>
      </c>
      <c r="H35" s="47">
        <f>_xll.qlIndexFixing(L35,E35,TRUE,InterestRatesTrigger)</f>
        <v>3.5250000000159369E-2</v>
      </c>
      <c r="I35" s="38" t="str">
        <f>Contribution!AE35</f>
        <v>AUD6M7Y=</v>
      </c>
      <c r="J35" s="38" t="str">
        <f t="shared" si="5"/>
        <v>AUDSM6AB7Y=ICAA</v>
      </c>
      <c r="K35" s="41"/>
      <c r="L35" s="30" t="str">
        <f>_xll.qlSwapIndex(,"BBSW",C35,SettlementDays,Currency,Calendar,FixedLegTenor,FixedLegBDC,FixedLegDayCounter,IborIndex,DiscountingCurve,,Trigger)</f>
        <v>obj_0039e#0000</v>
      </c>
      <c r="M35" s="85"/>
      <c r="N35" s="57"/>
      <c r="O35" s="4"/>
      <c r="P35" s="57"/>
      <c r="Q35" s="41"/>
      <c r="R35" s="41"/>
      <c r="S35" s="2"/>
      <c r="T35" s="2"/>
      <c r="U35" s="2"/>
      <c r="V35" s="2"/>
      <c r="W35" s="2"/>
      <c r="X35" s="2"/>
      <c r="Y35" s="2"/>
    </row>
    <row r="36" spans="1:25" x14ac:dyDescent="0.2">
      <c r="A36" s="91"/>
      <c r="B36" s="21"/>
      <c r="C36" s="21" t="s">
        <v>32</v>
      </c>
      <c r="D36" s="29" t="s">
        <v>64</v>
      </c>
      <c r="E36" s="48">
        <f t="shared" si="4"/>
        <v>41886</v>
      </c>
      <c r="F36" s="48">
        <f>_xll.qlInterestRateIndexValueDate(L36,E36,Trigger)</f>
        <v>41887</v>
      </c>
      <c r="G36" s="48">
        <f>_xll.qlInterestRateIndexMaturity(L36,F36,Trigger)</f>
        <v>44809</v>
      </c>
      <c r="H36" s="47">
        <f>_xll.qlIndexFixing(L36,E36,TRUE,InterestRatesTrigger)</f>
        <v>3.6249999999997153E-2</v>
      </c>
      <c r="I36" s="38"/>
      <c r="J36" s="38" t="str">
        <f t="shared" si="5"/>
        <v>AUDSM6AB8Y=ICAA</v>
      </c>
      <c r="K36" s="41"/>
      <c r="L36" s="30" t="str">
        <f>_xll.qlSwapIndex(,"BBSW",C36,SettlementDays,Currency,Calendar,FixedLegTenor,FixedLegBDC,FixedLegDayCounter,IborIndex,DiscountingCurve,,Trigger)</f>
        <v>obj_003af#0000</v>
      </c>
      <c r="M36" s="85"/>
      <c r="N36" s="57"/>
      <c r="O36" s="4"/>
      <c r="P36" s="57"/>
      <c r="Q36" s="41"/>
      <c r="R36" s="41"/>
      <c r="S36" s="2"/>
      <c r="T36" s="2"/>
      <c r="U36" s="2"/>
      <c r="V36" s="2"/>
      <c r="W36" s="2"/>
      <c r="X36" s="2"/>
      <c r="Y36" s="2"/>
    </row>
    <row r="37" spans="1:25" x14ac:dyDescent="0.2">
      <c r="A37" s="91"/>
      <c r="B37" s="21"/>
      <c r="C37" s="21" t="s">
        <v>33</v>
      </c>
      <c r="D37" s="29" t="s">
        <v>64</v>
      </c>
      <c r="E37" s="48">
        <f t="shared" si="4"/>
        <v>41886</v>
      </c>
      <c r="F37" s="48">
        <f>_xll.qlInterestRateIndexValueDate(L37,E37,Trigger)</f>
        <v>41887</v>
      </c>
      <c r="G37" s="48">
        <f>_xll.qlInterestRateIndexMaturity(L37,F37,Trigger)</f>
        <v>45174</v>
      </c>
      <c r="H37" s="47">
        <f>_xll.qlIndexFixing(L37,E37,TRUE,InterestRatesTrigger)</f>
        <v>3.7125000000000352E-2</v>
      </c>
      <c r="I37" s="38"/>
      <c r="J37" s="38" t="str">
        <f t="shared" si="5"/>
        <v>AUDSM6AB9Y=ICAA</v>
      </c>
      <c r="K37" s="41"/>
      <c r="L37" s="30" t="str">
        <f>_xll.qlSwapIndex(,"BBSW",C37,SettlementDays,Currency,Calendar,FixedLegTenor,FixedLegBDC,FixedLegDayCounter,IborIndex,DiscountingCurve,,Trigger)</f>
        <v>obj_003b8#0000</v>
      </c>
      <c r="M37" s="85"/>
      <c r="N37" s="57"/>
      <c r="O37" s="84"/>
      <c r="P37" s="83"/>
      <c r="Q37" s="41"/>
      <c r="R37" s="41"/>
      <c r="S37" s="2"/>
      <c r="T37" s="2"/>
      <c r="U37" s="2"/>
      <c r="V37" s="2"/>
      <c r="W37" s="2"/>
      <c r="X37" s="2"/>
      <c r="Y37" s="2"/>
    </row>
    <row r="38" spans="1:25" x14ac:dyDescent="0.2">
      <c r="A38" s="91"/>
      <c r="B38" s="21"/>
      <c r="C38" s="21" t="s">
        <v>34</v>
      </c>
      <c r="D38" s="29" t="s">
        <v>64</v>
      </c>
      <c r="E38" s="48">
        <f t="shared" si="4"/>
        <v>41886</v>
      </c>
      <c r="F38" s="48">
        <f>_xll.qlInterestRateIndexValueDate(L38,E38,Trigger)</f>
        <v>41887</v>
      </c>
      <c r="G38" s="48">
        <f>_xll.qlInterestRateIndexMaturity(L38,F38,Trigger)</f>
        <v>45540</v>
      </c>
      <c r="H38" s="47">
        <f>_xll.qlIndexFixing(L38,E38,TRUE,InterestRatesTrigger)</f>
        <v>3.7925000000343385E-2</v>
      </c>
      <c r="I38" s="38" t="str">
        <f>Contribution!AE38</f>
        <v>AUD6M10Y=</v>
      </c>
      <c r="J38" s="38" t="str">
        <f t="shared" si="5"/>
        <v>AUDSM6AB10Y=ICAA</v>
      </c>
      <c r="K38" s="41"/>
      <c r="L38" s="30" t="str">
        <f>_xll.qlSwapIndex(,"BBSW",C38,SettlementDays,Currency,Calendar,FixedLegTenor,FixedLegBDC,FixedLegDayCounter,IborIndex,DiscountingCurve,,Trigger)</f>
        <v>obj_003cd#0000</v>
      </c>
      <c r="M38" s="85"/>
      <c r="N38" s="57"/>
      <c r="O38" s="4"/>
      <c r="P38" s="57"/>
      <c r="Q38" s="41"/>
      <c r="R38" s="41"/>
      <c r="S38" s="2"/>
      <c r="T38" s="2"/>
      <c r="U38" s="2"/>
      <c r="V38" s="2"/>
      <c r="W38" s="2"/>
      <c r="X38" s="2"/>
      <c r="Y38" s="2"/>
    </row>
    <row r="39" spans="1:25" x14ac:dyDescent="0.2">
      <c r="A39" s="91"/>
      <c r="B39" s="21"/>
      <c r="C39" s="21" t="s">
        <v>35</v>
      </c>
      <c r="D39" s="29" t="s">
        <v>64</v>
      </c>
      <c r="E39" s="48">
        <f t="shared" si="4"/>
        <v>41886</v>
      </c>
      <c r="F39" s="48">
        <f>_xll.qlInterestRateIndexValueDate(L39,E39,Trigger)</f>
        <v>41887</v>
      </c>
      <c r="G39" s="48">
        <f>_xll.qlInterestRateIndexMaturity(L39,F39,Trigger)</f>
        <v>46272</v>
      </c>
      <c r="H39" s="47">
        <f>_xll.qlIndexFixing(L39,E39,TRUE,InterestRatesTrigger)</f>
        <v>3.9349999999997831E-2</v>
      </c>
      <c r="I39" s="38" t="str">
        <f>Contribution!AE39</f>
        <v>AUD6M12Y=</v>
      </c>
      <c r="J39" s="38" t="str">
        <f t="shared" si="5"/>
        <v>AUDSM6AB12Y=ICAA</v>
      </c>
      <c r="K39" s="41"/>
      <c r="L39" s="30" t="str">
        <f>_xll.qlSwapIndex(,"BBSW",C39,SettlementDays,Currency,Calendar,FixedLegTenor,FixedLegBDC,FixedLegDayCounter,IborIndex,DiscountingCurve,,Trigger)</f>
        <v>obj_003eb#0000</v>
      </c>
      <c r="M39" s="85"/>
      <c r="N39" s="57"/>
      <c r="O39" s="4"/>
      <c r="P39" s="57"/>
      <c r="Q39" s="84"/>
      <c r="R39" s="84"/>
      <c r="S39" s="84"/>
      <c r="T39" s="2"/>
      <c r="U39" s="2"/>
      <c r="V39" s="2"/>
      <c r="W39" s="2"/>
      <c r="X39" s="2"/>
      <c r="Y39" s="2"/>
    </row>
    <row r="40" spans="1:25" x14ac:dyDescent="0.2">
      <c r="A40" s="91"/>
      <c r="B40" s="21"/>
      <c r="C40" s="21" t="s">
        <v>36</v>
      </c>
      <c r="D40" s="29" t="s">
        <v>64</v>
      </c>
      <c r="E40" s="48">
        <f t="shared" si="4"/>
        <v>41886</v>
      </c>
      <c r="F40" s="48">
        <f>_xll.qlInterestRateIndexValueDate(L40,E40,Trigger)</f>
        <v>41887</v>
      </c>
      <c r="G40" s="48">
        <f>_xll.qlInterestRateIndexMaturity(L40,F40,Trigger)</f>
        <v>47366</v>
      </c>
      <c r="H40" s="47">
        <f>_xll.qlIndexFixing(L40,E40,TRUE,InterestRatesTrigger)</f>
        <v>4.0899999999963459E-2</v>
      </c>
      <c r="I40" s="38" t="str">
        <f>Contribution!AE40</f>
        <v>AUD6M15Y=</v>
      </c>
      <c r="J40" s="38" t="str">
        <f t="shared" si="5"/>
        <v>AUDSM6AB15Y=ICAA</v>
      </c>
      <c r="K40" s="41"/>
      <c r="L40" s="30" t="str">
        <f>_xll.qlSwapIndex(,"BBSW",C40,SettlementDays,Currency,Calendar,FixedLegTenor,FixedLegBDC,FixedLegDayCounter,IborIndex,DiscountingCurve,,Trigger)</f>
        <v>obj_003ee#0000</v>
      </c>
      <c r="M40" s="85"/>
      <c r="N40" s="57"/>
      <c r="O40" s="4"/>
      <c r="P40" s="57"/>
      <c r="Q40" s="41"/>
      <c r="R40" s="41"/>
      <c r="S40" s="2"/>
      <c r="T40" s="2"/>
      <c r="U40" s="2"/>
      <c r="V40" s="2"/>
      <c r="W40" s="2"/>
      <c r="X40" s="2"/>
      <c r="Y40" s="2"/>
    </row>
    <row r="41" spans="1:25" x14ac:dyDescent="0.2">
      <c r="A41" s="91"/>
      <c r="B41" s="21"/>
      <c r="C41" s="21" t="s">
        <v>37</v>
      </c>
      <c r="D41" s="29" t="s">
        <v>64</v>
      </c>
      <c r="E41" s="48">
        <f t="shared" si="4"/>
        <v>41886</v>
      </c>
      <c r="F41" s="48">
        <f>_xll.qlInterestRateIndexValueDate(L41,E41,Trigger)</f>
        <v>41887</v>
      </c>
      <c r="G41" s="48">
        <f>_xll.qlInterestRateIndexMaturity(L41,F41,Trigger)</f>
        <v>49192</v>
      </c>
      <c r="H41" s="47">
        <f>_xll.qlIndexFixing(L41,E41,TRUE,InterestRatesTrigger)</f>
        <v>4.2474999999987481E-2</v>
      </c>
      <c r="I41" s="38" t="str">
        <f>Contribution!AE41</f>
        <v>AUD6M20Y=</v>
      </c>
      <c r="J41" s="38" t="str">
        <f t="shared" si="5"/>
        <v>AUDSM6AB20Y=ICAA</v>
      </c>
      <c r="K41" s="41"/>
      <c r="L41" s="30" t="str">
        <f>_xll.qlSwapIndex(,"BBSW",C41,SettlementDays,Currency,Calendar,FixedLegTenor,FixedLegBDC,FixedLegDayCounter,IborIndex,DiscountingCurve,,Trigger)</f>
        <v>obj_003b1#0000</v>
      </c>
      <c r="M41" s="57"/>
      <c r="N41" s="57"/>
      <c r="O41" s="41"/>
      <c r="P41" s="57"/>
      <c r="Q41" s="41"/>
      <c r="R41" s="41"/>
      <c r="S41" s="2"/>
      <c r="T41" s="2"/>
      <c r="U41" s="2"/>
      <c r="V41" s="2"/>
      <c r="W41" s="2"/>
      <c r="X41" s="2"/>
      <c r="Y41" s="2"/>
    </row>
    <row r="42" spans="1:25" x14ac:dyDescent="0.2">
      <c r="A42" s="91"/>
      <c r="B42" s="21"/>
      <c r="C42" s="21" t="s">
        <v>38</v>
      </c>
      <c r="D42" s="29" t="s">
        <v>64</v>
      </c>
      <c r="E42" s="48">
        <f t="shared" si="4"/>
        <v>41886</v>
      </c>
      <c r="F42" s="48">
        <f>_xll.qlInterestRateIndexValueDate(L42,E42,Trigger)</f>
        <v>41887</v>
      </c>
      <c r="G42" s="48">
        <f>_xll.qlInterestRateIndexMaturity(L42,F42,Trigger)</f>
        <v>51018</v>
      </c>
      <c r="H42" s="47">
        <f>_xll.qlIndexFixing(L42,E42,TRUE,InterestRatesTrigger)</f>
        <v>4.3000000000020543E-2</v>
      </c>
      <c r="I42" s="38" t="str">
        <f>Contribution!AE42</f>
        <v>AUD6M25Y=</v>
      </c>
      <c r="J42" s="38" t="str">
        <f t="shared" si="5"/>
        <v>AUDSM6AB25Y=ICAA</v>
      </c>
      <c r="K42" s="41"/>
      <c r="L42" s="30" t="str">
        <f>_xll.qlSwapIndex(,"BBSW",C42,SettlementDays,Currency,Calendar,FixedLegTenor,FixedLegBDC,FixedLegDayCounter,IborIndex,DiscountingCurve,,Trigger)</f>
        <v>obj_00389#0000</v>
      </c>
      <c r="M42" s="57"/>
      <c r="N42" s="57"/>
      <c r="O42" s="41"/>
      <c r="P42" s="41"/>
      <c r="Q42" s="41"/>
      <c r="R42" s="41"/>
      <c r="S42" s="2"/>
      <c r="T42" s="2"/>
      <c r="U42" s="2"/>
      <c r="V42" s="2"/>
      <c r="W42" s="2"/>
      <c r="X42" s="2"/>
      <c r="Y42" s="2"/>
    </row>
    <row r="43" spans="1:25" x14ac:dyDescent="0.2">
      <c r="A43" s="91"/>
      <c r="B43" s="22"/>
      <c r="C43" s="22" t="s">
        <v>39</v>
      </c>
      <c r="D43" s="31" t="s">
        <v>64</v>
      </c>
      <c r="E43" s="49">
        <f t="shared" si="4"/>
        <v>41886</v>
      </c>
      <c r="F43" s="49">
        <f>_xll.qlInterestRateIndexValueDate(L43,E43,Trigger)</f>
        <v>41887</v>
      </c>
      <c r="G43" s="49">
        <f>_xll.qlInterestRateIndexMaturity(L43,F43,Trigger)</f>
        <v>52845</v>
      </c>
      <c r="H43" s="50">
        <f>_xll.qlIndexFixing(L43,E43,TRUE,InterestRatesTrigger)</f>
        <v>4.3199999999999968E-2</v>
      </c>
      <c r="I43" s="40" t="str">
        <f>Contribution!AE43</f>
        <v>AUD6M30Y=</v>
      </c>
      <c r="J43" s="40" t="str">
        <f t="shared" si="5"/>
        <v>AUDSM6AB30Y=ICAA</v>
      </c>
      <c r="K43" s="41"/>
      <c r="L43" s="32" t="str">
        <f>_xll.qlSwapIndex(,"BBSW",C43,SettlementDays,Currency,Calendar,FixedLegTenor,FixedLegBDC,FixedLegDayCounter,IborIndex,DiscountingCurve,,Trigger)</f>
        <v>obj_003a7#0000</v>
      </c>
      <c r="M43" s="6"/>
      <c r="N43" s="6"/>
      <c r="O43" s="2"/>
      <c r="P43" s="2"/>
      <c r="Q43" s="57"/>
      <c r="R43" s="41"/>
      <c r="S43" s="2"/>
      <c r="T43" s="2"/>
      <c r="U43" s="2"/>
      <c r="V43" s="2"/>
      <c r="W43" s="2"/>
      <c r="X43" s="2"/>
      <c r="Y43" s="2"/>
    </row>
    <row r="44" spans="1:25" x14ac:dyDescent="0.2">
      <c r="A44" s="91"/>
      <c r="B44" s="91"/>
      <c r="C44" s="3"/>
      <c r="D44" s="6"/>
      <c r="E44" s="6"/>
      <c r="F44" s="6"/>
      <c r="G44" s="6"/>
      <c r="H44" s="6"/>
      <c r="I44" s="6"/>
      <c r="J44" s="6"/>
      <c r="K44" s="41"/>
      <c r="L44" s="6"/>
      <c r="M44" s="6"/>
      <c r="N44" s="6"/>
      <c r="O44" s="2"/>
      <c r="P44" s="2"/>
      <c r="Q44" s="2"/>
      <c r="R44" s="41"/>
      <c r="S44" s="2"/>
      <c r="T44" s="2"/>
      <c r="U44" s="2"/>
      <c r="V44" s="2"/>
      <c r="W44" s="2"/>
      <c r="X44" s="2"/>
      <c r="Y44" s="2"/>
    </row>
    <row r="45" spans="1:25" x14ac:dyDescent="0.2">
      <c r="A45" s="91"/>
      <c r="B45" s="91"/>
      <c r="C45" s="3"/>
      <c r="D45" s="6"/>
      <c r="E45" s="6"/>
      <c r="F45" s="6"/>
      <c r="G45" s="6"/>
      <c r="H45" s="6"/>
      <c r="I45" s="6"/>
      <c r="J45" s="6"/>
      <c r="K45" s="41"/>
      <c r="L45" s="6"/>
      <c r="M45" s="6"/>
      <c r="N45" s="6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</row>
    <row r="46" spans="1:25" x14ac:dyDescent="0.2">
      <c r="A46" s="91"/>
      <c r="B46" s="91"/>
      <c r="C46" s="3"/>
      <c r="D46" s="6"/>
      <c r="E46" s="6"/>
      <c r="F46" s="6"/>
      <c r="G46" s="6"/>
      <c r="H46" s="6"/>
      <c r="I46" s="6"/>
      <c r="J46" s="6"/>
      <c r="K46" s="57"/>
      <c r="L46" s="6"/>
      <c r="M46" s="6"/>
      <c r="N46" s="6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</row>
    <row r="47" spans="1:25" x14ac:dyDescent="0.2">
      <c r="A47" s="6"/>
      <c r="B47" s="6"/>
      <c r="C47" s="3"/>
      <c r="D47" s="6"/>
      <c r="E47" s="6"/>
      <c r="F47" s="6"/>
      <c r="G47" s="6"/>
      <c r="H47" s="6"/>
      <c r="I47" s="6"/>
      <c r="J47" s="6"/>
      <c r="K47" s="57"/>
      <c r="L47" s="57"/>
      <c r="M47" s="6"/>
      <c r="N47" s="6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</row>
    <row r="48" spans="1:25" x14ac:dyDescent="0.2">
      <c r="A48" s="6"/>
      <c r="B48" s="6"/>
      <c r="C48" s="3"/>
      <c r="D48" s="6"/>
      <c r="E48" s="6"/>
      <c r="F48" s="6"/>
      <c r="G48" s="6"/>
      <c r="H48" s="6"/>
      <c r="I48" s="6"/>
      <c r="J48" s="6"/>
      <c r="K48" s="6"/>
      <c r="L48" s="6"/>
      <c r="M48" s="6"/>
      <c r="N48" s="6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</row>
    <row r="49" spans="1:25" x14ac:dyDescent="0.2">
      <c r="A49" s="6"/>
      <c r="B49" s="6"/>
      <c r="C49" s="3"/>
      <c r="D49" s="6"/>
      <c r="E49" s="6"/>
      <c r="F49" s="6"/>
      <c r="G49" s="6"/>
      <c r="H49" s="6"/>
      <c r="I49" s="6"/>
      <c r="J49" s="6"/>
      <c r="K49" s="6"/>
      <c r="L49" s="6"/>
      <c r="M49" s="6"/>
      <c r="N49" s="6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</row>
    <row r="50" spans="1:25" x14ac:dyDescent="0.2">
      <c r="A50" s="6"/>
      <c r="B50" s="6"/>
      <c r="C50" s="3"/>
      <c r="D50" s="6"/>
      <c r="E50" s="6"/>
      <c r="F50" s="6"/>
      <c r="G50" s="6"/>
      <c r="H50" s="6"/>
      <c r="I50" s="6"/>
      <c r="J50" s="6"/>
      <c r="K50" s="6"/>
      <c r="L50" s="6"/>
      <c r="M50" s="6"/>
      <c r="N50" s="6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</row>
    <row r="51" spans="1:25" x14ac:dyDescent="0.2">
      <c r="A51" s="6"/>
      <c r="B51" s="6"/>
      <c r="C51" s="3"/>
      <c r="D51" s="6"/>
      <c r="E51" s="6"/>
      <c r="F51" s="6"/>
      <c r="G51" s="6"/>
      <c r="H51" s="6"/>
      <c r="I51" s="6"/>
      <c r="J51" s="6"/>
      <c r="K51" s="6"/>
      <c r="L51" s="6"/>
      <c r="M51" s="6"/>
      <c r="N51" s="6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</row>
    <row r="52" spans="1:25" x14ac:dyDescent="0.2">
      <c r="A52" s="6"/>
      <c r="B52" s="6"/>
      <c r="C52" s="3"/>
      <c r="D52" s="6"/>
      <c r="E52" s="6"/>
      <c r="F52" s="6"/>
      <c r="G52" s="6"/>
      <c r="H52" s="6"/>
      <c r="I52" s="6"/>
      <c r="J52" s="6"/>
      <c r="K52" s="6"/>
      <c r="L52" s="6"/>
      <c r="M52" s="6"/>
      <c r="N52" s="6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</row>
    <row r="53" spans="1:25" x14ac:dyDescent="0.2">
      <c r="A53" s="6"/>
      <c r="B53" s="6"/>
      <c r="C53" s="3"/>
      <c r="D53" s="6"/>
      <c r="E53" s="6"/>
      <c r="F53" s="6"/>
      <c r="G53" s="6"/>
      <c r="H53" s="6"/>
      <c r="I53" s="6"/>
      <c r="J53" s="6"/>
      <c r="K53" s="6"/>
      <c r="L53" s="6"/>
      <c r="M53" s="6"/>
      <c r="N53" s="6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</row>
    <row r="54" spans="1:25" x14ac:dyDescent="0.2">
      <c r="A54" s="6"/>
      <c r="B54" s="6"/>
      <c r="C54" s="3"/>
      <c r="D54" s="6"/>
      <c r="E54" s="6"/>
      <c r="F54" s="6"/>
      <c r="G54" s="6"/>
      <c r="H54" s="6"/>
      <c r="I54" s="6"/>
      <c r="J54" s="6"/>
      <c r="K54" s="6"/>
      <c r="L54" s="6"/>
      <c r="M54" s="6"/>
      <c r="N54" s="6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</row>
    <row r="55" spans="1:25" x14ac:dyDescent="0.2">
      <c r="A55" s="6"/>
      <c r="B55" s="6"/>
      <c r="C55" s="3"/>
      <c r="D55" s="6"/>
      <c r="E55" s="6"/>
      <c r="F55" s="6"/>
      <c r="G55" s="6"/>
      <c r="H55" s="6"/>
      <c r="I55" s="6"/>
      <c r="J55" s="6"/>
      <c r="K55" s="6"/>
      <c r="L55" s="6"/>
      <c r="M55" s="6"/>
      <c r="N55" s="6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</row>
    <row r="56" spans="1:25" x14ac:dyDescent="0.2">
      <c r="A56" s="6"/>
      <c r="B56" s="6"/>
      <c r="C56" s="3"/>
      <c r="D56" s="6"/>
      <c r="E56" s="6"/>
      <c r="F56" s="6"/>
      <c r="G56" s="6"/>
      <c r="H56" s="6"/>
      <c r="I56" s="6"/>
      <c r="J56" s="6"/>
      <c r="K56" s="6"/>
      <c r="L56" s="6"/>
      <c r="M56" s="6"/>
      <c r="N56" s="6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</row>
    <row r="57" spans="1:25" x14ac:dyDescent="0.2">
      <c r="A57" s="6"/>
      <c r="B57" s="6"/>
      <c r="C57" s="3"/>
      <c r="D57" s="6"/>
      <c r="E57" s="6"/>
      <c r="F57" s="6"/>
      <c r="G57" s="6"/>
      <c r="H57" s="6"/>
      <c r="I57" s="6"/>
      <c r="J57" s="6"/>
      <c r="K57" s="6"/>
      <c r="L57" s="6"/>
      <c r="M57" s="6"/>
      <c r="N57" s="6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</row>
    <row r="58" spans="1:25" x14ac:dyDescent="0.2">
      <c r="A58" s="6"/>
      <c r="B58" s="6"/>
      <c r="C58" s="3"/>
      <c r="D58" s="6"/>
      <c r="E58" s="6"/>
      <c r="F58" s="6"/>
      <c r="G58" s="6"/>
      <c r="H58" s="6"/>
      <c r="I58" s="6"/>
      <c r="J58" s="6"/>
      <c r="K58" s="6"/>
      <c r="L58" s="6"/>
      <c r="M58" s="6"/>
      <c r="N58" s="6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</row>
    <row r="59" spans="1:25" x14ac:dyDescent="0.2">
      <c r="A59" s="6"/>
      <c r="B59" s="6"/>
      <c r="C59" s="3"/>
      <c r="D59" s="6"/>
      <c r="E59" s="6"/>
      <c r="F59" s="6"/>
      <c r="G59" s="6"/>
      <c r="H59" s="6"/>
      <c r="I59" s="6"/>
      <c r="J59" s="6"/>
      <c r="K59" s="6"/>
      <c r="L59" s="6"/>
      <c r="M59" s="6"/>
      <c r="N59" s="6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</row>
    <row r="60" spans="1:25" x14ac:dyDescent="0.2">
      <c r="A60" s="6"/>
      <c r="B60" s="6"/>
      <c r="C60" s="3"/>
      <c r="D60" s="6"/>
      <c r="E60" s="6"/>
      <c r="F60" s="6"/>
      <c r="G60" s="6"/>
      <c r="H60" s="6"/>
      <c r="I60" s="6"/>
      <c r="J60" s="6"/>
      <c r="K60" s="6"/>
      <c r="L60" s="6"/>
      <c r="M60" s="6"/>
      <c r="N60" s="6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</row>
    <row r="61" spans="1:25" x14ac:dyDescent="0.2">
      <c r="A61" s="6"/>
      <c r="B61" s="6"/>
      <c r="C61" s="3"/>
      <c r="D61" s="6"/>
      <c r="E61" s="6"/>
      <c r="F61" s="6"/>
      <c r="G61" s="6"/>
      <c r="H61" s="6"/>
      <c r="I61" s="6"/>
      <c r="J61" s="6"/>
      <c r="K61" s="6"/>
      <c r="L61" s="6"/>
      <c r="M61" s="6"/>
      <c r="N61" s="6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</row>
    <row r="62" spans="1:25" x14ac:dyDescent="0.2">
      <c r="A62" s="6"/>
      <c r="B62" s="6"/>
      <c r="C62" s="3"/>
      <c r="D62" s="6"/>
      <c r="E62" s="6"/>
      <c r="F62" s="6"/>
      <c r="G62" s="6"/>
      <c r="H62" s="6"/>
      <c r="I62" s="6"/>
      <c r="J62" s="6"/>
      <c r="K62" s="6"/>
      <c r="L62" s="6"/>
      <c r="M62" s="6"/>
      <c r="N62" s="6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</row>
    <row r="63" spans="1:25" x14ac:dyDescent="0.2">
      <c r="A63" s="6"/>
      <c r="B63" s="6"/>
      <c r="C63" s="3"/>
      <c r="D63" s="6"/>
      <c r="E63" s="6"/>
      <c r="F63" s="6"/>
      <c r="G63" s="6"/>
      <c r="H63" s="6"/>
      <c r="I63" s="6"/>
      <c r="J63" s="6"/>
      <c r="K63" s="6"/>
      <c r="L63" s="6"/>
      <c r="M63" s="6"/>
      <c r="N63" s="6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</row>
    <row r="64" spans="1:25" x14ac:dyDescent="0.2">
      <c r="A64" s="6"/>
      <c r="B64" s="6"/>
      <c r="C64" s="3"/>
      <c r="D64" s="6"/>
      <c r="E64" s="6"/>
      <c r="F64" s="6"/>
      <c r="G64" s="6"/>
      <c r="H64" s="6"/>
      <c r="I64" s="6"/>
      <c r="J64" s="6"/>
      <c r="K64" s="6"/>
      <c r="L64" s="6"/>
      <c r="M64" s="6"/>
      <c r="N64" s="6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</row>
    <row r="65" spans="1:25" x14ac:dyDescent="0.2">
      <c r="A65" s="6"/>
      <c r="B65" s="6"/>
      <c r="C65" s="3"/>
      <c r="D65" s="6"/>
      <c r="E65" s="6"/>
      <c r="F65" s="6"/>
      <c r="G65" s="6"/>
      <c r="H65" s="6"/>
      <c r="I65" s="6"/>
      <c r="J65" s="6"/>
      <c r="K65" s="6"/>
      <c r="L65" s="6"/>
      <c r="M65" s="6"/>
      <c r="N65" s="6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</row>
    <row r="66" spans="1:25" x14ac:dyDescent="0.2">
      <c r="A66" s="6"/>
      <c r="B66" s="6"/>
      <c r="C66" s="3"/>
      <c r="D66" s="6"/>
      <c r="E66" s="6"/>
      <c r="F66" s="6"/>
      <c r="G66" s="6"/>
      <c r="H66" s="6"/>
      <c r="I66" s="6"/>
      <c r="J66" s="6"/>
      <c r="K66" s="6"/>
      <c r="L66" s="6"/>
      <c r="M66" s="6"/>
      <c r="N66" s="6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</row>
    <row r="67" spans="1:25" x14ac:dyDescent="0.2">
      <c r="A67" s="6"/>
      <c r="B67" s="6"/>
      <c r="C67" s="3"/>
      <c r="D67" s="6"/>
      <c r="E67" s="6"/>
      <c r="F67" s="6"/>
      <c r="G67" s="6"/>
      <c r="H67" s="6"/>
      <c r="I67" s="6"/>
      <c r="J67" s="6"/>
      <c r="K67" s="6"/>
      <c r="L67" s="6"/>
      <c r="M67" s="6"/>
      <c r="N67" s="6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</row>
    <row r="68" spans="1:25" x14ac:dyDescent="0.2">
      <c r="A68" s="6"/>
      <c r="B68" s="6"/>
      <c r="C68" s="3"/>
      <c r="D68" s="6"/>
      <c r="E68" s="6"/>
      <c r="F68" s="6"/>
      <c r="G68" s="6"/>
      <c r="H68" s="6"/>
      <c r="I68" s="6"/>
      <c r="J68" s="6"/>
      <c r="K68" s="6"/>
      <c r="L68" s="6"/>
      <c r="M68" s="6"/>
      <c r="N68" s="6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</row>
    <row r="69" spans="1:25" x14ac:dyDescent="0.2">
      <c r="A69" s="6"/>
      <c r="B69" s="6"/>
      <c r="C69" s="3"/>
      <c r="D69" s="6"/>
      <c r="E69" s="6"/>
      <c r="F69" s="6"/>
      <c r="G69" s="6"/>
      <c r="H69" s="6"/>
      <c r="I69" s="6"/>
      <c r="J69" s="6"/>
      <c r="K69" s="6"/>
      <c r="L69" s="6"/>
      <c r="M69" s="6"/>
      <c r="N69" s="6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</row>
    <row r="70" spans="1:25" x14ac:dyDescent="0.2">
      <c r="A70" s="6"/>
      <c r="B70" s="6"/>
      <c r="C70" s="3"/>
      <c r="D70" s="6"/>
      <c r="E70" s="6"/>
      <c r="F70" s="6"/>
      <c r="G70" s="6"/>
      <c r="H70" s="6"/>
      <c r="I70" s="6"/>
      <c r="J70" s="6"/>
      <c r="K70" s="6"/>
      <c r="L70" s="6"/>
      <c r="M70" s="6"/>
      <c r="N70" s="6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</row>
    <row r="71" spans="1:25" x14ac:dyDescent="0.2">
      <c r="A71" s="6"/>
      <c r="B71" s="6"/>
      <c r="C71" s="3"/>
      <c r="D71" s="6"/>
      <c r="E71" s="6"/>
      <c r="F71" s="6"/>
      <c r="G71" s="6"/>
      <c r="H71" s="6"/>
      <c r="I71" s="6"/>
      <c r="J71" s="6"/>
      <c r="K71" s="6"/>
      <c r="L71" s="6"/>
      <c r="M71" s="6"/>
      <c r="N71" s="6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</row>
    <row r="72" spans="1:25" x14ac:dyDescent="0.2">
      <c r="A72" s="6"/>
      <c r="B72" s="6"/>
      <c r="C72" s="3"/>
      <c r="D72" s="6"/>
      <c r="E72" s="6"/>
      <c r="F72" s="6"/>
      <c r="G72" s="6"/>
      <c r="H72" s="6"/>
      <c r="I72" s="6"/>
      <c r="J72" s="6"/>
      <c r="K72" s="6"/>
      <c r="L72" s="6"/>
      <c r="M72" s="6"/>
      <c r="N72" s="6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</row>
    <row r="73" spans="1:25" x14ac:dyDescent="0.2">
      <c r="A73" s="6"/>
      <c r="B73" s="6"/>
      <c r="C73" s="3"/>
      <c r="D73" s="6"/>
      <c r="E73" s="6"/>
      <c r="F73" s="6"/>
      <c r="G73" s="6"/>
      <c r="H73" s="6"/>
      <c r="I73" s="6"/>
      <c r="J73" s="6"/>
      <c r="K73" s="6"/>
      <c r="L73" s="6"/>
      <c r="M73" s="6"/>
      <c r="N73" s="6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</row>
    <row r="74" spans="1:25" x14ac:dyDescent="0.2">
      <c r="A74" s="6"/>
      <c r="B74" s="6"/>
      <c r="C74" s="3"/>
      <c r="D74" s="6"/>
      <c r="E74" s="6"/>
      <c r="F74" s="6"/>
      <c r="G74" s="6"/>
      <c r="H74" s="6"/>
      <c r="I74" s="6"/>
      <c r="J74" s="6"/>
      <c r="K74" s="6"/>
      <c r="L74" s="6"/>
      <c r="M74" s="6"/>
      <c r="N74" s="6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</row>
    <row r="75" spans="1:25" x14ac:dyDescent="0.2">
      <c r="A75" s="6"/>
      <c r="B75" s="6"/>
      <c r="C75" s="3"/>
      <c r="D75" s="6"/>
      <c r="E75" s="6"/>
      <c r="F75" s="6"/>
      <c r="G75" s="6"/>
      <c r="H75" s="6"/>
      <c r="I75" s="6"/>
      <c r="J75" s="6"/>
      <c r="K75" s="6"/>
      <c r="L75" s="6"/>
      <c r="M75" s="6"/>
      <c r="N75" s="6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</row>
    <row r="76" spans="1:25" x14ac:dyDescent="0.2">
      <c r="A76" s="6"/>
      <c r="B76" s="6"/>
      <c r="C76" s="3"/>
      <c r="D76" s="6"/>
      <c r="E76" s="6"/>
      <c r="F76" s="6"/>
      <c r="G76" s="6"/>
      <c r="H76" s="6"/>
      <c r="I76" s="6"/>
      <c r="J76" s="6"/>
      <c r="K76" s="6"/>
      <c r="L76" s="6"/>
      <c r="M76" s="6"/>
      <c r="N76" s="6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</row>
    <row r="77" spans="1:25" x14ac:dyDescent="0.2">
      <c r="A77" s="6"/>
      <c r="B77" s="6"/>
      <c r="C77" s="3"/>
      <c r="D77" s="6"/>
      <c r="E77" s="6"/>
      <c r="F77" s="6"/>
      <c r="G77" s="6"/>
      <c r="H77" s="6"/>
      <c r="I77" s="6"/>
      <c r="J77" s="6"/>
      <c r="K77" s="6"/>
      <c r="L77" s="6"/>
      <c r="M77" s="6"/>
      <c r="N77" s="6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</row>
    <row r="78" spans="1:25" x14ac:dyDescent="0.2">
      <c r="A78" s="6"/>
      <c r="B78" s="6"/>
      <c r="C78" s="3"/>
      <c r="D78" s="6"/>
      <c r="E78" s="6"/>
      <c r="F78" s="6"/>
      <c r="G78" s="6"/>
      <c r="H78" s="6"/>
      <c r="I78" s="6"/>
      <c r="J78" s="6"/>
      <c r="K78" s="6"/>
      <c r="L78" s="6"/>
      <c r="M78" s="6"/>
      <c r="N78" s="6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</row>
    <row r="79" spans="1:25" x14ac:dyDescent="0.2">
      <c r="A79" s="6"/>
      <c r="B79" s="6"/>
      <c r="C79" s="3"/>
      <c r="D79" s="6"/>
      <c r="E79" s="6"/>
      <c r="F79" s="6"/>
      <c r="G79" s="6"/>
      <c r="H79" s="6"/>
      <c r="I79" s="6"/>
      <c r="J79" s="6"/>
      <c r="K79" s="6"/>
      <c r="L79" s="6"/>
      <c r="M79" s="6"/>
      <c r="N79" s="6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</row>
    <row r="80" spans="1:25" x14ac:dyDescent="0.2">
      <c r="A80" s="6"/>
      <c r="B80" s="6"/>
      <c r="C80" s="3"/>
      <c r="D80" s="6"/>
      <c r="E80" s="6"/>
      <c r="F80" s="6"/>
      <c r="G80" s="6"/>
      <c r="H80" s="6"/>
      <c r="I80" s="6"/>
      <c r="J80" s="6"/>
      <c r="K80" s="6"/>
      <c r="L80" s="6"/>
      <c r="M80" s="6"/>
      <c r="N80" s="6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</row>
    <row r="81" spans="1:25" x14ac:dyDescent="0.2">
      <c r="A81" s="6"/>
      <c r="B81" s="6"/>
      <c r="C81" s="3"/>
      <c r="D81" s="6"/>
      <c r="E81" s="6"/>
      <c r="F81" s="6"/>
      <c r="G81" s="6"/>
      <c r="H81" s="6"/>
      <c r="I81" s="6"/>
      <c r="J81" s="6"/>
      <c r="K81" s="6"/>
      <c r="L81" s="6"/>
      <c r="M81" s="6"/>
      <c r="N81" s="6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</row>
    <row r="82" spans="1:25" x14ac:dyDescent="0.2">
      <c r="A82" s="6"/>
      <c r="B82" s="6"/>
      <c r="C82" s="3"/>
      <c r="D82" s="6"/>
      <c r="E82" s="6"/>
      <c r="F82" s="6"/>
      <c r="G82" s="6"/>
      <c r="H82" s="6"/>
      <c r="I82" s="6"/>
      <c r="J82" s="6"/>
      <c r="K82" s="6"/>
      <c r="L82" s="6"/>
      <c r="M82" s="6"/>
      <c r="N82" s="6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</row>
    <row r="83" spans="1:25" x14ac:dyDescent="0.2">
      <c r="A83" s="6"/>
      <c r="B83" s="6"/>
      <c r="C83" s="3"/>
      <c r="D83" s="6"/>
      <c r="E83" s="6"/>
      <c r="F83" s="6"/>
      <c r="G83" s="6"/>
      <c r="H83" s="6"/>
      <c r="I83" s="6"/>
      <c r="J83" s="6"/>
      <c r="K83" s="6"/>
      <c r="L83" s="6"/>
      <c r="M83" s="6"/>
      <c r="N83" s="6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</row>
    <row r="84" spans="1:25" x14ac:dyDescent="0.2">
      <c r="A84" s="6"/>
      <c r="B84" s="6"/>
      <c r="C84" s="3"/>
      <c r="D84" s="6"/>
      <c r="E84" s="6"/>
      <c r="F84" s="6"/>
      <c r="G84" s="6"/>
      <c r="H84" s="6"/>
      <c r="I84" s="6"/>
      <c r="J84" s="6"/>
      <c r="K84" s="6"/>
      <c r="L84" s="6"/>
      <c r="M84" s="6"/>
      <c r="N84" s="6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</row>
    <row r="85" spans="1:25" x14ac:dyDescent="0.2">
      <c r="A85" s="6"/>
      <c r="B85" s="6"/>
      <c r="C85" s="3"/>
      <c r="D85" s="6"/>
      <c r="E85" s="6"/>
      <c r="F85" s="6"/>
      <c r="G85" s="6"/>
      <c r="H85" s="6"/>
      <c r="I85" s="6"/>
      <c r="J85" s="6"/>
      <c r="K85" s="6"/>
      <c r="L85" s="6"/>
      <c r="M85" s="6"/>
      <c r="N85" s="6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</row>
    <row r="86" spans="1:25" x14ac:dyDescent="0.2">
      <c r="A86" s="6"/>
      <c r="B86" s="6"/>
      <c r="C86" s="3"/>
      <c r="D86" s="6"/>
      <c r="E86" s="6"/>
      <c r="F86" s="6"/>
      <c r="G86" s="6"/>
      <c r="H86" s="6"/>
      <c r="I86" s="6"/>
      <c r="J86" s="6"/>
      <c r="K86" s="6"/>
      <c r="L86" s="6"/>
      <c r="M86" s="6"/>
      <c r="N86" s="6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</row>
    <row r="87" spans="1:25" x14ac:dyDescent="0.2">
      <c r="A87" s="6"/>
      <c r="B87" s="6"/>
      <c r="C87" s="3"/>
      <c r="D87" s="6"/>
      <c r="E87" s="6"/>
      <c r="F87" s="6"/>
      <c r="G87" s="6"/>
      <c r="H87" s="6"/>
      <c r="I87" s="6"/>
      <c r="J87" s="6"/>
      <c r="K87" s="6"/>
      <c r="L87" s="6"/>
      <c r="M87" s="6"/>
      <c r="N87" s="6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</row>
    <row r="88" spans="1:25" x14ac:dyDescent="0.2">
      <c r="A88" s="6"/>
      <c r="B88" s="6"/>
      <c r="C88" s="3"/>
      <c r="D88" s="6"/>
      <c r="E88" s="6"/>
      <c r="F88" s="6"/>
      <c r="G88" s="6"/>
      <c r="H88" s="6"/>
      <c r="I88" s="6"/>
      <c r="J88" s="6"/>
      <c r="K88" s="6"/>
      <c r="L88" s="6"/>
      <c r="M88" s="6"/>
      <c r="N88" s="6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</row>
    <row r="89" spans="1:25" x14ac:dyDescent="0.2">
      <c r="A89" s="6"/>
      <c r="B89" s="6"/>
      <c r="C89" s="3"/>
      <c r="D89" s="6"/>
      <c r="E89" s="6"/>
      <c r="F89" s="6"/>
      <c r="G89" s="6"/>
      <c r="H89" s="6"/>
      <c r="I89" s="6"/>
      <c r="J89" s="6"/>
      <c r="K89" s="6"/>
      <c r="L89" s="6"/>
      <c r="M89" s="6"/>
      <c r="N89" s="6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</row>
    <row r="90" spans="1:25" x14ac:dyDescent="0.2">
      <c r="A90" s="6"/>
      <c r="B90" s="6"/>
      <c r="C90" s="3"/>
      <c r="D90" s="6"/>
      <c r="E90" s="6"/>
      <c r="F90" s="6"/>
      <c r="G90" s="6"/>
      <c r="H90" s="6"/>
      <c r="I90" s="6"/>
      <c r="J90" s="6"/>
      <c r="K90" s="6"/>
      <c r="L90" s="6"/>
      <c r="M90" s="6"/>
      <c r="N90" s="6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</row>
    <row r="91" spans="1:25" x14ac:dyDescent="0.2">
      <c r="A91" s="6"/>
      <c r="B91" s="6"/>
      <c r="C91" s="3"/>
      <c r="D91" s="6"/>
      <c r="E91" s="6"/>
      <c r="F91" s="6"/>
      <c r="G91" s="6"/>
      <c r="H91" s="6"/>
      <c r="I91" s="6"/>
      <c r="J91" s="6"/>
      <c r="K91" s="6"/>
      <c r="L91" s="6"/>
      <c r="M91" s="6"/>
      <c r="N91" s="6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</row>
    <row r="92" spans="1:25" x14ac:dyDescent="0.2">
      <c r="A92" s="6"/>
      <c r="B92" s="6"/>
      <c r="C92" s="3"/>
      <c r="D92" s="6"/>
      <c r="E92" s="6"/>
      <c r="F92" s="6"/>
      <c r="G92" s="6"/>
      <c r="H92" s="6"/>
      <c r="I92" s="6"/>
      <c r="J92" s="6"/>
      <c r="K92" s="6"/>
      <c r="L92" s="6"/>
      <c r="M92" s="6"/>
      <c r="N92" s="6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</row>
    <row r="93" spans="1:25" x14ac:dyDescent="0.2">
      <c r="A93" s="6"/>
      <c r="B93" s="6"/>
      <c r="C93" s="3"/>
      <c r="D93" s="6"/>
      <c r="E93" s="6"/>
      <c r="F93" s="6"/>
      <c r="G93" s="6"/>
      <c r="H93" s="6"/>
      <c r="I93" s="6"/>
      <c r="J93" s="6"/>
      <c r="K93" s="6"/>
      <c r="L93" s="6"/>
      <c r="M93" s="6"/>
      <c r="N93" s="6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</row>
    <row r="94" spans="1:25" x14ac:dyDescent="0.2">
      <c r="A94" s="6"/>
      <c r="B94" s="6"/>
      <c r="C94" s="3"/>
      <c r="D94" s="6"/>
      <c r="E94" s="6"/>
      <c r="F94" s="6"/>
      <c r="G94" s="6"/>
      <c r="H94" s="6"/>
      <c r="I94" s="6"/>
      <c r="J94" s="6"/>
      <c r="K94" s="6"/>
      <c r="L94" s="6"/>
      <c r="M94" s="6"/>
      <c r="N94" s="6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</row>
    <row r="95" spans="1:25" x14ac:dyDescent="0.2">
      <c r="A95" s="6"/>
      <c r="B95" s="6"/>
      <c r="C95" s="3"/>
      <c r="D95" s="6"/>
      <c r="E95" s="6"/>
      <c r="F95" s="6"/>
      <c r="G95" s="6"/>
      <c r="H95" s="6"/>
      <c r="I95" s="6"/>
      <c r="J95" s="6"/>
      <c r="K95" s="6"/>
      <c r="L95" s="6"/>
      <c r="M95" s="6"/>
      <c r="N95" s="6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</row>
    <row r="96" spans="1:25" x14ac:dyDescent="0.2">
      <c r="A96" s="6"/>
      <c r="B96" s="6"/>
      <c r="C96" s="3"/>
      <c r="D96" s="6"/>
      <c r="E96" s="6"/>
      <c r="F96" s="6"/>
      <c r="G96" s="6"/>
      <c r="H96" s="6"/>
      <c r="I96" s="6"/>
      <c r="J96" s="6"/>
      <c r="K96" s="6"/>
      <c r="L96" s="6"/>
      <c r="M96" s="6"/>
      <c r="N96" s="6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</row>
    <row r="97" spans="1:33" x14ac:dyDescent="0.2">
      <c r="A97" s="6"/>
      <c r="B97" s="6"/>
      <c r="C97" s="3"/>
      <c r="D97" s="6"/>
      <c r="E97" s="6"/>
      <c r="F97" s="6"/>
      <c r="G97" s="6"/>
      <c r="H97" s="6"/>
      <c r="I97" s="6"/>
      <c r="J97" s="6"/>
      <c r="K97" s="6"/>
      <c r="L97" s="6"/>
      <c r="M97" s="6"/>
      <c r="N97" s="6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</row>
    <row r="98" spans="1:33" x14ac:dyDescent="0.2">
      <c r="A98" s="6"/>
      <c r="B98" s="6"/>
      <c r="C98" s="3"/>
      <c r="D98" s="6"/>
      <c r="E98" s="6"/>
      <c r="F98" s="6"/>
      <c r="G98" s="6"/>
      <c r="H98" s="6"/>
      <c r="I98" s="6"/>
      <c r="J98" s="6"/>
      <c r="K98" s="6"/>
      <c r="L98" s="6"/>
      <c r="M98" s="6"/>
      <c r="N98" s="6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</row>
    <row r="99" spans="1:33" x14ac:dyDescent="0.2">
      <c r="A99" s="6"/>
      <c r="B99" s="6"/>
      <c r="C99" s="3"/>
      <c r="D99" s="6"/>
      <c r="E99" s="6"/>
      <c r="F99" s="6"/>
      <c r="G99" s="6"/>
      <c r="H99" s="6"/>
      <c r="I99" s="6"/>
      <c r="J99" s="6"/>
      <c r="K99" s="6"/>
      <c r="L99" s="6"/>
      <c r="M99" s="6"/>
      <c r="N99" s="6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</row>
    <row r="100" spans="1:33" x14ac:dyDescent="0.2">
      <c r="A100" s="6"/>
      <c r="B100" s="6"/>
      <c r="C100" s="3"/>
      <c r="D100" s="6"/>
      <c r="E100" s="6"/>
      <c r="F100" s="6"/>
      <c r="G100" s="6"/>
      <c r="H100" s="6"/>
      <c r="I100" s="6"/>
      <c r="J100" s="6"/>
      <c r="K100" s="6"/>
      <c r="L100" s="6"/>
      <c r="M100" s="6"/>
      <c r="N100" s="6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</row>
    <row r="101" spans="1:33" x14ac:dyDescent="0.2">
      <c r="A101" s="6"/>
      <c r="B101" s="6"/>
      <c r="C101" s="3"/>
      <c r="D101" s="6"/>
      <c r="E101" s="6"/>
      <c r="F101" s="6"/>
      <c r="G101" s="6"/>
      <c r="H101" s="6"/>
      <c r="I101" s="6"/>
      <c r="J101" s="6"/>
      <c r="K101" s="6"/>
      <c r="L101" s="6"/>
      <c r="M101" s="6"/>
      <c r="N101" s="6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</row>
    <row r="102" spans="1:33" x14ac:dyDescent="0.2">
      <c r="A102" s="6"/>
      <c r="B102" s="6"/>
      <c r="C102" s="3"/>
      <c r="D102" s="6"/>
      <c r="E102" s="6"/>
      <c r="F102" s="6"/>
      <c r="G102" s="6"/>
      <c r="H102" s="6"/>
      <c r="I102" s="6"/>
      <c r="J102" s="6"/>
      <c r="K102" s="6"/>
      <c r="L102" s="6"/>
      <c r="M102" s="6"/>
      <c r="N102" s="6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</row>
    <row r="103" spans="1:33" x14ac:dyDescent="0.2">
      <c r="A103" s="149"/>
      <c r="B103" s="149"/>
      <c r="C103" s="151"/>
      <c r="D103" s="149"/>
      <c r="E103" s="149"/>
      <c r="F103" s="149"/>
      <c r="G103" s="149"/>
      <c r="H103" s="149"/>
      <c r="I103" s="149"/>
      <c r="J103" s="149"/>
      <c r="K103" s="149"/>
      <c r="L103" s="149"/>
      <c r="M103" s="149"/>
      <c r="N103" s="149"/>
      <c r="O103" s="11"/>
      <c r="P103" s="11"/>
      <c r="Q103" s="11"/>
      <c r="R103" s="11"/>
      <c r="S103" s="11"/>
      <c r="T103" s="11"/>
      <c r="U103" s="11"/>
      <c r="V103" s="11"/>
      <c r="W103" s="11"/>
      <c r="X103" s="11"/>
      <c r="Y103" s="11"/>
      <c r="Z103" s="11"/>
      <c r="AD103" s="11"/>
      <c r="AE103" s="11"/>
      <c r="AF103" s="11"/>
      <c r="AG103" s="11"/>
    </row>
    <row r="104" spans="1:33" x14ac:dyDescent="0.2">
      <c r="A104" s="149"/>
      <c r="B104" s="149"/>
      <c r="C104" s="151"/>
      <c r="D104" s="149"/>
      <c r="E104" s="149"/>
      <c r="F104" s="149"/>
      <c r="G104" s="149"/>
      <c r="H104" s="149"/>
      <c r="I104" s="149"/>
      <c r="J104" s="149"/>
      <c r="K104" s="149"/>
      <c r="L104" s="149"/>
      <c r="M104" s="149"/>
      <c r="N104" s="149"/>
      <c r="O104" s="11"/>
      <c r="P104" s="11"/>
      <c r="Q104" s="11"/>
      <c r="R104" s="11"/>
      <c r="S104" s="11"/>
      <c r="T104" s="11"/>
      <c r="U104" s="11"/>
      <c r="V104" s="11"/>
      <c r="W104" s="11"/>
      <c r="X104" s="11"/>
      <c r="Y104" s="11"/>
      <c r="Z104" s="11"/>
      <c r="AD104" s="11"/>
      <c r="AE104" s="11"/>
      <c r="AF104" s="11"/>
      <c r="AG104" s="11"/>
    </row>
    <row r="105" spans="1:33" x14ac:dyDescent="0.2">
      <c r="A105" s="149"/>
      <c r="B105" s="149"/>
      <c r="C105" s="151"/>
      <c r="D105" s="149"/>
      <c r="E105" s="149"/>
      <c r="F105" s="149"/>
      <c r="G105" s="149"/>
      <c r="H105" s="149"/>
      <c r="I105" s="149"/>
      <c r="J105" s="149"/>
      <c r="K105" s="149"/>
      <c r="L105" s="149"/>
      <c r="M105" s="149"/>
      <c r="N105" s="149"/>
      <c r="O105" s="11"/>
      <c r="P105" s="11"/>
      <c r="Q105" s="11"/>
      <c r="R105" s="11"/>
      <c r="S105" s="11"/>
      <c r="T105" s="11"/>
      <c r="U105" s="11"/>
      <c r="V105" s="11"/>
      <c r="W105" s="11"/>
      <c r="X105" s="11"/>
      <c r="Y105" s="11"/>
      <c r="Z105" s="11"/>
      <c r="AD105" s="11"/>
      <c r="AE105" s="11"/>
      <c r="AF105" s="11"/>
      <c r="AG105" s="11"/>
    </row>
    <row r="106" spans="1:33" x14ac:dyDescent="0.2">
      <c r="A106" s="149"/>
      <c r="B106" s="149"/>
      <c r="C106" s="151"/>
      <c r="D106" s="149"/>
      <c r="E106" s="149"/>
      <c r="F106" s="149"/>
      <c r="G106" s="149"/>
      <c r="H106" s="149"/>
      <c r="I106" s="149"/>
      <c r="J106" s="149"/>
      <c r="K106" s="149"/>
      <c r="L106" s="149"/>
      <c r="M106" s="149"/>
      <c r="N106" s="149"/>
      <c r="O106" s="11"/>
      <c r="P106" s="11"/>
      <c r="Q106" s="11"/>
      <c r="R106" s="11"/>
      <c r="S106" s="11"/>
      <c r="T106" s="11"/>
      <c r="U106" s="11"/>
      <c r="V106" s="11"/>
      <c r="W106" s="11"/>
      <c r="X106" s="11"/>
      <c r="Y106" s="11"/>
      <c r="Z106" s="11"/>
      <c r="AD106" s="11"/>
      <c r="AE106" s="11"/>
      <c r="AF106" s="11"/>
      <c r="AG106" s="11"/>
    </row>
    <row r="107" spans="1:33" x14ac:dyDescent="0.2">
      <c r="A107" s="149"/>
      <c r="B107" s="149"/>
      <c r="C107" s="151"/>
      <c r="D107" s="149"/>
      <c r="E107" s="149"/>
      <c r="F107" s="149"/>
      <c r="G107" s="149"/>
      <c r="H107" s="149"/>
      <c r="I107" s="149"/>
      <c r="J107" s="149"/>
      <c r="K107" s="149"/>
      <c r="L107" s="149"/>
      <c r="M107" s="149"/>
      <c r="N107" s="149"/>
      <c r="O107" s="11"/>
      <c r="P107" s="11"/>
      <c r="Q107" s="11"/>
      <c r="R107" s="11"/>
      <c r="S107" s="11"/>
      <c r="T107" s="11"/>
      <c r="U107" s="11"/>
      <c r="V107" s="11"/>
      <c r="W107" s="11"/>
      <c r="X107" s="11"/>
      <c r="Y107" s="11"/>
      <c r="Z107" s="11"/>
      <c r="AD107" s="11"/>
      <c r="AE107" s="11"/>
      <c r="AF107" s="11"/>
      <c r="AG107" s="11"/>
    </row>
    <row r="108" spans="1:33" x14ac:dyDescent="0.2">
      <c r="A108" s="149"/>
      <c r="B108" s="149"/>
      <c r="C108" s="151"/>
      <c r="D108" s="149"/>
      <c r="E108" s="149"/>
      <c r="F108" s="149"/>
      <c r="G108" s="149"/>
      <c r="H108" s="149"/>
      <c r="I108" s="149"/>
      <c r="J108" s="149"/>
      <c r="K108" s="149"/>
      <c r="L108" s="149"/>
      <c r="M108" s="149"/>
      <c r="N108" s="149"/>
      <c r="O108" s="11"/>
      <c r="P108" s="11"/>
      <c r="Q108" s="11"/>
      <c r="R108" s="11"/>
      <c r="S108" s="11"/>
      <c r="T108" s="11"/>
      <c r="U108" s="11"/>
      <c r="V108" s="11"/>
      <c r="W108" s="11"/>
      <c r="X108" s="11"/>
      <c r="Y108" s="11"/>
      <c r="Z108" s="11"/>
      <c r="AD108" s="11"/>
      <c r="AE108" s="11"/>
      <c r="AF108" s="11"/>
      <c r="AG108" s="11"/>
    </row>
    <row r="109" spans="1:33" x14ac:dyDescent="0.2">
      <c r="A109" s="149"/>
      <c r="B109" s="149"/>
      <c r="C109" s="151"/>
      <c r="D109" s="149"/>
      <c r="E109" s="149"/>
      <c r="F109" s="149"/>
      <c r="G109" s="149"/>
      <c r="H109" s="149"/>
      <c r="I109" s="149"/>
      <c r="J109" s="149"/>
      <c r="K109" s="149"/>
      <c r="L109" s="149"/>
      <c r="M109" s="149"/>
      <c r="N109" s="149"/>
      <c r="O109" s="11"/>
      <c r="P109" s="11"/>
      <c r="Q109" s="11"/>
      <c r="R109" s="11"/>
      <c r="S109" s="11"/>
      <c r="T109" s="11"/>
      <c r="U109" s="11"/>
      <c r="V109" s="11"/>
      <c r="W109" s="11"/>
      <c r="X109" s="11"/>
      <c r="Y109" s="11"/>
      <c r="Z109" s="11"/>
      <c r="AD109" s="11"/>
      <c r="AE109" s="11"/>
      <c r="AF109" s="11"/>
      <c r="AG109" s="11"/>
    </row>
    <row r="110" spans="1:33" x14ac:dyDescent="0.2">
      <c r="A110" s="149"/>
      <c r="B110" s="149"/>
      <c r="C110" s="151"/>
      <c r="D110" s="149"/>
      <c r="E110" s="149"/>
      <c r="F110" s="149"/>
      <c r="G110" s="149"/>
      <c r="H110" s="149"/>
      <c r="I110" s="149"/>
      <c r="J110" s="149"/>
      <c r="K110" s="149"/>
      <c r="L110" s="149"/>
      <c r="M110" s="149"/>
      <c r="N110" s="149"/>
      <c r="O110" s="11"/>
      <c r="P110" s="11"/>
      <c r="Q110" s="11"/>
      <c r="R110" s="11"/>
      <c r="S110" s="11"/>
      <c r="T110" s="11"/>
      <c r="U110" s="11"/>
      <c r="V110" s="11"/>
      <c r="W110" s="11"/>
      <c r="X110" s="11"/>
      <c r="Y110" s="11"/>
      <c r="Z110" s="11"/>
      <c r="AD110" s="11"/>
      <c r="AE110" s="11"/>
      <c r="AF110" s="11"/>
      <c r="AG110" s="11"/>
    </row>
    <row r="111" spans="1:33" x14ac:dyDescent="0.2">
      <c r="B111" s="149"/>
      <c r="C111" s="151"/>
    </row>
    <row r="112" spans="1:33" x14ac:dyDescent="0.2">
      <c r="B112" s="149"/>
      <c r="C112" s="151"/>
    </row>
    <row r="113" spans="2:3" x14ac:dyDescent="0.2">
      <c r="B113" s="149"/>
      <c r="C113" s="151"/>
    </row>
    <row r="114" spans="2:3" x14ac:dyDescent="0.2">
      <c r="B114" s="149"/>
      <c r="C114" s="151"/>
    </row>
    <row r="115" spans="2:3" x14ac:dyDescent="0.2">
      <c r="B115" s="149"/>
      <c r="C115" s="151"/>
    </row>
    <row r="116" spans="2:3" x14ac:dyDescent="0.2">
      <c r="B116" s="149"/>
      <c r="C116" s="151"/>
    </row>
    <row r="117" spans="2:3" x14ac:dyDescent="0.2">
      <c r="B117" s="149"/>
      <c r="C117" s="151"/>
    </row>
    <row r="118" spans="2:3" x14ac:dyDescent="0.2">
      <c r="B118" s="149"/>
      <c r="C118" s="151"/>
    </row>
    <row r="119" spans="2:3" x14ac:dyDescent="0.2">
      <c r="B119" s="149"/>
      <c r="C119" s="151"/>
    </row>
    <row r="120" spans="2:3" x14ac:dyDescent="0.2">
      <c r="B120" s="149"/>
      <c r="C120" s="151"/>
    </row>
    <row r="121" spans="2:3" x14ac:dyDescent="0.2">
      <c r="B121" s="149"/>
      <c r="C121" s="151"/>
    </row>
    <row r="122" spans="2:3" x14ac:dyDescent="0.2">
      <c r="B122" s="149"/>
      <c r="C122" s="151"/>
    </row>
    <row r="123" spans="2:3" x14ac:dyDescent="0.2">
      <c r="B123" s="149"/>
      <c r="C123" s="151"/>
    </row>
    <row r="124" spans="2:3" x14ac:dyDescent="0.2">
      <c r="B124" s="149"/>
      <c r="C124" s="151"/>
    </row>
    <row r="125" spans="2:3" x14ac:dyDescent="0.2">
      <c r="B125" s="149"/>
      <c r="C125" s="151"/>
    </row>
    <row r="126" spans="2:3" x14ac:dyDescent="0.2">
      <c r="B126" s="149"/>
      <c r="C126" s="151"/>
    </row>
    <row r="127" spans="2:3" x14ac:dyDescent="0.2">
      <c r="B127" s="149"/>
      <c r="C127" s="151"/>
    </row>
    <row r="128" spans="2:3" x14ac:dyDescent="0.2">
      <c r="B128" s="149"/>
      <c r="C128" s="151"/>
    </row>
    <row r="129" spans="2:3" x14ac:dyDescent="0.2">
      <c r="B129" s="149"/>
      <c r="C129" s="151"/>
    </row>
  </sheetData>
  <dataValidations count="2">
    <dataValidation type="list" allowBlank="1" showInputMessage="1" showErrorMessage="1" sqref="O25 O8">
      <formula1>"Following,Modified Following,Preceding,Modified Preceding,Unadjusted,Half-Month Modified Following"</formula1>
    </dataValidation>
    <dataValidation type="list" allowBlank="1" showInputMessage="1" showErrorMessage="1" sqref="P25 P8">
      <formula1>"Actual/Actual (ISDA),Actual/360,30/360 (Bond Basis),30E/360 (Eurobond Basis),Actual/365 (Fixed),Actual/Actual (ISMA),Actual/Actual (AFB),1/1,30/360 (Italian),Simple"</formula1>
    </dataValidation>
  </dataValidation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6</vt:i4>
      </vt:variant>
      <vt:variant>
        <vt:lpstr>Named Ranges</vt:lpstr>
      </vt:variant>
      <vt:variant>
        <vt:i4>54</vt:i4>
      </vt:variant>
    </vt:vector>
  </HeadingPairs>
  <TitlesOfParts>
    <vt:vector size="60" baseType="lpstr">
      <vt:lpstr>General Settings</vt:lpstr>
      <vt:lpstr>Contribution</vt:lpstr>
      <vt:lpstr>ON Pricing</vt:lpstr>
      <vt:lpstr>1M Pricing</vt:lpstr>
      <vt:lpstr>3M Pricing</vt:lpstr>
      <vt:lpstr>6M Pricing</vt:lpstr>
      <vt:lpstr>ASK</vt:lpstr>
      <vt:lpstr>'1M Pricing'!BDayConvention</vt:lpstr>
      <vt:lpstr>'3M Pricing'!BDayConvention</vt:lpstr>
      <vt:lpstr>'6M Pricing'!BDayConvention</vt:lpstr>
      <vt:lpstr>BID</vt:lpstr>
      <vt:lpstr>Calendar</vt:lpstr>
      <vt:lpstr>Contribute</vt:lpstr>
      <vt:lpstr>Currency</vt:lpstr>
      <vt:lpstr>'1M Pricing'!CurveTenor</vt:lpstr>
      <vt:lpstr>'3M Pricing'!CurveTenor</vt:lpstr>
      <vt:lpstr>'6M Pricing'!CurveTenor</vt:lpstr>
      <vt:lpstr>'ON Pricing'!CurveTenor</vt:lpstr>
      <vt:lpstr>'1M Pricing'!DayCounter</vt:lpstr>
      <vt:lpstr>'3M Pricing'!DayCounter</vt:lpstr>
      <vt:lpstr>'6M Pricing'!DayCounter</vt:lpstr>
      <vt:lpstr>DiscountingCurve</vt:lpstr>
      <vt:lpstr>'1M Pricing'!EndOfMonth</vt:lpstr>
      <vt:lpstr>'3M Pricing'!EndOfMonth</vt:lpstr>
      <vt:lpstr>'6M Pricing'!EndOfMonth</vt:lpstr>
      <vt:lpstr>EvaluationDate</vt:lpstr>
      <vt:lpstr>Fields</vt:lpstr>
      <vt:lpstr>'1M Pricing'!FixedLegBDC</vt:lpstr>
      <vt:lpstr>'6M Pricing'!FixedLegBDC</vt:lpstr>
      <vt:lpstr>'ON Pricing'!FixedLegBDC</vt:lpstr>
      <vt:lpstr>FixedLegBDC</vt:lpstr>
      <vt:lpstr>'1M Pricing'!FixedLegDayCounter</vt:lpstr>
      <vt:lpstr>'3M Pricing'!FixedLegDayCounter</vt:lpstr>
      <vt:lpstr>'6M Pricing'!FixedLegDayCounter</vt:lpstr>
      <vt:lpstr>'ON Pricing'!FixedLegDayCounter</vt:lpstr>
      <vt:lpstr>'1M Pricing'!FixedLegTenor</vt:lpstr>
      <vt:lpstr>'3M Pricing'!FixedLegTenor</vt:lpstr>
      <vt:lpstr>'6M Pricing'!FixedLegTenor</vt:lpstr>
      <vt:lpstr>'ON Pricing'!FixedLegTenor</vt:lpstr>
      <vt:lpstr>'1M Pricing'!IborIndex</vt:lpstr>
      <vt:lpstr>'3M Pricing'!IborIndex</vt:lpstr>
      <vt:lpstr>'6M Pricing'!IborIndex</vt:lpstr>
      <vt:lpstr>IborIndexFamily</vt:lpstr>
      <vt:lpstr>InterestRatesTrigger</vt:lpstr>
      <vt:lpstr>'1M Pricing'!Interpolation</vt:lpstr>
      <vt:lpstr>'3M Pricing'!Interpolation</vt:lpstr>
      <vt:lpstr>'6M Pricing'!Interpolation</vt:lpstr>
      <vt:lpstr>InterpolationType</vt:lpstr>
      <vt:lpstr>LiborCalendar</vt:lpstr>
      <vt:lpstr>LocalCalendar</vt:lpstr>
      <vt:lpstr>MainTenor</vt:lpstr>
      <vt:lpstr>'ON Pricing'!OvernightIndex</vt:lpstr>
      <vt:lpstr>SettlementDate</vt:lpstr>
      <vt:lpstr>SettlementDays</vt:lpstr>
      <vt:lpstr>SourceAlias</vt:lpstr>
      <vt:lpstr>Trigger</vt:lpstr>
      <vt:lpstr>'1M Pricing'!YieldCurve</vt:lpstr>
      <vt:lpstr>'3M Pricing'!YieldCurve</vt:lpstr>
      <vt:lpstr>'6M Pricing'!YieldCurve</vt:lpstr>
      <vt:lpstr>'ON Pricing'!YieldCurve</vt:lpstr>
    </vt:vector>
  </TitlesOfParts>
  <Company>MEDAN S.p.A.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Moschetta Marina</dc:creator>
  <cp:lastModifiedBy>ZANZI MADDALENA</cp:lastModifiedBy>
  <cp:lastPrinted>2013-07-11T09:05:29Z</cp:lastPrinted>
  <dcterms:created xsi:type="dcterms:W3CDTF">2013-06-26T06:50:40Z</dcterms:created>
  <dcterms:modified xsi:type="dcterms:W3CDTF">2014-09-04T08:13:10Z</dcterms:modified>
</cp:coreProperties>
</file>