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6432A3BA-FDAB-4153-BB34-D99069996595}" xr6:coauthVersionLast="45" xr6:coauthVersionMax="45" xr10:uidLastSave="{00000000-0000-0000-0000-000000000000}"/>
  <bookViews>
    <workbookView xWindow="-28920" yWindow="-7320" windowWidth="29040" windowHeight="15555" activeTab="2" xr2:uid="{00000000-000D-0000-FFFF-FFFF00000000}"/>
  </bookViews>
  <sheets>
    <sheet name="Sheet1" sheetId="1" r:id="rId1"/>
    <sheet name="Sheet2" sheetId="2" r:id="rId2"/>
    <sheet name="Aktuell" sheetId="3" r:id="rId3"/>
  </sheets>
  <externalReferences>
    <externalReference r:id="rId4"/>
    <externalReference r:id="rId5"/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3" i="3" l="1"/>
  <c r="N22" i="3"/>
  <c r="N21" i="3"/>
  <c r="P19" i="3"/>
  <c r="O19" i="3"/>
  <c r="H22" i="3" l="1"/>
  <c r="H21" i="3"/>
  <c r="H20" i="3"/>
  <c r="H18" i="3"/>
  <c r="H19" i="3" s="1"/>
  <c r="G22" i="3" l="1"/>
  <c r="G21" i="3"/>
  <c r="H6" i="3" s="1"/>
  <c r="G20" i="3"/>
  <c r="G19" i="3"/>
  <c r="G18" i="3"/>
  <c r="F28" i="3"/>
  <c r="I7" i="3" s="1"/>
  <c r="E28" i="3"/>
  <c r="F27" i="3"/>
  <c r="I6" i="3" s="1"/>
  <c r="E27" i="3"/>
  <c r="F26" i="3"/>
  <c r="I5" i="3" s="1"/>
  <c r="E26" i="3"/>
  <c r="F25" i="3"/>
  <c r="I4" i="3" s="1"/>
  <c r="E25" i="3"/>
  <c r="F24" i="3"/>
  <c r="I3" i="3" s="1"/>
  <c r="E24" i="3"/>
  <c r="E22" i="3"/>
  <c r="H7" i="3" s="1"/>
  <c r="E21" i="3"/>
  <c r="E20" i="3"/>
  <c r="E19" i="3"/>
  <c r="E18" i="3"/>
  <c r="E17" i="1"/>
  <c r="H4" i="3" l="1"/>
  <c r="H3" i="3"/>
  <c r="H5" i="3"/>
  <c r="G70" i="1"/>
  <c r="G71" i="1"/>
  <c r="G72" i="1"/>
  <c r="G73" i="1"/>
  <c r="G69" i="1"/>
  <c r="H70" i="1"/>
  <c r="H71" i="1"/>
  <c r="H72" i="1"/>
  <c r="H73" i="1"/>
  <c r="H69" i="1"/>
  <c r="N39" i="1"/>
  <c r="N40" i="1"/>
  <c r="N37" i="1"/>
  <c r="N38" i="1"/>
  <c r="N36" i="1"/>
  <c r="H60" i="1" l="1"/>
  <c r="I60" i="1"/>
  <c r="J60" i="1"/>
  <c r="H61" i="1"/>
  <c r="I61" i="1"/>
  <c r="J61" i="1"/>
  <c r="H62" i="1"/>
  <c r="I62" i="1"/>
  <c r="J62" i="1"/>
  <c r="G62" i="1"/>
  <c r="G61" i="1"/>
  <c r="G60" i="1"/>
  <c r="I63" i="1" l="1"/>
  <c r="I16" i="1" s="1"/>
  <c r="J63" i="1"/>
  <c r="J16" i="1" s="1"/>
  <c r="G63" i="1"/>
  <c r="G16" i="1" s="1"/>
  <c r="H63" i="1"/>
  <c r="H16" i="1" s="1"/>
  <c r="F27" i="1" l="1"/>
  <c r="E27" i="1"/>
  <c r="F26" i="1"/>
  <c r="E26" i="1"/>
  <c r="F25" i="1"/>
  <c r="E25" i="1"/>
  <c r="F24" i="1"/>
  <c r="E24" i="1"/>
  <c r="F23" i="1"/>
  <c r="E23" i="1"/>
  <c r="F21" i="1"/>
  <c r="E21" i="1"/>
  <c r="G34" i="1" s="1"/>
  <c r="F20" i="1"/>
  <c r="E20" i="1"/>
  <c r="F19" i="1"/>
  <c r="E19" i="1"/>
  <c r="G32" i="1" s="1"/>
  <c r="E18" i="1"/>
  <c r="F17" i="1"/>
  <c r="G36" i="1" s="1"/>
  <c r="H30" i="1" l="1"/>
  <c r="G30" i="1"/>
  <c r="L30" i="1"/>
  <c r="I30" i="1"/>
  <c r="J30" i="1"/>
  <c r="K30" i="1"/>
  <c r="G38" i="1"/>
  <c r="O38" i="1" s="1"/>
  <c r="K38" i="1"/>
  <c r="H38" i="1"/>
  <c r="L38" i="1"/>
  <c r="I38" i="1"/>
  <c r="J38" i="1"/>
  <c r="K40" i="1"/>
  <c r="L40" i="1"/>
  <c r="G40" i="1"/>
  <c r="O40" i="1" s="1"/>
  <c r="J40" i="1"/>
  <c r="I40" i="1"/>
  <c r="H40" i="1"/>
  <c r="F18" i="1"/>
  <c r="J36" i="1"/>
  <c r="K36" i="1"/>
  <c r="H36" i="1"/>
  <c r="L36" i="1"/>
  <c r="L42" i="1" s="1"/>
  <c r="L48" i="1" s="1"/>
  <c r="I36" i="1"/>
  <c r="I42" i="1" s="1"/>
  <c r="I48" i="1" s="1"/>
  <c r="O36" i="1"/>
  <c r="I33" i="1"/>
  <c r="J33" i="1"/>
  <c r="K33" i="1"/>
  <c r="G33" i="1"/>
  <c r="H33" i="1"/>
  <c r="L33" i="1"/>
  <c r="K31" i="1"/>
  <c r="G31" i="1"/>
  <c r="H31" i="1"/>
  <c r="L31" i="1"/>
  <c r="I31" i="1"/>
  <c r="J31" i="1"/>
  <c r="I39" i="1"/>
  <c r="I45" i="1" s="1"/>
  <c r="I51" i="1" s="1"/>
  <c r="J39" i="1"/>
  <c r="J45" i="1" s="1"/>
  <c r="J51" i="1" s="1"/>
  <c r="G39" i="1"/>
  <c r="O39" i="1" s="1"/>
  <c r="K39" i="1"/>
  <c r="H39" i="1"/>
  <c r="H45" i="1" s="1"/>
  <c r="H51" i="1" s="1"/>
  <c r="L39" i="1"/>
  <c r="J32" i="1"/>
  <c r="K32" i="1"/>
  <c r="H32" i="1"/>
  <c r="L32" i="1"/>
  <c r="I32" i="1"/>
  <c r="L34" i="1"/>
  <c r="K34" i="1"/>
  <c r="I34" i="1"/>
  <c r="H34" i="1"/>
  <c r="J34" i="1"/>
  <c r="L45" i="1" l="1"/>
  <c r="L51" i="1" s="1"/>
  <c r="K42" i="1"/>
  <c r="K48" i="1" s="1"/>
  <c r="J42" i="1"/>
  <c r="J48" i="1" s="1"/>
  <c r="J46" i="1"/>
  <c r="J52" i="1" s="1"/>
  <c r="H44" i="1"/>
  <c r="H50" i="1" s="1"/>
  <c r="K45" i="1"/>
  <c r="K51" i="1" s="1"/>
  <c r="G42" i="1"/>
  <c r="G48" i="1" s="1"/>
  <c r="I69" i="1" s="1"/>
  <c r="K46" i="1"/>
  <c r="K52" i="1" s="1"/>
  <c r="G45" i="1"/>
  <c r="G51" i="1" s="1"/>
  <c r="I72" i="1" s="1"/>
  <c r="J44" i="1"/>
  <c r="J50" i="1" s="1"/>
  <c r="K44" i="1"/>
  <c r="K50" i="1" s="1"/>
  <c r="I37" i="1"/>
  <c r="I43" i="1" s="1"/>
  <c r="I49" i="1" s="1"/>
  <c r="J37" i="1"/>
  <c r="J43" i="1" s="1"/>
  <c r="J49" i="1" s="1"/>
  <c r="G37" i="1"/>
  <c r="K37" i="1"/>
  <c r="K43" i="1" s="1"/>
  <c r="K49" i="1" s="1"/>
  <c r="H37" i="1"/>
  <c r="H43" i="1" s="1"/>
  <c r="H49" i="1" s="1"/>
  <c r="L37" i="1"/>
  <c r="L43" i="1" s="1"/>
  <c r="L49" i="1" s="1"/>
  <c r="G46" i="1"/>
  <c r="G52" i="1" s="1"/>
  <c r="I73" i="1" s="1"/>
  <c r="I44" i="1"/>
  <c r="I50" i="1" s="1"/>
  <c r="G44" i="1"/>
  <c r="G50" i="1" s="1"/>
  <c r="I71" i="1" s="1"/>
  <c r="H42" i="1"/>
  <c r="H48" i="1" s="1"/>
  <c r="H46" i="1"/>
  <c r="H52" i="1" s="1"/>
  <c r="L46" i="1"/>
  <c r="L52" i="1" s="1"/>
  <c r="L44" i="1"/>
  <c r="L50" i="1" s="1"/>
  <c r="I46" i="1"/>
  <c r="I52" i="1" s="1"/>
  <c r="G43" i="1" l="1"/>
  <c r="G49" i="1" s="1"/>
  <c r="I70" i="1" s="1"/>
  <c r="I74" i="1" s="1"/>
  <c r="O37" i="1"/>
</calcChain>
</file>

<file path=xl/sharedStrings.xml><?xml version="1.0" encoding="utf-8"?>
<sst xmlns="http://schemas.openxmlformats.org/spreadsheetml/2006/main" count="155" uniqueCount="48">
  <si>
    <t>Gehalt Mastschweinefutter</t>
  </si>
  <si>
    <t>RP-Gehalt umgerechnet</t>
  </si>
  <si>
    <t>Reduktion der N-Ausscheidung</t>
  </si>
  <si>
    <t>N-Ausscheidung korrigiert</t>
  </si>
  <si>
    <t>Galtsauen</t>
  </si>
  <si>
    <t>Eber</t>
  </si>
  <si>
    <t>Säugende Sauen</t>
  </si>
  <si>
    <t>Absetzferkel</t>
  </si>
  <si>
    <t>Mastschweine</t>
  </si>
  <si>
    <t>Abgesetzte Ferkel</t>
  </si>
  <si>
    <t>Parameter GRUDAF/GRUD; Agridea BLW Zusatzmodul 7/Modell Agrammon</t>
  </si>
  <si>
    <t>Ziff Techn Parameter Agrammon</t>
  </si>
  <si>
    <t>Tierkategorie</t>
  </si>
  <si>
    <t>Neu zu GRUD 2017</t>
  </si>
  <si>
    <t>Agridea, BLW (2016)</t>
  </si>
  <si>
    <t>Galtsauen**</t>
  </si>
  <si>
    <t>Säugende Sauen**</t>
  </si>
  <si>
    <t>Ferkel abgesetzt bis 25 kg**</t>
  </si>
  <si>
    <t>Eber**</t>
  </si>
  <si>
    <t>Mastschweine**</t>
  </si>
  <si>
    <t>Nex</t>
  </si>
  <si>
    <t>Differenz</t>
  </si>
  <si>
    <t>Nex Neu zu GRUD 2017</t>
  </si>
  <si>
    <t>Nex Agridea, BLW (2016)</t>
  </si>
  <si>
    <t>Gehalt Mastschweinefutter: 14.2 MJ VES, 160 g RP</t>
  </si>
  <si>
    <t xml:space="preserve">RP-Gehalt umgerechnet: 160 g RP / 14.2 MJ VES x 14.0 MJ VES = 157.7 g RP </t>
  </si>
  <si>
    <t>Reduktion der N-Ausscheidung: (170 g RP – 157.7 g RP) x 0.9 % = 11.10 %</t>
  </si>
  <si>
    <t>N-Ausscheidung korrigiert: 13 kg N x (100 %– 11.10 %) = 12.45 kg N</t>
  </si>
  <si>
    <t>HR 5.3</t>
  </si>
  <si>
    <t>Aggregierung RP-Gehalt Mastschweine</t>
  </si>
  <si>
    <t>Standardwerte</t>
  </si>
  <si>
    <t>Gehalte Emissionsrechnung</t>
  </si>
  <si>
    <t>RP Gehalt von Standardfutter/Ration Input Emissionsrechnung</t>
  </si>
  <si>
    <t>VES Gehalt von Standardfutter/Ration Input Emissionsrechnung</t>
  </si>
  <si>
    <t>Ferkel abgesetzt bis 25 kg</t>
  </si>
  <si>
    <t>Agrammon Grud 2009</t>
  </si>
  <si>
    <t>GRUD 2017</t>
  </si>
  <si>
    <t>GRUD 2015</t>
  </si>
  <si>
    <t>ist Futter</t>
  </si>
  <si>
    <t>Minimale N-Ausscheidung</t>
  </si>
  <si>
    <t>Standardwert EDS</t>
  </si>
  <si>
    <t>Standardwert PG</t>
  </si>
  <si>
    <t>Bsp EDS</t>
  </si>
  <si>
    <t>Bsp PG</t>
  </si>
  <si>
    <t>c_feed</t>
  </si>
  <si>
    <t>Standard RP-Gehalt umgerechnet</t>
  </si>
  <si>
    <t>Reduktion</t>
  </si>
  <si>
    <t>Korrekturfaktor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</si>
</sst>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0.0"/>
    <numFmt numFmtId="165" formatCode="0.0%"/>
    <numFmt numFmtId="166" formatCode="_ * #,##0_ ;_ * \-#,##0_ ;_ * &quot;-&quot;??_ ;_ @_ "/>
    <numFmt numFmtId="167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Lucida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1" fontId="0" fillId="0" borderId="0" xfId="0" applyNumberFormat="1"/>
    <xf numFmtId="0" fontId="2" fillId="0" borderId="0" xfId="0" applyFont="1" applyAlignment="1">
      <alignment vertical="center"/>
    </xf>
    <xf numFmtId="2" fontId="0" fillId="0" borderId="0" xfId="0" applyNumberFormat="1"/>
    <xf numFmtId="9" fontId="0" fillId="0" borderId="0" xfId="1" applyFont="1"/>
    <xf numFmtId="166" fontId="1" fillId="0" borderId="0" xfId="2" applyNumberFormat="1" applyFont="1" applyFill="1"/>
    <xf numFmtId="43" fontId="0" fillId="0" borderId="0" xfId="0" applyNumberFormat="1"/>
    <xf numFmtId="167" fontId="0" fillId="0" borderId="0" xfId="0" applyNumberFormat="1"/>
    <xf numFmtId="0" fontId="0" fillId="2" borderId="0" xfId="0" applyFill="1"/>
    <xf numFmtId="10" fontId="0" fillId="0" borderId="0" xfId="1" applyNumberFormat="1" applyFont="1"/>
    <xf numFmtId="2" fontId="0" fillId="0" borderId="0" xfId="1" applyNumberFormat="1" applyFont="1"/>
  </cellXfs>
  <cellStyles count="3">
    <cellStyle name="Comma" xfId="2" builtinId="3"/>
    <cellStyle name="Normal" xfId="0" builtinId="0"/>
    <cellStyle name="Percent" xfId="1" builtinId="5"/>
  </cellStyles>
  <dxfs count="4">
    <dxf>
      <fill>
        <patternFill>
          <bgColor rgb="FFC5F1D1"/>
        </patternFill>
      </fill>
    </dxf>
    <dxf>
      <fill>
        <patternFill>
          <bgColor rgb="FFC5F1D1"/>
        </patternFill>
      </fill>
    </dxf>
    <dxf>
      <fill>
        <patternFill>
          <bgColor rgb="FFC5F1D1"/>
        </patternFill>
      </fill>
    </dxf>
    <dxf>
      <fill>
        <patternFill>
          <bgColor rgb="FFC5F1D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388620</xdr:colOff>
      <xdr:row>7</xdr:row>
      <xdr:rowOff>53340</xdr:rowOff>
    </xdr:from>
    <xdr:to>
      <xdr:col>24</xdr:col>
      <xdr:colOff>76200</xdr:colOff>
      <xdr:row>14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FC85BB-79C8-4349-9F18-82928B224F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13420" y="1333500"/>
          <a:ext cx="6393180" cy="1341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&#252;tterungskorrekturen%20Mastschweine_Zuchtschwein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ocal_data/Daten%20F/Agrammon/Report/Bericht%20Agrammon/Tabellen/2015/Hochrechnung%20Schweiz%202015%205.3%202017101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local_data/Daten%20F/Agrammon/Aggregierung%20RP%20Gehal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gleich"/>
      <sheetName val="2009"/>
      <sheetName val="2010"/>
      <sheetName val="2011"/>
      <sheetName val="2014"/>
      <sheetName val="2016"/>
      <sheetName val="2017"/>
      <sheetName val="Quellen"/>
      <sheetName val="Vorschlag Anwendung Agrammon"/>
      <sheetName val="Vorschlag Anwendung Agrammon di"/>
    </sheetNames>
    <sheetDataSet>
      <sheetData sheetId="0"/>
      <sheetData sheetId="1"/>
      <sheetData sheetId="2"/>
      <sheetData sheetId="3"/>
      <sheetData sheetId="4"/>
      <sheetData sheetId="5">
        <row r="2">
          <cell r="C2">
            <v>13.5</v>
          </cell>
          <cell r="H2">
            <v>7.1999999999999998E-3</v>
          </cell>
        </row>
        <row r="5">
          <cell r="H5">
            <v>7.1999999999999998E-3</v>
          </cell>
        </row>
        <row r="6">
          <cell r="C6">
            <v>11.9</v>
          </cell>
          <cell r="H6">
            <v>7.1999999999999998E-3</v>
          </cell>
        </row>
        <row r="8">
          <cell r="C8">
            <v>13.5</v>
          </cell>
          <cell r="H8">
            <v>7.1999999999999998E-3</v>
          </cell>
        </row>
        <row r="10">
          <cell r="C10">
            <v>13.5</v>
          </cell>
          <cell r="H10">
            <v>8.9999999999999993E-3</v>
          </cell>
        </row>
      </sheetData>
      <sheetData sheetId="6">
        <row r="14">
          <cell r="G14">
            <v>14</v>
          </cell>
          <cell r="O14">
            <v>8.9999999999999993E-3</v>
          </cell>
        </row>
        <row r="22">
          <cell r="G22">
            <v>12.9</v>
          </cell>
          <cell r="O22">
            <v>8.0000000000000002E-3</v>
          </cell>
        </row>
        <row r="25">
          <cell r="G25">
            <v>12.1</v>
          </cell>
          <cell r="O25">
            <v>6.0000000000000001E-3</v>
          </cell>
        </row>
        <row r="30">
          <cell r="G30">
            <v>13.7</v>
          </cell>
          <cell r="O30">
            <v>8.0000000000000002E-3</v>
          </cell>
        </row>
        <row r="35">
          <cell r="G35">
            <v>13.7</v>
          </cell>
          <cell r="O35">
            <v>1.2E-2</v>
          </cell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b"/>
      <sheetName val="Zeitreihe"/>
      <sheetName val="HR_CH2015 EF"/>
      <sheetName val="HR_CH2010 EF"/>
      <sheetName val="HR_CH1990 EF"/>
      <sheetName val="HR_CH2015"/>
      <sheetName val="HR_CH2010"/>
      <sheetName val="HR_CH2007"/>
      <sheetName val="HR_CH2002"/>
      <sheetName val="HR_CH1995"/>
      <sheetName val="HR_CH1990"/>
      <sheetName val="HR_2008ff"/>
      <sheetName val="TabBer 2015"/>
      <sheetName val="TabBer 2007"/>
      <sheetName val="TabBer 2002"/>
      <sheetName val="Em_tot"/>
      <sheetName val="ef_hr_1990-2015v5#3"/>
      <sheetName val="ef_alle"/>
      <sheetName val="And RvT"/>
      <sheetName val="ef_hr_2007v3"/>
      <sheetName val="ef_hr_2002v3"/>
      <sheetName val="ef_hr_1995v3"/>
      <sheetName val="ef_hr_1990v3"/>
      <sheetName val="PB2007"/>
      <sheetName val="PB2002"/>
      <sheetName val="Tabelle2"/>
      <sheetName val="E_P_nL"/>
      <sheetName val="Tab14ff Ber"/>
      <sheetName val="EF Tab download Agrammon"/>
      <sheetName val="Tabelle3"/>
      <sheetName val="HR_CH2007 Tierzahlen 1990"/>
      <sheetName val="HR_CH1990 Tierzahlen 2007"/>
      <sheetName val="Fluss total 2007"/>
      <sheetName val="Fluss total 1990"/>
      <sheetName val="Agrammon Tierzahlen 2016rev"/>
      <sheetName val="Agrammon Tierzahlen 2011-12"/>
      <sheetName val="AP2011 weiterführen"/>
      <sheetName val="Agrammon Tierzahlen 2011"/>
      <sheetName val="Tierzahlen 2016"/>
      <sheetName val="Tierzahlen 2015"/>
      <sheetName val="Tierzahlen 2014"/>
      <sheetName val="Tierzahlen 2013"/>
      <sheetName val="Tierzahlen 2012"/>
      <sheetName val="Tierzahlen 2011"/>
      <sheetName val="Tierzahlen 2010"/>
      <sheetName val="Tierzahlen 2009"/>
      <sheetName val="T7.3.2.2"/>
      <sheetName val="NH3nicht landw"/>
    </sheetNames>
    <sheetDataSet>
      <sheetData sheetId="0"/>
      <sheetData sheetId="1"/>
      <sheetData sheetId="2"/>
      <sheetData sheetId="3"/>
      <sheetData sheetId="4"/>
      <sheetData sheetId="5">
        <row r="10">
          <cell r="A10" t="str">
            <v>Dry Sows</v>
          </cell>
          <cell r="N10">
            <v>1057632.8400000001</v>
          </cell>
        </row>
        <row r="11">
          <cell r="A11" t="str">
            <v>Nursing Pigs</v>
          </cell>
          <cell r="N11">
            <v>489159.84</v>
          </cell>
        </row>
        <row r="12">
          <cell r="A12" t="str">
            <v>Piglets</v>
          </cell>
          <cell r="N12">
            <v>475165.44</v>
          </cell>
        </row>
        <row r="13">
          <cell r="A13" t="str">
            <v>Boars</v>
          </cell>
          <cell r="N13">
            <v>21214.62</v>
          </cell>
        </row>
        <row r="14">
          <cell r="A14" t="str">
            <v>Fattening Pigs</v>
          </cell>
          <cell r="N14">
            <v>3754146.48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0">
          <cell r="T10">
            <v>24.57</v>
          </cell>
        </row>
        <row r="11">
          <cell r="T11">
            <v>45.82</v>
          </cell>
        </row>
        <row r="12">
          <cell r="T12">
            <v>3.94</v>
          </cell>
        </row>
        <row r="13">
          <cell r="T13">
            <v>18.03</v>
          </cell>
        </row>
        <row r="14">
          <cell r="T14">
            <v>11.4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2 (2)"/>
      <sheetName val="Sheet3"/>
    </sheetNames>
    <sheetDataSet>
      <sheetData sheetId="0">
        <row r="24">
          <cell r="V24">
            <v>0.15104202489854873</v>
          </cell>
          <cell r="W24">
            <v>0.320551619781278</v>
          </cell>
          <cell r="X24">
            <v>0.52840635532017333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5"/>
  <sheetViews>
    <sheetView topLeftCell="A12" workbookViewId="0">
      <selection activeCell="F10" sqref="F10"/>
    </sheetView>
  </sheetViews>
  <sheetFormatPr defaultRowHeight="15" x14ac:dyDescent="0.25"/>
  <cols>
    <col min="1" max="1" width="33.5703125" customWidth="1"/>
    <col min="2" max="2" width="4.140625" customWidth="1"/>
    <col min="3" max="3" width="19.42578125" customWidth="1"/>
    <col min="4" max="4" width="2.28515625" customWidth="1"/>
    <col min="8" max="8" width="9.7109375" bestFit="1" customWidth="1"/>
    <col min="9" max="9" width="10.5703125" bestFit="1" customWidth="1"/>
  </cols>
  <sheetData>
    <row r="1" spans="1:14" x14ac:dyDescent="0.25">
      <c r="G1">
        <v>2015</v>
      </c>
      <c r="H1">
        <v>2010</v>
      </c>
      <c r="I1">
        <v>2007</v>
      </c>
      <c r="J1">
        <v>2002</v>
      </c>
      <c r="K1">
        <v>1995</v>
      </c>
      <c r="L1">
        <v>1990</v>
      </c>
      <c r="N1" t="s">
        <v>28</v>
      </c>
    </row>
    <row r="2" spans="1:14" x14ac:dyDescent="0.25"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</row>
    <row r="3" spans="1:14" x14ac:dyDescent="0.25">
      <c r="C3" t="s">
        <v>15</v>
      </c>
      <c r="G3">
        <v>25</v>
      </c>
      <c r="H3">
        <v>20</v>
      </c>
      <c r="I3">
        <v>20</v>
      </c>
      <c r="J3">
        <v>20</v>
      </c>
      <c r="K3">
        <v>20</v>
      </c>
      <c r="L3">
        <v>20</v>
      </c>
    </row>
    <row r="4" spans="1:14" x14ac:dyDescent="0.25">
      <c r="A4" t="s">
        <v>0</v>
      </c>
      <c r="C4" t="s">
        <v>18</v>
      </c>
      <c r="G4">
        <v>18</v>
      </c>
      <c r="H4">
        <v>18</v>
      </c>
      <c r="I4">
        <v>18</v>
      </c>
      <c r="J4">
        <v>18</v>
      </c>
      <c r="K4">
        <v>18</v>
      </c>
      <c r="L4">
        <v>18</v>
      </c>
    </row>
    <row r="5" spans="1:14" x14ac:dyDescent="0.25">
      <c r="A5">
        <v>2017</v>
      </c>
      <c r="C5" t="s">
        <v>16</v>
      </c>
      <c r="G5">
        <v>49</v>
      </c>
      <c r="H5">
        <v>42</v>
      </c>
      <c r="I5">
        <v>42</v>
      </c>
      <c r="J5">
        <v>42</v>
      </c>
      <c r="K5">
        <v>42</v>
      </c>
      <c r="L5">
        <v>42</v>
      </c>
    </row>
    <row r="6" spans="1:14" x14ac:dyDescent="0.25">
      <c r="A6">
        <v>2009</v>
      </c>
      <c r="C6" t="s">
        <v>17</v>
      </c>
      <c r="G6">
        <v>3.9</v>
      </c>
      <c r="H6">
        <v>4.5999999999999996</v>
      </c>
      <c r="I6">
        <v>4.5999999999999996</v>
      </c>
      <c r="J6">
        <v>4.5999999999999996</v>
      </c>
      <c r="K6">
        <v>4.5999999999999996</v>
      </c>
      <c r="L6">
        <v>4.5999999999999996</v>
      </c>
    </row>
    <row r="7" spans="1:14" x14ac:dyDescent="0.25">
      <c r="A7" t="s">
        <v>1</v>
      </c>
      <c r="C7" t="s">
        <v>19</v>
      </c>
      <c r="G7">
        <v>13</v>
      </c>
      <c r="H7">
        <v>13</v>
      </c>
      <c r="I7">
        <v>13</v>
      </c>
      <c r="J7">
        <v>13</v>
      </c>
      <c r="K7">
        <v>15</v>
      </c>
      <c r="L7">
        <v>15</v>
      </c>
    </row>
    <row r="8" spans="1:14" x14ac:dyDescent="0.25">
      <c r="A8" t="s">
        <v>2</v>
      </c>
    </row>
    <row r="9" spans="1:14" x14ac:dyDescent="0.25">
      <c r="A9" t="s">
        <v>3</v>
      </c>
      <c r="E9" t="s">
        <v>30</v>
      </c>
      <c r="F9" t="s">
        <v>30</v>
      </c>
      <c r="G9" t="s">
        <v>31</v>
      </c>
      <c r="H9" t="s">
        <v>31</v>
      </c>
      <c r="I9" t="s">
        <v>31</v>
      </c>
      <c r="J9" t="s">
        <v>31</v>
      </c>
      <c r="K9" t="s">
        <v>31</v>
      </c>
      <c r="L9" t="s">
        <v>31</v>
      </c>
    </row>
    <row r="10" spans="1:14" x14ac:dyDescent="0.25">
      <c r="E10" t="s">
        <v>13</v>
      </c>
      <c r="F10" t="s">
        <v>14</v>
      </c>
      <c r="G10">
        <v>2015</v>
      </c>
      <c r="H10">
        <v>2010</v>
      </c>
      <c r="I10">
        <v>2007</v>
      </c>
      <c r="J10">
        <v>2002</v>
      </c>
      <c r="K10">
        <v>1995</v>
      </c>
      <c r="L10">
        <v>1990</v>
      </c>
    </row>
    <row r="11" spans="1:14" x14ac:dyDescent="0.25">
      <c r="A11" t="s">
        <v>10</v>
      </c>
      <c r="B11" t="s">
        <v>11</v>
      </c>
      <c r="C11" t="s">
        <v>12</v>
      </c>
    </row>
    <row r="12" spans="1:14" x14ac:dyDescent="0.25">
      <c r="A12" t="s">
        <v>32</v>
      </c>
      <c r="B12">
        <v>140</v>
      </c>
      <c r="C12" t="s">
        <v>4</v>
      </c>
      <c r="E12">
        <v>145</v>
      </c>
      <c r="F12">
        <v>145</v>
      </c>
      <c r="G12" s="1">
        <v>144.63884576750982</v>
      </c>
      <c r="H12" s="3">
        <v>145.50074589756341</v>
      </c>
      <c r="I12" s="3">
        <v>147.8559674346094</v>
      </c>
      <c r="J12" s="3">
        <v>145</v>
      </c>
      <c r="K12" s="3">
        <v>169</v>
      </c>
      <c r="L12" s="3">
        <v>169</v>
      </c>
    </row>
    <row r="13" spans="1:14" x14ac:dyDescent="0.25">
      <c r="A13" t="s">
        <v>32</v>
      </c>
      <c r="C13" t="s">
        <v>5</v>
      </c>
      <c r="E13">
        <v>171</v>
      </c>
      <c r="F13">
        <v>145</v>
      </c>
      <c r="G13" s="1">
        <v>144.63884576750982</v>
      </c>
      <c r="H13" s="3">
        <v>145.50074589756341</v>
      </c>
      <c r="I13" s="3">
        <v>147.8559674346094</v>
      </c>
      <c r="J13" s="3">
        <v>145</v>
      </c>
      <c r="K13" s="3">
        <v>169</v>
      </c>
      <c r="L13" s="3">
        <v>169</v>
      </c>
    </row>
    <row r="14" spans="1:14" x14ac:dyDescent="0.25">
      <c r="A14" t="s">
        <v>32</v>
      </c>
      <c r="B14">
        <v>141</v>
      </c>
      <c r="C14" t="s">
        <v>6</v>
      </c>
      <c r="E14">
        <v>180</v>
      </c>
      <c r="F14">
        <v>165</v>
      </c>
      <c r="G14" s="1">
        <v>157.6115061409179</v>
      </c>
      <c r="H14" s="3">
        <v>160.72125035847432</v>
      </c>
      <c r="I14" s="3">
        <v>159.85067071627435</v>
      </c>
      <c r="J14" s="3">
        <v>165</v>
      </c>
      <c r="K14" s="3">
        <v>181</v>
      </c>
      <c r="L14" s="3">
        <v>181</v>
      </c>
    </row>
    <row r="15" spans="1:14" x14ac:dyDescent="0.25">
      <c r="A15" t="s">
        <v>32</v>
      </c>
      <c r="B15">
        <v>142</v>
      </c>
      <c r="C15" t="s">
        <v>7</v>
      </c>
      <c r="E15">
        <v>177</v>
      </c>
      <c r="F15">
        <v>175</v>
      </c>
      <c r="G15" s="1">
        <v>162.44524586711594</v>
      </c>
      <c r="H15" s="3">
        <v>165.20044574453266</v>
      </c>
      <c r="I15" s="3">
        <v>167.2257475355328</v>
      </c>
      <c r="J15" s="3">
        <v>176.07480284219568</v>
      </c>
      <c r="K15" s="3">
        <v>175</v>
      </c>
      <c r="L15" s="3">
        <v>175</v>
      </c>
    </row>
    <row r="16" spans="1:14" x14ac:dyDescent="0.25">
      <c r="A16" t="s">
        <v>32</v>
      </c>
      <c r="B16">
        <v>143</v>
      </c>
      <c r="C16" t="s">
        <v>8</v>
      </c>
      <c r="E16">
        <v>170</v>
      </c>
      <c r="F16">
        <v>170</v>
      </c>
      <c r="G16" s="1">
        <f>G63</f>
        <v>151.29936278277586</v>
      </c>
      <c r="H16" s="3">
        <f t="shared" ref="H16:J16" si="0">H63</f>
        <v>155.3879408992683</v>
      </c>
      <c r="I16" s="3">
        <f t="shared" si="0"/>
        <v>156.34683258144003</v>
      </c>
      <c r="J16" s="3">
        <f t="shared" si="0"/>
        <v>170</v>
      </c>
      <c r="K16" s="3">
        <v>184</v>
      </c>
      <c r="L16" s="3">
        <v>184</v>
      </c>
    </row>
    <row r="17" spans="1:12" x14ac:dyDescent="0.25">
      <c r="A17" t="s">
        <v>33</v>
      </c>
      <c r="B17">
        <v>144</v>
      </c>
      <c r="C17" t="s">
        <v>4</v>
      </c>
      <c r="E17">
        <f>'[1]2017'!$G$25</f>
        <v>12.1</v>
      </c>
      <c r="F17">
        <f>'[1]2016'!$C$6</f>
        <v>11.9</v>
      </c>
      <c r="G17">
        <v>12.5</v>
      </c>
      <c r="H17">
        <v>12.5</v>
      </c>
      <c r="I17">
        <v>12.5</v>
      </c>
      <c r="J17">
        <v>12.5</v>
      </c>
      <c r="K17">
        <v>12.3</v>
      </c>
      <c r="L17">
        <v>12.3</v>
      </c>
    </row>
    <row r="18" spans="1:12" x14ac:dyDescent="0.25">
      <c r="A18" t="s">
        <v>33</v>
      </c>
      <c r="C18" t="s">
        <v>5</v>
      </c>
      <c r="E18">
        <f>'[1]2017'!$G$22</f>
        <v>12.9</v>
      </c>
      <c r="F18">
        <f>F17</f>
        <v>11.9</v>
      </c>
      <c r="G18">
        <v>12.5</v>
      </c>
      <c r="H18">
        <v>12.5</v>
      </c>
      <c r="I18">
        <v>12.5</v>
      </c>
      <c r="J18">
        <v>12.5</v>
      </c>
      <c r="K18">
        <v>12.3</v>
      </c>
      <c r="L18">
        <v>12.3</v>
      </c>
    </row>
    <row r="19" spans="1:12" x14ac:dyDescent="0.25">
      <c r="A19" t="s">
        <v>33</v>
      </c>
      <c r="B19">
        <v>145</v>
      </c>
      <c r="C19" t="s">
        <v>6</v>
      </c>
      <c r="E19">
        <f>'[1]2017'!$G$30</f>
        <v>13.7</v>
      </c>
      <c r="F19">
        <f>'[1]2016'!$C$8</f>
        <v>13.5</v>
      </c>
      <c r="G19">
        <v>13.5</v>
      </c>
      <c r="H19">
        <v>13.5</v>
      </c>
      <c r="I19">
        <v>13.5</v>
      </c>
      <c r="J19">
        <v>13.5</v>
      </c>
      <c r="K19">
        <v>12.3</v>
      </c>
      <c r="L19">
        <v>12.3</v>
      </c>
    </row>
    <row r="20" spans="1:12" x14ac:dyDescent="0.25">
      <c r="A20" t="s">
        <v>33</v>
      </c>
      <c r="B20">
        <v>146</v>
      </c>
      <c r="C20" t="s">
        <v>7</v>
      </c>
      <c r="E20">
        <f>'[1]2017'!$G$35</f>
        <v>13.7</v>
      </c>
      <c r="F20">
        <f>'[1]2016'!$C$10</f>
        <v>13.5</v>
      </c>
      <c r="G20">
        <v>13.5</v>
      </c>
      <c r="H20">
        <v>13.5</v>
      </c>
      <c r="I20">
        <v>13.5</v>
      </c>
      <c r="J20">
        <v>13.5</v>
      </c>
      <c r="K20">
        <v>13.5</v>
      </c>
      <c r="L20">
        <v>13.5</v>
      </c>
    </row>
    <row r="21" spans="1:12" x14ac:dyDescent="0.25">
      <c r="A21" t="s">
        <v>33</v>
      </c>
      <c r="B21">
        <v>147</v>
      </c>
      <c r="C21" t="s">
        <v>8</v>
      </c>
      <c r="E21">
        <f>'[1]2017'!$G$14</f>
        <v>14</v>
      </c>
      <c r="F21">
        <f>'[1]2016'!$C$2</f>
        <v>13.5</v>
      </c>
      <c r="G21">
        <v>13.5</v>
      </c>
      <c r="H21">
        <v>13.5</v>
      </c>
      <c r="I21">
        <v>13.5</v>
      </c>
      <c r="J21">
        <v>13.5</v>
      </c>
      <c r="K21">
        <v>13.5</v>
      </c>
      <c r="L21">
        <v>13.3</v>
      </c>
    </row>
    <row r="23" spans="1:12" x14ac:dyDescent="0.25">
      <c r="A23" t="s">
        <v>2</v>
      </c>
      <c r="B23">
        <v>148</v>
      </c>
      <c r="C23" t="s">
        <v>4</v>
      </c>
      <c r="E23">
        <f>'[1]2017'!$O$25</f>
        <v>6.0000000000000001E-3</v>
      </c>
      <c r="F23">
        <f>'[1]2016'!$H$6</f>
        <v>7.1999999999999998E-3</v>
      </c>
      <c r="J23" s="4"/>
    </row>
    <row r="24" spans="1:12" x14ac:dyDescent="0.25">
      <c r="A24" t="s">
        <v>2</v>
      </c>
      <c r="B24">
        <v>149</v>
      </c>
      <c r="C24" t="s">
        <v>5</v>
      </c>
      <c r="E24">
        <f>'[1]2017'!$O$22</f>
        <v>8.0000000000000002E-3</v>
      </c>
      <c r="F24">
        <f>'[1]2016'!$H$5</f>
        <v>7.1999999999999998E-3</v>
      </c>
      <c r="J24" s="4"/>
    </row>
    <row r="25" spans="1:12" x14ac:dyDescent="0.25">
      <c r="A25" t="s">
        <v>2</v>
      </c>
      <c r="B25">
        <v>150</v>
      </c>
      <c r="C25" t="s">
        <v>6</v>
      </c>
      <c r="E25">
        <f>'[1]2017'!$O$30</f>
        <v>8.0000000000000002E-3</v>
      </c>
      <c r="F25">
        <f>'[1]2016'!$H$8</f>
        <v>7.1999999999999998E-3</v>
      </c>
      <c r="J25" s="4"/>
    </row>
    <row r="26" spans="1:12" x14ac:dyDescent="0.25">
      <c r="A26" t="s">
        <v>2</v>
      </c>
      <c r="B26">
        <v>151</v>
      </c>
      <c r="C26" t="s">
        <v>9</v>
      </c>
      <c r="E26">
        <f>'[1]2017'!$O$35</f>
        <v>1.2E-2</v>
      </c>
      <c r="F26">
        <f>'[1]2016'!$H$10</f>
        <v>8.9999999999999993E-3</v>
      </c>
      <c r="J26" s="4"/>
    </row>
    <row r="27" spans="1:12" x14ac:dyDescent="0.25">
      <c r="A27" t="s">
        <v>2</v>
      </c>
      <c r="B27">
        <v>152</v>
      </c>
      <c r="C27" t="s">
        <v>8</v>
      </c>
      <c r="E27">
        <f>'[1]2017'!$O$14</f>
        <v>8.9999999999999993E-3</v>
      </c>
      <c r="F27">
        <f>'[1]2016'!$H$2</f>
        <v>7.1999999999999998E-3</v>
      </c>
    </row>
    <row r="29" spans="1:12" x14ac:dyDescent="0.25">
      <c r="C29" t="s">
        <v>22</v>
      </c>
    </row>
    <row r="30" spans="1:12" x14ac:dyDescent="0.25">
      <c r="C30" t="s">
        <v>4</v>
      </c>
      <c r="G30" s="9">
        <f>G3*(1-($E12-(G12/G17*$E17))*$E23)</f>
        <v>24.251560405442426</v>
      </c>
      <c r="H30" s="1">
        <f>H3*(1-($E12-(H12/H17*$E17))*$E23)</f>
        <v>19.501366643460965</v>
      </c>
      <c r="I30" s="1">
        <f t="shared" ref="I30:L30" si="1">I3*(1-($E12-(I12/I17*$E17))*$E23)</f>
        <v>19.774949177204228</v>
      </c>
      <c r="J30" s="1">
        <f t="shared" si="1"/>
        <v>19.443199999999997</v>
      </c>
      <c r="K30" s="1">
        <f t="shared" si="1"/>
        <v>22.550243902439021</v>
      </c>
      <c r="L30" s="1">
        <f t="shared" si="1"/>
        <v>22.550243902439021</v>
      </c>
    </row>
    <row r="31" spans="1:12" x14ac:dyDescent="0.25">
      <c r="C31" t="s">
        <v>5</v>
      </c>
      <c r="G31" s="1">
        <f>G4*(1-($E13-(G13/G18*$E18))*$E24)</f>
        <v>14.870489591818099</v>
      </c>
      <c r="H31" s="1">
        <f t="shared" ref="H31:L31" si="2">H4*(1-($E13-(H13/H18*$E18))*$E24)</f>
        <v>14.998574846345102</v>
      </c>
      <c r="I31" s="1">
        <f t="shared" si="2"/>
        <v>15.348579608522433</v>
      </c>
      <c r="J31" s="1">
        <f t="shared" si="2"/>
        <v>14.924159999999997</v>
      </c>
      <c r="K31" s="1">
        <f t="shared" si="2"/>
        <v>18.899121951219509</v>
      </c>
      <c r="L31" s="1">
        <f t="shared" si="2"/>
        <v>18.899121951219509</v>
      </c>
    </row>
    <row r="32" spans="1:12" x14ac:dyDescent="0.25">
      <c r="C32" t="s">
        <v>6</v>
      </c>
      <c r="G32" s="1">
        <f>G5*(1-($E14-(G14/G19*$E19))*$E25)</f>
        <v>41.139024635495218</v>
      </c>
      <c r="H32" s="1">
        <f t="shared" ref="H32:L32" si="3">H5*(1-($E14-(H14/H19*$E19))*$E25)</f>
        <v>36.322374788898443</v>
      </c>
      <c r="I32" s="1">
        <f t="shared" si="3"/>
        <v>36.025526477122526</v>
      </c>
      <c r="J32" s="1">
        <f t="shared" si="3"/>
        <v>37.781333333333329</v>
      </c>
      <c r="K32" s="1">
        <f t="shared" si="3"/>
        <v>49.258146341463409</v>
      </c>
      <c r="L32" s="1">
        <f t="shared" si="3"/>
        <v>49.258146341463409</v>
      </c>
    </row>
    <row r="33" spans="3:15" x14ac:dyDescent="0.25">
      <c r="C33" t="s">
        <v>9</v>
      </c>
      <c r="G33" s="1">
        <f>G6*(1-($E15-(G15/G20*$E20))*$E26)</f>
        <v>3.3314662103822257</v>
      </c>
      <c r="H33" s="1">
        <f t="shared" ref="H33:L33" si="4">H6*(1-($E15-(H15/H20*$E20))*$E26)</f>
        <v>4.0837618585070645</v>
      </c>
      <c r="I33" s="1">
        <f t="shared" si="4"/>
        <v>4.1972147641682449</v>
      </c>
      <c r="J33" s="1">
        <f t="shared" si="4"/>
        <v>4.6929191778801513</v>
      </c>
      <c r="K33" s="1">
        <f t="shared" si="4"/>
        <v>4.6327111111111101</v>
      </c>
      <c r="L33" s="1">
        <f t="shared" si="4"/>
        <v>4.6327111111111101</v>
      </c>
    </row>
    <row r="34" spans="3:15" x14ac:dyDescent="0.25">
      <c r="C34" t="s">
        <v>8</v>
      </c>
      <c r="G34" s="1">
        <f>G7*(1-($E16-(G16/G21*$E21))*$E27)</f>
        <v>11.467656017643472</v>
      </c>
      <c r="H34" s="1">
        <f t="shared" ref="H34:L34" si="5">H7*(1-($E16-(H16/H21*$E21))*$E27)</f>
        <v>11.96373682911122</v>
      </c>
      <c r="I34" s="1">
        <f t="shared" si="5"/>
        <v>12.080082353214722</v>
      </c>
      <c r="J34" s="1">
        <f t="shared" si="5"/>
        <v>13.736666666666666</v>
      </c>
      <c r="K34" s="1">
        <f t="shared" si="5"/>
        <v>17.809999999999999</v>
      </c>
      <c r="L34" s="1">
        <f t="shared" si="5"/>
        <v>18.19736842105263</v>
      </c>
    </row>
    <row r="35" spans="3:15" x14ac:dyDescent="0.25">
      <c r="C35" t="s">
        <v>23</v>
      </c>
      <c r="G35" s="1"/>
      <c r="H35" s="1"/>
      <c r="I35" s="1"/>
      <c r="J35" s="1"/>
      <c r="K35" s="1"/>
      <c r="L35" s="1"/>
    </row>
    <row r="36" spans="3:15" x14ac:dyDescent="0.25">
      <c r="C36" t="s">
        <v>4</v>
      </c>
      <c r="G36" s="1">
        <f>G3*(1-($F12-(G12/G17*$F17))*$F23)</f>
        <v>23.685312610720484</v>
      </c>
      <c r="H36" s="1">
        <f t="shared" ref="H36:L36" si="6">H3*(1-($F12-(H12/H17*$F17))*$F23)</f>
        <v>19.066406253605173</v>
      </c>
      <c r="I36" s="1">
        <f t="shared" si="6"/>
        <v>19.389278863675734</v>
      </c>
      <c r="J36" s="1">
        <f t="shared" si="6"/>
        <v>18.99776</v>
      </c>
      <c r="K36" s="1">
        <f t="shared" si="6"/>
        <v>22.664585365853654</v>
      </c>
      <c r="L36" s="1">
        <f t="shared" si="6"/>
        <v>22.664585365853654</v>
      </c>
      <c r="N36" s="5">
        <f>'[2]ef_hr_1990-2015v5#3'!$T$10</f>
        <v>24.57</v>
      </c>
      <c r="O36" s="6">
        <f>N36/G36</f>
        <v>1.0373517294797743</v>
      </c>
    </row>
    <row r="37" spans="3:15" x14ac:dyDescent="0.25">
      <c r="C37" t="s">
        <v>5</v>
      </c>
      <c r="G37" s="1">
        <f t="shared" ref="G37:L37" si="7">G4*(1-($F13-(G13/G18*$F18))*$F24)</f>
        <v>17.053425079718746</v>
      </c>
      <c r="H37" s="1">
        <f t="shared" si="7"/>
        <v>17.159765628244656</v>
      </c>
      <c r="I37" s="1">
        <f t="shared" si="7"/>
        <v>17.450350977308162</v>
      </c>
      <c r="J37" s="1">
        <f t="shared" si="7"/>
        <v>17.097984</v>
      </c>
      <c r="K37" s="1">
        <f t="shared" si="7"/>
        <v>20.398126829268289</v>
      </c>
      <c r="L37" s="1">
        <f t="shared" si="7"/>
        <v>20.398126829268289</v>
      </c>
      <c r="N37" s="5">
        <f>'[2]ef_hr_1990-2015v5#3'!$T$13</f>
        <v>18.03</v>
      </c>
      <c r="O37" s="6">
        <f>N37/G37</f>
        <v>1.0572656176525308</v>
      </c>
    </row>
    <row r="38" spans="3:15" x14ac:dyDescent="0.25">
      <c r="C38" t="s">
        <v>6</v>
      </c>
      <c r="G38" s="1">
        <f t="shared" ref="G38:L38" si="8">G5*(1-($F14-(G14/G19*$F19))*$F25)</f>
        <v>46.393339366515832</v>
      </c>
      <c r="H38" s="1">
        <f t="shared" si="8"/>
        <v>40.706106108402636</v>
      </c>
      <c r="I38" s="1">
        <f t="shared" si="8"/>
        <v>40.442842824601364</v>
      </c>
      <c r="J38" s="1">
        <f t="shared" si="8"/>
        <v>42</v>
      </c>
      <c r="K38" s="1">
        <f t="shared" si="8"/>
        <v>52.178341463414633</v>
      </c>
      <c r="L38" s="1">
        <f t="shared" si="8"/>
        <v>52.178341463414633</v>
      </c>
      <c r="N38" s="5">
        <f>'[2]ef_hr_1990-2015v5#3'!$T$11</f>
        <v>45.82</v>
      </c>
      <c r="O38" s="6">
        <f>N38/G38</f>
        <v>0.98764177413515453</v>
      </c>
    </row>
    <row r="39" spans="3:15" x14ac:dyDescent="0.25">
      <c r="C39" t="s">
        <v>9</v>
      </c>
      <c r="G39" s="1">
        <f t="shared" ref="G39:L39" si="9">G6*(1-($F15-(G15/G20*$F20))*$F26)</f>
        <v>3.4593281299357694</v>
      </c>
      <c r="H39" s="1">
        <f t="shared" si="9"/>
        <v>4.1942984538236514</v>
      </c>
      <c r="I39" s="1">
        <f t="shared" si="9"/>
        <v>4.2781459479710575</v>
      </c>
      <c r="J39" s="1">
        <f t="shared" si="9"/>
        <v>4.6444968376669005</v>
      </c>
      <c r="K39" s="1">
        <f t="shared" si="9"/>
        <v>4.5999999999999996</v>
      </c>
      <c r="L39" s="1">
        <f t="shared" si="9"/>
        <v>4.5999999999999996</v>
      </c>
      <c r="N39" s="5">
        <f>'[2]ef_hr_1990-2015v5#3'!$T$12</f>
        <v>3.94</v>
      </c>
      <c r="O39" s="6">
        <f>N39/G39</f>
        <v>1.1389494873020778</v>
      </c>
    </row>
    <row r="40" spans="3:15" x14ac:dyDescent="0.25">
      <c r="C40" t="s">
        <v>8</v>
      </c>
      <c r="G40" s="1">
        <f t="shared" ref="G40:L40" si="10">G7*(1-($F16-(G16/G21*$F21))*$F27)</f>
        <v>11.249620356467821</v>
      </c>
      <c r="H40" s="1">
        <f t="shared" si="10"/>
        <v>11.632311268171513</v>
      </c>
      <c r="I40" s="1">
        <f t="shared" si="10"/>
        <v>11.722063529622787</v>
      </c>
      <c r="J40" s="1">
        <f t="shared" si="10"/>
        <v>13</v>
      </c>
      <c r="K40" s="1">
        <f t="shared" si="10"/>
        <v>16.512</v>
      </c>
      <c r="L40" s="1">
        <f t="shared" si="10"/>
        <v>16.810827067669177</v>
      </c>
      <c r="N40" s="5">
        <f>'[2]ef_hr_1990-2015v5#3'!$T$14</f>
        <v>11.4</v>
      </c>
      <c r="O40" s="6">
        <f>N40/G40</f>
        <v>1.0133675305269942</v>
      </c>
    </row>
    <row r="41" spans="3:15" x14ac:dyDescent="0.25">
      <c r="C41" t="s">
        <v>21</v>
      </c>
    </row>
    <row r="42" spans="3:15" x14ac:dyDescent="0.25">
      <c r="C42" t="s">
        <v>4</v>
      </c>
      <c r="G42" s="1">
        <f>G36-G30</f>
        <v>-0.5662477947219422</v>
      </c>
      <c r="H42" s="1">
        <f t="shared" ref="H42:L42" si="11">H36-H30</f>
        <v>-0.43496038985579233</v>
      </c>
      <c r="I42" s="1">
        <f t="shared" si="11"/>
        <v>-0.38567031352849312</v>
      </c>
      <c r="J42" s="1">
        <f t="shared" si="11"/>
        <v>-0.44543999999999784</v>
      </c>
      <c r="K42" s="1">
        <f t="shared" si="11"/>
        <v>0.11434146341463247</v>
      </c>
      <c r="L42" s="1">
        <f t="shared" si="11"/>
        <v>0.11434146341463247</v>
      </c>
    </row>
    <row r="43" spans="3:15" x14ac:dyDescent="0.25">
      <c r="C43" t="s">
        <v>5</v>
      </c>
      <c r="G43" s="1">
        <f t="shared" ref="G43:L46" si="12">G37-G31</f>
        <v>2.1829354879006466</v>
      </c>
      <c r="H43" s="1">
        <f t="shared" si="12"/>
        <v>2.1611907818995544</v>
      </c>
      <c r="I43" s="1">
        <f t="shared" si="12"/>
        <v>2.1017713687857285</v>
      </c>
      <c r="J43" s="1">
        <f t="shared" si="12"/>
        <v>2.1738240000000033</v>
      </c>
      <c r="K43" s="1">
        <f t="shared" si="12"/>
        <v>1.4990048780487797</v>
      </c>
      <c r="L43" s="1">
        <f t="shared" si="12"/>
        <v>1.4990048780487797</v>
      </c>
    </row>
    <row r="44" spans="3:15" x14ac:dyDescent="0.25">
      <c r="C44" t="s">
        <v>6</v>
      </c>
      <c r="G44" s="1">
        <f t="shared" si="12"/>
        <v>5.2543147310206137</v>
      </c>
      <c r="H44" s="1">
        <f t="shared" si="12"/>
        <v>4.3837313195041929</v>
      </c>
      <c r="I44" s="1">
        <f t="shared" si="12"/>
        <v>4.4173163474788382</v>
      </c>
      <c r="J44" s="1">
        <f t="shared" si="12"/>
        <v>4.218666666666671</v>
      </c>
      <c r="K44" s="1">
        <f t="shared" si="12"/>
        <v>2.9201951219512239</v>
      </c>
      <c r="L44" s="1">
        <f t="shared" si="12"/>
        <v>2.9201951219512239</v>
      </c>
    </row>
    <row r="45" spans="3:15" x14ac:dyDescent="0.25">
      <c r="C45" t="s">
        <v>9</v>
      </c>
      <c r="G45" s="1">
        <f t="shared" si="12"/>
        <v>0.12786191955354376</v>
      </c>
      <c r="H45" s="1">
        <f t="shared" si="12"/>
        <v>0.11053659531658688</v>
      </c>
      <c r="I45" s="1">
        <f t="shared" si="12"/>
        <v>8.0931183802812612E-2</v>
      </c>
      <c r="J45" s="1">
        <f t="shared" si="12"/>
        <v>-4.842234021325087E-2</v>
      </c>
      <c r="K45" s="1">
        <f t="shared" si="12"/>
        <v>-3.2711111111110469E-2</v>
      </c>
      <c r="L45" s="1">
        <f t="shared" si="12"/>
        <v>-3.2711111111110469E-2</v>
      </c>
    </row>
    <row r="46" spans="3:15" x14ac:dyDescent="0.25">
      <c r="C46" t="s">
        <v>8</v>
      </c>
      <c r="G46" s="1">
        <f t="shared" si="12"/>
        <v>-0.21803566117565154</v>
      </c>
      <c r="H46" s="1">
        <f t="shared" si="12"/>
        <v>-0.33142556093970654</v>
      </c>
      <c r="I46" s="1">
        <f t="shared" si="12"/>
        <v>-0.35801882359193549</v>
      </c>
      <c r="J46" s="1">
        <f t="shared" si="12"/>
        <v>-0.73666666666666636</v>
      </c>
      <c r="K46" s="1">
        <f t="shared" si="12"/>
        <v>-1.2979999999999983</v>
      </c>
      <c r="L46" s="1">
        <f t="shared" si="12"/>
        <v>-1.3865413533834534</v>
      </c>
    </row>
    <row r="48" spans="3:15" x14ac:dyDescent="0.25">
      <c r="C48" t="s">
        <v>4</v>
      </c>
      <c r="G48" s="2">
        <f>G42/G30</f>
        <v>-2.3348922100487498E-2</v>
      </c>
      <c r="H48" s="2">
        <f t="shared" ref="H48:L48" si="13">H42/H30</f>
        <v>-2.2304097851605677E-2</v>
      </c>
      <c r="I48" s="2">
        <f t="shared" si="13"/>
        <v>-1.9502973690222095E-2</v>
      </c>
      <c r="J48" s="2">
        <f t="shared" si="13"/>
        <v>-2.2909809084924185E-2</v>
      </c>
      <c r="K48" s="2">
        <f t="shared" si="13"/>
        <v>5.0705200311498789E-3</v>
      </c>
      <c r="L48" s="2">
        <f t="shared" si="13"/>
        <v>5.0705200311498789E-3</v>
      </c>
    </row>
    <row r="49" spans="3:12" x14ac:dyDescent="0.25">
      <c r="C49" t="s">
        <v>5</v>
      </c>
      <c r="G49" s="2">
        <f t="shared" ref="G49:L52" si="14">G43/G31</f>
        <v>0.14679647730641773</v>
      </c>
      <c r="H49" s="2">
        <f t="shared" si="14"/>
        <v>0.14409307577820968</v>
      </c>
      <c r="I49" s="2">
        <f t="shared" si="14"/>
        <v>0.13693588738456955</v>
      </c>
      <c r="J49" s="2">
        <f t="shared" si="14"/>
        <v>0.14565804708606742</v>
      </c>
      <c r="K49" s="2">
        <f t="shared" si="14"/>
        <v>7.9316112246794246E-2</v>
      </c>
      <c r="L49" s="2">
        <f t="shared" si="14"/>
        <v>7.9316112246794246E-2</v>
      </c>
    </row>
    <row r="50" spans="3:12" x14ac:dyDescent="0.25">
      <c r="C50" t="s">
        <v>6</v>
      </c>
      <c r="G50" s="2">
        <f t="shared" si="14"/>
        <v>0.12772093596227682</v>
      </c>
      <c r="H50" s="2">
        <f t="shared" si="14"/>
        <v>0.12068955691861961</v>
      </c>
      <c r="I50" s="2">
        <f t="shared" si="14"/>
        <v>0.12261628848877446</v>
      </c>
      <c r="J50" s="2">
        <f t="shared" si="14"/>
        <v>0.11166007905138353</v>
      </c>
      <c r="K50" s="2">
        <f t="shared" si="14"/>
        <v>5.9283496007098591E-2</v>
      </c>
      <c r="L50" s="2">
        <f t="shared" si="14"/>
        <v>5.9283496007098591E-2</v>
      </c>
    </row>
    <row r="51" spans="3:12" x14ac:dyDescent="0.25">
      <c r="C51" t="s">
        <v>9</v>
      </c>
      <c r="G51" s="2">
        <f t="shared" si="14"/>
        <v>3.8380073961150549E-2</v>
      </c>
      <c r="H51" s="2">
        <f t="shared" si="14"/>
        <v>2.7067346027125266E-2</v>
      </c>
      <c r="I51" s="2">
        <f t="shared" si="14"/>
        <v>1.9282116439150239E-2</v>
      </c>
      <c r="J51" s="2">
        <f t="shared" si="14"/>
        <v>-1.031817049854326E-2</v>
      </c>
      <c r="K51" s="2">
        <f t="shared" si="14"/>
        <v>-7.0609002647836231E-3</v>
      </c>
      <c r="L51" s="2">
        <f t="shared" si="14"/>
        <v>-7.0609002647836231E-3</v>
      </c>
    </row>
    <row r="52" spans="3:12" x14ac:dyDescent="0.25">
      <c r="C52" t="s">
        <v>8</v>
      </c>
      <c r="G52" s="2">
        <f t="shared" si="14"/>
        <v>-1.9013097431610653E-2</v>
      </c>
      <c r="H52" s="2">
        <f t="shared" si="14"/>
        <v>-2.7702511821661994E-2</v>
      </c>
      <c r="I52" s="2">
        <f t="shared" si="14"/>
        <v>-2.9637117788080342E-2</v>
      </c>
      <c r="J52" s="2">
        <f t="shared" si="14"/>
        <v>-5.3627760252365909E-2</v>
      </c>
      <c r="K52" s="2">
        <f t="shared" si="14"/>
        <v>-7.2880404267265483E-2</v>
      </c>
      <c r="L52" s="2">
        <f t="shared" si="14"/>
        <v>-7.6194607995041547E-2</v>
      </c>
    </row>
    <row r="55" spans="3:12" x14ac:dyDescent="0.25">
      <c r="E55" t="s">
        <v>29</v>
      </c>
      <c r="G55">
        <v>157.7736992719062</v>
      </c>
      <c r="H55">
        <v>161.94684947969301</v>
      </c>
      <c r="I55">
        <v>162.09100318916802</v>
      </c>
      <c r="J55">
        <v>170</v>
      </c>
    </row>
    <row r="56" spans="3:12" x14ac:dyDescent="0.25">
      <c r="G56">
        <v>151.62119521912351</v>
      </c>
      <c r="H56">
        <v>155.96824956946892</v>
      </c>
      <c r="I56">
        <v>156.49307601649971</v>
      </c>
      <c r="J56">
        <v>170</v>
      </c>
    </row>
    <row r="57" spans="3:12" x14ac:dyDescent="0.25">
      <c r="G57">
        <v>149.25347368421052</v>
      </c>
      <c r="H57">
        <v>153.16107571214394</v>
      </c>
      <c r="I57">
        <v>154.61617639092043</v>
      </c>
      <c r="J57">
        <v>170</v>
      </c>
    </row>
    <row r="58" spans="3:12" x14ac:dyDescent="0.25">
      <c r="G58">
        <v>13.5</v>
      </c>
      <c r="H58">
        <v>13.5</v>
      </c>
      <c r="I58">
        <v>13.5</v>
      </c>
      <c r="J58">
        <v>13.5</v>
      </c>
    </row>
    <row r="60" spans="3:12" x14ac:dyDescent="0.25">
      <c r="G60">
        <f>G55*[3]Sheet2!$V$24</f>
        <v>23.830459013763395</v>
      </c>
      <c r="H60">
        <f>H55*[3]Sheet2!$V$24</f>
        <v>24.460780071353316</v>
      </c>
      <c r="I60">
        <f>I55*[3]Sheet2!$V$24</f>
        <v>24.482553339529058</v>
      </c>
      <c r="J60">
        <f>J55*[3]Sheet2!$V$24</f>
        <v>25.677144232753285</v>
      </c>
    </row>
    <row r="61" spans="3:12" x14ac:dyDescent="0.25">
      <c r="G61">
        <f>G56*[3]Sheet2!$W$24</f>
        <v>48.602419720663406</v>
      </c>
      <c r="H61">
        <f>H56*[3]Sheet2!$W$24</f>
        <v>49.995875033943875</v>
      </c>
      <c r="I61">
        <f>I56*[3]Sheet2!$W$24</f>
        <v>50.164109001643652</v>
      </c>
      <c r="J61">
        <f>J56*[3]Sheet2!$W$24</f>
        <v>54.49377536281726</v>
      </c>
    </row>
    <row r="62" spans="3:12" x14ac:dyDescent="0.25">
      <c r="G62">
        <f>G57*[3]Sheet2!$X$24</f>
        <v>78.866484048349079</v>
      </c>
      <c r="H62">
        <f>H57*[3]Sheet2!$X$24</f>
        <v>80.931285793971099</v>
      </c>
      <c r="I62">
        <f>I57*[3]Sheet2!$X$24</f>
        <v>81.700170240267298</v>
      </c>
      <c r="J62">
        <f>J57*[3]Sheet2!$X$24</f>
        <v>89.829080404429462</v>
      </c>
    </row>
    <row r="63" spans="3:12" x14ac:dyDescent="0.25">
      <c r="G63">
        <f>SUM(G60:G62)</f>
        <v>151.29936278277586</v>
      </c>
      <c r="H63">
        <f t="shared" ref="H63:J63" si="15">SUM(H60:H62)</f>
        <v>155.3879408992683</v>
      </c>
      <c r="I63">
        <f t="shared" si="15"/>
        <v>156.34683258144003</v>
      </c>
      <c r="J63">
        <f t="shared" si="15"/>
        <v>170</v>
      </c>
    </row>
    <row r="69" spans="1:9" x14ac:dyDescent="0.25">
      <c r="G69" s="7" t="str">
        <f>[2]HR_CH2015!A10</f>
        <v>Dry Sows</v>
      </c>
      <c r="H69" s="7">
        <f>[2]HR_CH2015!N10</f>
        <v>1057632.8400000001</v>
      </c>
      <c r="I69" s="8">
        <f>H69*G48</f>
        <v>-24694.58679207736</v>
      </c>
    </row>
    <row r="70" spans="1:9" x14ac:dyDescent="0.25">
      <c r="G70" s="7" t="str">
        <f>[2]HR_CH2015!A11</f>
        <v>Nursing Pigs</v>
      </c>
      <c r="H70" s="7">
        <f>[2]HR_CH2015!N11</f>
        <v>489159.84</v>
      </c>
      <c r="I70" s="8">
        <f t="shared" ref="I70:I73" si="16">H70*G49</f>
        <v>71806.941351770933</v>
      </c>
    </row>
    <row r="71" spans="1:9" x14ac:dyDescent="0.25">
      <c r="G71" s="7" t="str">
        <f>[2]HR_CH2015!A12</f>
        <v>Piglets</v>
      </c>
      <c r="H71" s="7">
        <f>[2]HR_CH2015!N12</f>
        <v>475165.44</v>
      </c>
      <c r="I71" s="8">
        <f t="shared" si="16"/>
        <v>60688.574733727088</v>
      </c>
    </row>
    <row r="72" spans="1:9" x14ac:dyDescent="0.25">
      <c r="A72" s="4" t="s">
        <v>24</v>
      </c>
      <c r="G72" s="7" t="str">
        <f>[2]HR_CH2015!A13</f>
        <v>Boars</v>
      </c>
      <c r="H72" s="7">
        <f>[2]HR_CH2015!N13</f>
        <v>21214.62</v>
      </c>
      <c r="I72" s="8">
        <f t="shared" si="16"/>
        <v>814.21868465770365</v>
      </c>
    </row>
    <row r="73" spans="1:9" x14ac:dyDescent="0.25">
      <c r="A73" s="4" t="s">
        <v>25</v>
      </c>
      <c r="G73" s="7" t="str">
        <f>[2]HR_CH2015!A14</f>
        <v>Fattening Pigs</v>
      </c>
      <c r="H73" s="7">
        <f>[2]HR_CH2015!N14</f>
        <v>3754146.48</v>
      </c>
      <c r="I73" s="8">
        <f t="shared" si="16"/>
        <v>-71377.952796778176</v>
      </c>
    </row>
    <row r="74" spans="1:9" x14ac:dyDescent="0.25">
      <c r="A74" s="4" t="s">
        <v>26</v>
      </c>
      <c r="I74" s="8">
        <f>SUM(I69:I73)</f>
        <v>37237.195181300194</v>
      </c>
    </row>
    <row r="75" spans="1:9" x14ac:dyDescent="0.25">
      <c r="A75" s="4" t="s">
        <v>27</v>
      </c>
    </row>
  </sheetData>
  <conditionalFormatting sqref="H17:J17">
    <cfRule type="expression" dxfId="3" priority="4" stopIfTrue="1">
      <formula>INDIRECT("Betriebe!$B")</formula>
    </cfRule>
  </conditionalFormatting>
  <conditionalFormatting sqref="G17">
    <cfRule type="expression" dxfId="2" priority="3" stopIfTrue="1">
      <formula>INDIRECT("Betriebe!$B")</formula>
    </cfRule>
  </conditionalFormatting>
  <conditionalFormatting sqref="H18:J18">
    <cfRule type="expression" dxfId="1" priority="2" stopIfTrue="1">
      <formula>INDIRECT("Betriebe!$B")</formula>
    </cfRule>
  </conditionalFormatting>
  <conditionalFormatting sqref="G18">
    <cfRule type="expression" dxfId="0" priority="1" stopIfTrue="1">
      <formula>INDIRECT("Betriebe!$B")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4"/>
  <sheetViews>
    <sheetView tabSelected="1" workbookViewId="0">
      <selection activeCell="N23" sqref="N23"/>
    </sheetView>
  </sheetViews>
  <sheetFormatPr defaultRowHeight="15" x14ac:dyDescent="0.25"/>
  <sheetData>
    <row r="1" spans="1:9" x14ac:dyDescent="0.25">
      <c r="E1" t="s">
        <v>36</v>
      </c>
      <c r="F1" t="s">
        <v>37</v>
      </c>
    </row>
    <row r="2" spans="1:9" x14ac:dyDescent="0.25">
      <c r="E2" t="s">
        <v>20</v>
      </c>
    </row>
    <row r="3" spans="1:9" x14ac:dyDescent="0.25">
      <c r="C3" t="s">
        <v>4</v>
      </c>
      <c r="E3">
        <v>25</v>
      </c>
      <c r="F3">
        <v>20</v>
      </c>
      <c r="H3">
        <f>E3*(1-(E13-(G13/G18*E18))*E24)</f>
        <v>25</v>
      </c>
      <c r="I3" s="5">
        <f>F3*(1-(F13-(H13/H18*F18))*F24)</f>
        <v>20</v>
      </c>
    </row>
    <row r="4" spans="1:9" x14ac:dyDescent="0.25">
      <c r="C4" t="s">
        <v>5</v>
      </c>
      <c r="E4">
        <v>18</v>
      </c>
      <c r="F4">
        <v>18</v>
      </c>
      <c r="H4">
        <f>E4*(1-(E14-(G14/G19*E19))*E25)</f>
        <v>18</v>
      </c>
      <c r="I4">
        <f t="shared" ref="I4:I7" si="0">F4*(1-(F14-(H14/H19*F19))*F25)</f>
        <v>18</v>
      </c>
    </row>
    <row r="5" spans="1:9" x14ac:dyDescent="0.25">
      <c r="C5" t="s">
        <v>6</v>
      </c>
      <c r="E5">
        <v>49</v>
      </c>
      <c r="F5">
        <v>42</v>
      </c>
      <c r="H5">
        <f>E5*(1-(E15-(G15/G20*E20))*E26)</f>
        <v>49</v>
      </c>
      <c r="I5">
        <f t="shared" si="0"/>
        <v>42</v>
      </c>
    </row>
    <row r="6" spans="1:9" x14ac:dyDescent="0.25">
      <c r="C6" t="s">
        <v>34</v>
      </c>
      <c r="E6">
        <v>3.9</v>
      </c>
      <c r="F6">
        <v>4.5999999999999996</v>
      </c>
      <c r="H6">
        <f>E6*(1-(E16-(G16/G21*E21))*E27)</f>
        <v>3.9</v>
      </c>
      <c r="I6">
        <f t="shared" si="0"/>
        <v>4.5999999999999996</v>
      </c>
    </row>
    <row r="7" spans="1:9" x14ac:dyDescent="0.25">
      <c r="C7" t="s">
        <v>8</v>
      </c>
      <c r="E7">
        <v>13</v>
      </c>
      <c r="F7">
        <v>13</v>
      </c>
      <c r="H7">
        <f>E7*(1-(E17-(G17/G22*E22))*E28)</f>
        <v>13</v>
      </c>
      <c r="I7" s="1">
        <f t="shared" si="0"/>
        <v>13</v>
      </c>
    </row>
    <row r="9" spans="1:9" x14ac:dyDescent="0.25">
      <c r="A9" t="s">
        <v>2</v>
      </c>
    </row>
    <row r="10" spans="1:9" x14ac:dyDescent="0.25">
      <c r="A10" t="s">
        <v>3</v>
      </c>
      <c r="E10" t="s">
        <v>30</v>
      </c>
      <c r="F10" t="s">
        <v>35</v>
      </c>
      <c r="G10" t="s">
        <v>30</v>
      </c>
      <c r="H10" t="s">
        <v>35</v>
      </c>
    </row>
    <row r="11" spans="1:9" x14ac:dyDescent="0.25">
      <c r="E11" t="s">
        <v>13</v>
      </c>
      <c r="G11" t="s">
        <v>38</v>
      </c>
      <c r="H11" t="s">
        <v>38</v>
      </c>
    </row>
    <row r="12" spans="1:9" x14ac:dyDescent="0.25">
      <c r="A12" t="s">
        <v>10</v>
      </c>
      <c r="B12" t="s">
        <v>11</v>
      </c>
      <c r="C12" t="s">
        <v>12</v>
      </c>
    </row>
    <row r="13" spans="1:9" x14ac:dyDescent="0.25">
      <c r="A13" t="s">
        <v>32</v>
      </c>
      <c r="B13">
        <v>140</v>
      </c>
      <c r="C13" t="s">
        <v>4</v>
      </c>
      <c r="E13" s="10">
        <v>145</v>
      </c>
      <c r="F13">
        <v>145</v>
      </c>
      <c r="G13">
        <v>145</v>
      </c>
      <c r="H13">
        <v>145</v>
      </c>
    </row>
    <row r="14" spans="1:9" x14ac:dyDescent="0.25">
      <c r="A14" t="s">
        <v>32</v>
      </c>
      <c r="C14" t="s">
        <v>5</v>
      </c>
      <c r="E14" s="10">
        <v>171</v>
      </c>
      <c r="F14">
        <v>145</v>
      </c>
      <c r="G14">
        <v>171</v>
      </c>
      <c r="H14">
        <v>145</v>
      </c>
    </row>
    <row r="15" spans="1:9" x14ac:dyDescent="0.25">
      <c r="A15" t="s">
        <v>32</v>
      </c>
      <c r="B15">
        <v>141</v>
      </c>
      <c r="C15" t="s">
        <v>6</v>
      </c>
      <c r="E15" s="10">
        <v>180</v>
      </c>
      <c r="F15">
        <v>165</v>
      </c>
      <c r="G15">
        <v>180</v>
      </c>
      <c r="H15">
        <v>165</v>
      </c>
    </row>
    <row r="16" spans="1:9" x14ac:dyDescent="0.25">
      <c r="A16" t="s">
        <v>32</v>
      </c>
      <c r="B16">
        <v>142</v>
      </c>
      <c r="C16" t="s">
        <v>7</v>
      </c>
      <c r="E16" s="10">
        <v>177</v>
      </c>
      <c r="F16">
        <v>175</v>
      </c>
      <c r="G16">
        <v>177</v>
      </c>
      <c r="H16">
        <v>175</v>
      </c>
    </row>
    <row r="17" spans="1:17" x14ac:dyDescent="0.25">
      <c r="A17" t="s">
        <v>32</v>
      </c>
      <c r="B17">
        <v>143</v>
      </c>
      <c r="C17" t="s">
        <v>8</v>
      </c>
      <c r="E17" s="10">
        <v>170</v>
      </c>
      <c r="F17">
        <v>170</v>
      </c>
      <c r="G17">
        <v>170</v>
      </c>
      <c r="H17">
        <v>170</v>
      </c>
      <c r="M17" t="s">
        <v>40</v>
      </c>
      <c r="N17" t="s">
        <v>41</v>
      </c>
      <c r="O17" t="s">
        <v>42</v>
      </c>
      <c r="P17" t="s">
        <v>43</v>
      </c>
      <c r="Q17" t="s">
        <v>44</v>
      </c>
    </row>
    <row r="18" spans="1:17" x14ac:dyDescent="0.25">
      <c r="A18" t="s">
        <v>33</v>
      </c>
      <c r="B18">
        <v>144</v>
      </c>
      <c r="C18" t="s">
        <v>4</v>
      </c>
      <c r="E18" s="10">
        <f>'[1]2017'!$G$25</f>
        <v>12.1</v>
      </c>
      <c r="F18">
        <v>11.9</v>
      </c>
      <c r="G18">
        <f>'[1]2017'!$G$25</f>
        <v>12.1</v>
      </c>
      <c r="H18">
        <f>'[1]2016'!$C$6</f>
        <v>11.9</v>
      </c>
      <c r="M18">
        <v>14</v>
      </c>
      <c r="N18">
        <v>160</v>
      </c>
      <c r="O18">
        <v>13.5</v>
      </c>
      <c r="P18">
        <v>170</v>
      </c>
      <c r="Q18" s="11">
        <v>7.1999999999999998E-3</v>
      </c>
    </row>
    <row r="19" spans="1:17" x14ac:dyDescent="0.25">
      <c r="A19" t="s">
        <v>33</v>
      </c>
      <c r="C19" t="s">
        <v>5</v>
      </c>
      <c r="E19" s="10">
        <f>'[1]2017'!$G$22</f>
        <v>12.9</v>
      </c>
      <c r="F19">
        <v>11.9</v>
      </c>
      <c r="G19">
        <f>'[1]2017'!$G$22</f>
        <v>12.9</v>
      </c>
      <c r="H19">
        <f>H18</f>
        <v>11.9</v>
      </c>
      <c r="O19" s="6">
        <f>O18/M18</f>
        <v>0.9642857142857143</v>
      </c>
      <c r="P19" s="6">
        <f>P18/N18</f>
        <v>1.0625</v>
      </c>
    </row>
    <row r="20" spans="1:17" x14ac:dyDescent="0.25">
      <c r="A20" t="s">
        <v>33</v>
      </c>
      <c r="B20">
        <v>145</v>
      </c>
      <c r="C20" t="s">
        <v>6</v>
      </c>
      <c r="E20" s="10">
        <f>'[1]2017'!$G$30</f>
        <v>13.7</v>
      </c>
      <c r="F20">
        <v>13.5</v>
      </c>
      <c r="G20">
        <f>'[1]2017'!$G$30</f>
        <v>13.7</v>
      </c>
      <c r="H20">
        <f>'[1]2016'!$C$8</f>
        <v>13.5</v>
      </c>
    </row>
    <row r="21" spans="1:17" x14ac:dyDescent="0.25">
      <c r="A21" t="s">
        <v>33</v>
      </c>
      <c r="B21">
        <v>146</v>
      </c>
      <c r="C21" t="s">
        <v>7</v>
      </c>
      <c r="E21" s="10">
        <f>'[1]2017'!$G$35</f>
        <v>13.7</v>
      </c>
      <c r="F21">
        <v>13.5</v>
      </c>
      <c r="G21">
        <f>'[1]2017'!$G$35</f>
        <v>13.7</v>
      </c>
      <c r="H21">
        <f>'[1]2016'!$C$10</f>
        <v>13.5</v>
      </c>
      <c r="L21" t="s">
        <v>45</v>
      </c>
      <c r="N21" s="1">
        <f>N18/M18*O18</f>
        <v>154.28571428571428</v>
      </c>
    </row>
    <row r="22" spans="1:17" x14ac:dyDescent="0.25">
      <c r="A22" t="s">
        <v>33</v>
      </c>
      <c r="B22">
        <v>147</v>
      </c>
      <c r="C22" t="s">
        <v>8</v>
      </c>
      <c r="E22" s="10">
        <f>'[1]2017'!$G$14</f>
        <v>14</v>
      </c>
      <c r="F22">
        <v>13.5</v>
      </c>
      <c r="G22">
        <f>'[1]2017'!$G$14</f>
        <v>14</v>
      </c>
      <c r="H22">
        <f>'[1]2016'!$C$2</f>
        <v>13.5</v>
      </c>
      <c r="L22" t="s">
        <v>46</v>
      </c>
      <c r="N22" s="2">
        <f>(P18-N21)*Q18</f>
        <v>0.1131428571428572</v>
      </c>
    </row>
    <row r="23" spans="1:17" x14ac:dyDescent="0.25">
      <c r="E23" s="10"/>
      <c r="L23" t="s">
        <v>47</v>
      </c>
      <c r="N23" s="12">
        <f>1-N22</f>
        <v>0.88685714285714279</v>
      </c>
    </row>
    <row r="24" spans="1:17" x14ac:dyDescent="0.25">
      <c r="A24" t="s">
        <v>2</v>
      </c>
      <c r="B24">
        <v>148</v>
      </c>
      <c r="C24" t="s">
        <v>4</v>
      </c>
      <c r="E24" s="10">
        <f>'[1]2017'!$O$25</f>
        <v>6.0000000000000001E-3</v>
      </c>
      <c r="F24">
        <f>'[1]2016'!$H$6</f>
        <v>7.1999999999999998E-3</v>
      </c>
    </row>
    <row r="25" spans="1:17" x14ac:dyDescent="0.25">
      <c r="A25" t="s">
        <v>2</v>
      </c>
      <c r="B25">
        <v>149</v>
      </c>
      <c r="C25" t="s">
        <v>5</v>
      </c>
      <c r="E25" s="10">
        <f>'[1]2017'!$O$22</f>
        <v>8.0000000000000002E-3</v>
      </c>
      <c r="F25">
        <f>'[1]2016'!$H$5</f>
        <v>7.1999999999999998E-3</v>
      </c>
    </row>
    <row r="26" spans="1:17" x14ac:dyDescent="0.25">
      <c r="A26" t="s">
        <v>2</v>
      </c>
      <c r="B26">
        <v>150</v>
      </c>
      <c r="C26" t="s">
        <v>6</v>
      </c>
      <c r="E26" s="10">
        <f>'[1]2017'!$O$30</f>
        <v>8.0000000000000002E-3</v>
      </c>
      <c r="F26">
        <f>'[1]2016'!$H$8</f>
        <v>7.1999999999999998E-3</v>
      </c>
    </row>
    <row r="27" spans="1:17" x14ac:dyDescent="0.25">
      <c r="A27" t="s">
        <v>2</v>
      </c>
      <c r="B27">
        <v>151</v>
      </c>
      <c r="C27" t="s">
        <v>9</v>
      </c>
      <c r="E27" s="10">
        <f>'[1]2017'!$O$35</f>
        <v>1.2E-2</v>
      </c>
      <c r="F27">
        <f>'[1]2016'!$H$10</f>
        <v>8.9999999999999993E-3</v>
      </c>
    </row>
    <row r="28" spans="1:17" x14ac:dyDescent="0.25">
      <c r="A28" t="s">
        <v>2</v>
      </c>
      <c r="B28">
        <v>152</v>
      </c>
      <c r="C28" t="s">
        <v>8</v>
      </c>
      <c r="E28" s="10">
        <f>'[1]2017'!$O$14</f>
        <v>8.9999999999999993E-3</v>
      </c>
      <c r="F28">
        <f>'[1]2016'!$H$2</f>
        <v>7.1999999999999998E-3</v>
      </c>
    </row>
    <row r="29" spans="1:17" x14ac:dyDescent="0.25">
      <c r="E29" s="10"/>
    </row>
    <row r="30" spans="1:17" x14ac:dyDescent="0.25">
      <c r="A30" t="s">
        <v>39</v>
      </c>
      <c r="B30">
        <v>148</v>
      </c>
      <c r="C30" t="s">
        <v>4</v>
      </c>
      <c r="E30" s="10">
        <v>21.6</v>
      </c>
    </row>
    <row r="31" spans="1:17" x14ac:dyDescent="0.25">
      <c r="A31" t="s">
        <v>39</v>
      </c>
      <c r="B31">
        <v>149</v>
      </c>
      <c r="C31" t="s">
        <v>5</v>
      </c>
      <c r="E31" s="10">
        <v>13.5</v>
      </c>
    </row>
    <row r="32" spans="1:17" x14ac:dyDescent="0.25">
      <c r="A32" t="s">
        <v>39</v>
      </c>
      <c r="B32">
        <v>150</v>
      </c>
      <c r="C32" t="s">
        <v>6</v>
      </c>
      <c r="E32" s="10">
        <v>37.200000000000003</v>
      </c>
    </row>
    <row r="33" spans="1:5" x14ac:dyDescent="0.25">
      <c r="A33" t="s">
        <v>39</v>
      </c>
      <c r="B33">
        <v>151</v>
      </c>
      <c r="C33" t="s">
        <v>9</v>
      </c>
      <c r="E33" s="10">
        <v>2.9</v>
      </c>
    </row>
    <row r="34" spans="1:5" x14ac:dyDescent="0.25">
      <c r="A34" t="s">
        <v>39</v>
      </c>
      <c r="B34">
        <v>152</v>
      </c>
      <c r="C34" t="s">
        <v>8</v>
      </c>
      <c r="E34" s="10">
        <v>9.5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Aktuell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2020-10-21T08:28:42Z</dcterms:modified>
</cp:coreProperties>
</file>