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lgreenfox/Downloads/"/>
    </mc:Choice>
  </mc:AlternateContent>
  <xr:revisionPtr revIDLastSave="0" documentId="13_ncr:1_{235B89E7-33ED-4E42-A0D3-80DEAAD78AEE}" xr6:coauthVersionLast="45" xr6:coauthVersionMax="45" xr10:uidLastSave="{00000000-0000-0000-0000-000000000000}"/>
  <bookViews>
    <workbookView xWindow="8240" yWindow="-14900" windowWidth="23220" windowHeight="14900" activeTab="2" xr2:uid="{2F6CD0DF-9257-A54B-B97A-CCB7AE11C1F9}"/>
  </bookViews>
  <sheets>
    <sheet name="temp" sheetId="1" r:id="rId1"/>
    <sheet name="Hardy Arceus" sheetId="2" r:id="rId2"/>
    <sheet name="Gentle Arceus" sheetId="4" r:id="rId3"/>
    <sheet name="Sassy Arceu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4" l="1"/>
  <c r="L4" i="4"/>
  <c r="K19" i="5" l="1"/>
  <c r="K20" i="5" s="1"/>
  <c r="K13" i="5" s="1"/>
  <c r="L13" i="5" s="1"/>
  <c r="C14" i="5"/>
  <c r="A14" i="5"/>
  <c r="G9" i="5"/>
  <c r="F9" i="5"/>
  <c r="H9" i="5" s="1"/>
  <c r="E9" i="5"/>
  <c r="G8" i="5"/>
  <c r="F8" i="5"/>
  <c r="E8" i="5"/>
  <c r="G7" i="5"/>
  <c r="F7" i="5"/>
  <c r="E7" i="5"/>
  <c r="G6" i="5"/>
  <c r="F6" i="5"/>
  <c r="E6" i="5"/>
  <c r="G5" i="5"/>
  <c r="F5" i="5"/>
  <c r="H5" i="5" s="1"/>
  <c r="K5" i="5" s="1"/>
  <c r="L5" i="5" s="1"/>
  <c r="E5" i="5"/>
  <c r="K4" i="5"/>
  <c r="L4" i="5" s="1"/>
  <c r="E4" i="5" s="1"/>
  <c r="K19" i="4"/>
  <c r="K20" i="4" s="1"/>
  <c r="K13" i="4" s="1"/>
  <c r="L13" i="4" s="1"/>
  <c r="C14" i="4"/>
  <c r="A14" i="4"/>
  <c r="G9" i="4"/>
  <c r="F9" i="4"/>
  <c r="E9" i="4"/>
  <c r="G8" i="4"/>
  <c r="F8" i="4"/>
  <c r="E8" i="4"/>
  <c r="G7" i="4"/>
  <c r="F7" i="4"/>
  <c r="H7" i="4" s="1"/>
  <c r="K7" i="4" s="1"/>
  <c r="L7" i="4" s="1"/>
  <c r="E7" i="4"/>
  <c r="G6" i="4"/>
  <c r="F6" i="4"/>
  <c r="E6" i="4"/>
  <c r="G5" i="4"/>
  <c r="F5" i="4"/>
  <c r="E5" i="4"/>
  <c r="E4" i="4"/>
  <c r="K19" i="2"/>
  <c r="K20" i="2" s="1"/>
  <c r="K13" i="2" s="1"/>
  <c r="L13" i="2" s="1"/>
  <c r="C14" i="2"/>
  <c r="F8" i="2"/>
  <c r="A14" i="2"/>
  <c r="E9" i="2"/>
  <c r="E8" i="2"/>
  <c r="E7" i="2"/>
  <c r="E6" i="2"/>
  <c r="E5" i="2"/>
  <c r="K4" i="2"/>
  <c r="L4" i="2" s="1"/>
  <c r="E4" i="2" s="1"/>
  <c r="K25" i="1"/>
  <c r="K24" i="1"/>
  <c r="K23" i="1"/>
  <c r="K22" i="1"/>
  <c r="K19" i="1"/>
  <c r="K20" i="1" s="1"/>
  <c r="K13" i="1" s="1"/>
  <c r="L13" i="1" s="1"/>
  <c r="F14" i="1"/>
  <c r="C14" i="1"/>
  <c r="B14" i="1"/>
  <c r="F8" i="1" s="1"/>
  <c r="A14" i="1"/>
  <c r="C9" i="1"/>
  <c r="E9" i="1" s="1"/>
  <c r="C8" i="1"/>
  <c r="E8" i="1" s="1"/>
  <c r="C7" i="1"/>
  <c r="E7" i="1" s="1"/>
  <c r="C6" i="1"/>
  <c r="E6" i="1" s="1"/>
  <c r="C5" i="1"/>
  <c r="E5" i="1" s="1"/>
  <c r="C4" i="1"/>
  <c r="K4" i="1" s="1"/>
  <c r="L4" i="1" s="1"/>
  <c r="E4" i="1" s="1"/>
  <c r="H7" i="5" l="1"/>
  <c r="K7" i="5" s="1"/>
  <c r="L7" i="5" s="1"/>
  <c r="H6" i="5"/>
  <c r="K6" i="5" s="1"/>
  <c r="H8" i="5"/>
  <c r="K8" i="5" s="1"/>
  <c r="L8" i="5" s="1"/>
  <c r="H6" i="4"/>
  <c r="K6" i="4" s="1"/>
  <c r="H8" i="4"/>
  <c r="K8" i="4" s="1"/>
  <c r="L8" i="4" s="1"/>
  <c r="H5" i="4"/>
  <c r="H9" i="4"/>
  <c r="K10" i="5"/>
  <c r="K9" i="5"/>
  <c r="L9" i="5" s="1"/>
  <c r="N6" i="5"/>
  <c r="K10" i="4"/>
  <c r="K9" i="4"/>
  <c r="L9" i="4" s="1"/>
  <c r="N6" i="4" s="1"/>
  <c r="G8" i="2"/>
  <c r="H8" i="2" s="1"/>
  <c r="K8" i="2" s="1"/>
  <c r="L8" i="2" s="1"/>
  <c r="F5" i="2"/>
  <c r="G5" i="2"/>
  <c r="G7" i="2"/>
  <c r="G9" i="2"/>
  <c r="F7" i="2"/>
  <c r="G8" i="1"/>
  <c r="H8" i="1" s="1"/>
  <c r="K8" i="1" s="1"/>
  <c r="L8" i="1" s="1"/>
  <c r="F9" i="2"/>
  <c r="F6" i="2"/>
  <c r="G6" i="2"/>
  <c r="F5" i="1"/>
  <c r="F9" i="1"/>
  <c r="G9" i="1"/>
  <c r="G7" i="1"/>
  <c r="F7" i="1"/>
  <c r="G5" i="1"/>
  <c r="F6" i="1"/>
  <c r="G6" i="1"/>
  <c r="K5" i="4" l="1"/>
  <c r="L5" i="4" s="1"/>
  <c r="H9" i="2"/>
  <c r="K10" i="2" s="1"/>
  <c r="H7" i="2"/>
  <c r="K7" i="2" s="1"/>
  <c r="L7" i="2" s="1"/>
  <c r="H5" i="2"/>
  <c r="K5" i="2" s="1"/>
  <c r="L5" i="2" s="1"/>
  <c r="H6" i="2"/>
  <c r="K6" i="2" s="1"/>
  <c r="H7" i="1"/>
  <c r="K7" i="1" s="1"/>
  <c r="L7" i="1" s="1"/>
  <c r="H6" i="1"/>
  <c r="K6" i="1" s="1"/>
  <c r="H9" i="1"/>
  <c r="K10" i="1" s="1"/>
  <c r="H5" i="1"/>
  <c r="K5" i="1" s="1"/>
  <c r="L5" i="1" s="1"/>
  <c r="K9" i="2" l="1"/>
  <c r="L9" i="2" s="1"/>
  <c r="N6" i="2" s="1"/>
  <c r="K9" i="1"/>
  <c r="L9" i="1" s="1"/>
  <c r="N6" i="1" s="1"/>
</calcChain>
</file>

<file path=xl/sharedStrings.xml><?xml version="1.0" encoding="utf-8"?>
<sst xmlns="http://schemas.openxmlformats.org/spreadsheetml/2006/main" count="365" uniqueCount="87">
  <si>
    <t>Level</t>
  </si>
  <si>
    <t>Only Researchers</t>
  </si>
  <si>
    <t>Base</t>
  </si>
  <si>
    <t>IV</t>
  </si>
  <si>
    <t>EV</t>
  </si>
  <si>
    <t>Formula</t>
  </si>
  <si>
    <t>Nmulti</t>
  </si>
  <si>
    <t>Nmulti2</t>
  </si>
  <si>
    <t>Total</t>
  </si>
  <si>
    <t>HP</t>
  </si>
  <si>
    <t>ConMod</t>
  </si>
  <si>
    <t>size bonus</t>
  </si>
  <si>
    <t>Att</t>
  </si>
  <si>
    <t>StrMod</t>
  </si>
  <si>
    <t>Def</t>
  </si>
  <si>
    <t>NatArm</t>
  </si>
  <si>
    <t>AC:</t>
  </si>
  <si>
    <t>SpAtt</t>
  </si>
  <si>
    <t>IntMod</t>
  </si>
  <si>
    <t>SpDef</t>
  </si>
  <si>
    <t>WisMod</t>
  </si>
  <si>
    <t>Speed</t>
  </si>
  <si>
    <t>DexMod</t>
  </si>
  <si>
    <t>(0-252)</t>
  </si>
  <si>
    <t>MovSpd</t>
  </si>
  <si>
    <t>Total = 510</t>
  </si>
  <si>
    <t>This does not calculate for charisma, unfortunately.</t>
  </si>
  <si>
    <t>Gender</t>
  </si>
  <si>
    <t>Nature</t>
  </si>
  <si>
    <t>Ability</t>
  </si>
  <si>
    <t>Shiny:</t>
  </si>
  <si>
    <t>ChaMod</t>
  </si>
  <si>
    <t>beauty</t>
  </si>
  <si>
    <t>clever</t>
  </si>
  <si>
    <t>cool</t>
  </si>
  <si>
    <t>No change ↘</t>
  </si>
  <si>
    <t>Decreased stat ↓</t>
  </si>
  <si>
    <t>cute</t>
  </si>
  <si>
    <t>(disliked flavor)</t>
  </si>
  <si>
    <t>tough</t>
  </si>
  <si>
    <t>↓Attack</t>
  </si>
  <si>
    <t>↓Defense</t>
  </si>
  <si>
    <t>↓Sp.Atk</t>
  </si>
  <si>
    <t>↓Sp.Def</t>
  </si>
  <si>
    <t>↓Speed</t>
  </si>
  <si>
    <t>total</t>
  </si>
  <si>
    <t>(Spicy)</t>
  </si>
  <si>
    <t>(Sour)</t>
  </si>
  <si>
    <t>(Dry)</t>
  </si>
  <si>
    <t>(Bitter)</t>
  </si>
  <si>
    <t>(Sweet)</t>
  </si>
  <si>
    <t>chanum</t>
  </si>
  <si>
    <t>Increased stat ↑</t>
  </si>
  <si>
    <t>↑Attack</t>
  </si>
  <si>
    <t>Hardy1</t>
  </si>
  <si>
    <t>Lonely2</t>
  </si>
  <si>
    <t>Adamant3</t>
  </si>
  <si>
    <t>Naughty4</t>
  </si>
  <si>
    <t>Brave5</t>
  </si>
  <si>
    <t>(favorite flavor)</t>
  </si>
  <si>
    <t>Moves:</t>
  </si>
  <si>
    <t>↑Defense</t>
  </si>
  <si>
    <t>Bold6</t>
  </si>
  <si>
    <t>Docile7</t>
  </si>
  <si>
    <t>Impish8</t>
  </si>
  <si>
    <t>Lax9</t>
  </si>
  <si>
    <t>Relaxed10</t>
  </si>
  <si>
    <t>↑Sp.Atk</t>
  </si>
  <si>
    <t>Modest11</t>
  </si>
  <si>
    <t>Mild12</t>
  </si>
  <si>
    <t>Bashful13</t>
  </si>
  <si>
    <t>Rash14</t>
  </si>
  <si>
    <t>Quiet15</t>
  </si>
  <si>
    <t>eggmove</t>
  </si>
  <si>
    <t>↑Sp.Def</t>
  </si>
  <si>
    <t>Calm16</t>
  </si>
  <si>
    <t>Gentle17</t>
  </si>
  <si>
    <t>Careful18</t>
  </si>
  <si>
    <t>Quirky19</t>
  </si>
  <si>
    <t>Sassy20</t>
  </si>
  <si>
    <t>↑Speed</t>
  </si>
  <si>
    <t>Timid21</t>
  </si>
  <si>
    <t>Hasty22</t>
  </si>
  <si>
    <t>Jolly23</t>
  </si>
  <si>
    <t>Naive24</t>
  </si>
  <si>
    <t>Serious25</t>
  </si>
  <si>
    <t>nope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</si>
</sst>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595959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6464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646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BBBBE8"/>
        <bgColor indexed="64"/>
      </patternFill>
    </fill>
    <fill>
      <patternFill patternType="solid">
        <fgColor rgb="FFDDDDFF"/>
        <bgColor indexed="64"/>
      </patternFill>
    </fill>
    <fill>
      <patternFill patternType="solid">
        <fgColor rgb="FFF5AC78"/>
        <bgColor indexed="64"/>
      </patternFill>
    </fill>
    <fill>
      <patternFill patternType="solid">
        <fgColor rgb="FFFAE078"/>
        <bgColor indexed="64"/>
      </patternFill>
    </fill>
    <fill>
      <patternFill patternType="solid">
        <fgColor rgb="FF9DB7F5"/>
        <bgColor indexed="64"/>
      </patternFill>
    </fill>
    <fill>
      <patternFill patternType="solid">
        <fgColor rgb="FFA7DB8D"/>
        <bgColor indexed="64"/>
      </patternFill>
    </fill>
    <fill>
      <patternFill patternType="solid">
        <fgColor rgb="FFFA92B2"/>
        <bgColor indexed="64"/>
      </patternFill>
    </fill>
  </fills>
  <borders count="9">
    <border>
      <left/>
      <right/>
      <top/>
      <bottom/>
      <diagonal/>
    </border>
    <border>
      <left style="thick">
        <color rgb="FFBBBBE8"/>
      </left>
      <right/>
      <top style="thick">
        <color rgb="FFBBBBE8"/>
      </top>
      <bottom/>
      <diagonal/>
    </border>
    <border>
      <left/>
      <right/>
      <top style="thick">
        <color rgb="FFBBBBE8"/>
      </top>
      <bottom/>
      <diagonal/>
    </border>
    <border>
      <left/>
      <right style="thick">
        <color rgb="FFBBBBE8"/>
      </right>
      <top style="thick">
        <color rgb="FFBBBBE8"/>
      </top>
      <bottom/>
      <diagonal/>
    </border>
    <border>
      <left style="thick">
        <color rgb="FFBBBBE8"/>
      </left>
      <right/>
      <top/>
      <bottom/>
      <diagonal/>
    </border>
    <border>
      <left/>
      <right style="thick">
        <color rgb="FFBBBBE8"/>
      </right>
      <top/>
      <bottom/>
      <diagonal/>
    </border>
    <border>
      <left style="thick">
        <color rgb="FFBBBBE8"/>
      </left>
      <right/>
      <top/>
      <bottom style="thick">
        <color rgb="FFBBBBE8"/>
      </bottom>
      <diagonal/>
    </border>
    <border>
      <left/>
      <right/>
      <top/>
      <bottom style="thick">
        <color rgb="FFBBBBE8"/>
      </bottom>
      <diagonal/>
    </border>
    <border>
      <left/>
      <right style="thick">
        <color rgb="FFBBBBE8"/>
      </right>
      <top/>
      <bottom style="thick">
        <color rgb="FFBBBBE8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1" fillId="0" borderId="0" xfId="1"/>
    <xf numFmtId="0" fontId="1" fillId="2" borderId="0" xfId="1" applyFill="1"/>
    <xf numFmtId="0" fontId="2" fillId="0" borderId="0" xfId="1" applyFont="1"/>
    <xf numFmtId="0" fontId="3" fillId="0" borderId="0" xfId="1" applyFont="1"/>
    <xf numFmtId="0" fontId="6" fillId="5" borderId="0" xfId="1" applyFont="1" applyFill="1" applyAlignment="1">
      <alignment horizontal="center" vertical="center" wrapText="1"/>
    </xf>
    <xf numFmtId="0" fontId="6" fillId="6" borderId="0" xfId="1" applyFont="1" applyFill="1" applyAlignment="1">
      <alignment horizontal="center" vertical="center" wrapText="1"/>
    </xf>
    <xf numFmtId="0" fontId="6" fillId="7" borderId="0" xfId="1" applyFont="1" applyFill="1" applyAlignment="1">
      <alignment horizontal="center" vertical="center" wrapText="1"/>
    </xf>
    <xf numFmtId="0" fontId="6" fillId="8" borderId="0" xfId="1" applyFont="1" applyFill="1" applyAlignment="1">
      <alignment horizontal="center" vertical="center" wrapText="1"/>
    </xf>
    <xf numFmtId="0" fontId="6" fillId="9" borderId="5" xfId="1" applyFont="1" applyFill="1" applyBorder="1" applyAlignment="1">
      <alignment horizontal="center" vertical="center" wrapText="1"/>
    </xf>
    <xf numFmtId="0" fontId="7" fillId="4" borderId="4" xfId="1" applyFont="1" applyFill="1" applyBorder="1" applyAlignment="1">
      <alignment horizontal="center" vertical="center" wrapText="1"/>
    </xf>
    <xf numFmtId="0" fontId="6" fillId="9" borderId="0" xfId="1" applyFont="1" applyFill="1" applyAlignment="1">
      <alignment horizontal="center" vertical="center" wrapText="1"/>
    </xf>
    <xf numFmtId="0" fontId="7" fillId="4" borderId="6" xfId="1" applyFont="1" applyFill="1" applyBorder="1" applyAlignment="1">
      <alignment horizontal="center" vertical="center" wrapText="1"/>
    </xf>
    <xf numFmtId="0" fontId="6" fillId="9" borderId="7" xfId="1" applyFont="1" applyFill="1" applyBorder="1" applyAlignment="1">
      <alignment horizontal="center" vertical="center" wrapText="1"/>
    </xf>
    <xf numFmtId="0" fontId="6" fillId="4" borderId="0" xfId="1" applyFont="1" applyFill="1" applyAlignment="1">
      <alignment horizontal="center" vertical="center" wrapText="1"/>
    </xf>
    <xf numFmtId="0" fontId="4" fillId="3" borderId="0" xfId="1" applyFont="1" applyFill="1" applyAlignment="1">
      <alignment vertical="center" wrapText="1"/>
    </xf>
    <xf numFmtId="0" fontId="6" fillId="4" borderId="5" xfId="1" applyFont="1" applyFill="1" applyBorder="1" applyAlignment="1">
      <alignment horizontal="center" vertical="center" wrapText="1"/>
    </xf>
    <xf numFmtId="0" fontId="6" fillId="4" borderId="7" xfId="1" applyFont="1" applyFill="1" applyBorder="1" applyAlignment="1">
      <alignment horizontal="center" vertical="center" wrapText="1"/>
    </xf>
    <xf numFmtId="0" fontId="4" fillId="3" borderId="5" xfId="1" applyFont="1" applyFill="1" applyBorder="1" applyAlignment="1">
      <alignment vertical="center" wrapText="1"/>
    </xf>
    <xf numFmtId="0" fontId="4" fillId="3" borderId="8" xfId="1" applyFont="1" applyFill="1" applyBorder="1" applyAlignment="1">
      <alignment vertical="center" wrapText="1"/>
    </xf>
    <xf numFmtId="0" fontId="4" fillId="3" borderId="1" xfId="1" applyFont="1" applyFill="1" applyBorder="1" applyAlignment="1">
      <alignment vertical="center" wrapText="1"/>
    </xf>
    <xf numFmtId="0" fontId="4" fillId="3" borderId="2" xfId="1" applyFont="1" applyFill="1" applyBorder="1" applyAlignment="1">
      <alignment vertical="center" wrapText="1"/>
    </xf>
    <xf numFmtId="0" fontId="4" fillId="3" borderId="4" xfId="1" applyFont="1" applyFill="1" applyBorder="1" applyAlignment="1">
      <alignment vertical="center" wrapText="1"/>
    </xf>
    <xf numFmtId="0" fontId="5" fillId="4" borderId="2" xfId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center" vertical="center" wrapText="1"/>
    </xf>
    <xf numFmtId="0" fontId="5" fillId="4" borderId="0" xfId="1" applyFont="1" applyFill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9A93F6D7-32F8-8945-B068-C8B03AC6B13F}"/>
  </cellStyles>
  <dxfs count="4"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001B2-D26F-234B-A891-1A35DA220F81}">
  <dimension ref="A2:N31"/>
  <sheetViews>
    <sheetView workbookViewId="0">
      <selection activeCell="L14" sqref="L14"/>
    </sheetView>
  </sheetViews>
  <sheetFormatPr baseColWidth="10" defaultColWidth="8.83203125" defaultRowHeight="15" x14ac:dyDescent="0.2"/>
  <cols>
    <col min="1" max="16384" width="8.83203125" style="1"/>
  </cols>
  <sheetData>
    <row r="2" spans="1:14" x14ac:dyDescent="0.2">
      <c r="A2" s="1" t="s">
        <v>0</v>
      </c>
      <c r="D2" s="1" t="s">
        <v>1</v>
      </c>
    </row>
    <row r="3" spans="1:14" x14ac:dyDescent="0.2">
      <c r="A3" s="1">
        <v>2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spans="1:14" x14ac:dyDescent="0.2">
      <c r="A4" s="1" t="s">
        <v>9</v>
      </c>
      <c r="B4" s="1">
        <v>40</v>
      </c>
      <c r="C4" s="1">
        <f t="shared" ref="C4:C9" ca="1" si="0">RANDBETWEEN(0,31)</f>
        <v>21</v>
      </c>
      <c r="D4" s="1">
        <v>0</v>
      </c>
      <c r="E4" s="2">
        <f ca="1">16+11*A3+(A3+1)*L4</f>
        <v>38</v>
      </c>
      <c r="J4" s="1" t="s">
        <v>10</v>
      </c>
      <c r="K4" s="1">
        <f ca="1">(B4+C4+D4/4)*0.15+1.5</f>
        <v>10.65</v>
      </c>
      <c r="L4" s="1">
        <f ca="1">INT((K4-10)/2)</f>
        <v>0</v>
      </c>
      <c r="M4" s="1" t="s">
        <v>11</v>
      </c>
      <c r="N4" s="1">
        <v>1</v>
      </c>
    </row>
    <row r="5" spans="1:14" x14ac:dyDescent="0.2">
      <c r="A5" s="1" t="s">
        <v>12</v>
      </c>
      <c r="B5" s="1">
        <v>45</v>
      </c>
      <c r="C5" s="1">
        <f t="shared" ca="1" si="0"/>
        <v>24</v>
      </c>
      <c r="D5" s="1">
        <v>0</v>
      </c>
      <c r="E5" s="1">
        <f ca="1">(INT(((2*B5+C5+INT(D5/4))*A3)/20)+5)</f>
        <v>16</v>
      </c>
      <c r="F5" s="1">
        <f ca="1">IF((OR(B14=2, B14=3, B14=4, B14=5)),1.1,1)</f>
        <v>1</v>
      </c>
      <c r="G5" s="1">
        <f ca="1">IF((OR(B14=6, B14=11, B14=16, B14=21)),0.9,1)</f>
        <v>0.9</v>
      </c>
      <c r="H5" s="2">
        <f ca="1">INT(E5*F5*G5)</f>
        <v>14</v>
      </c>
      <c r="J5" s="1" t="s">
        <v>13</v>
      </c>
      <c r="K5" s="1">
        <f ca="1">0.15*H5+1.5</f>
        <v>3.6</v>
      </c>
      <c r="L5" s="1">
        <f ca="1">INT((K5-10)/2)</f>
        <v>-4</v>
      </c>
    </row>
    <row r="6" spans="1:14" x14ac:dyDescent="0.2">
      <c r="A6" s="1" t="s">
        <v>14</v>
      </c>
      <c r="B6" s="1">
        <v>40</v>
      </c>
      <c r="C6" s="1">
        <f t="shared" ca="1" si="0"/>
        <v>3</v>
      </c>
      <c r="D6" s="1">
        <v>0</v>
      </c>
      <c r="E6" s="1">
        <f ca="1">(INT(((2*B6+C6+INT(D6/4))*A3)/20)+5)</f>
        <v>13</v>
      </c>
      <c r="F6" s="1">
        <f ca="1">IF((OR(B14=6, B14=8, B14=9, B14=10)),1.1,1)</f>
        <v>1</v>
      </c>
      <c r="G6" s="1">
        <f ca="1">IF((OR(B14=2, B14=12, B14=17, B14=22)),0.9,1)</f>
        <v>1</v>
      </c>
      <c r="H6" s="2">
        <f ca="1">INT(E6*F6*G6)</f>
        <v>13</v>
      </c>
      <c r="J6" s="1" t="s">
        <v>15</v>
      </c>
      <c r="K6" s="1">
        <f ca="1">0.08*H6-0.6</f>
        <v>0.44000000000000006</v>
      </c>
      <c r="M6" s="1" t="s">
        <v>16</v>
      </c>
      <c r="N6" s="1">
        <f ca="1">INT(10+N4+K6+L9)</f>
        <v>7</v>
      </c>
    </row>
    <row r="7" spans="1:14" x14ac:dyDescent="0.2">
      <c r="A7" s="1" t="s">
        <v>17</v>
      </c>
      <c r="B7" s="1">
        <v>35</v>
      </c>
      <c r="C7" s="1">
        <f t="shared" ca="1" si="0"/>
        <v>12</v>
      </c>
      <c r="D7" s="1">
        <v>0</v>
      </c>
      <c r="E7" s="1">
        <f ca="1">(INT(((2*B7+C7+INT(D7/4))*A3)/20)+5)</f>
        <v>13</v>
      </c>
      <c r="F7" s="1">
        <f ca="1">IF((OR(B14=11, B14=12, B14=14, B14=15)),1.1,1)</f>
        <v>1.1000000000000001</v>
      </c>
      <c r="G7" s="1">
        <f ca="1">IF((OR(B14=3, B14=8, B14=18, B14=23)),0.9,1)</f>
        <v>1</v>
      </c>
      <c r="H7" s="2">
        <f ca="1">INT(E7*F7*G7)</f>
        <v>14</v>
      </c>
      <c r="J7" s="1" t="s">
        <v>18</v>
      </c>
      <c r="K7" s="1">
        <f ca="1">0.15*H7+1.5</f>
        <v>3.6</v>
      </c>
      <c r="L7" s="1">
        <f ca="1">INT((K7-10)/2)</f>
        <v>-4</v>
      </c>
    </row>
    <row r="8" spans="1:14" x14ac:dyDescent="0.2">
      <c r="A8" s="1" t="s">
        <v>19</v>
      </c>
      <c r="B8" s="1">
        <v>35</v>
      </c>
      <c r="C8" s="1">
        <f t="shared" ca="1" si="0"/>
        <v>16</v>
      </c>
      <c r="D8" s="1">
        <v>0</v>
      </c>
      <c r="E8" s="1">
        <f ca="1">(INT(((2*B8+C8+INT(D8/4))*A3)/20)+5)</f>
        <v>13</v>
      </c>
      <c r="F8" s="1">
        <f ca="1">IF((OR(B14=16, B14=17, B14=18, B14=20)),1.1,1)</f>
        <v>1</v>
      </c>
      <c r="G8" s="1">
        <f ca="1">IF((OR(B14=4, B14=9, B14=14, B14=24)),0.9,1)</f>
        <v>1</v>
      </c>
      <c r="H8" s="2">
        <f ca="1">INT(E8*F8*G8)</f>
        <v>13</v>
      </c>
      <c r="J8" s="1" t="s">
        <v>20</v>
      </c>
      <c r="K8" s="1">
        <f ca="1">0.15*H8+1.5</f>
        <v>3.45</v>
      </c>
      <c r="L8" s="1">
        <f ca="1">INT((K8-10)/2)</f>
        <v>-4</v>
      </c>
    </row>
    <row r="9" spans="1:14" x14ac:dyDescent="0.2">
      <c r="A9" s="1" t="s">
        <v>21</v>
      </c>
      <c r="B9" s="1">
        <v>56</v>
      </c>
      <c r="C9" s="1">
        <f t="shared" ca="1" si="0"/>
        <v>1</v>
      </c>
      <c r="D9" s="1">
        <v>0</v>
      </c>
      <c r="E9" s="1">
        <f ca="1">(INT(((2*B9+C9+INT(D9/4))*A3)/20)+5)</f>
        <v>16</v>
      </c>
      <c r="F9" s="1">
        <f ca="1">IF((OR(B14=21, B14=22, B14=23, B14=24)),1.1,1)</f>
        <v>1</v>
      </c>
      <c r="G9" s="1">
        <f ca="1">IF((OR(B14=5, B14=10, B14=15, B14=20)),0.9,1)</f>
        <v>1</v>
      </c>
      <c r="H9" s="2">
        <f ca="1">INT(E9*F9*G9)</f>
        <v>16</v>
      </c>
      <c r="J9" s="1" t="s">
        <v>22</v>
      </c>
      <c r="K9" s="1">
        <f ca="1">0.15*H9+1.5</f>
        <v>3.9</v>
      </c>
      <c r="L9" s="1">
        <f ca="1">INT((K9-10)/2)</f>
        <v>-4</v>
      </c>
    </row>
    <row r="10" spans="1:14" x14ac:dyDescent="0.2">
      <c r="D10" s="1" t="s">
        <v>23</v>
      </c>
      <c r="J10" s="1" t="s">
        <v>24</v>
      </c>
      <c r="K10" s="1">
        <f ca="1">0.38*H9+4</f>
        <v>10.08</v>
      </c>
    </row>
    <row r="11" spans="1:14" x14ac:dyDescent="0.2">
      <c r="D11" s="1" t="s">
        <v>25</v>
      </c>
      <c r="J11" s="1" t="s">
        <v>26</v>
      </c>
    </row>
    <row r="12" spans="1:14" x14ac:dyDescent="0.2">
      <c r="A12" s="1" t="s">
        <v>27</v>
      </c>
      <c r="B12" s="1" t="s">
        <v>28</v>
      </c>
      <c r="C12" s="1" t="s">
        <v>29</v>
      </c>
      <c r="F12" s="1" t="s">
        <v>30</v>
      </c>
    </row>
    <row r="13" spans="1:14" x14ac:dyDescent="0.2">
      <c r="A13" s="1">
        <v>1</v>
      </c>
      <c r="B13" s="1">
        <v>25</v>
      </c>
      <c r="C13" s="1">
        <v>3</v>
      </c>
      <c r="F13" s="1">
        <v>4096</v>
      </c>
      <c r="J13" s="3" t="s">
        <v>31</v>
      </c>
      <c r="K13" s="3">
        <f>38.699*((K20/K19)^1.3125)</f>
        <v>17.172766721383631</v>
      </c>
      <c r="L13" s="3">
        <f>INT((K13-10)/2)</f>
        <v>3</v>
      </c>
    </row>
    <row r="14" spans="1:14" x14ac:dyDescent="0.2">
      <c r="A14" s="1">
        <f ca="1">RANDBETWEEN(0,A13)</f>
        <v>0</v>
      </c>
      <c r="B14" s="1">
        <f ca="1">RANDBETWEEN(1,25)</f>
        <v>11</v>
      </c>
      <c r="C14" s="1">
        <f ca="1">RANDBETWEEN(0,C13)</f>
        <v>1</v>
      </c>
      <c r="F14" s="1">
        <f ca="1">RANDBETWEEN(1,4096)</f>
        <v>2064</v>
      </c>
      <c r="J14" s="4" t="s">
        <v>32</v>
      </c>
      <c r="K14" s="4">
        <v>5</v>
      </c>
      <c r="L14" s="3"/>
    </row>
    <row r="15" spans="1:14" x14ac:dyDescent="0.2">
      <c r="J15" s="4" t="s">
        <v>33</v>
      </c>
      <c r="K15" s="4">
        <v>5</v>
      </c>
      <c r="L15" s="3"/>
    </row>
    <row r="16" spans="1:14" ht="16" thickBot="1" x14ac:dyDescent="0.25">
      <c r="A16" s="1" t="s">
        <v>28</v>
      </c>
      <c r="J16" s="4" t="s">
        <v>34</v>
      </c>
      <c r="K16" s="4">
        <v>0</v>
      </c>
      <c r="L16" s="3"/>
    </row>
    <row r="17" spans="1:12" ht="16" thickTop="1" x14ac:dyDescent="0.2">
      <c r="A17" s="20" t="s">
        <v>35</v>
      </c>
      <c r="B17" s="21"/>
      <c r="C17" s="23" t="s">
        <v>36</v>
      </c>
      <c r="D17" s="23"/>
      <c r="E17" s="23"/>
      <c r="F17" s="23"/>
      <c r="G17" s="24"/>
      <c r="J17" s="4" t="s">
        <v>37</v>
      </c>
      <c r="K17" s="4">
        <v>3</v>
      </c>
      <c r="L17" s="3"/>
    </row>
    <row r="18" spans="1:12" ht="15" customHeight="1" x14ac:dyDescent="0.2">
      <c r="A18" s="22"/>
      <c r="B18" s="15"/>
      <c r="C18" s="25" t="s">
        <v>38</v>
      </c>
      <c r="D18" s="25"/>
      <c r="E18" s="25"/>
      <c r="F18" s="25"/>
      <c r="G18" s="26"/>
      <c r="J18" s="4" t="s">
        <v>39</v>
      </c>
      <c r="K18" s="4">
        <v>0</v>
      </c>
      <c r="L18" s="3"/>
    </row>
    <row r="19" spans="1:12" ht="32" x14ac:dyDescent="0.2">
      <c r="A19" s="22"/>
      <c r="B19" s="15"/>
      <c r="C19" s="5" t="s">
        <v>40</v>
      </c>
      <c r="D19" s="6" t="s">
        <v>41</v>
      </c>
      <c r="E19" s="7" t="s">
        <v>42</v>
      </c>
      <c r="F19" s="8" t="s">
        <v>43</v>
      </c>
      <c r="G19" s="9" t="s">
        <v>44</v>
      </c>
      <c r="J19" s="4" t="s">
        <v>45</v>
      </c>
      <c r="K19" s="4">
        <f>SUM(K14:K18)</f>
        <v>13</v>
      </c>
      <c r="L19" s="3"/>
    </row>
    <row r="20" spans="1:12" ht="16" x14ac:dyDescent="0.2">
      <c r="A20" s="22"/>
      <c r="B20" s="15"/>
      <c r="C20" s="5" t="s">
        <v>46</v>
      </c>
      <c r="D20" s="6" t="s">
        <v>47</v>
      </c>
      <c r="E20" s="7" t="s">
        <v>48</v>
      </c>
      <c r="F20" s="8" t="s">
        <v>49</v>
      </c>
      <c r="G20" s="9" t="s">
        <v>50</v>
      </c>
      <c r="J20" s="4" t="s">
        <v>51</v>
      </c>
      <c r="K20" s="3">
        <f>IF(COUNTIF(K14:K18,0)+MAX(K14:K18)&gt;=K19,MAX(K14:K18),MAX(K14:K18)+COUNTIF(K14:K18,0))</f>
        <v>7</v>
      </c>
      <c r="L20" s="3"/>
    </row>
    <row r="21" spans="1:12" ht="32" x14ac:dyDescent="0.2">
      <c r="A21" s="10" t="s">
        <v>52</v>
      </c>
      <c r="B21" s="5" t="s">
        <v>53</v>
      </c>
      <c r="C21" s="15" t="s">
        <v>54</v>
      </c>
      <c r="D21" s="14" t="s">
        <v>55</v>
      </c>
      <c r="E21" s="14" t="s">
        <v>56</v>
      </c>
      <c r="F21" s="14" t="s">
        <v>57</v>
      </c>
      <c r="G21" s="16" t="s">
        <v>58</v>
      </c>
    </row>
    <row r="22" spans="1:12" ht="32" x14ac:dyDescent="0.2">
      <c r="A22" s="10" t="s">
        <v>59</v>
      </c>
      <c r="B22" s="5" t="s">
        <v>46</v>
      </c>
      <c r="C22" s="15"/>
      <c r="D22" s="14"/>
      <c r="E22" s="14"/>
      <c r="F22" s="14"/>
      <c r="G22" s="16"/>
      <c r="J22" s="1" t="s">
        <v>60</v>
      </c>
      <c r="K22" s="1" t="e">
        <f ca="1">INDEX(P5:P19,RANDBETWEEN(1,COUNTA(P5:P19)),1)</f>
        <v>#NUM!</v>
      </c>
    </row>
    <row r="23" spans="1:12" ht="32" x14ac:dyDescent="0.2">
      <c r="A23" s="10"/>
      <c r="B23" s="6" t="s">
        <v>61</v>
      </c>
      <c r="C23" s="14" t="s">
        <v>62</v>
      </c>
      <c r="D23" s="15" t="s">
        <v>63</v>
      </c>
      <c r="E23" s="14" t="s">
        <v>64</v>
      </c>
      <c r="F23" s="14" t="s">
        <v>65</v>
      </c>
      <c r="G23" s="16" t="s">
        <v>66</v>
      </c>
      <c r="K23" s="1" t="e">
        <f ca="1">INDEX(P6:P20,RANDBETWEEN(1,COUNTA(P6:P20)),1)</f>
        <v>#NUM!</v>
      </c>
    </row>
    <row r="24" spans="1:12" ht="16" x14ac:dyDescent="0.2">
      <c r="A24" s="10"/>
      <c r="B24" s="6" t="s">
        <v>47</v>
      </c>
      <c r="C24" s="14"/>
      <c r="D24" s="15"/>
      <c r="E24" s="14"/>
      <c r="F24" s="14"/>
      <c r="G24" s="16"/>
      <c r="K24" s="1" t="e">
        <f ca="1">INDEX(P7:P21,RANDBETWEEN(1,COUNTA(P7:P21)),1)</f>
        <v>#NUM!</v>
      </c>
    </row>
    <row r="25" spans="1:12" ht="16" x14ac:dyDescent="0.2">
      <c r="A25" s="10"/>
      <c r="B25" s="7" t="s">
        <v>67</v>
      </c>
      <c r="C25" s="14" t="s">
        <v>68</v>
      </c>
      <c r="D25" s="14" t="s">
        <v>69</v>
      </c>
      <c r="E25" s="15" t="s">
        <v>70</v>
      </c>
      <c r="F25" s="14" t="s">
        <v>71</v>
      </c>
      <c r="G25" s="16" t="s">
        <v>72</v>
      </c>
      <c r="J25" s="1" t="s">
        <v>73</v>
      </c>
      <c r="K25" s="1" t="e">
        <f ca="1">INDEX(P21:P34,RANDBETWEEN(1,COUNTA(P21:P34)),1)</f>
        <v>#NUM!</v>
      </c>
    </row>
    <row r="26" spans="1:12" ht="16" x14ac:dyDescent="0.2">
      <c r="A26" s="10"/>
      <c r="B26" s="7" t="s">
        <v>48</v>
      </c>
      <c r="C26" s="14"/>
      <c r="D26" s="14"/>
      <c r="E26" s="15"/>
      <c r="F26" s="14"/>
      <c r="G26" s="16"/>
    </row>
    <row r="27" spans="1:12" ht="16" x14ac:dyDescent="0.2">
      <c r="A27" s="10"/>
      <c r="B27" s="8" t="s">
        <v>74</v>
      </c>
      <c r="C27" s="14" t="s">
        <v>75</v>
      </c>
      <c r="D27" s="14" t="s">
        <v>76</v>
      </c>
      <c r="E27" s="14" t="s">
        <v>77</v>
      </c>
      <c r="F27" s="15" t="s">
        <v>78</v>
      </c>
      <c r="G27" s="16" t="s">
        <v>79</v>
      </c>
    </row>
    <row r="28" spans="1:12" ht="16" x14ac:dyDescent="0.2">
      <c r="A28" s="10"/>
      <c r="B28" s="8" t="s">
        <v>49</v>
      </c>
      <c r="C28" s="14"/>
      <c r="D28" s="14"/>
      <c r="E28" s="14"/>
      <c r="F28" s="15"/>
      <c r="G28" s="16"/>
    </row>
    <row r="29" spans="1:12" ht="16" x14ac:dyDescent="0.2">
      <c r="A29" s="10"/>
      <c r="B29" s="11" t="s">
        <v>80</v>
      </c>
      <c r="C29" s="14" t="s">
        <v>81</v>
      </c>
      <c r="D29" s="14" t="s">
        <v>82</v>
      </c>
      <c r="E29" s="14" t="s">
        <v>83</v>
      </c>
      <c r="F29" s="14" t="s">
        <v>84</v>
      </c>
      <c r="G29" s="18" t="s">
        <v>85</v>
      </c>
    </row>
    <row r="30" spans="1:12" ht="17" thickBot="1" x14ac:dyDescent="0.25">
      <c r="A30" s="12"/>
      <c r="B30" s="13" t="s">
        <v>50</v>
      </c>
      <c r="C30" s="17"/>
      <c r="D30" s="17"/>
      <c r="E30" s="17"/>
      <c r="F30" s="17"/>
      <c r="G30" s="19"/>
    </row>
    <row r="31" spans="1:12" ht="16" thickTop="1" x14ac:dyDescent="0.2"/>
  </sheetData>
  <mergeCells count="28">
    <mergeCell ref="A17:B20"/>
    <mergeCell ref="C17:G17"/>
    <mergeCell ref="C18:G18"/>
    <mergeCell ref="C21:C22"/>
    <mergeCell ref="D21:D22"/>
    <mergeCell ref="E21:E22"/>
    <mergeCell ref="F21:F22"/>
    <mergeCell ref="G21:G22"/>
    <mergeCell ref="C25:C26"/>
    <mergeCell ref="D25:D26"/>
    <mergeCell ref="E25:E26"/>
    <mergeCell ref="F25:F26"/>
    <mergeCell ref="G25:G26"/>
    <mergeCell ref="C23:C24"/>
    <mergeCell ref="D23:D24"/>
    <mergeCell ref="E23:E24"/>
    <mergeCell ref="F23:F24"/>
    <mergeCell ref="G23:G24"/>
    <mergeCell ref="C29:C30"/>
    <mergeCell ref="D29:D30"/>
    <mergeCell ref="E29:E30"/>
    <mergeCell ref="F29:F30"/>
    <mergeCell ref="G29:G30"/>
    <mergeCell ref="C27:C28"/>
    <mergeCell ref="D27:D28"/>
    <mergeCell ref="E27:E28"/>
    <mergeCell ref="F27:F28"/>
    <mergeCell ref="G27:G28"/>
  </mergeCells>
  <conditionalFormatting sqref="F14">
    <cfRule type="cellIs" dxfId="3" priority="1" operator="between">
      <formula>4093</formula>
      <formula>4096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0290B-8F30-6C4A-A32B-4B2B9C35B6BD}">
  <dimension ref="A2:N31"/>
  <sheetViews>
    <sheetView workbookViewId="0">
      <selection activeCell="M14" sqref="M14"/>
    </sheetView>
  </sheetViews>
  <sheetFormatPr baseColWidth="10" defaultColWidth="8.83203125" defaultRowHeight="15" x14ac:dyDescent="0.2"/>
  <cols>
    <col min="1" max="16384" width="8.83203125" style="1"/>
  </cols>
  <sheetData>
    <row r="2" spans="1:14" x14ac:dyDescent="0.2">
      <c r="A2" s="1" t="s">
        <v>0</v>
      </c>
      <c r="D2" s="1" t="s">
        <v>1</v>
      </c>
    </row>
    <row r="3" spans="1:14" x14ac:dyDescent="0.2">
      <c r="A3" s="1">
        <v>10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spans="1:14" x14ac:dyDescent="0.2">
      <c r="A4" s="1" t="s">
        <v>9</v>
      </c>
      <c r="B4" s="1">
        <v>120</v>
      </c>
      <c r="C4" s="1">
        <v>3</v>
      </c>
      <c r="D4" s="1">
        <v>0</v>
      </c>
      <c r="E4" s="2">
        <f>16+11*A3+(A3+1)*L4</f>
        <v>170</v>
      </c>
      <c r="J4" s="1" t="s">
        <v>10</v>
      </c>
      <c r="K4" s="1">
        <f>(B4+C4+D4/4)*0.15+1.5</f>
        <v>19.95</v>
      </c>
      <c r="L4" s="1">
        <f>INT((K4-10)/2)</f>
        <v>4</v>
      </c>
      <c r="M4" s="1" t="s">
        <v>11</v>
      </c>
      <c r="N4" s="1">
        <v>0</v>
      </c>
    </row>
    <row r="5" spans="1:14" x14ac:dyDescent="0.2">
      <c r="A5" s="1" t="s">
        <v>12</v>
      </c>
      <c r="B5" s="1">
        <v>120</v>
      </c>
      <c r="C5" s="1">
        <v>7</v>
      </c>
      <c r="D5" s="1">
        <v>0</v>
      </c>
      <c r="E5" s="1">
        <f>(INT(((2*B5+C5+INT(D5/4))*A3)/20)+5)</f>
        <v>128</v>
      </c>
      <c r="F5" s="1">
        <f>IF((OR(B14=2, B14=3, B14=4, B14=5)),1.1,1)</f>
        <v>1</v>
      </c>
      <c r="G5" s="1">
        <f>IF((OR(B14=6, B14=11, B14=16, B14=21)),0.9,1)</f>
        <v>1</v>
      </c>
      <c r="H5" s="2">
        <f>INT(E5*F5*G5)</f>
        <v>128</v>
      </c>
      <c r="J5" s="1" t="s">
        <v>13</v>
      </c>
      <c r="K5" s="1">
        <f>0.15*H5+1.5</f>
        <v>20.7</v>
      </c>
      <c r="L5" s="1">
        <f>INT((K5-10)/2)</f>
        <v>5</v>
      </c>
    </row>
    <row r="6" spans="1:14" x14ac:dyDescent="0.2">
      <c r="A6" s="1" t="s">
        <v>14</v>
      </c>
      <c r="B6" s="1">
        <v>120</v>
      </c>
      <c r="C6" s="1">
        <v>11</v>
      </c>
      <c r="D6" s="1">
        <v>0</v>
      </c>
      <c r="E6" s="1">
        <f>(INT(((2*B6+C6+INT(D6/4))*A3)/20)+5)</f>
        <v>130</v>
      </c>
      <c r="F6" s="1">
        <f>IF((OR(B14=6, B14=8, B14=9, B14=10)),1.1,1)</f>
        <v>1</v>
      </c>
      <c r="G6" s="1">
        <f>IF((OR(B14=2, B14=12, B14=17, B14=22)),0.9,1)</f>
        <v>1</v>
      </c>
      <c r="H6" s="2">
        <f>INT(E6*F6*G6)</f>
        <v>130</v>
      </c>
      <c r="J6" s="1" t="s">
        <v>15</v>
      </c>
      <c r="K6" s="1">
        <f>0.08*H6-0.6</f>
        <v>9.8000000000000007</v>
      </c>
      <c r="M6" s="1" t="s">
        <v>16</v>
      </c>
      <c r="N6" s="1">
        <f>INT(10+N4+K6+L9)</f>
        <v>24</v>
      </c>
    </row>
    <row r="7" spans="1:14" x14ac:dyDescent="0.2">
      <c r="A7" s="1" t="s">
        <v>17</v>
      </c>
      <c r="B7" s="1">
        <v>120</v>
      </c>
      <c r="C7" s="1">
        <v>12</v>
      </c>
      <c r="D7" s="1">
        <v>0</v>
      </c>
      <c r="E7" s="1">
        <f>(INT(((2*B7+C7+INT(D7/4))*A3)/20)+5)</f>
        <v>131</v>
      </c>
      <c r="F7" s="1">
        <f>IF((OR(B14=11, B14=12, B14=14, B14=15)),1.1,1)</f>
        <v>1</v>
      </c>
      <c r="G7" s="1">
        <f>IF((OR(B14=3, B14=8, B14=18, B14=23)),0.9,1)</f>
        <v>1</v>
      </c>
      <c r="H7" s="2">
        <f>INT(E7*F7*G7)</f>
        <v>131</v>
      </c>
      <c r="J7" s="1" t="s">
        <v>18</v>
      </c>
      <c r="K7" s="1">
        <f>0.15*H7+1.5</f>
        <v>21.15</v>
      </c>
      <c r="L7" s="1">
        <f>INT((K7-10)/2)</f>
        <v>5</v>
      </c>
    </row>
    <row r="8" spans="1:14" x14ac:dyDescent="0.2">
      <c r="A8" s="1" t="s">
        <v>19</v>
      </c>
      <c r="B8" s="1">
        <v>120</v>
      </c>
      <c r="C8" s="1">
        <v>11</v>
      </c>
      <c r="D8" s="1">
        <v>0</v>
      </c>
      <c r="E8" s="1">
        <f>(INT(((2*B8+C8+INT(D8/4))*A3)/20)+5)</f>
        <v>130</v>
      </c>
      <c r="F8" s="1">
        <f>IF((OR(B14=16, B14=17, B14=18, B14=20)),1.1,1)</f>
        <v>1</v>
      </c>
      <c r="G8" s="1">
        <f>IF((OR(B14=4, B14=9, B14=14, B14=24)),0.9,1)</f>
        <v>1</v>
      </c>
      <c r="H8" s="2">
        <f>INT(E8*F8*G8)</f>
        <v>130</v>
      </c>
      <c r="J8" s="1" t="s">
        <v>20</v>
      </c>
      <c r="K8" s="1">
        <f>0.15*H8+1.5</f>
        <v>21</v>
      </c>
      <c r="L8" s="1">
        <f>INT((K8-10)/2)</f>
        <v>5</v>
      </c>
    </row>
    <row r="9" spans="1:14" x14ac:dyDescent="0.2">
      <c r="A9" s="1" t="s">
        <v>21</v>
      </c>
      <c r="B9" s="1">
        <v>120</v>
      </c>
      <c r="C9" s="1">
        <v>13</v>
      </c>
      <c r="D9" s="1">
        <v>0</v>
      </c>
      <c r="E9" s="1">
        <f>(INT(((2*B9+C9+INT(D9/4))*A3)/20)+5)</f>
        <v>131</v>
      </c>
      <c r="F9" s="1">
        <f>IF((OR(B14=21, B14=22, B14=23, B14=24)),1.1,1)</f>
        <v>1</v>
      </c>
      <c r="G9" s="1">
        <f>IF((OR(B14=5, B14=10, B14=15, B14=20)),0.9,1)</f>
        <v>1</v>
      </c>
      <c r="H9" s="2">
        <f>INT(E9*F9*G9)</f>
        <v>131</v>
      </c>
      <c r="J9" s="1" t="s">
        <v>22</v>
      </c>
      <c r="K9" s="1">
        <f>0.15*H9+1.5</f>
        <v>21.15</v>
      </c>
      <c r="L9" s="1">
        <f>INT((K9-10)/2)</f>
        <v>5</v>
      </c>
    </row>
    <row r="10" spans="1:14" x14ac:dyDescent="0.2">
      <c r="D10" s="1" t="s">
        <v>23</v>
      </c>
      <c r="J10" s="1" t="s">
        <v>24</v>
      </c>
      <c r="K10" s="1">
        <f>0.38*H9+4</f>
        <v>53.78</v>
      </c>
    </row>
    <row r="11" spans="1:14" x14ac:dyDescent="0.2">
      <c r="D11" s="1" t="s">
        <v>25</v>
      </c>
      <c r="J11" s="1" t="s">
        <v>26</v>
      </c>
    </row>
    <row r="12" spans="1:14" x14ac:dyDescent="0.2">
      <c r="A12" s="1" t="s">
        <v>27</v>
      </c>
      <c r="B12" s="1" t="s">
        <v>28</v>
      </c>
      <c r="C12" s="1" t="s">
        <v>29</v>
      </c>
      <c r="F12" s="1" t="s">
        <v>30</v>
      </c>
    </row>
    <row r="13" spans="1:14" x14ac:dyDescent="0.2">
      <c r="A13" s="1">
        <v>1</v>
      </c>
      <c r="B13" s="1">
        <v>25</v>
      </c>
      <c r="C13" s="1">
        <v>3</v>
      </c>
      <c r="F13" s="1">
        <v>4096</v>
      </c>
      <c r="J13" s="3" t="s">
        <v>31</v>
      </c>
      <c r="K13" s="3">
        <f>38.699*((K20/K19)^1.3125)</f>
        <v>17.172766721383631</v>
      </c>
      <c r="L13" s="3">
        <f>INT((K13-10)/2)</f>
        <v>3</v>
      </c>
    </row>
    <row r="14" spans="1:14" x14ac:dyDescent="0.2">
      <c r="A14" s="1">
        <f ca="1">RANDBETWEEN(0,A13)</f>
        <v>0</v>
      </c>
      <c r="B14" s="1">
        <v>1</v>
      </c>
      <c r="C14" s="1">
        <f ca="1">RANDBETWEEN(0,C13)</f>
        <v>3</v>
      </c>
      <c r="F14" s="1" t="s">
        <v>86</v>
      </c>
      <c r="J14" s="4" t="s">
        <v>32</v>
      </c>
      <c r="K14" s="4">
        <v>5</v>
      </c>
      <c r="L14" s="3"/>
    </row>
    <row r="15" spans="1:14" x14ac:dyDescent="0.2">
      <c r="J15" s="4" t="s">
        <v>33</v>
      </c>
      <c r="K15" s="4">
        <v>5</v>
      </c>
      <c r="L15" s="3"/>
    </row>
    <row r="16" spans="1:14" ht="16" thickBot="1" x14ac:dyDescent="0.25">
      <c r="A16" s="1" t="s">
        <v>28</v>
      </c>
      <c r="J16" s="4" t="s">
        <v>34</v>
      </c>
      <c r="K16" s="4">
        <v>0</v>
      </c>
      <c r="L16" s="3"/>
    </row>
    <row r="17" spans="1:12" ht="16" thickTop="1" x14ac:dyDescent="0.2">
      <c r="A17" s="20" t="s">
        <v>35</v>
      </c>
      <c r="B17" s="21"/>
      <c r="C17" s="23" t="s">
        <v>36</v>
      </c>
      <c r="D17" s="23"/>
      <c r="E17" s="23"/>
      <c r="F17" s="23"/>
      <c r="G17" s="24"/>
      <c r="J17" s="4" t="s">
        <v>37</v>
      </c>
      <c r="K17" s="4">
        <v>3</v>
      </c>
      <c r="L17" s="3"/>
    </row>
    <row r="18" spans="1:12" ht="15" customHeight="1" x14ac:dyDescent="0.2">
      <c r="A18" s="22"/>
      <c r="B18" s="15"/>
      <c r="C18" s="25" t="s">
        <v>38</v>
      </c>
      <c r="D18" s="25"/>
      <c r="E18" s="25"/>
      <c r="F18" s="25"/>
      <c r="G18" s="26"/>
      <c r="J18" s="4" t="s">
        <v>39</v>
      </c>
      <c r="K18" s="4">
        <v>0</v>
      </c>
      <c r="L18" s="3"/>
    </row>
    <row r="19" spans="1:12" ht="32" x14ac:dyDescent="0.2">
      <c r="A19" s="22"/>
      <c r="B19" s="15"/>
      <c r="C19" s="5" t="s">
        <v>40</v>
      </c>
      <c r="D19" s="6" t="s">
        <v>41</v>
      </c>
      <c r="E19" s="7" t="s">
        <v>42</v>
      </c>
      <c r="F19" s="8" t="s">
        <v>43</v>
      </c>
      <c r="G19" s="9" t="s">
        <v>44</v>
      </c>
      <c r="J19" s="4" t="s">
        <v>45</v>
      </c>
      <c r="K19" s="4">
        <f>SUM(K14:K18)</f>
        <v>13</v>
      </c>
      <c r="L19" s="3"/>
    </row>
    <row r="20" spans="1:12" ht="16" x14ac:dyDescent="0.2">
      <c r="A20" s="22"/>
      <c r="B20" s="15"/>
      <c r="C20" s="5" t="s">
        <v>46</v>
      </c>
      <c r="D20" s="6" t="s">
        <v>47</v>
      </c>
      <c r="E20" s="7" t="s">
        <v>48</v>
      </c>
      <c r="F20" s="8" t="s">
        <v>49</v>
      </c>
      <c r="G20" s="9" t="s">
        <v>50</v>
      </c>
      <c r="J20" s="4" t="s">
        <v>51</v>
      </c>
      <c r="K20" s="3">
        <f>IF(COUNTIF(K14:K18,0)+MAX(K14:K18)&gt;=K19,MAX(K14:K18),MAX(K14:K18)+COUNTIF(K14:K18,0))</f>
        <v>7</v>
      </c>
      <c r="L20" s="3"/>
    </row>
    <row r="21" spans="1:12" ht="32" x14ac:dyDescent="0.2">
      <c r="A21" s="10" t="s">
        <v>52</v>
      </c>
      <c r="B21" s="5" t="s">
        <v>53</v>
      </c>
      <c r="C21" s="15" t="s">
        <v>54</v>
      </c>
      <c r="D21" s="14" t="s">
        <v>55</v>
      </c>
      <c r="E21" s="14" t="s">
        <v>56</v>
      </c>
      <c r="F21" s="14" t="s">
        <v>57</v>
      </c>
      <c r="G21" s="16" t="s">
        <v>58</v>
      </c>
    </row>
    <row r="22" spans="1:12" ht="32" x14ac:dyDescent="0.2">
      <c r="A22" s="10" t="s">
        <v>59</v>
      </c>
      <c r="B22" s="5" t="s">
        <v>46</v>
      </c>
      <c r="C22" s="15"/>
      <c r="D22" s="14"/>
      <c r="E22" s="14"/>
      <c r="F22" s="14"/>
      <c r="G22" s="16"/>
    </row>
    <row r="23" spans="1:12" ht="32" x14ac:dyDescent="0.2">
      <c r="A23" s="10"/>
      <c r="B23" s="6" t="s">
        <v>61</v>
      </c>
      <c r="C23" s="14" t="s">
        <v>62</v>
      </c>
      <c r="D23" s="15" t="s">
        <v>63</v>
      </c>
      <c r="E23" s="14" t="s">
        <v>64</v>
      </c>
      <c r="F23" s="14" t="s">
        <v>65</v>
      </c>
      <c r="G23" s="16" t="s">
        <v>66</v>
      </c>
    </row>
    <row r="24" spans="1:12" ht="16" x14ac:dyDescent="0.2">
      <c r="A24" s="10"/>
      <c r="B24" s="6" t="s">
        <v>47</v>
      </c>
      <c r="C24" s="14"/>
      <c r="D24" s="15"/>
      <c r="E24" s="14"/>
      <c r="F24" s="14"/>
      <c r="G24" s="16"/>
    </row>
    <row r="25" spans="1:12" ht="16" x14ac:dyDescent="0.2">
      <c r="A25" s="10"/>
      <c r="B25" s="7" t="s">
        <v>67</v>
      </c>
      <c r="C25" s="14" t="s">
        <v>68</v>
      </c>
      <c r="D25" s="14" t="s">
        <v>69</v>
      </c>
      <c r="E25" s="15" t="s">
        <v>70</v>
      </c>
      <c r="F25" s="14" t="s">
        <v>71</v>
      </c>
      <c r="G25" s="16" t="s">
        <v>72</v>
      </c>
    </row>
    <row r="26" spans="1:12" ht="16" x14ac:dyDescent="0.2">
      <c r="A26" s="10"/>
      <c r="B26" s="7" t="s">
        <v>48</v>
      </c>
      <c r="C26" s="14"/>
      <c r="D26" s="14"/>
      <c r="E26" s="15"/>
      <c r="F26" s="14"/>
      <c r="G26" s="16"/>
    </row>
    <row r="27" spans="1:12" ht="16" x14ac:dyDescent="0.2">
      <c r="A27" s="10"/>
      <c r="B27" s="8" t="s">
        <v>74</v>
      </c>
      <c r="C27" s="14" t="s">
        <v>75</v>
      </c>
      <c r="D27" s="14" t="s">
        <v>76</v>
      </c>
      <c r="E27" s="14" t="s">
        <v>77</v>
      </c>
      <c r="F27" s="15" t="s">
        <v>78</v>
      </c>
      <c r="G27" s="16" t="s">
        <v>79</v>
      </c>
    </row>
    <row r="28" spans="1:12" ht="16" x14ac:dyDescent="0.2">
      <c r="A28" s="10"/>
      <c r="B28" s="8" t="s">
        <v>49</v>
      </c>
      <c r="C28" s="14"/>
      <c r="D28" s="14"/>
      <c r="E28" s="14"/>
      <c r="F28" s="15"/>
      <c r="G28" s="16"/>
    </row>
    <row r="29" spans="1:12" ht="16" x14ac:dyDescent="0.2">
      <c r="A29" s="10"/>
      <c r="B29" s="11" t="s">
        <v>80</v>
      </c>
      <c r="C29" s="14" t="s">
        <v>81</v>
      </c>
      <c r="D29" s="14" t="s">
        <v>82</v>
      </c>
      <c r="E29" s="14" t="s">
        <v>83</v>
      </c>
      <c r="F29" s="14" t="s">
        <v>84</v>
      </c>
      <c r="G29" s="18" t="s">
        <v>85</v>
      </c>
    </row>
    <row r="30" spans="1:12" ht="17" thickBot="1" x14ac:dyDescent="0.25">
      <c r="A30" s="12"/>
      <c r="B30" s="13" t="s">
        <v>50</v>
      </c>
      <c r="C30" s="17"/>
      <c r="D30" s="17"/>
      <c r="E30" s="17"/>
      <c r="F30" s="17"/>
      <c r="G30" s="19"/>
    </row>
    <row r="31" spans="1:12" ht="16" thickTop="1" x14ac:dyDescent="0.2"/>
  </sheetData>
  <mergeCells count="28">
    <mergeCell ref="A17:B20"/>
    <mergeCell ref="C17:G17"/>
    <mergeCell ref="C18:G18"/>
    <mergeCell ref="C21:C22"/>
    <mergeCell ref="D21:D22"/>
    <mergeCell ref="E21:E22"/>
    <mergeCell ref="F21:F22"/>
    <mergeCell ref="G21:G22"/>
    <mergeCell ref="C25:C26"/>
    <mergeCell ref="D25:D26"/>
    <mergeCell ref="E25:E26"/>
    <mergeCell ref="F25:F26"/>
    <mergeCell ref="G25:G26"/>
    <mergeCell ref="C23:C24"/>
    <mergeCell ref="D23:D24"/>
    <mergeCell ref="E23:E24"/>
    <mergeCell ref="F23:F24"/>
    <mergeCell ref="G23:G24"/>
    <mergeCell ref="C29:C30"/>
    <mergeCell ref="D29:D30"/>
    <mergeCell ref="E29:E30"/>
    <mergeCell ref="F29:F30"/>
    <mergeCell ref="G29:G30"/>
    <mergeCell ref="C27:C28"/>
    <mergeCell ref="D27:D28"/>
    <mergeCell ref="E27:E28"/>
    <mergeCell ref="F27:F28"/>
    <mergeCell ref="G27:G28"/>
  </mergeCells>
  <conditionalFormatting sqref="F14">
    <cfRule type="cellIs" dxfId="2" priority="1" operator="between">
      <formula>4093</formula>
      <formula>4096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FE282-E601-C949-A380-D86A7A56574F}">
  <dimension ref="A2:N31"/>
  <sheetViews>
    <sheetView tabSelected="1" workbookViewId="0">
      <selection activeCell="K6" sqref="K6"/>
    </sheetView>
  </sheetViews>
  <sheetFormatPr baseColWidth="10" defaultColWidth="8.83203125" defaultRowHeight="15" x14ac:dyDescent="0.2"/>
  <cols>
    <col min="1" max="16384" width="8.83203125" style="1"/>
  </cols>
  <sheetData>
    <row r="2" spans="1:14" x14ac:dyDescent="0.2">
      <c r="A2" s="1" t="s">
        <v>0</v>
      </c>
      <c r="D2" s="1" t="s">
        <v>1</v>
      </c>
    </row>
    <row r="3" spans="1:14" x14ac:dyDescent="0.2">
      <c r="A3" s="1">
        <v>10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spans="1:14" x14ac:dyDescent="0.2">
      <c r="A4" s="1" t="s">
        <v>9</v>
      </c>
      <c r="B4" s="1">
        <v>120</v>
      </c>
      <c r="C4" s="1">
        <v>3</v>
      </c>
      <c r="D4" s="1">
        <v>0</v>
      </c>
      <c r="E4" s="2">
        <f>16+11*A3+(A3+1)*L4</f>
        <v>170</v>
      </c>
      <c r="J4" s="1" t="s">
        <v>10</v>
      </c>
      <c r="K4" s="1">
        <f>(B4+C4+D4/4)*0.15+1.5</f>
        <v>19.95</v>
      </c>
      <c r="L4" s="1">
        <f>INT((K4-10)/2)</f>
        <v>4</v>
      </c>
      <c r="M4" s="1" t="s">
        <v>11</v>
      </c>
      <c r="N4" s="1">
        <v>0</v>
      </c>
    </row>
    <row r="5" spans="1:14" x14ac:dyDescent="0.2">
      <c r="A5" s="1" t="s">
        <v>12</v>
      </c>
      <c r="B5" s="1">
        <v>120</v>
      </c>
      <c r="C5" s="1">
        <v>7</v>
      </c>
      <c r="D5" s="1">
        <v>0</v>
      </c>
      <c r="E5" s="1">
        <f>(INT(((2*B5+C5+INT(D5/4))*A3)/20)+5)</f>
        <v>128</v>
      </c>
      <c r="F5" s="1">
        <f>IF((OR(B14=2, B14=3, B14=4, B14=5)),1.1,1)</f>
        <v>1</v>
      </c>
      <c r="G5" s="1">
        <f>IF((OR(B14=6, B14=11, B14=16, B14=21)),0.9,1)</f>
        <v>1</v>
      </c>
      <c r="H5" s="2">
        <f>INT(E5*F5*G5)</f>
        <v>128</v>
      </c>
      <c r="J5" s="1" t="s">
        <v>13</v>
      </c>
      <c r="K5" s="1">
        <f>0.15*H5+1.5</f>
        <v>20.7</v>
      </c>
      <c r="L5" s="1">
        <f>INT((K5-10)/2)</f>
        <v>5</v>
      </c>
    </row>
    <row r="6" spans="1:14" x14ac:dyDescent="0.2">
      <c r="A6" s="1" t="s">
        <v>14</v>
      </c>
      <c r="B6" s="1">
        <v>120</v>
      </c>
      <c r="C6" s="1">
        <v>11</v>
      </c>
      <c r="D6" s="1">
        <v>0</v>
      </c>
      <c r="E6" s="1">
        <f>(INT(((2*B6+C6+INT(D6/4))*A3)/20)+5)</f>
        <v>130</v>
      </c>
      <c r="F6" s="1">
        <f>IF((OR(B14=6, B14=8, B14=9, B14=10)),1.1,1)</f>
        <v>1</v>
      </c>
      <c r="G6" s="1">
        <f>IF((OR(B14=2, B14=12, B14=17, B14=22)),0.9,1)</f>
        <v>0.9</v>
      </c>
      <c r="H6" s="2">
        <f>INT(E6*F6*G6)</f>
        <v>117</v>
      </c>
      <c r="J6" s="1" t="s">
        <v>15</v>
      </c>
      <c r="K6" s="1">
        <f>0.08*H6-0.6</f>
        <v>8.76</v>
      </c>
      <c r="M6" s="1" t="s">
        <v>16</v>
      </c>
      <c r="N6" s="1">
        <f>INT(10+N4+K6+L9)</f>
        <v>23</v>
      </c>
    </row>
    <row r="7" spans="1:14" x14ac:dyDescent="0.2">
      <c r="A7" s="1" t="s">
        <v>17</v>
      </c>
      <c r="B7" s="1">
        <v>120</v>
      </c>
      <c r="C7" s="1">
        <v>12</v>
      </c>
      <c r="D7" s="1">
        <v>0</v>
      </c>
      <c r="E7" s="1">
        <f>(INT(((2*B7+C7+INT(D7/4))*A3)/20)+5)</f>
        <v>131</v>
      </c>
      <c r="F7" s="1">
        <f>IF((OR(B14=11, B14=12, B14=14, B14=15)),1.1,1)</f>
        <v>1</v>
      </c>
      <c r="G7" s="1">
        <f>IF((OR(B14=3, B14=8, B14=18, B14=23)),0.9,1)</f>
        <v>1</v>
      </c>
      <c r="H7" s="2">
        <f>INT(E7*F7*G7)</f>
        <v>131</v>
      </c>
      <c r="J7" s="1" t="s">
        <v>18</v>
      </c>
      <c r="K7" s="1">
        <f>0.15*H7+1.5</f>
        <v>21.15</v>
      </c>
      <c r="L7" s="1">
        <f>INT((K7-10)/2)</f>
        <v>5</v>
      </c>
    </row>
    <row r="8" spans="1:14" x14ac:dyDescent="0.2">
      <c r="A8" s="1" t="s">
        <v>19</v>
      </c>
      <c r="B8" s="1">
        <v>120</v>
      </c>
      <c r="C8" s="1">
        <v>11</v>
      </c>
      <c r="D8" s="1">
        <v>0</v>
      </c>
      <c r="E8" s="1">
        <f>(INT(((2*B8+C8+INT(D8/4))*A3)/20)+5)</f>
        <v>130</v>
      </c>
      <c r="F8" s="1">
        <f>IF((OR(B14=16, B14=17, B14=18, B14=20)),1.1,1)</f>
        <v>1.1000000000000001</v>
      </c>
      <c r="G8" s="1">
        <f>IF((OR(B14=4, B14=9, B14=14, B14=24)),0.9,1)</f>
        <v>1</v>
      </c>
      <c r="H8" s="2">
        <f>INT(E8*F8*G8)</f>
        <v>143</v>
      </c>
      <c r="J8" s="1" t="s">
        <v>20</v>
      </c>
      <c r="K8" s="1">
        <f>0.15*H8+1.5</f>
        <v>22.95</v>
      </c>
      <c r="L8" s="1">
        <f>INT((K8-10)/2)</f>
        <v>6</v>
      </c>
    </row>
    <row r="9" spans="1:14" x14ac:dyDescent="0.2">
      <c r="A9" s="1" t="s">
        <v>21</v>
      </c>
      <c r="B9" s="1">
        <v>120</v>
      </c>
      <c r="C9" s="1">
        <v>13</v>
      </c>
      <c r="D9" s="1">
        <v>0</v>
      </c>
      <c r="E9" s="1">
        <f>(INT(((2*B9+C9+INT(D9/4))*A3)/20)+5)</f>
        <v>131</v>
      </c>
      <c r="F9" s="1">
        <f>IF((OR(B14=21, B14=22, B14=23, B14=24)),1.1,1)</f>
        <v>1</v>
      </c>
      <c r="G9" s="1">
        <f>IF((OR(B14=5, B14=10, B14=15, B14=20)),0.9,1)</f>
        <v>1</v>
      </c>
      <c r="H9" s="2">
        <f>INT(E9*F9*G9)</f>
        <v>131</v>
      </c>
      <c r="J9" s="1" t="s">
        <v>22</v>
      </c>
      <c r="K9" s="1">
        <f>0.15*H9+1.5</f>
        <v>21.15</v>
      </c>
      <c r="L9" s="1">
        <f>INT((K9-10)/2)</f>
        <v>5</v>
      </c>
    </row>
    <row r="10" spans="1:14" x14ac:dyDescent="0.2">
      <c r="D10" s="1" t="s">
        <v>23</v>
      </c>
      <c r="J10" s="1" t="s">
        <v>24</v>
      </c>
      <c r="K10" s="1">
        <f>0.38*H9+4</f>
        <v>53.78</v>
      </c>
    </row>
    <row r="11" spans="1:14" x14ac:dyDescent="0.2">
      <c r="D11" s="1" t="s">
        <v>25</v>
      </c>
      <c r="J11" s="1" t="s">
        <v>26</v>
      </c>
    </row>
    <row r="12" spans="1:14" x14ac:dyDescent="0.2">
      <c r="A12" s="1" t="s">
        <v>27</v>
      </c>
      <c r="B12" s="1" t="s">
        <v>28</v>
      </c>
      <c r="C12" s="1" t="s">
        <v>29</v>
      </c>
      <c r="F12" s="1" t="s">
        <v>30</v>
      </c>
    </row>
    <row r="13" spans="1:14" x14ac:dyDescent="0.2">
      <c r="A13" s="1">
        <v>1</v>
      </c>
      <c r="B13" s="1">
        <v>25</v>
      </c>
      <c r="C13" s="1">
        <v>3</v>
      </c>
      <c r="F13" s="1">
        <v>4096</v>
      </c>
      <c r="J13" s="3" t="s">
        <v>31</v>
      </c>
      <c r="K13" s="3">
        <f>38.699*((K20/K19)^1.3125)</f>
        <v>17.172766721383631</v>
      </c>
      <c r="L13" s="3">
        <f>INT((K13-10)/2)</f>
        <v>3</v>
      </c>
    </row>
    <row r="14" spans="1:14" x14ac:dyDescent="0.2">
      <c r="A14" s="1">
        <f ca="1">RANDBETWEEN(0,A13)</f>
        <v>0</v>
      </c>
      <c r="B14" s="1">
        <v>17</v>
      </c>
      <c r="C14" s="1">
        <f ca="1">RANDBETWEEN(0,C13)</f>
        <v>1</v>
      </c>
      <c r="F14" s="1" t="s">
        <v>86</v>
      </c>
      <c r="J14" s="4" t="s">
        <v>32</v>
      </c>
      <c r="K14" s="4">
        <v>5</v>
      </c>
      <c r="L14" s="3"/>
    </row>
    <row r="15" spans="1:14" x14ac:dyDescent="0.2">
      <c r="J15" s="4" t="s">
        <v>33</v>
      </c>
      <c r="K15" s="4">
        <v>5</v>
      </c>
      <c r="L15" s="3"/>
    </row>
    <row r="16" spans="1:14" ht="16" thickBot="1" x14ac:dyDescent="0.25">
      <c r="A16" s="1" t="s">
        <v>28</v>
      </c>
      <c r="J16" s="4" t="s">
        <v>34</v>
      </c>
      <c r="K16" s="4">
        <v>0</v>
      </c>
      <c r="L16" s="3"/>
    </row>
    <row r="17" spans="1:12" ht="16" thickTop="1" x14ac:dyDescent="0.2">
      <c r="A17" s="20" t="s">
        <v>35</v>
      </c>
      <c r="B17" s="21"/>
      <c r="C17" s="23" t="s">
        <v>36</v>
      </c>
      <c r="D17" s="23"/>
      <c r="E17" s="23"/>
      <c r="F17" s="23"/>
      <c r="G17" s="24"/>
      <c r="J17" s="4" t="s">
        <v>37</v>
      </c>
      <c r="K17" s="4">
        <v>3</v>
      </c>
      <c r="L17" s="3"/>
    </row>
    <row r="18" spans="1:12" ht="15" customHeight="1" x14ac:dyDescent="0.2">
      <c r="A18" s="22"/>
      <c r="B18" s="15"/>
      <c r="C18" s="25" t="s">
        <v>38</v>
      </c>
      <c r="D18" s="25"/>
      <c r="E18" s="25"/>
      <c r="F18" s="25"/>
      <c r="G18" s="26"/>
      <c r="J18" s="4" t="s">
        <v>39</v>
      </c>
      <c r="K18" s="4">
        <v>0</v>
      </c>
      <c r="L18" s="3"/>
    </row>
    <row r="19" spans="1:12" ht="32" x14ac:dyDescent="0.2">
      <c r="A19" s="22"/>
      <c r="B19" s="15"/>
      <c r="C19" s="5" t="s">
        <v>40</v>
      </c>
      <c r="D19" s="6" t="s">
        <v>41</v>
      </c>
      <c r="E19" s="7" t="s">
        <v>42</v>
      </c>
      <c r="F19" s="8" t="s">
        <v>43</v>
      </c>
      <c r="G19" s="9" t="s">
        <v>44</v>
      </c>
      <c r="J19" s="4" t="s">
        <v>45</v>
      </c>
      <c r="K19" s="4">
        <f>SUM(K14:K18)</f>
        <v>13</v>
      </c>
      <c r="L19" s="3"/>
    </row>
    <row r="20" spans="1:12" ht="16" x14ac:dyDescent="0.2">
      <c r="A20" s="22"/>
      <c r="B20" s="15"/>
      <c r="C20" s="5" t="s">
        <v>46</v>
      </c>
      <c r="D20" s="6" t="s">
        <v>47</v>
      </c>
      <c r="E20" s="7" t="s">
        <v>48</v>
      </c>
      <c r="F20" s="8" t="s">
        <v>49</v>
      </c>
      <c r="G20" s="9" t="s">
        <v>50</v>
      </c>
      <c r="J20" s="4" t="s">
        <v>51</v>
      </c>
      <c r="K20" s="3">
        <f>IF(COUNTIF(K14:K18,0)+MAX(K14:K18)&gt;=K19,MAX(K14:K18),MAX(K14:K18)+COUNTIF(K14:K18,0))</f>
        <v>7</v>
      </c>
      <c r="L20" s="3"/>
    </row>
    <row r="21" spans="1:12" ht="32" x14ac:dyDescent="0.2">
      <c r="A21" s="10" t="s">
        <v>52</v>
      </c>
      <c r="B21" s="5" t="s">
        <v>53</v>
      </c>
      <c r="C21" s="15" t="s">
        <v>54</v>
      </c>
      <c r="D21" s="14" t="s">
        <v>55</v>
      </c>
      <c r="E21" s="14" t="s">
        <v>56</v>
      </c>
      <c r="F21" s="14" t="s">
        <v>57</v>
      </c>
      <c r="G21" s="16" t="s">
        <v>58</v>
      </c>
    </row>
    <row r="22" spans="1:12" ht="32" x14ac:dyDescent="0.2">
      <c r="A22" s="10" t="s">
        <v>59</v>
      </c>
      <c r="B22" s="5" t="s">
        <v>46</v>
      </c>
      <c r="C22" s="15"/>
      <c r="D22" s="14"/>
      <c r="E22" s="14"/>
      <c r="F22" s="14"/>
      <c r="G22" s="16"/>
    </row>
    <row r="23" spans="1:12" ht="32" x14ac:dyDescent="0.2">
      <c r="A23" s="10"/>
      <c r="B23" s="6" t="s">
        <v>61</v>
      </c>
      <c r="C23" s="14" t="s">
        <v>62</v>
      </c>
      <c r="D23" s="15" t="s">
        <v>63</v>
      </c>
      <c r="E23" s="14" t="s">
        <v>64</v>
      </c>
      <c r="F23" s="14" t="s">
        <v>65</v>
      </c>
      <c r="G23" s="16" t="s">
        <v>66</v>
      </c>
    </row>
    <row r="24" spans="1:12" ht="16" x14ac:dyDescent="0.2">
      <c r="A24" s="10"/>
      <c r="B24" s="6" t="s">
        <v>47</v>
      </c>
      <c r="C24" s="14"/>
      <c r="D24" s="15"/>
      <c r="E24" s="14"/>
      <c r="F24" s="14"/>
      <c r="G24" s="16"/>
    </row>
    <row r="25" spans="1:12" ht="16" x14ac:dyDescent="0.2">
      <c r="A25" s="10"/>
      <c r="B25" s="7" t="s">
        <v>67</v>
      </c>
      <c r="C25" s="14" t="s">
        <v>68</v>
      </c>
      <c r="D25" s="14" t="s">
        <v>69</v>
      </c>
      <c r="E25" s="15" t="s">
        <v>70</v>
      </c>
      <c r="F25" s="14" t="s">
        <v>71</v>
      </c>
      <c r="G25" s="16" t="s">
        <v>72</v>
      </c>
    </row>
    <row r="26" spans="1:12" ht="16" x14ac:dyDescent="0.2">
      <c r="A26" s="10"/>
      <c r="B26" s="7" t="s">
        <v>48</v>
      </c>
      <c r="C26" s="14"/>
      <c r="D26" s="14"/>
      <c r="E26" s="15"/>
      <c r="F26" s="14"/>
      <c r="G26" s="16"/>
    </row>
    <row r="27" spans="1:12" ht="16" x14ac:dyDescent="0.2">
      <c r="A27" s="10"/>
      <c r="B27" s="8" t="s">
        <v>74</v>
      </c>
      <c r="C27" s="14" t="s">
        <v>75</v>
      </c>
      <c r="D27" s="14" t="s">
        <v>76</v>
      </c>
      <c r="E27" s="14" t="s">
        <v>77</v>
      </c>
      <c r="F27" s="15" t="s">
        <v>78</v>
      </c>
      <c r="G27" s="16" t="s">
        <v>79</v>
      </c>
    </row>
    <row r="28" spans="1:12" ht="16" x14ac:dyDescent="0.2">
      <c r="A28" s="10"/>
      <c r="B28" s="8" t="s">
        <v>49</v>
      </c>
      <c r="C28" s="14"/>
      <c r="D28" s="14"/>
      <c r="E28" s="14"/>
      <c r="F28" s="15"/>
      <c r="G28" s="16"/>
    </row>
    <row r="29" spans="1:12" ht="16" x14ac:dyDescent="0.2">
      <c r="A29" s="10"/>
      <c r="B29" s="11" t="s">
        <v>80</v>
      </c>
      <c r="C29" s="14" t="s">
        <v>81</v>
      </c>
      <c r="D29" s="14" t="s">
        <v>82</v>
      </c>
      <c r="E29" s="14" t="s">
        <v>83</v>
      </c>
      <c r="F29" s="14" t="s">
        <v>84</v>
      </c>
      <c r="G29" s="18" t="s">
        <v>85</v>
      </c>
    </row>
    <row r="30" spans="1:12" ht="17" thickBot="1" x14ac:dyDescent="0.25">
      <c r="A30" s="12"/>
      <c r="B30" s="13" t="s">
        <v>50</v>
      </c>
      <c r="C30" s="17"/>
      <c r="D30" s="17"/>
      <c r="E30" s="17"/>
      <c r="F30" s="17"/>
      <c r="G30" s="19"/>
    </row>
    <row r="31" spans="1:12" ht="16" thickTop="1" x14ac:dyDescent="0.2"/>
  </sheetData>
  <mergeCells count="28">
    <mergeCell ref="A17:B20"/>
    <mergeCell ref="C17:G17"/>
    <mergeCell ref="C18:G18"/>
    <mergeCell ref="C21:C22"/>
    <mergeCell ref="D21:D22"/>
    <mergeCell ref="E21:E22"/>
    <mergeCell ref="F21:F22"/>
    <mergeCell ref="G21:G22"/>
    <mergeCell ref="C25:C26"/>
    <mergeCell ref="D25:D26"/>
    <mergeCell ref="E25:E26"/>
    <mergeCell ref="F25:F26"/>
    <mergeCell ref="G25:G26"/>
    <mergeCell ref="C23:C24"/>
    <mergeCell ref="D23:D24"/>
    <mergeCell ref="E23:E24"/>
    <mergeCell ref="F23:F24"/>
    <mergeCell ref="G23:G24"/>
    <mergeCell ref="C29:C30"/>
    <mergeCell ref="D29:D30"/>
    <mergeCell ref="E29:E30"/>
    <mergeCell ref="F29:F30"/>
    <mergeCell ref="G29:G30"/>
    <mergeCell ref="C27:C28"/>
    <mergeCell ref="D27:D28"/>
    <mergeCell ref="E27:E28"/>
    <mergeCell ref="F27:F28"/>
    <mergeCell ref="G27:G28"/>
  </mergeCells>
  <conditionalFormatting sqref="F14">
    <cfRule type="cellIs" dxfId="1" priority="1" operator="between">
      <formula>4093</formula>
      <formula>4096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78AF3-D2A8-3240-8139-BB61A5C4022F}">
  <dimension ref="A2:N31"/>
  <sheetViews>
    <sheetView workbookViewId="0">
      <selection activeCell="O12" sqref="O12"/>
    </sheetView>
  </sheetViews>
  <sheetFormatPr baseColWidth="10" defaultColWidth="8.83203125" defaultRowHeight="15" x14ac:dyDescent="0.2"/>
  <cols>
    <col min="1" max="16384" width="8.83203125" style="1"/>
  </cols>
  <sheetData>
    <row r="2" spans="1:14" x14ac:dyDescent="0.2">
      <c r="A2" s="1" t="s">
        <v>0</v>
      </c>
      <c r="D2" s="1" t="s">
        <v>1</v>
      </c>
    </row>
    <row r="3" spans="1:14" x14ac:dyDescent="0.2">
      <c r="A3" s="1">
        <v>10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spans="1:14" x14ac:dyDescent="0.2">
      <c r="A4" s="1" t="s">
        <v>9</v>
      </c>
      <c r="B4" s="1">
        <v>120</v>
      </c>
      <c r="C4" s="1">
        <v>3</v>
      </c>
      <c r="D4" s="1">
        <v>0</v>
      </c>
      <c r="E4" s="2">
        <f>16+11*A3+(A3+1)*L4</f>
        <v>170</v>
      </c>
      <c r="J4" s="1" t="s">
        <v>10</v>
      </c>
      <c r="K4" s="1">
        <f>(B4+C4+D4/4)*0.15+1.5</f>
        <v>19.95</v>
      </c>
      <c r="L4" s="1">
        <f>INT((K4-10)/2)</f>
        <v>4</v>
      </c>
      <c r="M4" s="1" t="s">
        <v>11</v>
      </c>
      <c r="N4" s="1">
        <v>0</v>
      </c>
    </row>
    <row r="5" spans="1:14" x14ac:dyDescent="0.2">
      <c r="A5" s="1" t="s">
        <v>12</v>
      </c>
      <c r="B5" s="1">
        <v>120</v>
      </c>
      <c r="C5" s="1">
        <v>7</v>
      </c>
      <c r="D5" s="1">
        <v>0</v>
      </c>
      <c r="E5" s="1">
        <f>(INT(((2*B5+C5+INT(D5/4))*A3)/20)+5)</f>
        <v>128</v>
      </c>
      <c r="F5" s="1">
        <f>IF((OR(B14=2, B14=3, B14=4, B14=5)),1.1,1)</f>
        <v>1</v>
      </c>
      <c r="G5" s="1">
        <f>IF((OR(B14=6, B14=11, B14=16, B14=21)),0.9,1)</f>
        <v>1</v>
      </c>
      <c r="H5" s="2">
        <f>INT(E5*F5*G5)</f>
        <v>128</v>
      </c>
      <c r="J5" s="1" t="s">
        <v>13</v>
      </c>
      <c r="K5" s="1">
        <f>0.15*H5+1.5</f>
        <v>20.7</v>
      </c>
      <c r="L5" s="1">
        <f>INT((K5-10)/2)</f>
        <v>5</v>
      </c>
    </row>
    <row r="6" spans="1:14" x14ac:dyDescent="0.2">
      <c r="A6" s="1" t="s">
        <v>14</v>
      </c>
      <c r="B6" s="1">
        <v>120</v>
      </c>
      <c r="C6" s="1">
        <v>11</v>
      </c>
      <c r="D6" s="1">
        <v>0</v>
      </c>
      <c r="E6" s="1">
        <f>(INT(((2*B6+C6+INT(D6/4))*A3)/20)+5)</f>
        <v>130</v>
      </c>
      <c r="F6" s="1">
        <f>IF((OR(B14=6, B14=8, B14=9, B14=10)),1.1,1)</f>
        <v>1</v>
      </c>
      <c r="G6" s="1">
        <f>IF((OR(B14=2, B14=12, B14=17, B14=22)),0.9,1)</f>
        <v>1</v>
      </c>
      <c r="H6" s="2">
        <f>INT(E6*F6*G6)</f>
        <v>130</v>
      </c>
      <c r="J6" s="1" t="s">
        <v>15</v>
      </c>
      <c r="K6" s="1">
        <f>0.08*H6-0.6</f>
        <v>9.8000000000000007</v>
      </c>
      <c r="M6" s="1" t="s">
        <v>16</v>
      </c>
      <c r="N6" s="1">
        <f>INT(10+N4+K6+L9)</f>
        <v>23</v>
      </c>
    </row>
    <row r="7" spans="1:14" x14ac:dyDescent="0.2">
      <c r="A7" s="1" t="s">
        <v>17</v>
      </c>
      <c r="B7" s="1">
        <v>120</v>
      </c>
      <c r="C7" s="1">
        <v>12</v>
      </c>
      <c r="D7" s="1">
        <v>0</v>
      </c>
      <c r="E7" s="1">
        <f>(INT(((2*B7+C7+INT(D7/4))*A3)/20)+5)</f>
        <v>131</v>
      </c>
      <c r="F7" s="1">
        <f>IF((OR(B14=11, B14=12, B14=14, B14=15)),1.1,1)</f>
        <v>1</v>
      </c>
      <c r="G7" s="1">
        <f>IF((OR(B14=3, B14=8, B14=18, B14=23)),0.9,1)</f>
        <v>1</v>
      </c>
      <c r="H7" s="2">
        <f>INT(E7*F7*G7)</f>
        <v>131</v>
      </c>
      <c r="J7" s="1" t="s">
        <v>18</v>
      </c>
      <c r="K7" s="1">
        <f>0.15*H7+1.5</f>
        <v>21.15</v>
      </c>
      <c r="L7" s="1">
        <f>INT((K7-10)/2)</f>
        <v>5</v>
      </c>
    </row>
    <row r="8" spans="1:14" x14ac:dyDescent="0.2">
      <c r="A8" s="1" t="s">
        <v>19</v>
      </c>
      <c r="B8" s="1">
        <v>120</v>
      </c>
      <c r="C8" s="1">
        <v>11</v>
      </c>
      <c r="D8" s="1">
        <v>0</v>
      </c>
      <c r="E8" s="1">
        <f>(INT(((2*B8+C8+INT(D8/4))*A3)/20)+5)</f>
        <v>130</v>
      </c>
      <c r="F8" s="1">
        <f>IF((OR(B14=16, B14=17, B14=18, B14=20)),1.1,1)</f>
        <v>1.1000000000000001</v>
      </c>
      <c r="G8" s="1">
        <f>IF((OR(B14=4, B14=9, B14=14, B14=24)),0.9,1)</f>
        <v>1</v>
      </c>
      <c r="H8" s="2">
        <f>INT(E8*F8*G8)</f>
        <v>143</v>
      </c>
      <c r="J8" s="1" t="s">
        <v>20</v>
      </c>
      <c r="K8" s="1">
        <f>0.15*H8+1.5</f>
        <v>22.95</v>
      </c>
      <c r="L8" s="1">
        <f>INT((K8-10)/2)</f>
        <v>6</v>
      </c>
    </row>
    <row r="9" spans="1:14" x14ac:dyDescent="0.2">
      <c r="A9" s="1" t="s">
        <v>21</v>
      </c>
      <c r="B9" s="1">
        <v>120</v>
      </c>
      <c r="C9" s="1">
        <v>13</v>
      </c>
      <c r="D9" s="1">
        <v>0</v>
      </c>
      <c r="E9" s="1">
        <f>(INT(((2*B9+C9+INT(D9/4))*A3)/20)+5)</f>
        <v>131</v>
      </c>
      <c r="F9" s="1">
        <f>IF((OR(B14=21, B14=22, B14=23, B14=24)),1.1,1)</f>
        <v>1</v>
      </c>
      <c r="G9" s="1">
        <f>IF((OR(B14=5, B14=10, B14=15, B14=20)),0.9,1)</f>
        <v>0.9</v>
      </c>
      <c r="H9" s="2">
        <f>INT(E9*F9*G9)</f>
        <v>117</v>
      </c>
      <c r="J9" s="1" t="s">
        <v>22</v>
      </c>
      <c r="K9" s="1">
        <f>0.15*H9+1.5</f>
        <v>19.05</v>
      </c>
      <c r="L9" s="1">
        <f>INT((K9-10)/2)</f>
        <v>4</v>
      </c>
    </row>
    <row r="10" spans="1:14" x14ac:dyDescent="0.2">
      <c r="D10" s="1" t="s">
        <v>23</v>
      </c>
      <c r="J10" s="1" t="s">
        <v>24</v>
      </c>
      <c r="K10" s="1">
        <f>0.38*H9+4</f>
        <v>48.46</v>
      </c>
    </row>
    <row r="11" spans="1:14" x14ac:dyDescent="0.2">
      <c r="D11" s="1" t="s">
        <v>25</v>
      </c>
      <c r="J11" s="1" t="s">
        <v>26</v>
      </c>
    </row>
    <row r="12" spans="1:14" x14ac:dyDescent="0.2">
      <c r="A12" s="1" t="s">
        <v>27</v>
      </c>
      <c r="B12" s="1" t="s">
        <v>28</v>
      </c>
      <c r="C12" s="1" t="s">
        <v>29</v>
      </c>
      <c r="F12" s="1" t="s">
        <v>30</v>
      </c>
    </row>
    <row r="13" spans="1:14" x14ac:dyDescent="0.2">
      <c r="A13" s="1">
        <v>1</v>
      </c>
      <c r="B13" s="1">
        <v>25</v>
      </c>
      <c r="C13" s="1">
        <v>3</v>
      </c>
      <c r="F13" s="1">
        <v>4096</v>
      </c>
      <c r="J13" s="3" t="s">
        <v>31</v>
      </c>
      <c r="K13" s="3">
        <f>38.699*((K20/K19)^1.3125)</f>
        <v>17.172766721383631</v>
      </c>
      <c r="L13" s="3">
        <f>INT((K13-10)/2)</f>
        <v>3</v>
      </c>
    </row>
    <row r="14" spans="1:14" x14ac:dyDescent="0.2">
      <c r="A14" s="1">
        <f ca="1">RANDBETWEEN(0,A13)</f>
        <v>0</v>
      </c>
      <c r="B14" s="1">
        <v>20</v>
      </c>
      <c r="C14" s="1">
        <f ca="1">RANDBETWEEN(0,C13)</f>
        <v>2</v>
      </c>
      <c r="F14" s="1" t="s">
        <v>86</v>
      </c>
      <c r="J14" s="4" t="s">
        <v>32</v>
      </c>
      <c r="K14" s="4">
        <v>5</v>
      </c>
      <c r="L14" s="3"/>
    </row>
    <row r="15" spans="1:14" x14ac:dyDescent="0.2">
      <c r="J15" s="4" t="s">
        <v>33</v>
      </c>
      <c r="K15" s="4">
        <v>5</v>
      </c>
      <c r="L15" s="3"/>
    </row>
    <row r="16" spans="1:14" ht="16" thickBot="1" x14ac:dyDescent="0.25">
      <c r="A16" s="1" t="s">
        <v>28</v>
      </c>
      <c r="J16" s="4" t="s">
        <v>34</v>
      </c>
      <c r="K16" s="4">
        <v>0</v>
      </c>
      <c r="L16" s="3"/>
    </row>
    <row r="17" spans="1:12" ht="16" thickTop="1" x14ac:dyDescent="0.2">
      <c r="A17" s="20" t="s">
        <v>35</v>
      </c>
      <c r="B17" s="21"/>
      <c r="C17" s="23" t="s">
        <v>36</v>
      </c>
      <c r="D17" s="23"/>
      <c r="E17" s="23"/>
      <c r="F17" s="23"/>
      <c r="G17" s="24"/>
      <c r="J17" s="4" t="s">
        <v>37</v>
      </c>
      <c r="K17" s="4">
        <v>3</v>
      </c>
      <c r="L17" s="3"/>
    </row>
    <row r="18" spans="1:12" ht="15" customHeight="1" x14ac:dyDescent="0.2">
      <c r="A18" s="22"/>
      <c r="B18" s="15"/>
      <c r="C18" s="25" t="s">
        <v>38</v>
      </c>
      <c r="D18" s="25"/>
      <c r="E18" s="25"/>
      <c r="F18" s="25"/>
      <c r="G18" s="26"/>
      <c r="J18" s="4" t="s">
        <v>39</v>
      </c>
      <c r="K18" s="4">
        <v>0</v>
      </c>
      <c r="L18" s="3"/>
    </row>
    <row r="19" spans="1:12" ht="32" x14ac:dyDescent="0.2">
      <c r="A19" s="22"/>
      <c r="B19" s="15"/>
      <c r="C19" s="5" t="s">
        <v>40</v>
      </c>
      <c r="D19" s="6" t="s">
        <v>41</v>
      </c>
      <c r="E19" s="7" t="s">
        <v>42</v>
      </c>
      <c r="F19" s="8" t="s">
        <v>43</v>
      </c>
      <c r="G19" s="9" t="s">
        <v>44</v>
      </c>
      <c r="J19" s="4" t="s">
        <v>45</v>
      </c>
      <c r="K19" s="4">
        <f>SUM(K14:K18)</f>
        <v>13</v>
      </c>
      <c r="L19" s="3"/>
    </row>
    <row r="20" spans="1:12" ht="16" x14ac:dyDescent="0.2">
      <c r="A20" s="22"/>
      <c r="B20" s="15"/>
      <c r="C20" s="5" t="s">
        <v>46</v>
      </c>
      <c r="D20" s="6" t="s">
        <v>47</v>
      </c>
      <c r="E20" s="7" t="s">
        <v>48</v>
      </c>
      <c r="F20" s="8" t="s">
        <v>49</v>
      </c>
      <c r="G20" s="9" t="s">
        <v>50</v>
      </c>
      <c r="J20" s="4" t="s">
        <v>51</v>
      </c>
      <c r="K20" s="3">
        <f>IF(COUNTIF(K14:K18,0)+MAX(K14:K18)&gt;=K19,MAX(K14:K18),MAX(K14:K18)+COUNTIF(K14:K18,0))</f>
        <v>7</v>
      </c>
      <c r="L20" s="3"/>
    </row>
    <row r="21" spans="1:12" ht="32" x14ac:dyDescent="0.2">
      <c r="A21" s="10" t="s">
        <v>52</v>
      </c>
      <c r="B21" s="5" t="s">
        <v>53</v>
      </c>
      <c r="C21" s="15" t="s">
        <v>54</v>
      </c>
      <c r="D21" s="14" t="s">
        <v>55</v>
      </c>
      <c r="E21" s="14" t="s">
        <v>56</v>
      </c>
      <c r="F21" s="14" t="s">
        <v>57</v>
      </c>
      <c r="G21" s="16" t="s">
        <v>58</v>
      </c>
    </row>
    <row r="22" spans="1:12" ht="32" x14ac:dyDescent="0.2">
      <c r="A22" s="10" t="s">
        <v>59</v>
      </c>
      <c r="B22" s="5" t="s">
        <v>46</v>
      </c>
      <c r="C22" s="15"/>
      <c r="D22" s="14"/>
      <c r="E22" s="14"/>
      <c r="F22" s="14"/>
      <c r="G22" s="16"/>
    </row>
    <row r="23" spans="1:12" ht="32" x14ac:dyDescent="0.2">
      <c r="A23" s="10"/>
      <c r="B23" s="6" t="s">
        <v>61</v>
      </c>
      <c r="C23" s="14" t="s">
        <v>62</v>
      </c>
      <c r="D23" s="15" t="s">
        <v>63</v>
      </c>
      <c r="E23" s="14" t="s">
        <v>64</v>
      </c>
      <c r="F23" s="14" t="s">
        <v>65</v>
      </c>
      <c r="G23" s="16" t="s">
        <v>66</v>
      </c>
    </row>
    <row r="24" spans="1:12" ht="16" x14ac:dyDescent="0.2">
      <c r="A24" s="10"/>
      <c r="B24" s="6" t="s">
        <v>47</v>
      </c>
      <c r="C24" s="14"/>
      <c r="D24" s="15"/>
      <c r="E24" s="14"/>
      <c r="F24" s="14"/>
      <c r="G24" s="16"/>
    </row>
    <row r="25" spans="1:12" ht="16" x14ac:dyDescent="0.2">
      <c r="A25" s="10"/>
      <c r="B25" s="7" t="s">
        <v>67</v>
      </c>
      <c r="C25" s="14" t="s">
        <v>68</v>
      </c>
      <c r="D25" s="14" t="s">
        <v>69</v>
      </c>
      <c r="E25" s="15" t="s">
        <v>70</v>
      </c>
      <c r="F25" s="14" t="s">
        <v>71</v>
      </c>
      <c r="G25" s="16" t="s">
        <v>72</v>
      </c>
    </row>
    <row r="26" spans="1:12" ht="16" x14ac:dyDescent="0.2">
      <c r="A26" s="10"/>
      <c r="B26" s="7" t="s">
        <v>48</v>
      </c>
      <c r="C26" s="14"/>
      <c r="D26" s="14"/>
      <c r="E26" s="15"/>
      <c r="F26" s="14"/>
      <c r="G26" s="16"/>
    </row>
    <row r="27" spans="1:12" ht="16" x14ac:dyDescent="0.2">
      <c r="A27" s="10"/>
      <c r="B27" s="8" t="s">
        <v>74</v>
      </c>
      <c r="C27" s="14" t="s">
        <v>75</v>
      </c>
      <c r="D27" s="14" t="s">
        <v>76</v>
      </c>
      <c r="E27" s="14" t="s">
        <v>77</v>
      </c>
      <c r="F27" s="15" t="s">
        <v>78</v>
      </c>
      <c r="G27" s="16" t="s">
        <v>79</v>
      </c>
    </row>
    <row r="28" spans="1:12" ht="16" x14ac:dyDescent="0.2">
      <c r="A28" s="10"/>
      <c r="B28" s="8" t="s">
        <v>49</v>
      </c>
      <c r="C28" s="14"/>
      <c r="D28" s="14"/>
      <c r="E28" s="14"/>
      <c r="F28" s="15"/>
      <c r="G28" s="16"/>
    </row>
    <row r="29" spans="1:12" ht="16" x14ac:dyDescent="0.2">
      <c r="A29" s="10"/>
      <c r="B29" s="11" t="s">
        <v>80</v>
      </c>
      <c r="C29" s="14" t="s">
        <v>81</v>
      </c>
      <c r="D29" s="14" t="s">
        <v>82</v>
      </c>
      <c r="E29" s="14" t="s">
        <v>83</v>
      </c>
      <c r="F29" s="14" t="s">
        <v>84</v>
      </c>
      <c r="G29" s="18" t="s">
        <v>85</v>
      </c>
    </row>
    <row r="30" spans="1:12" ht="17" thickBot="1" x14ac:dyDescent="0.25">
      <c r="A30" s="12"/>
      <c r="B30" s="13" t="s">
        <v>50</v>
      </c>
      <c r="C30" s="17"/>
      <c r="D30" s="17"/>
      <c r="E30" s="17"/>
      <c r="F30" s="17"/>
      <c r="G30" s="19"/>
    </row>
    <row r="31" spans="1:12" ht="16" thickTop="1" x14ac:dyDescent="0.2"/>
  </sheetData>
  <mergeCells count="28">
    <mergeCell ref="A17:B20"/>
    <mergeCell ref="C17:G17"/>
    <mergeCell ref="C18:G18"/>
    <mergeCell ref="C21:C22"/>
    <mergeCell ref="D21:D22"/>
    <mergeCell ref="E21:E22"/>
    <mergeCell ref="F21:F22"/>
    <mergeCell ref="G21:G22"/>
    <mergeCell ref="C25:C26"/>
    <mergeCell ref="D25:D26"/>
    <mergeCell ref="E25:E26"/>
    <mergeCell ref="F25:F26"/>
    <mergeCell ref="G25:G26"/>
    <mergeCell ref="C23:C24"/>
    <mergeCell ref="D23:D24"/>
    <mergeCell ref="E23:E24"/>
    <mergeCell ref="F23:F24"/>
    <mergeCell ref="G23:G24"/>
    <mergeCell ref="C29:C30"/>
    <mergeCell ref="D29:D30"/>
    <mergeCell ref="E29:E30"/>
    <mergeCell ref="F29:F30"/>
    <mergeCell ref="G29:G30"/>
    <mergeCell ref="C27:C28"/>
    <mergeCell ref="D27:D28"/>
    <mergeCell ref="E27:E28"/>
    <mergeCell ref="F27:F28"/>
    <mergeCell ref="G27:G28"/>
  </mergeCells>
  <conditionalFormatting sqref="F14">
    <cfRule type="cellIs" dxfId="0" priority="1" operator="between">
      <formula>4093</formula>
      <formula>4096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</vt:lpstr>
      <vt:lpstr>Hardy Arceus</vt:lpstr>
      <vt:lpstr>Gentle Arceus</vt:lpstr>
      <vt:lpstr>Sassy Arceus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2020-04-15T20:24:05Z</dcterms:created>
  <dcterms:modified xsi:type="dcterms:W3CDTF">2020-04-18T18:38:39Z</dcterms:modified>
</cp:coreProperties>
</file>