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jter\OneDrive\Documents\MSc ES\Thesis\Thesis Data\Preprocessing\"/>
    </mc:Choice>
  </mc:AlternateContent>
  <xr:revisionPtr revIDLastSave="0" documentId="13_ncr:1_{B847E5D1-5CC4-4A1A-93B1-EE630D791C7E}" xr6:coauthVersionLast="47" xr6:coauthVersionMax="47" xr10:uidLastSave="{00000000-0000-0000-0000-000000000000}"/>
  <bookViews>
    <workbookView xWindow="-110" yWindow="-110" windowWidth="19420" windowHeight="10300" xr2:uid="{44A5C307-8020-4E99-912A-EB4A71FE28C6}"/>
  </bookViews>
  <sheets>
    <sheet name="Particle size sedigraph" sheetId="1" r:id="rId1"/>
    <sheet name="Particle Size" sheetId="2" r:id="rId2"/>
    <sheet name="SOM" sheetId="3" r:id="rId3"/>
    <sheet name="Age &amp; Distance" sheetId="4" r:id="rId4"/>
    <sheet name="BD &amp; moisture" sheetId="5" r:id="rId5"/>
    <sheet name="RootsSample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6" l="1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E4" i="6"/>
  <c r="G4" i="6" s="1"/>
  <c r="E3" i="6"/>
  <c r="G3" i="6" s="1"/>
  <c r="F17" i="5"/>
  <c r="E17" i="5"/>
  <c r="J17" i="5" s="1"/>
  <c r="F16" i="5"/>
  <c r="E16" i="5"/>
  <c r="J16" i="5" s="1"/>
  <c r="F15" i="5"/>
  <c r="E15" i="5"/>
  <c r="J15" i="5" s="1"/>
  <c r="F14" i="5"/>
  <c r="E14" i="5"/>
  <c r="J14" i="5" s="1"/>
  <c r="F13" i="5"/>
  <c r="E13" i="5"/>
  <c r="J13" i="5" s="1"/>
  <c r="F12" i="5"/>
  <c r="E12" i="5"/>
  <c r="J12" i="5" s="1"/>
  <c r="F11" i="5"/>
  <c r="E11" i="5"/>
  <c r="J11" i="5" s="1"/>
  <c r="F10" i="5"/>
  <c r="E10" i="5"/>
  <c r="J10" i="5" s="1"/>
  <c r="F9" i="5"/>
  <c r="E9" i="5"/>
  <c r="J9" i="5" s="1"/>
  <c r="F8" i="5"/>
  <c r="E8" i="5"/>
  <c r="J8" i="5" s="1"/>
  <c r="F7" i="5"/>
  <c r="E7" i="5"/>
  <c r="J7" i="5" s="1"/>
  <c r="F6" i="5"/>
  <c r="E6" i="5"/>
  <c r="J6" i="5" s="1"/>
  <c r="F5" i="5"/>
  <c r="E5" i="5"/>
  <c r="J5" i="5" s="1"/>
  <c r="F4" i="5"/>
  <c r="E4" i="5"/>
  <c r="J4" i="5" s="1"/>
  <c r="F3" i="5"/>
  <c r="E3" i="5"/>
  <c r="J3" i="5" s="1"/>
  <c r="I19" i="3"/>
  <c r="H19" i="3"/>
  <c r="J19" i="3" s="1"/>
  <c r="K19" i="3" s="1"/>
  <c r="I18" i="3"/>
  <c r="H18" i="3"/>
  <c r="J18" i="3" s="1"/>
  <c r="K18" i="3" s="1"/>
  <c r="I17" i="3"/>
  <c r="H17" i="3"/>
  <c r="J17" i="3" s="1"/>
  <c r="K17" i="3" s="1"/>
  <c r="I16" i="3"/>
  <c r="H16" i="3"/>
  <c r="J16" i="3" s="1"/>
  <c r="K16" i="3" s="1"/>
  <c r="I15" i="3"/>
  <c r="H15" i="3"/>
  <c r="J15" i="3" s="1"/>
  <c r="K15" i="3" s="1"/>
  <c r="I14" i="3"/>
  <c r="H14" i="3"/>
  <c r="J14" i="3" s="1"/>
  <c r="K14" i="3" s="1"/>
  <c r="I13" i="3"/>
  <c r="H13" i="3"/>
  <c r="J13" i="3" s="1"/>
  <c r="K13" i="3" s="1"/>
  <c r="I12" i="3"/>
  <c r="H12" i="3"/>
  <c r="J12" i="3" s="1"/>
  <c r="K12" i="3" s="1"/>
  <c r="I11" i="3"/>
  <c r="H11" i="3"/>
  <c r="J11" i="3" s="1"/>
  <c r="K11" i="3" s="1"/>
  <c r="I10" i="3"/>
  <c r="H10" i="3"/>
  <c r="J10" i="3" s="1"/>
  <c r="K10" i="3" s="1"/>
  <c r="I9" i="3"/>
  <c r="H9" i="3"/>
  <c r="J9" i="3" s="1"/>
  <c r="K9" i="3" s="1"/>
  <c r="I8" i="3"/>
  <c r="H8" i="3"/>
  <c r="J8" i="3" s="1"/>
  <c r="K8" i="3" s="1"/>
  <c r="I7" i="3"/>
  <c r="H7" i="3"/>
  <c r="J7" i="3" s="1"/>
  <c r="K7" i="3" s="1"/>
  <c r="I6" i="3"/>
  <c r="H6" i="3"/>
  <c r="J6" i="3" s="1"/>
  <c r="K6" i="3" s="1"/>
  <c r="I5" i="3"/>
  <c r="H5" i="3"/>
  <c r="J5" i="3" s="1"/>
  <c r="K5" i="3" s="1"/>
  <c r="I4" i="3"/>
  <c r="H4" i="3"/>
  <c r="J4" i="3" s="1"/>
  <c r="K4" i="3" s="1"/>
  <c r="I3" i="3"/>
  <c r="H3" i="3"/>
  <c r="J3" i="3" s="1"/>
  <c r="K3" i="3" s="1"/>
  <c r="I4" i="5" l="1"/>
  <c r="I10" i="5"/>
  <c r="I14" i="5"/>
  <c r="I3" i="5"/>
  <c r="I5" i="5"/>
  <c r="I7" i="5"/>
  <c r="I9" i="5"/>
  <c r="I11" i="5"/>
  <c r="I13" i="5"/>
  <c r="I15" i="5"/>
  <c r="I17" i="5"/>
  <c r="I6" i="5"/>
  <c r="I8" i="5"/>
  <c r="I12" i="5"/>
  <c r="I16" i="5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F18" i="1"/>
  <c r="E3" i="1"/>
  <c r="F3" i="1"/>
</calcChain>
</file>

<file path=xl/sharedStrings.xml><?xml version="1.0" encoding="utf-8"?>
<sst xmlns="http://schemas.openxmlformats.org/spreadsheetml/2006/main" count="177" uniqueCount="119">
  <si>
    <t>C1</t>
  </si>
  <si>
    <t>C2</t>
  </si>
  <si>
    <t>Sample ID</t>
  </si>
  <si>
    <t>H1_dt1.0</t>
  </si>
  <si>
    <t>H1_dt1.5</t>
  </si>
  <si>
    <t>H1_dt2.0</t>
  </si>
  <si>
    <t>H2_dt1.0</t>
  </si>
  <si>
    <t>H2_dt2.0</t>
  </si>
  <si>
    <t>H3_dt0.5</t>
  </si>
  <si>
    <t>H3_dt1.0</t>
  </si>
  <si>
    <t>H3_dt1.5</t>
  </si>
  <si>
    <t>H3_dt2.0</t>
  </si>
  <si>
    <t>H5_dt0.5</t>
  </si>
  <si>
    <t>H5_dt1.0</t>
  </si>
  <si>
    <t>H5_dt1.5</t>
  </si>
  <si>
    <t>H5_dt2.0</t>
  </si>
  <si>
    <t>H6_dt0.5</t>
  </si>
  <si>
    <t>H6_dt1.0</t>
  </si>
  <si>
    <t>Sand Percent 63-200µm</t>
  </si>
  <si>
    <t>Sand Percent &gt;200 µm</t>
  </si>
  <si>
    <t>Silt Percent 
2-63µm</t>
  </si>
  <si>
    <t>Clay Percent 
&lt;2 µm</t>
  </si>
  <si>
    <t>Of subsample of 5.0 gram</t>
  </si>
  <si>
    <t>63-200µm</t>
  </si>
  <si>
    <t>2-63µm</t>
  </si>
  <si>
    <t>&lt;2 µm</t>
  </si>
  <si>
    <t>grams/100 g:</t>
  </si>
  <si>
    <t>total grams 
&lt;200 µm</t>
  </si>
  <si>
    <t>Percentages</t>
  </si>
  <si>
    <t>Sand Percent
(63-2000µm)</t>
  </si>
  <si>
    <t>RAW</t>
  </si>
  <si>
    <t>Preprocessing</t>
  </si>
  <si>
    <t>&lt;200 µm (g)</t>
  </si>
  <si>
    <t>Total (g)</t>
  </si>
  <si>
    <t>Percent &gt;200 µm</t>
  </si>
  <si>
    <t>AP_C1</t>
  </si>
  <si>
    <t>AP_C2</t>
  </si>
  <si>
    <t>AP_H1_dt1.0</t>
  </si>
  <si>
    <t>AP_H1_dt1.5</t>
  </si>
  <si>
    <t>AP_H1_dt2.0</t>
  </si>
  <si>
    <t>AP_H2_dt1.0</t>
  </si>
  <si>
    <t>AP_H2_dt2.0</t>
  </si>
  <si>
    <t>AP_H3_dt0.5</t>
  </si>
  <si>
    <t>AP_H3_dt1.0</t>
  </si>
  <si>
    <t>AP_H3_dt1.5</t>
  </si>
  <si>
    <t>AP_H3_dt2.0</t>
  </si>
  <si>
    <t>AP_H5_dt0.5</t>
  </si>
  <si>
    <t>AP_H5_dt1.0</t>
  </si>
  <si>
    <t>AP_H5_dt1.5</t>
  </si>
  <si>
    <t>AP_H5_dt2.0</t>
  </si>
  <si>
    <t>AP_H6_dt0.5</t>
  </si>
  <si>
    <t>AP_H6_dt1.0</t>
  </si>
  <si>
    <r>
      <t xml:space="preserve">&gt;200 </t>
    </r>
    <r>
      <rPr>
        <b/>
        <sz val="11"/>
        <color theme="1"/>
        <rFont val="Calibri"/>
        <family val="2"/>
      </rPr>
      <t>µm</t>
    </r>
    <r>
      <rPr>
        <b/>
        <sz val="11"/>
        <color theme="1"/>
        <rFont val="Aptos Narrow"/>
        <family val="2"/>
        <scheme val="minor"/>
      </rPr>
      <t xml:space="preserve"> (g)</t>
    </r>
  </si>
  <si>
    <t>SampleID</t>
  </si>
  <si>
    <t>crucible nr.</t>
  </si>
  <si>
    <t>crucible weight</t>
  </si>
  <si>
    <t>sample weight before baking 
(-crucible)</t>
  </si>
  <si>
    <t>sample weight baked 105 
(+crucible)</t>
  </si>
  <si>
    <t>sample weight baked 375
(+crucible)</t>
  </si>
  <si>
    <t xml:space="preserve">sample weight baked 105 </t>
  </si>
  <si>
    <t>sample weight baked 375</t>
  </si>
  <si>
    <t>SOM (g)</t>
  </si>
  <si>
    <t>SOM 
(% of dry mass)</t>
  </si>
  <si>
    <t>hedge location</t>
  </si>
  <si>
    <t xml:space="preserve">hedge age </t>
  </si>
  <si>
    <t>distance from hedge base</t>
  </si>
  <si>
    <t>H1</t>
  </si>
  <si>
    <t>H2</t>
  </si>
  <si>
    <t>H3</t>
  </si>
  <si>
    <t>H5</t>
  </si>
  <si>
    <t>H6</t>
  </si>
  <si>
    <t>Bowl (g)</t>
  </si>
  <si>
    <t>Wet sample + bowl (g)</t>
  </si>
  <si>
    <t>Dry sample + bowl (g)</t>
  </si>
  <si>
    <t>Wet sample (g)</t>
  </si>
  <si>
    <t>Dry sample (g)</t>
  </si>
  <si>
    <t>Soil moisture (g/100cm3)</t>
  </si>
  <si>
    <t>Bulk density (g/100cm3)</t>
  </si>
  <si>
    <t>Soil moisture percent</t>
  </si>
  <si>
    <t>soil percent</t>
  </si>
  <si>
    <t>BD_C1</t>
  </si>
  <si>
    <t>BD_C2</t>
  </si>
  <si>
    <t>BD_H1_dt1.0</t>
  </si>
  <si>
    <t>BD_H1_dt1.5</t>
  </si>
  <si>
    <t>BD_H1_dt2.0</t>
  </si>
  <si>
    <t>BD_H2_dt1.0</t>
  </si>
  <si>
    <t>BD_H2_dt2.0</t>
  </si>
  <si>
    <t>BD_H3_dt0.5</t>
  </si>
  <si>
    <t>BD_H3_dt1.0</t>
  </si>
  <si>
    <t>BD_H3_dt1.5</t>
  </si>
  <si>
    <t>BD_H3_dt2.0</t>
  </si>
  <si>
    <t>BD_H5_dt0.5</t>
  </si>
  <si>
    <t>BD_H5_dt1.0</t>
  </si>
  <si>
    <t>BD_H5_dt1.5</t>
  </si>
  <si>
    <t>BD_H5_dt2.0</t>
  </si>
  <si>
    <t>Root (soil) sample total weight (g)</t>
  </si>
  <si>
    <t>date washed</t>
  </si>
  <si>
    <t>soil percent (&lt;-BD*)</t>
  </si>
  <si>
    <t>Root sample soil content(g)</t>
  </si>
  <si>
    <t>Bulk density (g/100cm3) 
(&lt;-BD*)</t>
  </si>
  <si>
    <t>Root sample volume (cm3)</t>
  </si>
  <si>
    <t>R_C1</t>
  </si>
  <si>
    <t>R_C2</t>
  </si>
  <si>
    <t>R_H1_dt1.0</t>
  </si>
  <si>
    <t>R_H1_dt1.5</t>
  </si>
  <si>
    <t>R_H1_dt2.0</t>
  </si>
  <si>
    <t>R_H2_dt1.0</t>
  </si>
  <si>
    <t>R_H2_dt2.0</t>
  </si>
  <si>
    <t>R_H3_dt0.5</t>
  </si>
  <si>
    <t>R_H3_dt1.0</t>
  </si>
  <si>
    <t>R_H3_dt1.5</t>
  </si>
  <si>
    <t>R_H3_dt2.0</t>
  </si>
  <si>
    <t>R_H5_dt0.5</t>
  </si>
  <si>
    <t>R_H5_dt1.0</t>
  </si>
  <si>
    <t>R_H5_dt1.5</t>
  </si>
  <si>
    <t>R_H5_dt2.0</t>
  </si>
  <si>
    <t>R_H6_dt0.5</t>
  </si>
  <si>
    <t>R_H6_dt1.0</t>
  </si>
  <si>
    <t>*Note: "&lt;-BD" signifies that the data is imported from BulkDensity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</si>
</sst>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1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2" fontId="0" fillId="3" borderId="0" xfId="0" applyNumberFormat="1" applyFill="1"/>
    <xf numFmtId="2" fontId="0" fillId="0" borderId="0" xfId="0" applyNumberFormat="1"/>
    <xf numFmtId="0" fontId="4" fillId="3" borderId="0" xfId="0" applyFont="1" applyFill="1"/>
    <xf numFmtId="0" fontId="1" fillId="4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4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0" borderId="0" xfId="0" applyFont="1" applyAlignment="1">
      <alignment wrapText="1"/>
    </xf>
    <xf numFmtId="14" fontId="0" fillId="3" borderId="0" xfId="0" applyNumberFormat="1" applyFill="1"/>
    <xf numFmtId="14" fontId="4" fillId="3" borderId="0" xfId="0" applyNumberFormat="1" applyFont="1" applyFill="1"/>
    <xf numFmtId="165" fontId="0" fillId="3" borderId="0" xfId="0" applyNumberFormat="1" applyFill="1"/>
    <xf numFmtId="0" fontId="0" fillId="5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4454-80A4-4EC1-A493-4829E03813DB}">
  <dimension ref="A1:O39"/>
  <sheetViews>
    <sheetView tabSelected="1" workbookViewId="0">
      <selection activeCell="C9" sqref="C9"/>
    </sheetView>
  </sheetViews>
  <sheetFormatPr defaultRowHeight="14.5" x14ac:dyDescent="0.35"/>
  <cols>
    <col min="1" max="1" width="10.7265625" customWidth="1"/>
    <col min="2" max="3" width="13.1796875" customWidth="1"/>
    <col min="4" max="4" width="13.81640625" customWidth="1"/>
    <col min="5" max="5" width="15.26953125" customWidth="1"/>
    <col min="6" max="6" width="17.6328125" customWidth="1"/>
    <col min="7" max="7" width="11" customWidth="1"/>
    <col min="8" max="8" width="10.26953125" customWidth="1"/>
    <col min="13" max="13" width="12.36328125" customWidth="1"/>
  </cols>
  <sheetData>
    <row r="1" spans="1:15" x14ac:dyDescent="0.35">
      <c r="D1" s="27" t="s">
        <v>22</v>
      </c>
      <c r="E1" s="27"/>
      <c r="F1" s="27"/>
      <c r="H1" t="s">
        <v>26</v>
      </c>
      <c r="M1" t="s">
        <v>28</v>
      </c>
    </row>
    <row r="2" spans="1:15" ht="43.5" x14ac:dyDescent="0.35">
      <c r="A2" s="3" t="s">
        <v>2</v>
      </c>
      <c r="B2" s="6" t="s">
        <v>19</v>
      </c>
      <c r="D2" s="6" t="s">
        <v>18</v>
      </c>
      <c r="E2" s="6" t="s">
        <v>20</v>
      </c>
      <c r="F2" s="6" t="s">
        <v>21</v>
      </c>
      <c r="H2" s="9" t="s">
        <v>27</v>
      </c>
      <c r="I2" t="s">
        <v>23</v>
      </c>
      <c r="J2" t="s">
        <v>24</v>
      </c>
      <c r="K2" t="s">
        <v>25</v>
      </c>
      <c r="M2" s="6" t="s">
        <v>29</v>
      </c>
      <c r="N2" s="6" t="s">
        <v>20</v>
      </c>
      <c r="O2" s="6" t="s">
        <v>21</v>
      </c>
    </row>
    <row r="3" spans="1:15" x14ac:dyDescent="0.35">
      <c r="A3" s="4" t="s">
        <v>0</v>
      </c>
      <c r="B3" s="7">
        <v>1.79</v>
      </c>
      <c r="D3" s="1">
        <v>5.5</v>
      </c>
      <c r="E3">
        <f>100-D3-F3</f>
        <v>81</v>
      </c>
      <c r="F3">
        <f>13.5</f>
        <v>13.5</v>
      </c>
      <c r="H3">
        <f>100-B3</f>
        <v>98.21</v>
      </c>
      <c r="I3">
        <f>(D3/100)*H3</f>
        <v>5.4015499999999994</v>
      </c>
      <c r="J3">
        <f>(E3/100)*H3</f>
        <v>79.5501</v>
      </c>
      <c r="K3">
        <f>(F3/100)*H3</f>
        <v>13.25835</v>
      </c>
      <c r="M3">
        <f>B3+I3</f>
        <v>7.1915499999999994</v>
      </c>
      <c r="N3">
        <v>79.5501</v>
      </c>
      <c r="O3">
        <v>13.25835</v>
      </c>
    </row>
    <row r="4" spans="1:15" x14ac:dyDescent="0.35">
      <c r="A4" s="4" t="s">
        <v>1</v>
      </c>
      <c r="B4" s="7">
        <v>1.34</v>
      </c>
      <c r="D4">
        <v>3.7</v>
      </c>
      <c r="E4">
        <f t="shared" ref="E4:E19" si="0">100-D4-F4</f>
        <v>83.6</v>
      </c>
      <c r="F4" s="1">
        <v>12.7</v>
      </c>
      <c r="H4">
        <f t="shared" ref="H4:H19" si="1">100-B4</f>
        <v>98.66</v>
      </c>
      <c r="I4">
        <f t="shared" ref="I4:I19" si="2">(D4/100)*H4</f>
        <v>3.6504200000000004</v>
      </c>
      <c r="J4">
        <f t="shared" ref="J4:J19" si="3">(E4/100)*H4</f>
        <v>82.479759999999999</v>
      </c>
      <c r="K4">
        <f t="shared" ref="K4:K19" si="4">(F4/100)*H4</f>
        <v>12.529819999999999</v>
      </c>
      <c r="M4">
        <f t="shared" ref="M4:M19" si="5">B4+I4</f>
        <v>4.9904200000000003</v>
      </c>
      <c r="N4">
        <v>82.479759999999999</v>
      </c>
      <c r="O4">
        <v>12.529819999999999</v>
      </c>
    </row>
    <row r="5" spans="1:15" x14ac:dyDescent="0.35">
      <c r="A5" s="5" t="s">
        <v>3</v>
      </c>
      <c r="B5" s="8">
        <v>0.66</v>
      </c>
      <c r="D5">
        <v>3.2</v>
      </c>
      <c r="E5">
        <f t="shared" si="0"/>
        <v>79.699999999999989</v>
      </c>
      <c r="F5">
        <v>17.100000000000001</v>
      </c>
      <c r="H5">
        <f t="shared" si="1"/>
        <v>99.34</v>
      </c>
      <c r="I5">
        <f t="shared" si="2"/>
        <v>3.1788800000000004</v>
      </c>
      <c r="J5">
        <f t="shared" si="3"/>
        <v>79.17398</v>
      </c>
      <c r="K5">
        <f t="shared" si="4"/>
        <v>16.98714</v>
      </c>
      <c r="M5">
        <f t="shared" si="5"/>
        <v>3.8388800000000005</v>
      </c>
      <c r="N5">
        <v>79.17398</v>
      </c>
      <c r="O5">
        <v>16.98714</v>
      </c>
    </row>
    <row r="6" spans="1:15" x14ac:dyDescent="0.35">
      <c r="A6" s="5" t="s">
        <v>4</v>
      </c>
      <c r="B6" s="8">
        <v>0.86</v>
      </c>
      <c r="D6">
        <v>3.7</v>
      </c>
      <c r="E6">
        <f t="shared" si="0"/>
        <v>80.599999999999994</v>
      </c>
      <c r="F6">
        <v>15.7</v>
      </c>
      <c r="H6">
        <f t="shared" si="1"/>
        <v>99.14</v>
      </c>
      <c r="I6">
        <f t="shared" si="2"/>
        <v>3.6681800000000004</v>
      </c>
      <c r="J6">
        <f t="shared" si="3"/>
        <v>79.906839999999988</v>
      </c>
      <c r="K6">
        <f t="shared" si="4"/>
        <v>15.56498</v>
      </c>
      <c r="M6">
        <f t="shared" si="5"/>
        <v>4.5281800000000008</v>
      </c>
      <c r="N6">
        <v>79.906839999999988</v>
      </c>
      <c r="O6">
        <v>15.56498</v>
      </c>
    </row>
    <row r="7" spans="1:15" x14ac:dyDescent="0.35">
      <c r="A7" s="5" t="s">
        <v>5</v>
      </c>
      <c r="B7" s="8">
        <v>0.78</v>
      </c>
      <c r="D7">
        <v>4.4000000000000004</v>
      </c>
      <c r="E7">
        <f t="shared" si="0"/>
        <v>79.8</v>
      </c>
      <c r="F7">
        <v>15.8</v>
      </c>
      <c r="H7">
        <f t="shared" si="1"/>
        <v>99.22</v>
      </c>
      <c r="I7">
        <f t="shared" si="2"/>
        <v>4.3656800000000002</v>
      </c>
      <c r="J7">
        <f t="shared" si="3"/>
        <v>79.177559999999986</v>
      </c>
      <c r="K7">
        <f t="shared" si="4"/>
        <v>15.67676</v>
      </c>
      <c r="M7">
        <f t="shared" si="5"/>
        <v>5.1456800000000005</v>
      </c>
      <c r="N7">
        <v>79.177559999999986</v>
      </c>
      <c r="O7">
        <v>15.67676</v>
      </c>
    </row>
    <row r="8" spans="1:15" x14ac:dyDescent="0.35">
      <c r="A8" s="4" t="s">
        <v>6</v>
      </c>
      <c r="B8" s="7">
        <v>0.82</v>
      </c>
      <c r="D8">
        <v>5.9</v>
      </c>
      <c r="E8">
        <f t="shared" si="0"/>
        <v>77.699999999999989</v>
      </c>
      <c r="F8">
        <v>16.399999999999999</v>
      </c>
      <c r="H8">
        <f t="shared" si="1"/>
        <v>99.18</v>
      </c>
      <c r="I8">
        <f t="shared" si="2"/>
        <v>5.8516200000000005</v>
      </c>
      <c r="J8">
        <f t="shared" si="3"/>
        <v>77.062860000000001</v>
      </c>
      <c r="K8">
        <f t="shared" si="4"/>
        <v>16.265519999999999</v>
      </c>
      <c r="M8">
        <f t="shared" si="5"/>
        <v>6.6716200000000008</v>
      </c>
      <c r="N8">
        <v>77.062860000000001</v>
      </c>
      <c r="O8">
        <v>16.265519999999999</v>
      </c>
    </row>
    <row r="9" spans="1:15" x14ac:dyDescent="0.35">
      <c r="A9" s="4" t="s">
        <v>7</v>
      </c>
      <c r="B9" s="7">
        <v>1.6</v>
      </c>
      <c r="D9">
        <v>5.9</v>
      </c>
      <c r="E9">
        <f t="shared" si="0"/>
        <v>77.699999999999989</v>
      </c>
      <c r="F9">
        <v>16.399999999999999</v>
      </c>
      <c r="H9">
        <f t="shared" si="1"/>
        <v>98.4</v>
      </c>
      <c r="I9">
        <f t="shared" si="2"/>
        <v>5.805600000000001</v>
      </c>
      <c r="J9">
        <f t="shared" si="3"/>
        <v>76.456800000000001</v>
      </c>
      <c r="K9">
        <f t="shared" si="4"/>
        <v>16.137599999999999</v>
      </c>
      <c r="M9">
        <f t="shared" si="5"/>
        <v>7.4056000000000015</v>
      </c>
      <c r="N9">
        <v>76.456800000000001</v>
      </c>
      <c r="O9">
        <v>16.137599999999999</v>
      </c>
    </row>
    <row r="10" spans="1:15" x14ac:dyDescent="0.35">
      <c r="A10" s="4" t="s">
        <v>8</v>
      </c>
      <c r="B10" s="7">
        <v>2.25</v>
      </c>
      <c r="D10">
        <v>4.5999999999999996</v>
      </c>
      <c r="E10">
        <f t="shared" si="0"/>
        <v>77.2</v>
      </c>
      <c r="F10">
        <v>18.2</v>
      </c>
      <c r="H10">
        <f t="shared" si="1"/>
        <v>97.75</v>
      </c>
      <c r="I10">
        <f t="shared" si="2"/>
        <v>4.4965000000000002</v>
      </c>
      <c r="J10">
        <f t="shared" si="3"/>
        <v>75.463000000000008</v>
      </c>
      <c r="K10">
        <f t="shared" si="4"/>
        <v>17.790499999999998</v>
      </c>
      <c r="M10">
        <f t="shared" si="5"/>
        <v>6.7465000000000002</v>
      </c>
      <c r="N10">
        <v>75.463000000000008</v>
      </c>
      <c r="O10">
        <v>17.790499999999998</v>
      </c>
    </row>
    <row r="11" spans="1:15" x14ac:dyDescent="0.35">
      <c r="A11" s="4" t="s">
        <v>9</v>
      </c>
      <c r="B11" s="7">
        <v>2.21</v>
      </c>
      <c r="D11">
        <v>3.9</v>
      </c>
      <c r="E11">
        <f t="shared" si="0"/>
        <v>76</v>
      </c>
      <c r="F11">
        <v>20.100000000000001</v>
      </c>
      <c r="H11">
        <f t="shared" si="1"/>
        <v>97.79</v>
      </c>
      <c r="I11">
        <f t="shared" si="2"/>
        <v>3.8138100000000001</v>
      </c>
      <c r="J11">
        <f t="shared" si="3"/>
        <v>74.320400000000006</v>
      </c>
      <c r="K11">
        <f t="shared" si="4"/>
        <v>19.655790000000003</v>
      </c>
      <c r="M11">
        <f t="shared" si="5"/>
        <v>6.0238100000000001</v>
      </c>
      <c r="N11">
        <v>74.320400000000006</v>
      </c>
      <c r="O11">
        <v>19.655790000000003</v>
      </c>
    </row>
    <row r="12" spans="1:15" x14ac:dyDescent="0.35">
      <c r="A12" s="4" t="s">
        <v>10</v>
      </c>
      <c r="B12" s="7">
        <v>2.31</v>
      </c>
      <c r="D12">
        <v>2.7</v>
      </c>
      <c r="E12">
        <f t="shared" si="0"/>
        <v>79.900000000000006</v>
      </c>
      <c r="F12">
        <v>17.399999999999999</v>
      </c>
      <c r="H12">
        <f t="shared" si="1"/>
        <v>97.69</v>
      </c>
      <c r="I12">
        <f t="shared" si="2"/>
        <v>2.6376300000000001</v>
      </c>
      <c r="J12">
        <f t="shared" si="3"/>
        <v>78.054310000000001</v>
      </c>
      <c r="K12">
        <f t="shared" si="4"/>
        <v>16.998059999999999</v>
      </c>
      <c r="M12">
        <f t="shared" si="5"/>
        <v>4.9476300000000002</v>
      </c>
      <c r="N12">
        <v>78.054310000000001</v>
      </c>
      <c r="O12">
        <v>16.998059999999999</v>
      </c>
    </row>
    <row r="13" spans="1:15" x14ac:dyDescent="0.35">
      <c r="A13" s="4" t="s">
        <v>11</v>
      </c>
      <c r="B13" s="7">
        <v>1.48</v>
      </c>
      <c r="D13">
        <v>3.8</v>
      </c>
      <c r="E13">
        <f t="shared" si="0"/>
        <v>79.2</v>
      </c>
      <c r="F13">
        <v>17</v>
      </c>
      <c r="H13">
        <f t="shared" si="1"/>
        <v>98.52</v>
      </c>
      <c r="I13">
        <f t="shared" si="2"/>
        <v>3.74376</v>
      </c>
      <c r="J13">
        <f t="shared" si="3"/>
        <v>78.027839999999998</v>
      </c>
      <c r="K13">
        <f t="shared" si="4"/>
        <v>16.7484</v>
      </c>
      <c r="M13">
        <f t="shared" si="5"/>
        <v>5.2237600000000004</v>
      </c>
      <c r="N13">
        <v>78.027839999999998</v>
      </c>
      <c r="O13">
        <v>16.7484</v>
      </c>
    </row>
    <row r="14" spans="1:15" x14ac:dyDescent="0.35">
      <c r="A14" s="5" t="s">
        <v>12</v>
      </c>
      <c r="B14" s="8">
        <v>1.94</v>
      </c>
      <c r="D14">
        <v>3</v>
      </c>
      <c r="E14">
        <f t="shared" si="0"/>
        <v>79.099999999999994</v>
      </c>
      <c r="F14">
        <v>17.899999999999999</v>
      </c>
      <c r="H14">
        <f t="shared" si="1"/>
        <v>98.06</v>
      </c>
      <c r="I14">
        <f t="shared" si="2"/>
        <v>2.9417999999999997</v>
      </c>
      <c r="J14">
        <f t="shared" si="3"/>
        <v>77.565459999999987</v>
      </c>
      <c r="K14">
        <f t="shared" si="4"/>
        <v>17.55274</v>
      </c>
      <c r="M14">
        <f t="shared" si="5"/>
        <v>4.8818000000000001</v>
      </c>
      <c r="N14">
        <v>77.565459999999987</v>
      </c>
      <c r="O14">
        <v>17.55274</v>
      </c>
    </row>
    <row r="15" spans="1:15" x14ac:dyDescent="0.35">
      <c r="A15" s="5" t="s">
        <v>13</v>
      </c>
      <c r="B15" s="8">
        <v>2.0099999999999998</v>
      </c>
      <c r="D15">
        <v>2.8</v>
      </c>
      <c r="E15">
        <f t="shared" si="0"/>
        <v>78.400000000000006</v>
      </c>
      <c r="F15">
        <v>18.8</v>
      </c>
      <c r="H15">
        <f t="shared" si="1"/>
        <v>97.99</v>
      </c>
      <c r="I15">
        <f t="shared" si="2"/>
        <v>2.7437199999999997</v>
      </c>
      <c r="J15">
        <f t="shared" si="3"/>
        <v>76.824159999999992</v>
      </c>
      <c r="K15">
        <f t="shared" si="4"/>
        <v>18.42212</v>
      </c>
      <c r="M15">
        <f t="shared" si="5"/>
        <v>4.7537199999999995</v>
      </c>
      <c r="N15">
        <v>76.824159999999992</v>
      </c>
      <c r="O15">
        <v>18.42212</v>
      </c>
    </row>
    <row r="16" spans="1:15" x14ac:dyDescent="0.35">
      <c r="A16" s="5" t="s">
        <v>14</v>
      </c>
      <c r="B16" s="8">
        <v>1.1599999999999999</v>
      </c>
      <c r="D16">
        <v>4.5999999999999996</v>
      </c>
      <c r="E16">
        <f t="shared" si="0"/>
        <v>77.400000000000006</v>
      </c>
      <c r="F16">
        <v>18</v>
      </c>
      <c r="H16">
        <f t="shared" si="1"/>
        <v>98.84</v>
      </c>
      <c r="I16">
        <f t="shared" si="2"/>
        <v>4.54664</v>
      </c>
      <c r="J16">
        <f t="shared" si="3"/>
        <v>76.502160000000003</v>
      </c>
      <c r="K16">
        <f t="shared" si="4"/>
        <v>17.7912</v>
      </c>
      <c r="M16">
        <f t="shared" si="5"/>
        <v>5.7066400000000002</v>
      </c>
      <c r="N16">
        <v>76.502160000000003</v>
      </c>
      <c r="O16">
        <v>17.7912</v>
      </c>
    </row>
    <row r="17" spans="1:15" x14ac:dyDescent="0.35">
      <c r="A17" s="5" t="s">
        <v>15</v>
      </c>
      <c r="B17" s="8">
        <v>1.2</v>
      </c>
      <c r="D17">
        <v>4.2</v>
      </c>
      <c r="E17">
        <f t="shared" si="0"/>
        <v>78</v>
      </c>
      <c r="F17">
        <v>17.8</v>
      </c>
      <c r="H17">
        <f t="shared" si="1"/>
        <v>98.8</v>
      </c>
      <c r="I17">
        <f t="shared" si="2"/>
        <v>4.1496000000000004</v>
      </c>
      <c r="J17">
        <f t="shared" si="3"/>
        <v>77.064000000000007</v>
      </c>
      <c r="K17">
        <f t="shared" si="4"/>
        <v>17.586400000000001</v>
      </c>
      <c r="M17">
        <f t="shared" si="5"/>
        <v>5.3496000000000006</v>
      </c>
      <c r="N17">
        <v>77.064000000000007</v>
      </c>
      <c r="O17">
        <v>17.586400000000001</v>
      </c>
    </row>
    <row r="18" spans="1:15" x14ac:dyDescent="0.35">
      <c r="A18" s="4" t="s">
        <v>16</v>
      </c>
      <c r="B18" s="7">
        <v>1.07</v>
      </c>
      <c r="D18">
        <v>5.4</v>
      </c>
      <c r="E18">
        <f t="shared" si="0"/>
        <v>76.8</v>
      </c>
      <c r="F18">
        <f>17.8</f>
        <v>17.8</v>
      </c>
      <c r="H18">
        <f t="shared" si="1"/>
        <v>98.93</v>
      </c>
      <c r="I18">
        <f t="shared" si="2"/>
        <v>5.3422200000000011</v>
      </c>
      <c r="J18">
        <f t="shared" si="3"/>
        <v>75.978240000000014</v>
      </c>
      <c r="K18">
        <f t="shared" si="4"/>
        <v>17.609540000000003</v>
      </c>
      <c r="M18">
        <f t="shared" si="5"/>
        <v>6.4122200000000014</v>
      </c>
      <c r="N18">
        <v>75.978240000000014</v>
      </c>
      <c r="O18">
        <v>17.609540000000003</v>
      </c>
    </row>
    <row r="19" spans="1:15" x14ac:dyDescent="0.35">
      <c r="A19" s="4" t="s">
        <v>17</v>
      </c>
      <c r="B19" s="7">
        <v>1.48</v>
      </c>
      <c r="D19">
        <v>6.9</v>
      </c>
      <c r="E19">
        <f t="shared" si="0"/>
        <v>77.5</v>
      </c>
      <c r="F19">
        <v>15.6</v>
      </c>
      <c r="H19">
        <f t="shared" si="1"/>
        <v>98.52</v>
      </c>
      <c r="I19">
        <f t="shared" si="2"/>
        <v>6.7978800000000001</v>
      </c>
      <c r="J19">
        <f t="shared" si="3"/>
        <v>76.352999999999994</v>
      </c>
      <c r="K19">
        <f t="shared" si="4"/>
        <v>15.369119999999999</v>
      </c>
      <c r="M19">
        <f t="shared" si="5"/>
        <v>8.2778799999999997</v>
      </c>
      <c r="N19">
        <v>76.352999999999994</v>
      </c>
      <c r="O19">
        <v>15.369119999999999</v>
      </c>
    </row>
    <row r="22" spans="1:15" x14ac:dyDescent="0.35">
      <c r="A22" s="1"/>
      <c r="B22" s="1"/>
      <c r="D22" s="1"/>
      <c r="E22" s="1"/>
      <c r="F22" s="1"/>
      <c r="G22" s="1"/>
      <c r="H22" s="1"/>
      <c r="I22" s="1"/>
    </row>
    <row r="23" spans="1:15" x14ac:dyDescent="0.35">
      <c r="A23" s="1"/>
      <c r="B23" s="1"/>
      <c r="D23" s="1"/>
      <c r="E23" s="1"/>
      <c r="F23" s="2"/>
      <c r="G23" s="1"/>
      <c r="H23" s="1"/>
      <c r="I23" s="1"/>
    </row>
    <row r="24" spans="1:15" x14ac:dyDescent="0.35">
      <c r="A24" s="1"/>
      <c r="B24" s="1"/>
      <c r="D24" s="1"/>
      <c r="E24" s="1"/>
      <c r="F24" s="1"/>
      <c r="G24" s="1"/>
      <c r="H24" s="1"/>
      <c r="I24" s="1"/>
    </row>
    <row r="25" spans="1:15" x14ac:dyDescent="0.35">
      <c r="A25" s="1"/>
      <c r="B25" s="1"/>
      <c r="D25" s="1"/>
      <c r="E25" s="1"/>
      <c r="F25" s="1"/>
      <c r="G25" s="1"/>
      <c r="H25" s="1"/>
      <c r="I25" s="1"/>
    </row>
    <row r="26" spans="1:15" x14ac:dyDescent="0.35">
      <c r="A26" s="1"/>
      <c r="B26" s="1"/>
      <c r="D26" s="1"/>
      <c r="E26" s="1"/>
      <c r="F26" s="1"/>
      <c r="G26" s="1"/>
      <c r="H26" s="1"/>
      <c r="I26" s="1"/>
    </row>
    <row r="27" spans="1:15" x14ac:dyDescent="0.35">
      <c r="A27" s="1"/>
      <c r="B27" s="1"/>
      <c r="D27" s="1"/>
      <c r="E27" s="1"/>
      <c r="F27" s="1"/>
      <c r="G27" s="1"/>
      <c r="H27" s="1"/>
      <c r="I27" s="1"/>
    </row>
    <row r="28" spans="1:15" x14ac:dyDescent="0.35">
      <c r="A28" s="1"/>
      <c r="B28" s="1"/>
      <c r="D28" s="1"/>
      <c r="E28" s="1"/>
      <c r="F28" s="1"/>
      <c r="G28" s="1"/>
      <c r="H28" s="1"/>
      <c r="I28" s="1"/>
    </row>
    <row r="29" spans="1:15" x14ac:dyDescent="0.35">
      <c r="A29" s="1"/>
      <c r="B29" s="1"/>
      <c r="D29" s="1"/>
      <c r="E29" s="1"/>
      <c r="F29" s="1"/>
      <c r="G29" s="1"/>
      <c r="H29" s="1"/>
      <c r="I29" s="1"/>
    </row>
    <row r="30" spans="1:15" x14ac:dyDescent="0.35">
      <c r="A30" s="1"/>
      <c r="B30" s="1"/>
      <c r="D30" s="1"/>
      <c r="E30" s="1"/>
      <c r="F30" s="1"/>
      <c r="G30" s="1"/>
      <c r="H30" s="1"/>
      <c r="I30" s="1"/>
    </row>
    <row r="32" spans="1:15" x14ac:dyDescent="0.35">
      <c r="A32" s="1"/>
      <c r="B32" s="1"/>
      <c r="D32" s="1"/>
      <c r="E32" s="1"/>
      <c r="F32" s="1"/>
      <c r="G32" s="1"/>
      <c r="H32" s="1"/>
      <c r="I32" s="1"/>
    </row>
    <row r="33" spans="1:9" x14ac:dyDescent="0.35">
      <c r="A33" s="1"/>
      <c r="B33" s="1"/>
      <c r="D33" s="1"/>
      <c r="E33" s="1"/>
      <c r="F33" s="1"/>
      <c r="G33" s="1"/>
      <c r="H33" s="1"/>
      <c r="I33" s="1"/>
    </row>
    <row r="34" spans="1:9" x14ac:dyDescent="0.35">
      <c r="A34" s="1"/>
      <c r="B34" s="1"/>
      <c r="D34" s="1"/>
      <c r="E34" s="1"/>
      <c r="F34" s="1"/>
      <c r="G34" s="1"/>
      <c r="H34" s="1"/>
      <c r="I34" s="1"/>
    </row>
    <row r="35" spans="1:9" x14ac:dyDescent="0.35">
      <c r="A35" s="1"/>
      <c r="B35" s="1"/>
      <c r="D35" s="1"/>
      <c r="E35" s="1"/>
      <c r="F35" s="1"/>
      <c r="G35" s="1"/>
      <c r="H35" s="1"/>
      <c r="I35" s="1"/>
    </row>
    <row r="36" spans="1:9" x14ac:dyDescent="0.35">
      <c r="A36" s="1"/>
      <c r="B36" s="1"/>
      <c r="D36" s="1"/>
      <c r="E36" s="1"/>
      <c r="F36" s="1"/>
      <c r="G36" s="1"/>
      <c r="H36" s="1"/>
      <c r="I36" s="1"/>
    </row>
    <row r="37" spans="1:9" x14ac:dyDescent="0.35">
      <c r="A37" s="1"/>
      <c r="B37" s="1"/>
      <c r="D37" s="1"/>
      <c r="E37" s="1"/>
      <c r="F37" s="1"/>
      <c r="G37" s="1"/>
      <c r="H37" s="1"/>
      <c r="I37" s="1"/>
    </row>
    <row r="38" spans="1:9" x14ac:dyDescent="0.35">
      <c r="A38" s="1"/>
      <c r="B38" s="1"/>
      <c r="D38" s="1"/>
      <c r="E38" s="1"/>
      <c r="F38" s="1"/>
      <c r="G38" s="1"/>
      <c r="H38" s="1"/>
      <c r="I38" s="1"/>
    </row>
    <row r="39" spans="1:9" x14ac:dyDescent="0.35">
      <c r="A39" s="1"/>
      <c r="B39" s="1"/>
      <c r="D39" s="1"/>
      <c r="E39" s="1"/>
      <c r="F39" s="1"/>
      <c r="G39" s="1"/>
      <c r="H39" s="1"/>
      <c r="I39" s="1"/>
    </row>
  </sheetData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6A0C-1742-47CA-8F90-A4DCF54A6B84}">
  <dimension ref="A1:E19"/>
  <sheetViews>
    <sheetView workbookViewId="0">
      <selection activeCell="E3" sqref="E3"/>
    </sheetView>
  </sheetViews>
  <sheetFormatPr defaultRowHeight="14.5" x14ac:dyDescent="0.35"/>
  <cols>
    <col min="2" max="2" width="15.36328125" customWidth="1"/>
    <col min="3" max="3" width="14.81640625" customWidth="1"/>
  </cols>
  <sheetData>
    <row r="1" spans="1:5" ht="18.5" x14ac:dyDescent="0.45">
      <c r="A1" s="28" t="s">
        <v>30</v>
      </c>
      <c r="B1" s="28"/>
      <c r="C1" s="28"/>
      <c r="D1" s="29" t="s">
        <v>31</v>
      </c>
      <c r="E1" s="29"/>
    </row>
    <row r="2" spans="1:5" x14ac:dyDescent="0.35">
      <c r="A2" s="10" t="s">
        <v>2</v>
      </c>
      <c r="B2" s="10" t="s">
        <v>52</v>
      </c>
      <c r="C2" s="10" t="s">
        <v>32</v>
      </c>
      <c r="D2" s="11" t="s">
        <v>33</v>
      </c>
      <c r="E2" s="11" t="s">
        <v>34</v>
      </c>
    </row>
    <row r="3" spans="1:5" x14ac:dyDescent="0.35">
      <c r="A3" s="4" t="s">
        <v>35</v>
      </c>
      <c r="B3" s="12">
        <v>2.2999999999999998</v>
      </c>
      <c r="C3" s="12">
        <v>125.95</v>
      </c>
      <c r="D3" s="13">
        <f>B3+C3</f>
        <v>128.25</v>
      </c>
      <c r="E3" s="13">
        <f>(B3/D3)*100</f>
        <v>1.7933723196881091</v>
      </c>
    </row>
    <row r="4" spans="1:5" x14ac:dyDescent="0.35">
      <c r="A4" s="4" t="s">
        <v>36</v>
      </c>
      <c r="B4" s="12">
        <v>2.06</v>
      </c>
      <c r="C4" s="12">
        <v>152.19999999999999</v>
      </c>
      <c r="D4" s="13">
        <f t="shared" ref="D4:D19" si="0">B4+C4</f>
        <v>154.26</v>
      </c>
      <c r="E4" s="13">
        <f t="shared" ref="E4:E19" si="1">(B4/D4)*100</f>
        <v>1.3354077531440427</v>
      </c>
    </row>
    <row r="5" spans="1:5" x14ac:dyDescent="0.35">
      <c r="A5" s="4" t="s">
        <v>37</v>
      </c>
      <c r="B5" s="12">
        <v>0.95</v>
      </c>
      <c r="C5" s="12">
        <v>142.32999999999998</v>
      </c>
      <c r="D5" s="13">
        <f t="shared" si="0"/>
        <v>143.27999999999997</v>
      </c>
      <c r="E5" s="13">
        <f t="shared" si="1"/>
        <v>0.66303740926856514</v>
      </c>
    </row>
    <row r="6" spans="1:5" x14ac:dyDescent="0.35">
      <c r="A6" s="4" t="s">
        <v>38</v>
      </c>
      <c r="B6" s="12">
        <v>1.26</v>
      </c>
      <c r="C6" s="12">
        <v>145.93</v>
      </c>
      <c r="D6" s="13">
        <f t="shared" si="0"/>
        <v>147.19</v>
      </c>
      <c r="E6" s="13">
        <f t="shared" si="1"/>
        <v>0.85603641551735854</v>
      </c>
    </row>
    <row r="7" spans="1:5" x14ac:dyDescent="0.35">
      <c r="A7" s="4" t="s">
        <v>39</v>
      </c>
      <c r="B7" s="12">
        <v>1.22</v>
      </c>
      <c r="C7" s="12">
        <v>155.54</v>
      </c>
      <c r="D7" s="13">
        <f t="shared" si="0"/>
        <v>156.76</v>
      </c>
      <c r="E7" s="13">
        <f t="shared" si="1"/>
        <v>0.77825976014289366</v>
      </c>
    </row>
    <row r="8" spans="1:5" x14ac:dyDescent="0.35">
      <c r="A8" s="4" t="s">
        <v>40</v>
      </c>
      <c r="B8" s="12">
        <v>1.02</v>
      </c>
      <c r="C8" s="12">
        <v>122.78</v>
      </c>
      <c r="D8" s="13">
        <f t="shared" si="0"/>
        <v>123.8</v>
      </c>
      <c r="E8" s="13">
        <f t="shared" si="1"/>
        <v>0.8239095315024233</v>
      </c>
    </row>
    <row r="9" spans="1:5" x14ac:dyDescent="0.35">
      <c r="A9" s="4" t="s">
        <v>41</v>
      </c>
      <c r="B9" s="12">
        <v>1.68</v>
      </c>
      <c r="C9" s="12">
        <v>103.63999999999999</v>
      </c>
      <c r="D9" s="13">
        <f t="shared" si="0"/>
        <v>105.32</v>
      </c>
      <c r="E9" s="13">
        <f t="shared" si="1"/>
        <v>1.5951386251424231</v>
      </c>
    </row>
    <row r="10" spans="1:5" x14ac:dyDescent="0.35">
      <c r="A10" s="4" t="s">
        <v>42</v>
      </c>
      <c r="B10" s="12">
        <v>2.72</v>
      </c>
      <c r="C10" s="12">
        <v>118.32</v>
      </c>
      <c r="D10" s="13">
        <f t="shared" si="0"/>
        <v>121.03999999999999</v>
      </c>
      <c r="E10" s="13">
        <f t="shared" si="1"/>
        <v>2.2471910112359552</v>
      </c>
    </row>
    <row r="11" spans="1:5" x14ac:dyDescent="0.35">
      <c r="A11" s="14" t="s">
        <v>43</v>
      </c>
      <c r="B11" s="12">
        <v>2.92</v>
      </c>
      <c r="C11" s="12">
        <v>129.47999999999999</v>
      </c>
      <c r="D11" s="13">
        <f t="shared" si="0"/>
        <v>132.39999999999998</v>
      </c>
      <c r="E11" s="13">
        <f t="shared" si="1"/>
        <v>2.2054380664652573</v>
      </c>
    </row>
    <row r="12" spans="1:5" x14ac:dyDescent="0.35">
      <c r="A12" s="4" t="s">
        <v>44</v>
      </c>
      <c r="B12" s="12">
        <v>2.94</v>
      </c>
      <c r="C12" s="12">
        <v>124.46000000000001</v>
      </c>
      <c r="D12" s="13">
        <f t="shared" si="0"/>
        <v>127.4</v>
      </c>
      <c r="E12" s="13">
        <f t="shared" si="1"/>
        <v>2.3076923076923075</v>
      </c>
    </row>
    <row r="13" spans="1:5" x14ac:dyDescent="0.35">
      <c r="A13" s="4" t="s">
        <v>45</v>
      </c>
      <c r="B13" s="12">
        <v>1.91</v>
      </c>
      <c r="C13" s="12">
        <v>127.37</v>
      </c>
      <c r="D13" s="13">
        <f t="shared" si="0"/>
        <v>129.28</v>
      </c>
      <c r="E13" s="13">
        <f t="shared" si="1"/>
        <v>1.4774133663366336</v>
      </c>
    </row>
    <row r="14" spans="1:5" x14ac:dyDescent="0.35">
      <c r="A14" s="4" t="s">
        <v>46</v>
      </c>
      <c r="B14" s="12">
        <v>2.38</v>
      </c>
      <c r="C14" s="12">
        <v>120.19</v>
      </c>
      <c r="D14" s="13">
        <f t="shared" si="0"/>
        <v>122.57</v>
      </c>
      <c r="E14" s="13">
        <f t="shared" si="1"/>
        <v>1.9417475728155342</v>
      </c>
    </row>
    <row r="15" spans="1:5" x14ac:dyDescent="0.35">
      <c r="A15" s="4" t="s">
        <v>47</v>
      </c>
      <c r="B15" s="12">
        <v>2.4</v>
      </c>
      <c r="C15" s="12">
        <v>117.03999999999999</v>
      </c>
      <c r="D15" s="13">
        <f t="shared" si="0"/>
        <v>119.44</v>
      </c>
      <c r="E15" s="13">
        <f t="shared" si="1"/>
        <v>2.0093770931011385</v>
      </c>
    </row>
    <row r="16" spans="1:5" x14ac:dyDescent="0.35">
      <c r="A16" s="4" t="s">
        <v>48</v>
      </c>
      <c r="B16" s="12">
        <v>1.24</v>
      </c>
      <c r="C16" s="12">
        <v>105.84</v>
      </c>
      <c r="D16" s="13">
        <f t="shared" si="0"/>
        <v>107.08</v>
      </c>
      <c r="E16" s="13">
        <f t="shared" si="1"/>
        <v>1.1580127007844603</v>
      </c>
    </row>
    <row r="17" spans="1:5" x14ac:dyDescent="0.35">
      <c r="A17" s="4" t="s">
        <v>49</v>
      </c>
      <c r="B17" s="12">
        <v>1.45</v>
      </c>
      <c r="C17" s="12">
        <v>119.66</v>
      </c>
      <c r="D17" s="13">
        <f t="shared" si="0"/>
        <v>121.11</v>
      </c>
      <c r="E17" s="13">
        <f t="shared" si="1"/>
        <v>1.1972586904467013</v>
      </c>
    </row>
    <row r="18" spans="1:5" x14ac:dyDescent="0.35">
      <c r="A18" s="4" t="s">
        <v>50</v>
      </c>
      <c r="B18" s="12">
        <v>1.1499999999999999</v>
      </c>
      <c r="C18" s="12">
        <v>106.33</v>
      </c>
      <c r="D18" s="13">
        <f t="shared" si="0"/>
        <v>107.48</v>
      </c>
      <c r="E18" s="13">
        <f t="shared" si="1"/>
        <v>1.0699665053963527</v>
      </c>
    </row>
    <row r="19" spans="1:5" x14ac:dyDescent="0.35">
      <c r="A19" s="4" t="s">
        <v>51</v>
      </c>
      <c r="B19" s="12">
        <v>1.69</v>
      </c>
      <c r="C19" s="12">
        <v>112.30999999999999</v>
      </c>
      <c r="D19" s="13">
        <f t="shared" si="0"/>
        <v>113.99999999999999</v>
      </c>
      <c r="E19" s="13">
        <f t="shared" si="1"/>
        <v>1.4824561403508774</v>
      </c>
    </row>
  </sheetData>
  <mergeCells count="2">
    <mergeCell ref="A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01C1-156E-4BFF-8A05-D8F922F315C5}">
  <dimension ref="A1:K19"/>
  <sheetViews>
    <sheetView workbookViewId="0">
      <selection activeCell="P8" sqref="P8"/>
    </sheetView>
  </sheetViews>
  <sheetFormatPr defaultRowHeight="14.5" x14ac:dyDescent="0.35"/>
  <cols>
    <col min="4" max="4" width="13.81640625" customWidth="1"/>
    <col min="5" max="5" width="14.90625" customWidth="1"/>
    <col min="6" max="6" width="13.453125" customWidth="1"/>
    <col min="8" max="8" width="13.6328125" customWidth="1"/>
    <col min="9" max="9" width="13.08984375" customWidth="1"/>
  </cols>
  <sheetData>
    <row r="1" spans="1:11" ht="18.5" x14ac:dyDescent="0.45">
      <c r="A1" s="28" t="s">
        <v>30</v>
      </c>
      <c r="B1" s="28"/>
      <c r="C1" s="28"/>
      <c r="D1" s="28"/>
      <c r="E1" s="28"/>
      <c r="F1" s="28"/>
      <c r="H1" s="30" t="s">
        <v>31</v>
      </c>
      <c r="I1" s="30"/>
      <c r="J1" s="30"/>
      <c r="K1" s="30"/>
    </row>
    <row r="2" spans="1:11" ht="87" x14ac:dyDescent="0.3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H2" s="16" t="s">
        <v>59</v>
      </c>
      <c r="I2" s="16" t="s">
        <v>60</v>
      </c>
      <c r="J2" s="16" t="s">
        <v>61</v>
      </c>
      <c r="K2" s="16" t="s">
        <v>62</v>
      </c>
    </row>
    <row r="3" spans="1:11" x14ac:dyDescent="0.35">
      <c r="A3" s="17" t="s">
        <v>0</v>
      </c>
      <c r="B3" s="17">
        <v>154</v>
      </c>
      <c r="C3" s="18">
        <v>15.76</v>
      </c>
      <c r="D3" s="18">
        <v>5.0579999999999998</v>
      </c>
      <c r="E3" s="18">
        <v>20.733000000000001</v>
      </c>
      <c r="F3" s="18">
        <v>20.414999999999999</v>
      </c>
      <c r="G3" s="19"/>
      <c r="H3" s="19">
        <f>E3-C3</f>
        <v>4.9730000000000008</v>
      </c>
      <c r="I3" s="20">
        <f>F3-C3</f>
        <v>4.6549999999999994</v>
      </c>
      <c r="J3" s="19">
        <f>H3-I3</f>
        <v>0.31800000000000139</v>
      </c>
      <c r="K3" s="19">
        <f>J3/H3*100</f>
        <v>6.3945304645083718</v>
      </c>
    </row>
    <row r="4" spans="1:11" x14ac:dyDescent="0.35">
      <c r="A4" s="17" t="s">
        <v>1</v>
      </c>
      <c r="B4" s="17">
        <v>397</v>
      </c>
      <c r="C4" s="18">
        <v>18.998000000000001</v>
      </c>
      <c r="D4" s="18">
        <v>5.3179999999999996</v>
      </c>
      <c r="E4" s="18">
        <v>24.19</v>
      </c>
      <c r="F4" s="18">
        <v>23.911000000000001</v>
      </c>
      <c r="G4" s="19"/>
      <c r="H4" s="19">
        <f t="shared" ref="H4:H19" si="0">E4-C4</f>
        <v>5.1920000000000002</v>
      </c>
      <c r="I4" s="20">
        <f t="shared" ref="I4:I19" si="1">F4-C4</f>
        <v>4.9130000000000003</v>
      </c>
      <c r="J4" s="19">
        <f t="shared" ref="J4:J19" si="2">H4-I4</f>
        <v>0.27899999999999991</v>
      </c>
      <c r="K4" s="19">
        <f t="shared" ref="K4:K19" si="3">J4/H4*100</f>
        <v>5.3736517719568546</v>
      </c>
    </row>
    <row r="5" spans="1:11" x14ac:dyDescent="0.35">
      <c r="A5" s="17" t="s">
        <v>3</v>
      </c>
      <c r="B5" s="17">
        <v>329</v>
      </c>
      <c r="C5" s="18">
        <v>18.666</v>
      </c>
      <c r="D5" s="18">
        <v>5.5339999999999998</v>
      </c>
      <c r="E5" s="18">
        <v>24.116</v>
      </c>
      <c r="F5" s="18">
        <v>23.774000000000001</v>
      </c>
      <c r="G5" s="19"/>
      <c r="H5" s="19">
        <f t="shared" si="0"/>
        <v>5.4499999999999993</v>
      </c>
      <c r="I5" s="20">
        <f t="shared" si="1"/>
        <v>5.1080000000000005</v>
      </c>
      <c r="J5" s="19">
        <f t="shared" si="2"/>
        <v>0.34199999999999875</v>
      </c>
      <c r="K5" s="19">
        <f t="shared" si="3"/>
        <v>6.2752293577981426</v>
      </c>
    </row>
    <row r="6" spans="1:11" x14ac:dyDescent="0.35">
      <c r="A6" s="17" t="s">
        <v>4</v>
      </c>
      <c r="B6" s="17">
        <v>425</v>
      </c>
      <c r="C6" s="18">
        <v>19.143999999999998</v>
      </c>
      <c r="D6" s="18">
        <v>5.3940000000000001</v>
      </c>
      <c r="E6" s="18">
        <v>24.425000000000001</v>
      </c>
      <c r="F6" s="18">
        <v>24.091999999999999</v>
      </c>
      <c r="G6" s="19"/>
      <c r="H6" s="19">
        <f t="shared" si="0"/>
        <v>5.2810000000000024</v>
      </c>
      <c r="I6" s="20">
        <f t="shared" si="1"/>
        <v>4.9480000000000004</v>
      </c>
      <c r="J6" s="19">
        <f t="shared" si="2"/>
        <v>0.33300000000000196</v>
      </c>
      <c r="K6" s="19">
        <f t="shared" si="3"/>
        <v>6.305623934860856</v>
      </c>
    </row>
    <row r="7" spans="1:11" x14ac:dyDescent="0.35">
      <c r="A7" s="17" t="s">
        <v>5</v>
      </c>
      <c r="B7" s="17">
        <v>416</v>
      </c>
      <c r="C7" s="18">
        <v>14.574999999999999</v>
      </c>
      <c r="D7" s="18">
        <v>5.157</v>
      </c>
      <c r="E7" s="18">
        <v>19.611000000000001</v>
      </c>
      <c r="F7" s="18">
        <v>19.305</v>
      </c>
      <c r="G7" s="19"/>
      <c r="H7" s="19">
        <f t="shared" si="0"/>
        <v>5.0360000000000014</v>
      </c>
      <c r="I7" s="20">
        <f t="shared" si="1"/>
        <v>4.7300000000000004</v>
      </c>
      <c r="J7" s="19">
        <f t="shared" si="2"/>
        <v>0.30600000000000094</v>
      </c>
      <c r="K7" s="19">
        <f t="shared" si="3"/>
        <v>6.0762509928514863</v>
      </c>
    </row>
    <row r="8" spans="1:11" x14ac:dyDescent="0.35">
      <c r="A8" s="17" t="s">
        <v>6</v>
      </c>
      <c r="B8" s="17">
        <v>392</v>
      </c>
      <c r="C8" s="18">
        <v>17.716999999999999</v>
      </c>
      <c r="D8" s="18">
        <v>5.6260000000000003</v>
      </c>
      <c r="E8" s="18">
        <v>23.189</v>
      </c>
      <c r="F8" s="18">
        <v>22.792999999999999</v>
      </c>
      <c r="G8" s="19"/>
      <c r="H8" s="19">
        <f t="shared" si="0"/>
        <v>5.4720000000000013</v>
      </c>
      <c r="I8" s="20">
        <f t="shared" si="1"/>
        <v>5.0760000000000005</v>
      </c>
      <c r="J8" s="19">
        <f t="shared" si="2"/>
        <v>0.3960000000000008</v>
      </c>
      <c r="K8" s="19">
        <f t="shared" si="3"/>
        <v>7.2368421052631708</v>
      </c>
    </row>
    <row r="9" spans="1:11" x14ac:dyDescent="0.35">
      <c r="A9" s="17" t="s">
        <v>7</v>
      </c>
      <c r="B9" s="17">
        <v>278</v>
      </c>
      <c r="C9" s="18">
        <v>15.295</v>
      </c>
      <c r="D9" s="18">
        <v>5.3029999999999999</v>
      </c>
      <c r="E9" s="18">
        <v>20.501999999999999</v>
      </c>
      <c r="F9" s="18">
        <v>20.18</v>
      </c>
      <c r="G9" s="19"/>
      <c r="H9" s="19">
        <f t="shared" si="0"/>
        <v>5.206999999999999</v>
      </c>
      <c r="I9" s="20">
        <f t="shared" si="1"/>
        <v>4.8849999999999998</v>
      </c>
      <c r="J9" s="19">
        <f t="shared" si="2"/>
        <v>0.32199999999999918</v>
      </c>
      <c r="K9" s="19">
        <f t="shared" si="3"/>
        <v>6.1839830996735019</v>
      </c>
    </row>
    <row r="10" spans="1:11" x14ac:dyDescent="0.35">
      <c r="A10" s="17" t="s">
        <v>8</v>
      </c>
      <c r="B10" s="17">
        <v>498</v>
      </c>
      <c r="C10" s="18">
        <v>19.579999999999998</v>
      </c>
      <c r="D10" s="18">
        <v>5.0830000000000002</v>
      </c>
      <c r="E10" s="18">
        <v>24.58</v>
      </c>
      <c r="F10" s="18">
        <v>24.27</v>
      </c>
      <c r="G10" s="19"/>
      <c r="H10" s="19">
        <f t="shared" si="0"/>
        <v>5</v>
      </c>
      <c r="I10" s="20">
        <f t="shared" si="1"/>
        <v>4.6900000000000013</v>
      </c>
      <c r="J10" s="19">
        <f t="shared" si="2"/>
        <v>0.30999999999999872</v>
      </c>
      <c r="K10" s="19">
        <f t="shared" si="3"/>
        <v>6.1999999999999744</v>
      </c>
    </row>
    <row r="11" spans="1:11" x14ac:dyDescent="0.35">
      <c r="A11" s="17" t="s">
        <v>9</v>
      </c>
      <c r="B11" s="17">
        <v>386</v>
      </c>
      <c r="C11" s="18">
        <v>15.993</v>
      </c>
      <c r="D11" s="18">
        <v>5.48</v>
      </c>
      <c r="E11" s="18">
        <v>21.331</v>
      </c>
      <c r="F11" s="18">
        <v>21.007999999999999</v>
      </c>
      <c r="G11" s="19"/>
      <c r="H11" s="19">
        <f t="shared" si="0"/>
        <v>5.3379999999999992</v>
      </c>
      <c r="I11" s="20">
        <f t="shared" si="1"/>
        <v>5.0149999999999988</v>
      </c>
      <c r="J11" s="19">
        <f t="shared" si="2"/>
        <v>0.3230000000000004</v>
      </c>
      <c r="K11" s="19">
        <f t="shared" si="3"/>
        <v>6.0509554140127468</v>
      </c>
    </row>
    <row r="12" spans="1:11" x14ac:dyDescent="0.35">
      <c r="A12" s="17" t="s">
        <v>10</v>
      </c>
      <c r="B12" s="17">
        <v>389</v>
      </c>
      <c r="C12" s="18">
        <v>14.395</v>
      </c>
      <c r="D12" s="18">
        <v>5.5469999999999997</v>
      </c>
      <c r="E12" s="18">
        <v>19.847999999999999</v>
      </c>
      <c r="F12" s="18">
        <v>19.530999999999999</v>
      </c>
      <c r="G12" s="19"/>
      <c r="H12" s="19">
        <f t="shared" si="0"/>
        <v>5.4529999999999994</v>
      </c>
      <c r="I12" s="20">
        <f t="shared" si="1"/>
        <v>5.1359999999999992</v>
      </c>
      <c r="J12" s="19">
        <f t="shared" si="2"/>
        <v>0.31700000000000017</v>
      </c>
      <c r="K12" s="19">
        <f t="shared" si="3"/>
        <v>5.8133137722354702</v>
      </c>
    </row>
    <row r="13" spans="1:11" x14ac:dyDescent="0.35">
      <c r="A13" s="17" t="s">
        <v>11</v>
      </c>
      <c r="B13" s="17">
        <v>490</v>
      </c>
      <c r="C13" s="18">
        <v>20.602</v>
      </c>
      <c r="D13" s="18">
        <v>5.2389999999999999</v>
      </c>
      <c r="E13" s="18">
        <v>25.759</v>
      </c>
      <c r="F13" s="18">
        <v>25.463000000000001</v>
      </c>
      <c r="G13" s="19"/>
      <c r="H13" s="19">
        <f t="shared" si="0"/>
        <v>5.157</v>
      </c>
      <c r="I13" s="20">
        <f t="shared" si="1"/>
        <v>4.8610000000000007</v>
      </c>
      <c r="J13" s="19">
        <f t="shared" si="2"/>
        <v>0.29599999999999937</v>
      </c>
      <c r="K13" s="19">
        <f t="shared" si="3"/>
        <v>5.7397711847973509</v>
      </c>
    </row>
    <row r="14" spans="1:11" x14ac:dyDescent="0.35">
      <c r="A14" s="17" t="s">
        <v>12</v>
      </c>
      <c r="B14" s="17">
        <v>460</v>
      </c>
      <c r="C14" s="18">
        <v>19.596</v>
      </c>
      <c r="D14" s="18">
        <v>5.1989999999999998</v>
      </c>
      <c r="E14" s="18">
        <v>24.707999999999998</v>
      </c>
      <c r="F14" s="18">
        <v>24.292000000000002</v>
      </c>
      <c r="G14" s="19"/>
      <c r="H14" s="19">
        <f t="shared" si="0"/>
        <v>5.1119999999999983</v>
      </c>
      <c r="I14" s="20">
        <f t="shared" si="1"/>
        <v>4.6960000000000015</v>
      </c>
      <c r="J14" s="19">
        <f t="shared" si="2"/>
        <v>0.41599999999999682</v>
      </c>
      <c r="K14" s="19">
        <f t="shared" si="3"/>
        <v>8.1377151799686409</v>
      </c>
    </row>
    <row r="15" spans="1:11" x14ac:dyDescent="0.35">
      <c r="A15" s="17" t="s">
        <v>13</v>
      </c>
      <c r="B15" s="17">
        <v>343</v>
      </c>
      <c r="C15" s="18">
        <v>16.186</v>
      </c>
      <c r="D15" s="18">
        <v>5.367</v>
      </c>
      <c r="E15" s="18">
        <v>21.43</v>
      </c>
      <c r="F15" s="18">
        <v>21.137</v>
      </c>
      <c r="G15" s="19"/>
      <c r="H15" s="19">
        <f t="shared" si="0"/>
        <v>5.2439999999999998</v>
      </c>
      <c r="I15" s="20">
        <f t="shared" si="1"/>
        <v>4.9510000000000005</v>
      </c>
      <c r="J15" s="19">
        <f t="shared" si="2"/>
        <v>0.29299999999999926</v>
      </c>
      <c r="K15" s="19">
        <f t="shared" si="3"/>
        <v>5.5873379099923586</v>
      </c>
    </row>
    <row r="16" spans="1:11" x14ac:dyDescent="0.35">
      <c r="A16" s="17" t="s">
        <v>14</v>
      </c>
      <c r="B16" s="17">
        <v>412</v>
      </c>
      <c r="C16" s="18">
        <v>15.079000000000001</v>
      </c>
      <c r="D16" s="18">
        <v>5.96</v>
      </c>
      <c r="E16" s="18">
        <v>20.943999999999999</v>
      </c>
      <c r="F16" s="18">
        <v>20.550999999999998</v>
      </c>
      <c r="G16" s="19"/>
      <c r="H16" s="19">
        <f t="shared" si="0"/>
        <v>5.8649999999999984</v>
      </c>
      <c r="I16" s="20">
        <f t="shared" si="1"/>
        <v>5.4719999999999978</v>
      </c>
      <c r="J16" s="19">
        <f t="shared" si="2"/>
        <v>0.39300000000000068</v>
      </c>
      <c r="K16" s="19">
        <f t="shared" si="3"/>
        <v>6.7007672634271236</v>
      </c>
    </row>
    <row r="17" spans="1:11" x14ac:dyDescent="0.35">
      <c r="A17" s="17" t="s">
        <v>15</v>
      </c>
      <c r="B17" s="17">
        <v>409</v>
      </c>
      <c r="C17" s="18">
        <v>15.372</v>
      </c>
      <c r="D17" s="18">
        <v>5.4569999999999999</v>
      </c>
      <c r="E17" s="18">
        <v>20.748999999999999</v>
      </c>
      <c r="F17" s="18">
        <v>20.413</v>
      </c>
      <c r="G17" s="19"/>
      <c r="H17" s="19">
        <f t="shared" si="0"/>
        <v>5.3769999999999989</v>
      </c>
      <c r="I17" s="20">
        <f t="shared" si="1"/>
        <v>5.0410000000000004</v>
      </c>
      <c r="J17" s="19">
        <f t="shared" si="2"/>
        <v>0.33599999999999852</v>
      </c>
      <c r="K17" s="19">
        <f t="shared" si="3"/>
        <v>6.2488376418076728</v>
      </c>
    </row>
    <row r="18" spans="1:11" x14ac:dyDescent="0.35">
      <c r="A18" s="17" t="s">
        <v>16</v>
      </c>
      <c r="B18" s="17">
        <v>527</v>
      </c>
      <c r="C18" s="18">
        <v>20.565999999999999</v>
      </c>
      <c r="D18" s="18">
        <v>5.0410000000000004</v>
      </c>
      <c r="E18" s="18">
        <v>25.512</v>
      </c>
      <c r="F18" s="18">
        <v>25.181999999999999</v>
      </c>
      <c r="G18" s="19"/>
      <c r="H18" s="19">
        <f t="shared" si="0"/>
        <v>4.9460000000000015</v>
      </c>
      <c r="I18" s="20">
        <f t="shared" si="1"/>
        <v>4.6159999999999997</v>
      </c>
      <c r="J18" s="19">
        <f t="shared" si="2"/>
        <v>0.33000000000000185</v>
      </c>
      <c r="K18" s="19">
        <f t="shared" si="3"/>
        <v>6.6720582288718511</v>
      </c>
    </row>
    <row r="19" spans="1:11" x14ac:dyDescent="0.35">
      <c r="A19" s="17" t="s">
        <v>17</v>
      </c>
      <c r="B19" s="17">
        <v>447</v>
      </c>
      <c r="C19" s="17">
        <v>18.89</v>
      </c>
      <c r="D19" s="18">
        <v>5.5730000000000004</v>
      </c>
      <c r="E19" s="18">
        <v>24.32</v>
      </c>
      <c r="F19" s="18">
        <v>23.88</v>
      </c>
      <c r="G19" s="19"/>
      <c r="H19" s="19">
        <f t="shared" si="0"/>
        <v>5.43</v>
      </c>
      <c r="I19" s="20">
        <f t="shared" si="1"/>
        <v>4.9899999999999984</v>
      </c>
      <c r="J19" s="19">
        <f t="shared" si="2"/>
        <v>0.44000000000000128</v>
      </c>
      <c r="K19" s="19">
        <f t="shared" si="3"/>
        <v>8.1031307550644804</v>
      </c>
    </row>
  </sheetData>
  <mergeCells count="2">
    <mergeCell ref="A1:F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70C0-EBC4-4597-8262-B29B3BEAC142}">
  <dimension ref="A1:D18"/>
  <sheetViews>
    <sheetView workbookViewId="0">
      <selection activeCell="H14" sqref="H14"/>
    </sheetView>
  </sheetViews>
  <sheetFormatPr defaultRowHeight="14.5" x14ac:dyDescent="0.35"/>
  <sheetData>
    <row r="1" spans="1:4" x14ac:dyDescent="0.35">
      <c r="A1" t="s">
        <v>2</v>
      </c>
      <c r="B1" t="s">
        <v>63</v>
      </c>
      <c r="C1" t="s">
        <v>64</v>
      </c>
      <c r="D1" t="s">
        <v>65</v>
      </c>
    </row>
    <row r="2" spans="1:4" x14ac:dyDescent="0.35">
      <c r="A2" t="s">
        <v>0</v>
      </c>
      <c r="B2" t="s">
        <v>0</v>
      </c>
      <c r="C2">
        <v>0</v>
      </c>
      <c r="D2">
        <v>0</v>
      </c>
    </row>
    <row r="3" spans="1:4" x14ac:dyDescent="0.35">
      <c r="A3" t="s">
        <v>1</v>
      </c>
      <c r="B3" t="s">
        <v>1</v>
      </c>
      <c r="C3">
        <v>0</v>
      </c>
      <c r="D3">
        <v>0</v>
      </c>
    </row>
    <row r="4" spans="1:4" x14ac:dyDescent="0.35">
      <c r="A4" t="s">
        <v>3</v>
      </c>
      <c r="B4" t="s">
        <v>66</v>
      </c>
      <c r="C4">
        <v>10</v>
      </c>
      <c r="D4">
        <v>1</v>
      </c>
    </row>
    <row r="5" spans="1:4" x14ac:dyDescent="0.35">
      <c r="A5" t="s">
        <v>4</v>
      </c>
      <c r="B5" t="s">
        <v>66</v>
      </c>
      <c r="C5">
        <v>10</v>
      </c>
      <c r="D5">
        <v>1.5</v>
      </c>
    </row>
    <row r="6" spans="1:4" x14ac:dyDescent="0.35">
      <c r="A6" t="s">
        <v>5</v>
      </c>
      <c r="B6" t="s">
        <v>67</v>
      </c>
      <c r="C6">
        <v>17</v>
      </c>
      <c r="D6">
        <v>2</v>
      </c>
    </row>
    <row r="7" spans="1:4" x14ac:dyDescent="0.35">
      <c r="A7" t="s">
        <v>6</v>
      </c>
      <c r="B7" t="s">
        <v>67</v>
      </c>
      <c r="C7">
        <v>17</v>
      </c>
      <c r="D7">
        <v>1</v>
      </c>
    </row>
    <row r="8" spans="1:4" x14ac:dyDescent="0.35">
      <c r="A8" t="s">
        <v>7</v>
      </c>
      <c r="B8" t="s">
        <v>67</v>
      </c>
      <c r="C8">
        <v>17</v>
      </c>
      <c r="D8">
        <v>2</v>
      </c>
    </row>
    <row r="9" spans="1:4" x14ac:dyDescent="0.35">
      <c r="A9" t="s">
        <v>8</v>
      </c>
      <c r="B9" t="s">
        <v>68</v>
      </c>
      <c r="C9">
        <v>28</v>
      </c>
      <c r="D9">
        <v>0.5</v>
      </c>
    </row>
    <row r="10" spans="1:4" x14ac:dyDescent="0.35">
      <c r="A10" t="s">
        <v>9</v>
      </c>
      <c r="B10" t="s">
        <v>68</v>
      </c>
      <c r="C10">
        <v>28</v>
      </c>
      <c r="D10">
        <v>1</v>
      </c>
    </row>
    <row r="11" spans="1:4" x14ac:dyDescent="0.35">
      <c r="A11" t="s">
        <v>10</v>
      </c>
      <c r="B11" t="s">
        <v>68</v>
      </c>
      <c r="C11">
        <v>28</v>
      </c>
      <c r="D11">
        <v>1.5</v>
      </c>
    </row>
    <row r="12" spans="1:4" x14ac:dyDescent="0.35">
      <c r="A12" t="s">
        <v>11</v>
      </c>
      <c r="B12" t="s">
        <v>68</v>
      </c>
      <c r="C12">
        <v>28</v>
      </c>
      <c r="D12">
        <v>2</v>
      </c>
    </row>
    <row r="13" spans="1:4" x14ac:dyDescent="0.35">
      <c r="A13" t="s">
        <v>12</v>
      </c>
      <c r="B13" t="s">
        <v>69</v>
      </c>
      <c r="C13">
        <v>200</v>
      </c>
      <c r="D13">
        <v>0.5</v>
      </c>
    </row>
    <row r="14" spans="1:4" x14ac:dyDescent="0.35">
      <c r="A14" t="s">
        <v>13</v>
      </c>
      <c r="B14" t="s">
        <v>69</v>
      </c>
      <c r="C14">
        <v>200</v>
      </c>
      <c r="D14">
        <v>1</v>
      </c>
    </row>
    <row r="15" spans="1:4" x14ac:dyDescent="0.35">
      <c r="A15" t="s">
        <v>14</v>
      </c>
      <c r="B15" t="s">
        <v>69</v>
      </c>
      <c r="C15">
        <v>200</v>
      </c>
      <c r="D15">
        <v>1.5</v>
      </c>
    </row>
    <row r="16" spans="1:4" x14ac:dyDescent="0.35">
      <c r="A16" t="s">
        <v>15</v>
      </c>
      <c r="B16" t="s">
        <v>69</v>
      </c>
      <c r="C16">
        <v>200</v>
      </c>
      <c r="D16">
        <v>2</v>
      </c>
    </row>
    <row r="17" spans="1:4" x14ac:dyDescent="0.35">
      <c r="A17" t="s">
        <v>16</v>
      </c>
      <c r="B17" t="s">
        <v>70</v>
      </c>
      <c r="C17">
        <v>3</v>
      </c>
      <c r="D17">
        <v>0.5</v>
      </c>
    </row>
    <row r="18" spans="1:4" x14ac:dyDescent="0.35">
      <c r="A18" t="s">
        <v>17</v>
      </c>
      <c r="B18" t="s">
        <v>70</v>
      </c>
      <c r="C18">
        <v>3</v>
      </c>
      <c r="D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96DF-FC2B-4F97-8121-CF18B9E930F1}">
  <dimension ref="A1:J17"/>
  <sheetViews>
    <sheetView workbookViewId="0">
      <selection activeCell="N8" sqref="N8"/>
    </sheetView>
  </sheetViews>
  <sheetFormatPr defaultRowHeight="14.5" x14ac:dyDescent="0.35"/>
  <sheetData>
    <row r="1" spans="1:10" ht="18.5" x14ac:dyDescent="0.45">
      <c r="A1" s="28" t="s">
        <v>30</v>
      </c>
      <c r="B1" s="28"/>
      <c r="C1" s="28"/>
      <c r="D1" s="28"/>
      <c r="E1" s="30" t="s">
        <v>31</v>
      </c>
      <c r="F1" s="30"/>
      <c r="G1" s="30"/>
      <c r="H1" s="30"/>
      <c r="I1" s="30"/>
      <c r="J1" s="30"/>
    </row>
    <row r="2" spans="1:10" ht="58" x14ac:dyDescent="0.35">
      <c r="A2" s="21" t="s">
        <v>2</v>
      </c>
      <c r="B2" s="21" t="s">
        <v>71</v>
      </c>
      <c r="C2" s="21" t="s">
        <v>72</v>
      </c>
      <c r="D2" s="21" t="s">
        <v>73</v>
      </c>
      <c r="E2" s="22" t="s">
        <v>74</v>
      </c>
      <c r="F2" s="22" t="s">
        <v>75</v>
      </c>
      <c r="G2" s="22" t="s">
        <v>76</v>
      </c>
      <c r="H2" s="22" t="s">
        <v>77</v>
      </c>
      <c r="I2" s="22" t="s">
        <v>78</v>
      </c>
      <c r="J2" s="22" t="s">
        <v>79</v>
      </c>
    </row>
    <row r="3" spans="1:10" x14ac:dyDescent="0.35">
      <c r="A3" s="4" t="s">
        <v>80</v>
      </c>
      <c r="B3" s="4">
        <v>61.13</v>
      </c>
      <c r="C3" s="4">
        <v>241.72</v>
      </c>
      <c r="D3" s="4">
        <v>186.78</v>
      </c>
      <c r="E3">
        <f>C3-B3</f>
        <v>180.59</v>
      </c>
      <c r="F3">
        <f>D3-B3</f>
        <v>125.65</v>
      </c>
      <c r="G3">
        <v>54.94</v>
      </c>
      <c r="H3">
        <v>125.65</v>
      </c>
      <c r="I3" s="13">
        <f>G3/E3*100</f>
        <v>30.422504014618745</v>
      </c>
      <c r="J3" s="13">
        <f>H3/E3*100</f>
        <v>69.577495985381262</v>
      </c>
    </row>
    <row r="4" spans="1:10" x14ac:dyDescent="0.35">
      <c r="A4" s="4" t="s">
        <v>81</v>
      </c>
      <c r="B4" s="4">
        <v>56.02</v>
      </c>
      <c r="C4" s="4">
        <v>237.99</v>
      </c>
      <c r="D4" s="4">
        <v>190.57</v>
      </c>
      <c r="E4">
        <f t="shared" ref="E4:E17" si="0">C4-B4</f>
        <v>181.97</v>
      </c>
      <c r="F4">
        <f t="shared" ref="F4:F17" si="1">D4-B4</f>
        <v>134.54999999999998</v>
      </c>
      <c r="G4">
        <v>47.42</v>
      </c>
      <c r="H4">
        <v>134.55000000000001</v>
      </c>
      <c r="I4" s="13">
        <f t="shared" ref="I4:I17" si="2">G4/E4*100</f>
        <v>26.059240534153982</v>
      </c>
      <c r="J4" s="13">
        <f t="shared" ref="J4:J17" si="3">H4/E4*100</f>
        <v>73.940759465846028</v>
      </c>
    </row>
    <row r="5" spans="1:10" x14ac:dyDescent="0.35">
      <c r="A5" s="4" t="s">
        <v>82</v>
      </c>
      <c r="B5" s="4">
        <v>54.31</v>
      </c>
      <c r="C5" s="4">
        <v>230.38</v>
      </c>
      <c r="D5" s="4">
        <v>182.2</v>
      </c>
      <c r="E5">
        <f t="shared" si="0"/>
        <v>176.07</v>
      </c>
      <c r="F5">
        <f t="shared" si="1"/>
        <v>127.88999999999999</v>
      </c>
      <c r="G5">
        <v>48.18</v>
      </c>
      <c r="H5">
        <v>127.89</v>
      </c>
      <c r="I5" s="13">
        <f t="shared" si="2"/>
        <v>27.364116544556143</v>
      </c>
      <c r="J5" s="13">
        <f t="shared" si="3"/>
        <v>72.63588345544386</v>
      </c>
    </row>
    <row r="6" spans="1:10" x14ac:dyDescent="0.35">
      <c r="A6" s="4" t="s">
        <v>83</v>
      </c>
      <c r="B6" s="4">
        <v>62.81</v>
      </c>
      <c r="C6" s="4">
        <v>239.96</v>
      </c>
      <c r="D6" s="4">
        <v>191.96</v>
      </c>
      <c r="E6">
        <f t="shared" si="0"/>
        <v>177.15</v>
      </c>
      <c r="F6">
        <f t="shared" si="1"/>
        <v>129.15</v>
      </c>
      <c r="G6">
        <v>48</v>
      </c>
      <c r="H6">
        <v>129.15</v>
      </c>
      <c r="I6" s="13">
        <f t="shared" si="2"/>
        <v>27.095681625740898</v>
      </c>
      <c r="J6" s="13">
        <f t="shared" si="3"/>
        <v>72.904318374259105</v>
      </c>
    </row>
    <row r="7" spans="1:10" x14ac:dyDescent="0.35">
      <c r="A7" s="4" t="s">
        <v>84</v>
      </c>
      <c r="B7" s="4">
        <v>56.33</v>
      </c>
      <c r="C7" s="4">
        <v>233.21</v>
      </c>
      <c r="D7" s="4">
        <v>185.79</v>
      </c>
      <c r="E7">
        <f t="shared" si="0"/>
        <v>176.88</v>
      </c>
      <c r="F7">
        <f t="shared" si="1"/>
        <v>129.45999999999998</v>
      </c>
      <c r="G7">
        <v>47.42</v>
      </c>
      <c r="H7">
        <v>129.46</v>
      </c>
      <c r="I7" s="13">
        <f t="shared" si="2"/>
        <v>26.809136137494349</v>
      </c>
      <c r="J7" s="13">
        <f t="shared" si="3"/>
        <v>73.190863862505665</v>
      </c>
    </row>
    <row r="8" spans="1:10" x14ac:dyDescent="0.35">
      <c r="A8" s="4" t="s">
        <v>85</v>
      </c>
      <c r="B8" s="4">
        <v>56.5</v>
      </c>
      <c r="C8" s="4">
        <v>223.05</v>
      </c>
      <c r="D8" s="4">
        <v>176</v>
      </c>
      <c r="E8">
        <f t="shared" si="0"/>
        <v>166.55</v>
      </c>
      <c r="F8">
        <f t="shared" si="1"/>
        <v>119.5</v>
      </c>
      <c r="G8">
        <v>47.05</v>
      </c>
      <c r="H8">
        <v>119.5</v>
      </c>
      <c r="I8" s="13">
        <f t="shared" si="2"/>
        <v>28.24977484238967</v>
      </c>
      <c r="J8" s="13">
        <f t="shared" si="3"/>
        <v>71.75022515761033</v>
      </c>
    </row>
    <row r="9" spans="1:10" x14ac:dyDescent="0.35">
      <c r="A9" s="4" t="s">
        <v>86</v>
      </c>
      <c r="B9" s="4">
        <v>54.4</v>
      </c>
      <c r="C9" s="4">
        <v>219.56</v>
      </c>
      <c r="D9" s="4">
        <v>171.74</v>
      </c>
      <c r="E9">
        <f t="shared" si="0"/>
        <v>165.16</v>
      </c>
      <c r="F9">
        <f t="shared" si="1"/>
        <v>117.34</v>
      </c>
      <c r="G9">
        <v>47.82</v>
      </c>
      <c r="H9">
        <v>117.34</v>
      </c>
      <c r="I9" s="13">
        <f t="shared" si="2"/>
        <v>28.953741826108015</v>
      </c>
      <c r="J9" s="13">
        <f t="shared" si="3"/>
        <v>71.046258173891985</v>
      </c>
    </row>
    <row r="10" spans="1:10" x14ac:dyDescent="0.35">
      <c r="A10" s="4" t="s">
        <v>87</v>
      </c>
      <c r="B10" s="4">
        <v>50.83</v>
      </c>
      <c r="C10" s="4">
        <v>223.01</v>
      </c>
      <c r="D10" s="4">
        <v>177.03</v>
      </c>
      <c r="E10">
        <f t="shared" si="0"/>
        <v>172.18</v>
      </c>
      <c r="F10">
        <f t="shared" si="1"/>
        <v>126.2</v>
      </c>
      <c r="G10">
        <v>45.98</v>
      </c>
      <c r="H10">
        <v>126.2</v>
      </c>
      <c r="I10" s="13">
        <f t="shared" si="2"/>
        <v>26.704611453130443</v>
      </c>
      <c r="J10" s="13">
        <f t="shared" si="3"/>
        <v>73.29538854686956</v>
      </c>
    </row>
    <row r="11" spans="1:10" x14ac:dyDescent="0.35">
      <c r="A11" s="4" t="s">
        <v>88</v>
      </c>
      <c r="B11" s="4">
        <v>54.38</v>
      </c>
      <c r="C11" s="4">
        <v>221.35</v>
      </c>
      <c r="D11" s="4">
        <v>175.03</v>
      </c>
      <c r="E11">
        <f t="shared" si="0"/>
        <v>166.97</v>
      </c>
      <c r="F11">
        <f t="shared" si="1"/>
        <v>120.65</v>
      </c>
      <c r="G11">
        <v>46.32</v>
      </c>
      <c r="H11">
        <v>120.65</v>
      </c>
      <c r="I11" s="13">
        <f t="shared" si="2"/>
        <v>27.741510450979217</v>
      </c>
      <c r="J11" s="13">
        <f t="shared" si="3"/>
        <v>72.258489549020794</v>
      </c>
    </row>
    <row r="12" spans="1:10" x14ac:dyDescent="0.35">
      <c r="A12" s="4" t="s">
        <v>89</v>
      </c>
      <c r="B12" s="4">
        <v>61.76</v>
      </c>
      <c r="C12" s="4">
        <v>241.31</v>
      </c>
      <c r="D12" s="4">
        <v>196.74</v>
      </c>
      <c r="E12">
        <f t="shared" si="0"/>
        <v>179.55</v>
      </c>
      <c r="F12">
        <f t="shared" si="1"/>
        <v>134.98000000000002</v>
      </c>
      <c r="G12">
        <v>44.57</v>
      </c>
      <c r="H12">
        <v>134.97999999999999</v>
      </c>
      <c r="I12" s="13">
        <f t="shared" si="2"/>
        <v>24.823169033695347</v>
      </c>
      <c r="J12" s="13">
        <f t="shared" si="3"/>
        <v>75.176830966304635</v>
      </c>
    </row>
    <row r="13" spans="1:10" x14ac:dyDescent="0.35">
      <c r="A13" s="4" t="s">
        <v>90</v>
      </c>
      <c r="B13" s="4">
        <v>52.48</v>
      </c>
      <c r="C13" s="4">
        <v>235.02</v>
      </c>
      <c r="D13" s="4">
        <v>190.73</v>
      </c>
      <c r="E13">
        <f t="shared" si="0"/>
        <v>182.54000000000002</v>
      </c>
      <c r="F13">
        <f t="shared" si="1"/>
        <v>138.25</v>
      </c>
      <c r="G13">
        <v>44.29</v>
      </c>
      <c r="H13">
        <v>138.25</v>
      </c>
      <c r="I13" s="13">
        <f t="shared" si="2"/>
        <v>24.26317519447792</v>
      </c>
      <c r="J13" s="13">
        <f t="shared" si="3"/>
        <v>75.736824805522076</v>
      </c>
    </row>
    <row r="14" spans="1:10" x14ac:dyDescent="0.35">
      <c r="A14" s="4" t="s">
        <v>91</v>
      </c>
      <c r="B14" s="4">
        <v>56.84</v>
      </c>
      <c r="C14" s="4">
        <v>219.44</v>
      </c>
      <c r="D14" s="4">
        <v>184.77</v>
      </c>
      <c r="E14">
        <f t="shared" si="0"/>
        <v>162.6</v>
      </c>
      <c r="F14">
        <f t="shared" si="1"/>
        <v>127.93</v>
      </c>
      <c r="G14">
        <v>34.67</v>
      </c>
      <c r="H14">
        <v>127.93</v>
      </c>
      <c r="I14" s="13">
        <f t="shared" si="2"/>
        <v>21.32226322263223</v>
      </c>
      <c r="J14" s="13">
        <f t="shared" si="3"/>
        <v>78.677736777367784</v>
      </c>
    </row>
    <row r="15" spans="1:10" x14ac:dyDescent="0.35">
      <c r="A15" s="4" t="s">
        <v>92</v>
      </c>
      <c r="B15" s="4">
        <v>54.85</v>
      </c>
      <c r="C15" s="4">
        <v>214.76</v>
      </c>
      <c r="D15" s="4">
        <v>171.88</v>
      </c>
      <c r="E15">
        <f t="shared" si="0"/>
        <v>159.91</v>
      </c>
      <c r="F15">
        <f t="shared" si="1"/>
        <v>117.03</v>
      </c>
      <c r="G15">
        <v>42.88</v>
      </c>
      <c r="H15">
        <v>117.03</v>
      </c>
      <c r="I15" s="13">
        <f t="shared" si="2"/>
        <v>26.815083484460011</v>
      </c>
      <c r="J15" s="13">
        <f t="shared" si="3"/>
        <v>73.184916515539982</v>
      </c>
    </row>
    <row r="16" spans="1:10" x14ac:dyDescent="0.35">
      <c r="A16" s="4" t="s">
        <v>93</v>
      </c>
      <c r="B16" s="4">
        <v>54.33</v>
      </c>
      <c r="C16" s="4">
        <v>212.07</v>
      </c>
      <c r="D16" s="4">
        <v>172.29</v>
      </c>
      <c r="E16">
        <f t="shared" si="0"/>
        <v>157.74</v>
      </c>
      <c r="F16">
        <f t="shared" si="1"/>
        <v>117.96</v>
      </c>
      <c r="G16">
        <v>39.78</v>
      </c>
      <c r="H16">
        <v>117.96</v>
      </c>
      <c r="I16" s="13">
        <f t="shared" si="2"/>
        <v>25.21871434005325</v>
      </c>
      <c r="J16" s="13">
        <f t="shared" si="3"/>
        <v>74.781285659946732</v>
      </c>
    </row>
    <row r="17" spans="1:10" x14ac:dyDescent="0.35">
      <c r="A17" s="4" t="s">
        <v>94</v>
      </c>
      <c r="B17" s="4">
        <v>55.71</v>
      </c>
      <c r="C17" s="4">
        <v>220.42</v>
      </c>
      <c r="D17" s="4">
        <v>178.87</v>
      </c>
      <c r="E17">
        <f t="shared" si="0"/>
        <v>164.70999999999998</v>
      </c>
      <c r="F17">
        <f t="shared" si="1"/>
        <v>123.16</v>
      </c>
      <c r="G17">
        <v>41.55</v>
      </c>
      <c r="H17">
        <v>123.16</v>
      </c>
      <c r="I17" s="13">
        <f t="shared" si="2"/>
        <v>25.226155060409205</v>
      </c>
      <c r="J17" s="13">
        <f t="shared" si="3"/>
        <v>74.773844939590802</v>
      </c>
    </row>
  </sheetData>
  <mergeCells count="2">
    <mergeCell ref="A1:D1"/>
    <mergeCell ref="E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92A3-BFDD-4763-A5FA-61C1B4A3EAA9}">
  <dimension ref="A1:G21"/>
  <sheetViews>
    <sheetView topLeftCell="A3" workbookViewId="0">
      <selection activeCell="E16" sqref="E16"/>
    </sheetView>
  </sheetViews>
  <sheetFormatPr defaultRowHeight="14.5" x14ac:dyDescent="0.35"/>
  <cols>
    <col min="2" max="2" width="12.90625" customWidth="1"/>
    <col min="3" max="3" width="13.453125" customWidth="1"/>
    <col min="4" max="4" width="13" customWidth="1"/>
    <col min="5" max="5" width="11.81640625" customWidth="1"/>
    <col min="6" max="6" width="15.08984375" customWidth="1"/>
    <col min="7" max="7" width="12.453125" customWidth="1"/>
  </cols>
  <sheetData>
    <row r="1" spans="1:7" ht="18.5" x14ac:dyDescent="0.45">
      <c r="A1" s="28" t="s">
        <v>30</v>
      </c>
      <c r="B1" s="28"/>
      <c r="C1" s="28"/>
      <c r="D1" s="29" t="s">
        <v>31</v>
      </c>
      <c r="E1" s="29"/>
      <c r="F1" s="29"/>
      <c r="G1" s="29"/>
    </row>
    <row r="2" spans="1:7" ht="87" x14ac:dyDescent="0.35">
      <c r="A2" s="10" t="s">
        <v>2</v>
      </c>
      <c r="B2" s="21" t="s">
        <v>95</v>
      </c>
      <c r="C2" s="21" t="s">
        <v>96</v>
      </c>
      <c r="D2" s="23" t="s">
        <v>97</v>
      </c>
      <c r="E2" s="23" t="s">
        <v>98</v>
      </c>
      <c r="F2" s="23" t="s">
        <v>99</v>
      </c>
      <c r="G2" s="23" t="s">
        <v>100</v>
      </c>
    </row>
    <row r="3" spans="1:7" x14ac:dyDescent="0.35">
      <c r="A3" s="4" t="s">
        <v>101</v>
      </c>
      <c r="B3" s="4">
        <v>1302.2</v>
      </c>
      <c r="C3" s="24">
        <v>45301</v>
      </c>
      <c r="D3" s="13">
        <v>69.577495985381262</v>
      </c>
      <c r="E3" s="13">
        <f t="shared" ref="E3:E19" si="0">B3*(D3/100)</f>
        <v>906.0381527216349</v>
      </c>
      <c r="F3" s="13">
        <v>125.65</v>
      </c>
      <c r="G3" s="13">
        <f>(E3/F3)*100</f>
        <v>721.08090148956217</v>
      </c>
    </row>
    <row r="4" spans="1:7" x14ac:dyDescent="0.35">
      <c r="A4" s="4" t="s">
        <v>102</v>
      </c>
      <c r="B4" s="4">
        <v>1029.3</v>
      </c>
      <c r="C4" s="24">
        <v>45299</v>
      </c>
      <c r="D4" s="13">
        <v>73.940759465846028</v>
      </c>
      <c r="E4" s="13">
        <f t="shared" si="0"/>
        <v>761.07223718195314</v>
      </c>
      <c r="F4" s="13">
        <v>134.55000000000001</v>
      </c>
      <c r="G4" s="13">
        <f t="shared" ref="G4:G19" si="1">(E4/F4)*100</f>
        <v>565.64268835522341</v>
      </c>
    </row>
    <row r="5" spans="1:7" x14ac:dyDescent="0.35">
      <c r="A5" s="4" t="s">
        <v>103</v>
      </c>
      <c r="B5" s="4">
        <v>1074.2</v>
      </c>
      <c r="C5" s="24">
        <v>45316</v>
      </c>
      <c r="D5" s="13">
        <v>72.63588345544386</v>
      </c>
      <c r="E5" s="13">
        <f t="shared" si="0"/>
        <v>780.25466007837804</v>
      </c>
      <c r="F5" s="13">
        <v>127.89</v>
      </c>
      <c r="G5" s="13">
        <f t="shared" si="1"/>
        <v>610.09825637530537</v>
      </c>
    </row>
    <row r="6" spans="1:7" x14ac:dyDescent="0.35">
      <c r="A6" s="4" t="s">
        <v>104</v>
      </c>
      <c r="B6" s="4">
        <v>1069.0999999999999</v>
      </c>
      <c r="C6" s="24">
        <v>45279</v>
      </c>
      <c r="D6" s="13">
        <v>72.904318374259105</v>
      </c>
      <c r="E6" s="13">
        <f t="shared" si="0"/>
        <v>779.420067739204</v>
      </c>
      <c r="F6" s="13">
        <v>129.15</v>
      </c>
      <c r="G6" s="13">
        <f t="shared" si="1"/>
        <v>603.4998588766581</v>
      </c>
    </row>
    <row r="7" spans="1:7" x14ac:dyDescent="0.35">
      <c r="A7" s="4" t="s">
        <v>105</v>
      </c>
      <c r="B7" s="4">
        <v>1075.8</v>
      </c>
      <c r="C7" s="24">
        <v>45278</v>
      </c>
      <c r="D7" s="13">
        <v>73.190863862505665</v>
      </c>
      <c r="E7" s="13">
        <f t="shared" si="0"/>
        <v>787.38731343283587</v>
      </c>
      <c r="F7" s="13">
        <v>129.46</v>
      </c>
      <c r="G7" s="13">
        <f t="shared" si="1"/>
        <v>608.20895522388059</v>
      </c>
    </row>
    <row r="8" spans="1:7" x14ac:dyDescent="0.35">
      <c r="A8" s="4" t="s">
        <v>106</v>
      </c>
      <c r="B8" s="4">
        <v>1016.2</v>
      </c>
      <c r="C8" s="24">
        <v>45281</v>
      </c>
      <c r="D8" s="13">
        <v>71.75022515761033</v>
      </c>
      <c r="E8" s="13">
        <f t="shared" si="0"/>
        <v>729.12578805163616</v>
      </c>
      <c r="F8" s="13">
        <v>119.5</v>
      </c>
      <c r="G8" s="13">
        <f t="shared" si="1"/>
        <v>610.14710297208046</v>
      </c>
    </row>
    <row r="9" spans="1:7" x14ac:dyDescent="0.35">
      <c r="A9" s="4" t="s">
        <v>107</v>
      </c>
      <c r="B9" s="4">
        <v>1105.5</v>
      </c>
      <c r="C9" s="24">
        <v>45281</v>
      </c>
      <c r="D9" s="13">
        <v>71.046258173891985</v>
      </c>
      <c r="E9" s="13">
        <f t="shared" si="0"/>
        <v>785.41638411237591</v>
      </c>
      <c r="F9" s="13">
        <v>117.34</v>
      </c>
      <c r="G9" s="13">
        <f t="shared" si="1"/>
        <v>669.35093242915957</v>
      </c>
    </row>
    <row r="10" spans="1:7" x14ac:dyDescent="0.35">
      <c r="A10" s="4" t="s">
        <v>108</v>
      </c>
      <c r="B10" s="4">
        <v>1053.5</v>
      </c>
      <c r="C10" s="24">
        <v>45308</v>
      </c>
      <c r="D10" s="13">
        <v>73.29538854686956</v>
      </c>
      <c r="E10" s="13">
        <f t="shared" si="0"/>
        <v>772.16691834127073</v>
      </c>
      <c r="F10" s="13">
        <v>126.2</v>
      </c>
      <c r="G10" s="13">
        <f t="shared" si="1"/>
        <v>611.85968172842365</v>
      </c>
    </row>
    <row r="11" spans="1:7" x14ac:dyDescent="0.35">
      <c r="A11" s="14" t="s">
        <v>109</v>
      </c>
      <c r="B11" s="14">
        <v>1050.5</v>
      </c>
      <c r="C11" s="25">
        <v>45301</v>
      </c>
      <c r="D11" s="13">
        <v>72.258489549020794</v>
      </c>
      <c r="E11" s="13">
        <f t="shared" si="0"/>
        <v>759.07543271246345</v>
      </c>
      <c r="F11" s="13">
        <v>120.65</v>
      </c>
      <c r="G11" s="13">
        <f t="shared" si="1"/>
        <v>629.15493801281684</v>
      </c>
    </row>
    <row r="12" spans="1:7" x14ac:dyDescent="0.35">
      <c r="A12" s="4" t="s">
        <v>110</v>
      </c>
      <c r="B12" s="4">
        <v>1051.9000000000001</v>
      </c>
      <c r="C12" s="24">
        <v>45299</v>
      </c>
      <c r="D12" s="13">
        <v>75.176830966304635</v>
      </c>
      <c r="E12" s="13">
        <f t="shared" si="0"/>
        <v>790.78508493455843</v>
      </c>
      <c r="F12" s="13">
        <v>134.97999999999999</v>
      </c>
      <c r="G12" s="13">
        <f t="shared" si="1"/>
        <v>585.85352269562782</v>
      </c>
    </row>
    <row r="13" spans="1:7" x14ac:dyDescent="0.35">
      <c r="A13" s="4" t="s">
        <v>111</v>
      </c>
      <c r="B13" s="4">
        <v>1076.4000000000001</v>
      </c>
      <c r="C13" s="24">
        <v>45281</v>
      </c>
      <c r="D13" s="13">
        <v>75.736824805522076</v>
      </c>
      <c r="E13" s="13">
        <f t="shared" si="0"/>
        <v>815.23118220663969</v>
      </c>
      <c r="F13" s="13">
        <v>138.25</v>
      </c>
      <c r="G13" s="13">
        <f t="shared" si="1"/>
        <v>589.67897447134874</v>
      </c>
    </row>
    <row r="14" spans="1:7" x14ac:dyDescent="0.35">
      <c r="A14" s="4" t="s">
        <v>112</v>
      </c>
      <c r="B14" s="4">
        <v>1053.2</v>
      </c>
      <c r="C14" s="24">
        <v>45316</v>
      </c>
      <c r="D14" s="13">
        <v>78.677736777367784</v>
      </c>
      <c r="E14" s="13">
        <f t="shared" si="0"/>
        <v>828.6339237392375</v>
      </c>
      <c r="F14" s="13">
        <v>127.93</v>
      </c>
      <c r="G14" s="13">
        <f t="shared" si="1"/>
        <v>647.72447724477252</v>
      </c>
    </row>
    <row r="15" spans="1:7" x14ac:dyDescent="0.35">
      <c r="A15" s="4" t="s">
        <v>113</v>
      </c>
      <c r="B15" s="26">
        <v>1074</v>
      </c>
      <c r="C15" s="24">
        <v>45274</v>
      </c>
      <c r="D15" s="13">
        <v>73.184916515539982</v>
      </c>
      <c r="E15" s="13">
        <f t="shared" si="0"/>
        <v>786.00600337689934</v>
      </c>
      <c r="F15" s="13">
        <v>117.03</v>
      </c>
      <c r="G15" s="13">
        <f t="shared" si="1"/>
        <v>671.62779063223047</v>
      </c>
    </row>
    <row r="16" spans="1:7" x14ac:dyDescent="0.35">
      <c r="A16" s="4" t="s">
        <v>114</v>
      </c>
      <c r="B16" s="26">
        <v>1054</v>
      </c>
      <c r="C16" s="24">
        <v>45279</v>
      </c>
      <c r="D16" s="13">
        <v>74.781285659946732</v>
      </c>
      <c r="E16" s="13">
        <f t="shared" si="0"/>
        <v>788.19475085583849</v>
      </c>
      <c r="F16" s="13">
        <v>117.96</v>
      </c>
      <c r="G16" s="13">
        <f t="shared" si="1"/>
        <v>668.18815772790651</v>
      </c>
    </row>
    <row r="17" spans="1:7" x14ac:dyDescent="0.35">
      <c r="A17" s="4" t="s">
        <v>115</v>
      </c>
      <c r="B17" s="4">
        <v>1071.0999999999999</v>
      </c>
      <c r="C17" s="24">
        <v>45308</v>
      </c>
      <c r="D17" s="13">
        <v>74.773844939590802</v>
      </c>
      <c r="E17" s="13">
        <f t="shared" si="0"/>
        <v>800.90265314795704</v>
      </c>
      <c r="F17" s="13">
        <v>123.16</v>
      </c>
      <c r="G17" s="13">
        <f t="shared" si="1"/>
        <v>650.29445692429113</v>
      </c>
    </row>
    <row r="18" spans="1:7" x14ac:dyDescent="0.35">
      <c r="A18" s="4" t="s">
        <v>116</v>
      </c>
      <c r="B18" s="26">
        <v>1076</v>
      </c>
      <c r="C18" s="24">
        <v>45308</v>
      </c>
      <c r="D18" s="13">
        <v>70.070082165297237</v>
      </c>
      <c r="E18" s="13">
        <f t="shared" si="0"/>
        <v>753.95408409859817</v>
      </c>
      <c r="F18" s="13">
        <v>115.98</v>
      </c>
      <c r="G18" s="13">
        <f t="shared" si="1"/>
        <v>650.0724987916866</v>
      </c>
    </row>
    <row r="19" spans="1:7" x14ac:dyDescent="0.35">
      <c r="A19" s="4" t="s">
        <v>117</v>
      </c>
      <c r="B19" s="4">
        <v>1078.0999999999999</v>
      </c>
      <c r="C19" s="24">
        <v>45281</v>
      </c>
      <c r="D19" s="13">
        <v>70.199447683338448</v>
      </c>
      <c r="E19" s="13">
        <f t="shared" si="0"/>
        <v>756.82024547407173</v>
      </c>
      <c r="F19" s="13">
        <v>114.39</v>
      </c>
      <c r="G19" s="13">
        <f t="shared" si="1"/>
        <v>661.61399202209259</v>
      </c>
    </row>
    <row r="21" spans="1:7" x14ac:dyDescent="0.35">
      <c r="A21" s="31" t="s">
        <v>118</v>
      </c>
      <c r="B21" s="32"/>
      <c r="C21" s="32"/>
      <c r="D21" s="32"/>
    </row>
  </sheetData>
  <mergeCells count="3">
    <mergeCell ref="A1:C1"/>
    <mergeCell ref="D1:G1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Particle size sedigraph</vt:lpstr>
      <vt:lpstr>Particle Size</vt:lpstr>
      <vt:lpstr>SOM</vt:lpstr>
      <vt:lpstr>Age &amp; Distance</vt:lpstr>
      <vt:lpstr>BD &amp; moisture</vt:lpstr>
      <vt:lpstr>RootsSampleInfo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Jia ter Kuile</dc:creator>
  <cp:lastModifiedBy>Jia Jia ter Kuile</cp:lastModifiedBy>
  <dcterms:created xsi:type="dcterms:W3CDTF">2024-09-06T15:19:12Z</dcterms:created>
  <dcterms:modified xsi:type="dcterms:W3CDTF">2024-11-20T19:09:03Z</dcterms:modified>
</cp:coreProperties>
</file>