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47C6A71B-6FC7-467C-9817-32343F1B5C6A}" xr6:coauthVersionLast="41" xr6:coauthVersionMax="41" xr10:uidLastSave="{00000000-0000-0000-0000-000000000000}"/>
  <bookViews>
    <workbookView xWindow="0" yWindow="1230" windowWidth="27585" windowHeight="14160" xr2:uid="{00000000-000D-0000-FFFF-FFFF00000000}"/>
  </bookViews>
  <sheets>
    <sheet name="Change List" sheetId="1" r:id="rId1"/>
    <sheet name="CG-QT" sheetId="2" r:id="rId2"/>
    <sheet name="QT0a" sheetId="3" r:id="rId3"/>
    <sheet name="USBC Test" sheetId="4" state="hidden" r:id="rId4"/>
    <sheet name="USBC POR " sheetId="18" r:id="rId5"/>
    <sheet name="USBC DOE1" sheetId="19" r:id="rId6"/>
    <sheet name="USBC DOE2" sheetId="20" r:id="rId7"/>
    <sheet name="CT1" sheetId="21" r:id="rId8"/>
    <sheet name="CT2" sheetId="15" r:id="rId9"/>
    <sheet name="FOS" sheetId="7" r:id="rId10"/>
    <sheet name="CT3" sheetId="22" r:id="rId11"/>
  </sheets>
  <definedNames>
    <definedName name="_xlnm._FilterDatabase" localSheetId="4" hidden="1">'USBC POR '!$A$1:$J$330</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583" i="1" l="1"/>
  <c r="J8" i="22" l="1"/>
  <c r="J7" i="22"/>
  <c r="J6" i="22"/>
  <c r="J5" i="22"/>
  <c r="J4" i="22"/>
  <c r="J3" i="22"/>
  <c r="J2" i="22"/>
  <c r="H8" i="21"/>
  <c r="H7" i="21"/>
  <c r="H5" i="21"/>
  <c r="H4" i="21"/>
  <c r="H3" i="21"/>
  <c r="H2" i="21"/>
  <c r="C578" i="1"/>
  <c r="C575" i="1" l="1"/>
  <c r="C572" i="1"/>
  <c r="C569" i="1" l="1"/>
  <c r="C566" i="1" l="1"/>
  <c r="C563" i="1" l="1"/>
  <c r="C560" i="1" l="1"/>
  <c r="C557" i="1"/>
  <c r="C554" i="1" l="1"/>
  <c r="C550" i="1" l="1"/>
  <c r="C547" i="1"/>
  <c r="C544" i="1"/>
  <c r="C541" i="1"/>
  <c r="C538" i="1" l="1"/>
  <c r="C535" i="1" l="1"/>
  <c r="C532" i="1" l="1"/>
  <c r="C529" i="1"/>
  <c r="C523" i="1" l="1"/>
  <c r="C520" i="1"/>
  <c r="C517" i="1" l="1"/>
  <c r="C514" i="1" l="1"/>
  <c r="C511" i="1" l="1"/>
  <c r="C508" i="1" l="1"/>
  <c r="C505" i="1" l="1"/>
  <c r="C502" i="1" l="1"/>
  <c r="C498" i="1" l="1"/>
  <c r="C494" i="1"/>
  <c r="C491" i="1"/>
  <c r="C488" i="1"/>
  <c r="C485" i="1"/>
  <c r="C482" i="1"/>
  <c r="C479" i="1"/>
  <c r="C476" i="1"/>
  <c r="F8" i="20"/>
  <c r="F7" i="20"/>
  <c r="F6" i="20"/>
  <c r="F5" i="20"/>
  <c r="F4" i="20"/>
  <c r="F3" i="20"/>
  <c r="F2" i="20"/>
  <c r="F8" i="19"/>
  <c r="F7" i="19"/>
  <c r="F6" i="19"/>
  <c r="F5" i="19"/>
  <c r="F4" i="19"/>
  <c r="F3" i="19"/>
  <c r="F2" i="19"/>
  <c r="F8" i="18"/>
  <c r="F7" i="18"/>
  <c r="F6" i="18"/>
  <c r="F5" i="18"/>
  <c r="F4" i="18"/>
  <c r="F3" i="18"/>
  <c r="F2" i="18"/>
  <c r="C467" i="1"/>
  <c r="C464" i="1"/>
  <c r="C453" i="1"/>
  <c r="C450" i="1"/>
  <c r="C447" i="1"/>
  <c r="C438" i="1"/>
  <c r="C435" i="1"/>
  <c r="C429" i="1"/>
  <c r="C426" i="1"/>
  <c r="C419" i="1"/>
  <c r="C415" i="1"/>
  <c r="C412" i="1"/>
  <c r="C409" i="1"/>
  <c r="C406" i="1"/>
  <c r="C401" i="1"/>
  <c r="C392" i="1"/>
  <c r="C389" i="1"/>
  <c r="C386" i="1"/>
  <c r="C383" i="1"/>
  <c r="C375" i="1"/>
  <c r="C378" i="1"/>
  <c r="C372" i="1"/>
  <c r="C369" i="1"/>
  <c r="C362" i="1"/>
  <c r="C359" i="1"/>
  <c r="C356" i="1"/>
  <c r="C348" i="1"/>
  <c r="J8" i="15"/>
  <c r="J7" i="15"/>
  <c r="J6" i="15"/>
  <c r="J5" i="15"/>
  <c r="J4" i="15"/>
  <c r="J3" i="15"/>
  <c r="J2" i="15"/>
  <c r="C344" i="1"/>
  <c r="C341" i="1"/>
  <c r="C338" i="1"/>
  <c r="C335" i="1"/>
  <c r="C332" i="1"/>
  <c r="C329" i="1"/>
  <c r="C320" i="1"/>
  <c r="C306" i="1"/>
  <c r="C296" i="1"/>
  <c r="C291" i="1"/>
  <c r="C288" i="1"/>
  <c r="C285" i="1"/>
  <c r="C282" i="1"/>
  <c r="C279" i="1"/>
  <c r="C272" i="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C77" i="1"/>
  <c r="C72" i="1"/>
  <c r="C69" i="1"/>
  <c r="C66" i="1"/>
  <c r="C60" i="1"/>
  <c r="C57" i="1"/>
  <c r="C51" i="1"/>
  <c r="C48" i="1"/>
  <c r="C31" i="1"/>
  <c r="C40" i="1"/>
  <c r="C26" i="1"/>
  <c r="C16" i="1"/>
  <c r="C6" i="1"/>
  <c r="G8" i="7"/>
  <c r="G7" i="7"/>
  <c r="G6" i="7"/>
  <c r="G5" i="7"/>
  <c r="G4" i="7"/>
  <c r="G3" i="7"/>
  <c r="G2" i="7"/>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<sst xmlns="http://schemas.openxmlformats.org/spreadsheetml/2006/main" count="14036" uniqueCount="3936">
  <si>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</si>
  <si>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</si>
  <si>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</si>
  <si>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</si>
  <si>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</si>
  <si>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</si>
  <si>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</si>
  <si>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</si>
  <si>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</si>
  <si>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</si>
  <si>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</si>
  <si>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</si>
  <si>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</si>
  <si>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</si>
  <si>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</si>
  <si>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</si>
  <si>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</si>
  <si>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</si>
  <si>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</si>
  <si>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</si>
  <si>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</si>
  <si>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</si>
  <si>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</si>
  <si>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</si>
  <si>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</si>
  <si>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</si>
  <si>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</si>
  <si>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</si>
  <si>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</si>
  <si>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</si>
  <si>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</si>
  <si>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</si>
  <si>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</si>
  <si>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</si>
  <si>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</si>
  <si>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</si>
  <si>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</si>
  <si>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</si>
  <si>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</si>
  <si>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</si>
  <si>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</si>
  <si>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</si>
  <si>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</si>
  <si>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</si>
  <si>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</si>
  <si>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</si>
  <si>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</si>
  <si>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</si>
  <si>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</si>
  <si>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</si>
  <si>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</si>
  <si>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</si>
  <si>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</si>
  <si>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</si>
  <si>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</si>
  <si>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</si>
  <si>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</si>
  <si>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</si>
  <si>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</si>
  <si>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</si>
  <si>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</si>
  <si>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Offset_Test</t>
  </si>
  <si>
    <t>[NA,NA]</t>
  </si>
  <si>
    <t>Pearl</t>
  </si>
  <si>
    <t>Rosaline_Calibration_Current</t>
  </si>
  <si>
    <t>[250,525]</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</si>
  <si>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</si>
  <si>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</si>
  <si>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</si>
  <si>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</si>
  <si>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</si>
  <si>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</si>
  <si>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</si>
  <si>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</si>
  <si>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</si>
  <si>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</si>
  <si>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</si>
  <si>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</si>
  <si>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</si>
  <si>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</si>
  <si>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</si>
  <si>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</si>
  <si>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</si>
  <si>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</si>
  <si>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</si>
  <si>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</si>
  <si>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</si>
  <si>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</si>
  <si>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</si>
  <si>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</si>
  <si>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</si>
  <si>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</si>
  <si>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</si>
  <si>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</si>
  <si>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</si>
  <si>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</si>
  <si>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</si>
  <si>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</si>
  <si>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</si>
  <si>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</si>
  <si>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</si>
  <si>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</si>
  <si>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</si>
  <si>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</si>
  <si>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</si>
  <si>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</si>
  <si>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</si>
  <si>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</si>
  <si>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</si>
  <si>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</si>
  <si>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</si>
  <si>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</si>
  <si>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</si>
  <si>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</si>
  <si>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</si>
  <si>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</si>
  <si>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</si>
  <si>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</si>
  <si>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</si>
  <si>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</si>
  <si>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</si>
  <si>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</si>
  <si>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</si>
  <si>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</si>
  <si>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</si>
  <si>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</si>
  <si>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</si>
  <si>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</si>
  <si>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[208,208]</t>
  </si>
  <si>
    <t>PROX_QT_DEV_ID</t>
  </si>
  <si>
    <t>PROX_CG_REV_ID</t>
  </si>
  <si>
    <t>[18,18]</t>
  </si>
  <si>
    <t xml:space="preserve">PROX_QT_REV_ID </t>
  </si>
  <si>
    <t>PROX_SN</t>
  </si>
  <si>
    <t xml:space="preserve">PROX_SN </t>
  </si>
  <si>
    <t>sensor --sel prox --get serial_num</t>
  </si>
  <si>
    <t xml:space="preserve">PROX_CG_NO_TARGET_RAW_DIST_AVE </t>
  </si>
  <si>
    <t>[-20,100]</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</si>
  <si>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</si>
  <si>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</si>
  <si>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</si>
  <si>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</si>
  <si>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</si>
  <si>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</si>
  <si>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</si>
  <si>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</si>
  <si>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</si>
  <si>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</si>
  <si>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</si>
  <si>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</si>
  <si>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</si>
  <si>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</si>
  <si>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</si>
  <si>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</si>
  <si>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PROX_CG_TARGET_RAW_DIST_AVE</t>
  </si>
  <si>
    <t>[-100,4.43]</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</si>
  <si>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</si>
  <si>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</si>
  <si>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</si>
  <si>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</si>
  <si>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</si>
  <si>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</si>
  <si>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</si>
  <si>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</si>
  <si>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</si>
  <si>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</si>
  <si>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</si>
  <si>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</si>
  <si>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</si>
  <si>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</si>
  <si>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</si>
  <si>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</si>
  <si>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</si>
  <si>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</si>
  <si>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</si>
  <si>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</si>
  <si>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</si>
  <si>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</si>
  <si>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</si>
  <si>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</si>
  <si>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</si>
  <si>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</si>
  <si>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</si>
  <si>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</si>
  <si>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</si>
  <si>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</si>
  <si>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</si>
  <si>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</si>
  <si>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</si>
  <si>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</si>
  <si>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</si>
  <si>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</si>
  <si>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</si>
  <si>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</si>
  <si>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</si>
  <si>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</si>
  <si>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</si>
  <si>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</si>
  <si>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</si>
  <si>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</si>
  <si>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</si>
  <si>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</si>
  <si>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</si>
  <si>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</si>
  <si>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</si>
  <si>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</si>
  <si>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</si>
  <si>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</si>
  <si>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</si>
  <si>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</si>
  <si>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</si>
  <si>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</si>
  <si>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</si>
  <si>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</si>
  <si>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</si>
  <si>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</si>
  <si>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</si>
  <si>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</si>
  <si>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</si>
  <si>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</si>
  <si>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</si>
  <si>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</si>
  <si>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</si>
  <si>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</si>
  <si>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</si>
  <si>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</si>
  <si>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</si>
  <si>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</si>
  <si>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</si>
  <si>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</si>
  <si>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</si>
  <si>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</si>
  <si>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</si>
  <si>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</si>
  <si>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</si>
  <si>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</si>
  <si>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</si>
  <si>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</si>
  <si>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</si>
  <si>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</si>
  <si>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</si>
  <si>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</si>
  <si>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</si>
  <si>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</si>
  <si>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</si>
  <si>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</si>
  <si>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</si>
  <si>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</si>
  <si>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</si>
  <si>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</si>
  <si>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</si>
  <si>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</si>
  <si>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</si>
  <si>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</si>
  <si>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</si>
  <si>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</si>
  <si>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</si>
  <si>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</si>
  <si>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</si>
  <si>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</si>
  <si>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</si>
  <si>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</si>
  <si>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</si>
  <si>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</si>
  <si>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</si>
  <si>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</si>
  <si>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</si>
  <si>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</si>
  <si>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</si>
  <si>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</si>
  <si>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</si>
  <si>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</si>
  <si>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</si>
  <si>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</si>
  <si>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</si>
  <si>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</si>
  <si>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</si>
  <si>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</si>
  <si>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</si>
  <si>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</si>
  <si>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</si>
  <si>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</si>
  <si>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</si>
  <si>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</si>
  <si>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</si>
  <si>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</si>
  <si>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</si>
  <si>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</si>
  <si>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</si>
  <si>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</si>
  <si>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</si>
  <si>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</si>
  <si>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</si>
  <si>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</si>
  <si>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</si>
  <si>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</si>
  <si>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</si>
  <si>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</si>
  <si>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</si>
  <si>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</si>
  <si>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</si>
  <si>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</si>
  <si>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</si>
  <si>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</si>
  <si>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</si>
  <si>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</si>
  <si>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</si>
  <si>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</si>
  <si>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</si>
  <si>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</si>
  <si>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</si>
  <si>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</si>
  <si>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</si>
  <si>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</si>
  <si>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</si>
  <si>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</si>
  <si>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</si>
  <si>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</si>
  <si>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</si>
  <si>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</si>
  <si>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</si>
  <si>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</si>
  <si>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</si>
  <si>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</si>
  <si>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</si>
  <si>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</si>
  <si>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</si>
  <si>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</si>
  <si>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Riker_RDF_STD</t>
  </si>
  <si>
    <t>[-5,5]</t>
  </si>
  <si>
    <t>Compare_Jasper_SN_With_SFC</t>
  </si>
  <si>
    <t>ACE_FW</t>
  </si>
  <si>
    <t>HALL@C3_Flex-Miss_Test_IRQ</t>
  </si>
  <si>
    <t>hallsensor --irqindex 0 --meas 6 --delay 500</t>
  </si>
  <si>
    <t>HALL@C3_Flex-Detect_Test_IRQ</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</si>
  <si>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</si>
  <si>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</si>
  <si>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</si>
  <si>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</si>
  <si>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</si>
  <si>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</si>
  <si>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</si>
  <si>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</si>
  <si>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</si>
  <si>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</si>
  <si>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</si>
  <si>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</si>
  <si>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</si>
  <si>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</si>
  <si>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</si>
  <si>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</si>
  <si>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</si>
  <si>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</si>
  <si>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</si>
  <si>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</si>
  <si>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</si>
  <si>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</si>
  <si>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</si>
  <si>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</si>
  <si>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</si>
  <si>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</si>
  <si>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</si>
  <si>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</si>
  <si>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</si>
  <si>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</si>
  <si>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</si>
  <si>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</si>
  <si>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</si>
  <si>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</si>
  <si>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</si>
  <si>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</si>
  <si>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</si>
  <si>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</si>
  <si>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</si>
  <si>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</si>
  <si>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</si>
  <si>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</si>
  <si>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</si>
  <si>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</si>
  <si>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</si>
  <si>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</si>
  <si>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</si>
  <si>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</si>
  <si>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</si>
  <si>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</si>
  <si>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</si>
  <si>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</si>
  <si>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</si>
  <si>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</si>
  <si>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</si>
  <si>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</si>
  <si>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</si>
  <si>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</si>
  <si>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</si>
  <si>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</si>
  <si>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</si>
  <si>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</si>
  <si>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</si>
  <si>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</si>
  <si>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</si>
  <si>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</si>
  <si>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[266,435]</t>
  </si>
  <si>
    <t>motor_VOLDNON
delay 0.5s
motor_READVOLDN
motor_VOLDNOFF
delay 0.2s</t>
  </si>
  <si>
    <t>motor_VOLUPON
delay 0.5s
motor_READVOLUP
motor_VOLUPOFF
delay 0.2s</t>
  </si>
  <si>
    <t>Power_Button_Test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</si>
  <si>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</si>
  <si>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</si>
  <si>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</si>
  <si>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</si>
  <si>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</si>
  <si>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</si>
  <si>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</si>
  <si>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</si>
  <si>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</si>
  <si>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</si>
  <si>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</si>
  <si>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</si>
  <si>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</si>
  <si>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</si>
  <si>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</si>
  <si>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</si>
  <si>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</si>
  <si>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</si>
  <si>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</si>
  <si>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</si>
  <si>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</si>
  <si>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</si>
  <si>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</si>
  <si>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</si>
  <si>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</si>
  <si>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</si>
  <si>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</si>
  <si>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</si>
  <si>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</si>
  <si>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</si>
  <si>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</si>
  <si>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</si>
  <si>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</si>
  <si>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</si>
  <si>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</si>
  <si>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</si>
  <si>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</si>
  <si>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</si>
  <si>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</si>
  <si>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</si>
  <si>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</si>
  <si>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</si>
  <si>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</si>
  <si>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</si>
  <si>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</si>
  <si>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</si>
  <si>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</si>
  <si>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</si>
  <si>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</si>
  <si>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</si>
  <si>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</si>
  <si>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</si>
  <si>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</si>
  <si>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</si>
  <si>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</si>
  <si>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</si>
  <si>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</si>
  <si>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</si>
  <si>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</si>
  <si>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</si>
  <si>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</si>
  <si>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</si>
  <si>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</si>
  <si>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</si>
  <si>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</si>
  <si>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</si>
  <si>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</si>
  <si>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</si>
  <si>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</si>
  <si>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</si>
  <si>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</si>
  <si>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</si>
  <si>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</si>
  <si>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</si>
  <si>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</si>
  <si>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</si>
  <si>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</si>
  <si>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</si>
  <si>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</si>
  <si>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</si>
  <si>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</si>
  <si>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</si>
  <si>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</si>
  <si>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</si>
  <si>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</si>
  <si>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</si>
  <si>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</si>
  <si>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</si>
  <si>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</si>
  <si>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</si>
  <si>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</si>
  <si>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</si>
  <si>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</si>
  <si>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</si>
  <si>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</si>
  <si>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</si>
  <si>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</si>
  <si>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</si>
  <si>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</si>
  <si>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</si>
  <si>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</si>
  <si>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</si>
  <si>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</si>
  <si>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</si>
  <si>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</si>
  <si>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</si>
  <si>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</si>
  <si>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</si>
  <si>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</si>
  <si>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</si>
  <si>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</si>
  <si>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</si>
  <si>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</si>
  <si>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</si>
  <si>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</si>
  <si>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</si>
  <si>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</si>
  <si>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</si>
  <si>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</si>
  <si>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</si>
  <si>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</si>
  <si>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</si>
  <si>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</si>
  <si>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</si>
  <si>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</si>
  <si>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</si>
  <si>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</si>
  <si>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</si>
  <si>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</si>
  <si>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</si>
  <si>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</si>
  <si>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</si>
  <si>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</si>
  <si>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</si>
  <si>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</si>
  <si>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</si>
  <si>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</si>
  <si>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</si>
  <si>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</si>
  <si>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</si>
  <si>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</si>
  <si>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</si>
  <si>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</si>
  <si>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</si>
  <si>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</si>
  <si>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</si>
  <si>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</si>
  <si>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</si>
  <si>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</si>
  <si>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</si>
  <si>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</si>
  <si>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</si>
  <si>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</si>
  <si>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</si>
  <si>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</si>
  <si>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</si>
  <si>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</si>
  <si>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</si>
  <si>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</si>
  <si>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</si>
  <si>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</si>
  <si>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</si>
  <si>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</si>
  <si>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</si>
  <si>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</si>
  <si>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</si>
  <si>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</si>
  <si>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</si>
  <si>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</si>
  <si>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</si>
  <si>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</si>
  <si>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</si>
  <si>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</si>
  <si>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</si>
  <si>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</si>
  <si>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</si>
  <si>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</si>
  <si>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</si>
  <si>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</si>
  <si>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</si>
  <si>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</si>
  <si>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</si>
  <si>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</si>
  <si>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</si>
  <si>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</si>
  <si>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</si>
  <si>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</si>
  <si>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</si>
  <si>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</si>
  <si>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</si>
  <si>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</si>
  <si>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</si>
  <si>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</si>
  <si>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</si>
  <si>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</si>
  <si>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</si>
  <si>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</si>
  <si>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</si>
  <si>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</si>
  <si>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</si>
  <si>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</si>
  <si>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</si>
  <si>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</si>
  <si>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</si>
  <si>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</si>
  <si>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</si>
  <si>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</si>
  <si>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</si>
  <si>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</si>
  <si>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</si>
  <si>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</si>
  <si>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</si>
  <si>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</si>
  <si>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</si>
  <si>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</si>
  <si>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</si>
  <si>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</si>
  <si>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</si>
  <si>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</si>
  <si>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</si>
  <si>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</si>
  <si>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</si>
  <si>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</si>
  <si>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</si>
  <si>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</si>
  <si>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</si>
  <si>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</si>
  <si>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</si>
  <si>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</si>
  <si>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</si>
  <si>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</si>
  <si>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</si>
  <si>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</si>
  <si>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</si>
  <si>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</si>
  <si>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</si>
  <si>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</si>
  <si>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</si>
  <si>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</si>
  <si>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</si>
  <si>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</si>
  <si>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</si>
  <si>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</si>
  <si>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</si>
  <si>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</si>
  <si>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</si>
  <si>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</si>
  <si>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</si>
  <si>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</si>
  <si>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</si>
  <si>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</si>
  <si>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</si>
  <si>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</si>
  <si>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</si>
  <si>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</si>
  <si>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</si>
  <si>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</si>
  <si>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</si>
  <si>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</si>
  <si>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</si>
  <si>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</si>
  <si>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</si>
  <si>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</si>
  <si>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</si>
  <si>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</si>
  <si>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</si>
  <si>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</si>
  <si>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</si>
  <si>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</si>
  <si>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</si>
  <si>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</si>
  <si>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</si>
  <si>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</si>
  <si>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</si>
  <si>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</si>
  <si>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</si>
  <si>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</si>
  <si>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</si>
  <si>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</si>
  <si>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</si>
  <si>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</si>
  <si>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</si>
  <si>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</si>
  <si>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</si>
  <si>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</si>
  <si>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</si>
  <si>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</si>
  <si>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</si>
  <si>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</si>
  <si>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</si>
  <si>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</si>
  <si>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</si>
  <si>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</si>
  <si>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</si>
  <si>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</si>
  <si>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</si>
  <si>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</si>
  <si>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</si>
  <si>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</si>
  <si>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</si>
  <si>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</si>
  <si>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</si>
  <si>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</si>
  <si>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</si>
  <si>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</si>
  <si>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</si>
  <si>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</si>
  <si>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</si>
  <si>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</si>
  <si>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</si>
  <si>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33</t>
  </si>
  <si>
    <t>Read _LCD_SN</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</si>
  <si>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</si>
  <si>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</si>
  <si>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</si>
  <si>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</si>
  <si>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</si>
  <si>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</si>
  <si>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</si>
  <si>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</si>
  <si>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</si>
  <si>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</si>
  <si>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</si>
  <si>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</si>
  <si>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</si>
  <si>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</si>
  <si>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</si>
  <si>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</si>
  <si>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</si>
  <si>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</si>
  <si>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</si>
  <si>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</si>
  <si>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</si>
  <si>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</si>
  <si>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</si>
  <si>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</si>
  <si>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</si>
  <si>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</si>
  <si>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</si>
  <si>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</si>
  <si>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</si>
  <si>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</si>
  <si>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</si>
  <si>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</si>
  <si>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</si>
  <si>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</si>
  <si>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</si>
  <si>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</si>
  <si>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</si>
  <si>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</si>
  <si>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</si>
  <si>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</si>
  <si>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</si>
  <si>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</si>
  <si>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</si>
  <si>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</si>
  <si>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</si>
  <si>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</si>
  <si>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</si>
  <si>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</si>
  <si>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</si>
  <si>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</si>
  <si>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</si>
  <si>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</si>
  <si>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</si>
  <si>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</si>
  <si>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</si>
  <si>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</si>
  <si>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</si>
  <si>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</si>
  <si>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</si>
  <si>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</si>
  <si>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</si>
  <si>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</si>
  <si>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</si>
  <si>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</si>
  <si>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</si>
  <si>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</si>
  <si>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</si>
  <si>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</si>
  <si>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</si>
  <si>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</si>
  <si>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</si>
  <si>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</si>
  <si>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</si>
  <si>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</si>
  <si>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</si>
  <si>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</si>
  <si>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</si>
  <si>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</si>
  <si>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</si>
  <si>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</si>
  <si>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</si>
  <si>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</si>
  <si>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</si>
  <si>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[208]</t>
  </si>
  <si>
    <t>70</t>
  </si>
  <si>
    <t>[18]</t>
  </si>
  <si>
    <t>71</t>
  </si>
  <si>
    <t>72</t>
  </si>
  <si>
    <t>RAW_DIST_AVE-NO_TARGET</t>
  </si>
  <si>
    <t>[-50,105]</t>
  </si>
  <si>
    <t>73</t>
  </si>
  <si>
    <t>RAW_DIST_STD-NO_TARGET</t>
  </si>
  <si>
    <t>[0.01,12]</t>
  </si>
  <si>
    <t>74</t>
  </si>
  <si>
    <t>SIG_AVE-NO_TARGET</t>
  </si>
  <si>
    <t>[0,350]</t>
  </si>
  <si>
    <t>75</t>
  </si>
  <si>
    <t>SIG_STD-NO_TARGET</t>
  </si>
  <si>
    <t>[0.01,7]</t>
  </si>
  <si>
    <t>76</t>
  </si>
  <si>
    <t>AMB_AVE-NO_TARGET</t>
  </si>
  <si>
    <t>[0.25,4]</t>
  </si>
  <si>
    <t>77</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</si>
  <si>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</si>
  <si>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</si>
  <si>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</si>
  <si>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</si>
  <si>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</si>
  <si>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</si>
  <si>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</si>
  <si>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</si>
  <si>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</si>
  <si>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</si>
  <si>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</si>
  <si>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</si>
  <si>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</si>
  <si>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</si>
  <si>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</si>
  <si>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</si>
  <si>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</si>
  <si>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</si>
  <si>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</si>
  <si>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</si>
  <si>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</si>
  <si>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</si>
  <si>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</si>
  <si>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</si>
  <si>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</si>
  <si>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</si>
  <si>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</si>
  <si>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</si>
  <si>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</si>
  <si>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100</t>
  </si>
  <si>
    <t>101</t>
  </si>
  <si>
    <t>102</t>
  </si>
  <si>
    <t>103</t>
  </si>
  <si>
    <t>Loop_test@SPK_CN_L_T_To_4x_Mic</t>
  </si>
  <si>
    <t>104</t>
  </si>
  <si>
    <t>105</t>
  </si>
  <si>
    <t>106</t>
  </si>
  <si>
    <t>107</t>
  </si>
  <si>
    <t>108</t>
  </si>
  <si>
    <t>109</t>
  </si>
  <si>
    <t>110</t>
  </si>
  <si>
    <t>111</t>
  </si>
  <si>
    <t>[0.000005, 0.000005]</t>
  </si>
  <si>
    <t>[11282.156624, 11282.156624]</t>
  </si>
  <si>
    <t>Force _Sensor_Value@Power_Button</t>
  </si>
  <si>
    <t>114</t>
  </si>
  <si>
    <t>115</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</si>
  <si>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</si>
  <si>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</si>
  <si>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</si>
  <si>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</si>
  <si>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</si>
  <si>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</si>
  <si>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</si>
  <si>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</si>
  <si>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</si>
  <si>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</si>
  <si>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</si>
  <si>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</si>
  <si>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</si>
  <si>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</si>
  <si>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</si>
  <si>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</si>
  <si>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</si>
  <si>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</si>
  <si>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</si>
  <si>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</si>
  <si>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</si>
  <si>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</si>
  <si>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</si>
  <si>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</si>
  <si>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</si>
  <si>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</si>
  <si>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</si>
  <si>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</si>
  <si>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</si>
  <si>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</si>
  <si>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</si>
  <si>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</si>
  <si>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</si>
  <si>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</si>
  <si>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</si>
  <si>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</si>
  <si>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</si>
  <si>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</si>
  <si>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</si>
  <si>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</si>
  <si>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</si>
  <si>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</si>
  <si>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</si>
  <si>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</si>
  <si>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</si>
  <si>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</si>
  <si>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</si>
  <si>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</si>
  <si>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</si>
  <si>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</si>
  <si>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</si>
  <si>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</si>
  <si>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</si>
  <si>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</si>
  <si>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</si>
  <si>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</si>
  <si>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</si>
  <si>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</si>
  <si>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</si>
  <si>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</si>
  <si>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</si>
  <si>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</si>
  <si>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</si>
  <si>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</si>
  <si>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</si>
  <si>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</si>
  <si>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</si>
  <si>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</si>
  <si>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</si>
  <si>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</si>
  <si>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</si>
  <si>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</si>
  <si>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</si>
  <si>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</si>
  <si>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</si>
  <si>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</si>
  <si>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</si>
  <si>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</si>
  <si>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</si>
  <si>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</si>
  <si>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</si>
  <si>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</si>
  <si>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</si>
  <si>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</si>
  <si>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</si>
  <si>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</si>
  <si>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</si>
  <si>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</si>
  <si>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</si>
  <si>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</si>
  <si>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</si>
  <si>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</si>
  <si>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</si>
  <si>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</si>
  <si>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</si>
  <si>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</si>
  <si>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</si>
  <si>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</si>
  <si>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</si>
  <si>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</si>
  <si>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</si>
  <si>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</si>
  <si>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</si>
  <si>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</si>
  <si>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</si>
  <si>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</si>
  <si>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</si>
  <si>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</si>
  <si>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</si>
  <si>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</si>
  <si>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</si>
  <si>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</si>
  <si>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</si>
  <si>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</si>
  <si>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</si>
  <si>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</si>
  <si>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</si>
  <si>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</si>
  <si>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</si>
  <si>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</si>
  <si>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</si>
  <si>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</si>
  <si>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</si>
  <si>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</si>
  <si>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</si>
  <si>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</si>
  <si>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</si>
  <si>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</si>
  <si>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</si>
  <si>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</si>
  <si>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</si>
  <si>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</si>
  <si>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</si>
  <si>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</si>
  <si>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</si>
  <si>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</si>
  <si>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</si>
  <si>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</si>
  <si>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</si>
  <si>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</si>
  <si>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</si>
  <si>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</si>
  <si>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</si>
  <si>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</si>
  <si>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</si>
  <si>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</si>
  <si>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</si>
  <si>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</si>
  <si>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</si>
  <si>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</si>
  <si>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</si>
  <si>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</si>
  <si>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</si>
  <si>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</si>
  <si>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</si>
  <si>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</si>
  <si>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</si>
  <si>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</si>
  <si>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</si>
  <si>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</si>
  <si>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</si>
  <si>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</si>
  <si>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</si>
  <si>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</si>
  <si>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</si>
  <si>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</si>
  <si>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</si>
  <si>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</si>
  <si>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</si>
  <si>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</si>
  <si>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</si>
  <si>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device -k GasGauge --get chem-id</t>
  </si>
  <si>
    <t>device -k GasGauge --get chem-capacity</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</si>
  <si>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</si>
  <si>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</si>
  <si>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</si>
  <si>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</si>
  <si>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</si>
  <si>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</si>
  <si>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</si>
  <si>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</si>
  <si>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</si>
  <si>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</si>
  <si>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</si>
  <si>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</si>
  <si>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</si>
  <si>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</si>
  <si>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</si>
  <si>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</si>
  <si>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</si>
  <si>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</si>
  <si>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</si>
  <si>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</si>
  <si>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</si>
  <si>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</si>
  <si>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</si>
  <si>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</si>
  <si>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</si>
  <si>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</si>
  <si>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</si>
  <si>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</si>
  <si>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</si>
  <si>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</si>
  <si>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</si>
  <si>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</si>
  <si>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</si>
  <si>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</si>
  <si>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</si>
  <si>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</si>
  <si>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</si>
  <si>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</si>
  <si>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</si>
  <si>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</si>
  <si>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</si>
  <si>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</si>
  <si>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</si>
  <si>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</si>
  <si>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</si>
  <si>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</si>
  <si>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</si>
  <si>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</si>
  <si>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</si>
  <si>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</si>
  <si>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</si>
  <si>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</si>
  <si>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</si>
  <si>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</si>
  <si>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</si>
  <si>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</si>
  <si>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</si>
  <si>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</si>
  <si>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</si>
  <si>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</si>
  <si>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</si>
  <si>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</si>
  <si>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</si>
  <si>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</si>
  <si>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</si>
  <si>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</si>
  <si>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</si>
  <si>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</si>
  <si>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</si>
  <si>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</si>
  <si>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</si>
  <si>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</si>
  <si>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</si>
  <si>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</si>
  <si>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</si>
  <si>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</si>
  <si>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</si>
  <si>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</si>
  <si>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</si>
  <si>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</si>
  <si>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</si>
  <si>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</si>
  <si>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</si>
  <si>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</si>
  <si>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</si>
  <si>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</si>
  <si>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</si>
  <si>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</si>
  <si>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</si>
  <si>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</si>
  <si>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</si>
  <si>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</si>
  <si>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</si>
  <si>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</si>
  <si>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</si>
  <si>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</si>
  <si>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</si>
  <si>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</si>
  <si>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</si>
  <si>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</si>
  <si>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</si>
  <si>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</si>
  <si>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</si>
  <si>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</si>
  <si>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</si>
  <si>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</si>
  <si>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</si>
  <si>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</si>
  <si>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</si>
  <si>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</si>
  <si>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</si>
  <si>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</si>
  <si>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</si>
  <si>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</si>
  <si>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</si>
  <si>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</si>
  <si>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</si>
  <si>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</si>
  <si>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</si>
  <si>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</si>
  <si>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</si>
  <si>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</si>
  <si>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</si>
  <si>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</si>
  <si>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</si>
  <si>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</si>
  <si>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</si>
  <si>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</si>
  <si>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</si>
  <si>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</si>
  <si>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</si>
  <si>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</si>
  <si>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</si>
  <si>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</si>
  <si>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</si>
  <si>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</si>
  <si>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</si>
  <si>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</si>
  <si>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</si>
  <si>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</si>
  <si>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</si>
  <si>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</si>
  <si>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</si>
  <si>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</si>
  <si>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</si>
  <si>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</si>
  <si>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3" type="noConversion"/>
  </si>
  <si>
    <t>boardrev</t>
    <phoneticPr fontId="23" type="noConversion"/>
  </si>
  <si>
    <t>version_info</t>
    <phoneticPr fontId="23" type="noConversion"/>
  </si>
  <si>
    <t>0x01</t>
    <phoneticPr fontId="23" type="noConversion"/>
  </si>
  <si>
    <t>pmuadc --sel potomac --read vbat</t>
    <phoneticPr fontId="23" type="noConversion"/>
  </si>
  <si>
    <t>cbread 0x00 quiet</t>
    <phoneticPr fontId="23" type="noConversion"/>
  </si>
  <si>
    <t xml:space="preserve">WOSN </t>
    <phoneticPr fontId="23" type="noConversion"/>
  </si>
  <si>
    <t xml:space="preserve">HOUSING_SN </t>
    <phoneticPr fontId="23" type="noConversion"/>
  </si>
  <si>
    <t>oab3f_CMD_SET_PWR_ORION_0
oab3f_CMD_PWR_ORION_SW_EN_0
oab3f_CMD_PWR_ORION_EN_0
oab3f_CMD_IDBUS_POWER_MODE_1
oab3f_CMD_SET_RX_Vth_1000
oab3f_WAITFORID
delay 0.05s</t>
    <phoneticPr fontId="23" type="noConversion"/>
  </si>
  <si>
    <t>Get SFC information list(mlbsn,wo_no,mpn,region_code,housing_sn,battery_sn,hwconfig,unit_lbl,titus_sn,juliet_sn, ohio_sn,jasper_sn)</t>
    <phoneticPr fontId="23" type="noConversion"/>
  </si>
  <si>
    <t>sensor --sel gyro --init</t>
    <phoneticPr fontId="23"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</si>
  <si>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3" type="noConversion"/>
  </si>
  <si>
    <t>sn</t>
    <phoneticPr fontId="23" type="noConversion"/>
  </si>
  <si>
    <t>pattern --fatp 3</t>
    <phoneticPr fontId="23" type="noConversion"/>
  </si>
  <si>
    <t>camisp --find
camisp --pick back
camisp --preview on
camisp --preview off
camisp --exit</t>
    <phoneticPr fontId="23" type="noConversion"/>
  </si>
  <si>
    <t>camisp --find
camisp --pick front1
camisp --preview on
camisp --preview off
camisp --exit</t>
    <phoneticPr fontId="23" type="noConversion"/>
  </si>
  <si>
    <t>device -k GasGauge -g charge-percentage</t>
    <phoneticPr fontId="23" type="noConversion"/>
  </si>
  <si>
    <t>pmuadc --sel potomac --read vbat</t>
    <phoneticPr fontId="23" type="noConversion"/>
  </si>
  <si>
    <t>rtc --set 20190613023348</t>
    <phoneticPr fontId="23" type="noConversion"/>
  </si>
  <si>
    <t>Write_Date_And_Time</t>
    <phoneticPr fontId="23" type="noConversion"/>
  </si>
  <si>
    <t>Write_Incomplete_CB</t>
    <phoneticPr fontId="23" type="noConversion"/>
  </si>
  <si>
    <t>sn</t>
    <phoneticPr fontId="23" type="noConversion"/>
  </si>
  <si>
    <t>Get_SFC_Info</t>
    <phoneticPr fontId="23" type="noConversion"/>
  </si>
  <si>
    <t>cbwrite 0x8A incomplete</t>
    <phoneticPr fontId="23" type="noConversion"/>
  </si>
  <si>
    <t>DRCB</t>
    <phoneticPr fontId="23" type="noConversion"/>
  </si>
  <si>
    <t>syscfg print CLHS</t>
    <phoneticPr fontId="23" type="noConversion"/>
  </si>
  <si>
    <t>syscfg print WCAL</t>
    <phoneticPr fontId="23" type="noConversion"/>
  </si>
  <si>
    <t>camisp --exit
camisp --find</t>
    <phoneticPr fontId="23" type="noConversion"/>
  </si>
  <si>
    <t>camisp --dli
camisp --exit</t>
    <phoneticPr fontId="23" type="noConversion"/>
  </si>
  <si>
    <t>Juliet_Connectivity_Test</t>
    <phoneticPr fontId="23" type="noConversion"/>
  </si>
  <si>
    <t>camisp --pick front1
camisp --on
camisp --sn</t>
    <phoneticPr fontId="23" type="noConversion"/>
  </si>
  <si>
    <t>smokey Wildfire --run DisplayBehavior=NoDisplay ControlBitAccess=ReadOnly BrickRequired=None ResultsBehavior=NoFile LogBehavior=ConsoleOnly --test TouchOffset --testargs "TouchOffset, Verbose='OnFail',TestStation='ct2ct3'"</t>
    <phoneticPr fontId="23" type="noConversion"/>
  </si>
  <si>
    <t>Diags_Version</t>
    <phoneticPr fontId="23" type="noConversion"/>
  </si>
  <si>
    <t>rtc --set 20180721063238</t>
    <phoneticPr fontId="23" type="noConversion"/>
  </si>
  <si>
    <t>sn
syscfg add SrNm</t>
    <phoneticPr fontId="23" type="noConversion"/>
  </si>
  <si>
    <t>sn
cbwrite 0x7A pass
cbread 0x7A</t>
    <phoneticPr fontId="23" type="noConversion"/>
  </si>
  <si>
    <t>syscfg init
cbinit
cbwrite 0x7A incomplete</t>
    <phoneticPr fontId="23" type="noConversion"/>
  </si>
  <si>
    <t>Read_System_SN</t>
    <phoneticPr fontId="23" type="noConversion"/>
  </si>
  <si>
    <t>Diag_Version</t>
    <phoneticPr fontId="23" type="noConversion"/>
  </si>
  <si>
    <t>Camera_Sensor_Detect</t>
    <phoneticPr fontId="23" type="noConversion"/>
  </si>
  <si>
    <t>cbread 0x03 quiet</t>
    <phoneticPr fontId="23" type="noConversion"/>
  </si>
  <si>
    <t>syscfg print BMac
syscfg add BMac 0xBABABABA 0x0000BABA 0x00000000 0x00000000</t>
    <phoneticPr fontId="23" type="noConversion"/>
  </si>
  <si>
    <t>device -k GasGauge -p
device -k GasGauge -e read_blk 59 0</t>
    <phoneticPr fontId="23" type="noConversion"/>
  </si>
  <si>
    <t>sensor --sel accel --set rate 200 
sensor --sel gyro --set rate 200 
sensor --sel accel,gyro --sample 500ms --stats
sensor --sel accel,gyro --turnoff</t>
    <phoneticPr fontId="23" type="noConversion"/>
  </si>
  <si>
    <t>sensor --sel accel --init;wait 200
sensor --sel accel --exectest selftest 
sensor --sel accel --turnoff;wait 200</t>
    <phoneticPr fontId="23" type="noConversion"/>
  </si>
  <si>
    <t>129</t>
  </si>
  <si>
    <t>130</t>
  </si>
  <si>
    <t>131</t>
  </si>
  <si>
    <t>Dark _Response_Bright_Ch_3 @ALS_FH_Right</t>
  </si>
  <si>
    <t>132</t>
  </si>
  <si>
    <t>133</t>
  </si>
  <si>
    <t>134</t>
  </si>
  <si>
    <t>135</t>
  </si>
  <si>
    <t>Dark _Response_Bright_Ch_3 @ALS_FH_Left</t>
  </si>
  <si>
    <t>Device_ID@ALS_FH_Right</t>
    <phoneticPr fontId="29" type="noConversion"/>
  </si>
  <si>
    <t>Revision_ID@ALS_FH_Right</t>
    <phoneticPr fontId="29" type="noConversion"/>
  </si>
  <si>
    <t>Chip_ID@ALS_FH_Right</t>
    <phoneticPr fontId="29" type="noConversion"/>
  </si>
  <si>
    <t>112</t>
  </si>
  <si>
    <t>Device_ID@ALS_FH_Left</t>
    <phoneticPr fontId="29" type="noConversion"/>
  </si>
  <si>
    <t>113</t>
  </si>
  <si>
    <t>Revision_ID@ALS_FH_Left</t>
    <phoneticPr fontId="29" type="noConversion"/>
  </si>
  <si>
    <t>Chip_ID@ALS_FH_Left</t>
    <phoneticPr fontId="29"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</si>
  <si>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</si>
  <si>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</si>
  <si>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</si>
  <si>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</si>
  <si>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</si>
  <si>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</si>
  <si>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</si>
  <si>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</si>
  <si>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</si>
  <si>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</si>
  <si>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</si>
  <si>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</si>
  <si>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</si>
  <si>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</si>
  <si>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</si>
  <si>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</si>
  <si>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</si>
  <si>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</si>
  <si>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</si>
  <si>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</si>
  <si>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</si>
  <si>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</si>
  <si>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</si>
  <si>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</si>
  <si>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</si>
  <si>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</si>
  <si>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</si>
  <si>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</si>
  <si>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</si>
  <si>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</si>
  <si>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</si>
  <si>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</si>
  <si>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</si>
  <si>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</si>
  <si>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</si>
  <si>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</si>
  <si>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</si>
  <si>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</si>
  <si>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</si>
  <si>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3" type="noConversion"/>
  </si>
  <si>
    <t>smokey Wildfire --run --test JasperTests ControlBitAccess=ReadOnly ResultsBehavior=NoFile LogBehavior=ConsoleOnly</t>
    <phoneticPr fontId="23" type="noConversion"/>
  </si>
  <si>
    <t>oab3f_CMD_SET_ELOAD_0</t>
    <phoneticPr fontId="23" type="noConversion"/>
  </si>
  <si>
    <t>i2c -v 2 0x13 0xA0 0x01
i2c -d 2 0x13 0xA5 1
i2c -d 2 0x13 0xA4 1</t>
    <phoneticPr fontId="23" type="noConversion"/>
  </si>
  <si>
    <t>hallsensor --irqindex 0 --meas 6 --delay 500</t>
    <phoneticPr fontId="23" type="noConversion"/>
  </si>
  <si>
    <t>i2c -v 2 0x13 0x00 0x82
i2c -d 2 0x13 0x1A 1
i2c -d 2 0x13 0x1A 1
i2c -v 2 0x13 0x00 0x91
i2c -v 2 0x13 0xB5 0x58
 i2c -v 2 0x13 0x70 0x01
i2c -v 2 0x13 0xA0 0x0D
i2c -d 2 0x13 0xA5 1
i2c -d 2 0x13 0xA4 1</t>
    <phoneticPr fontId="23" type="noConversion"/>
  </si>
  <si>
    <t>i2c -v 2 0x13 0x00 0x82
 i2c -d 2 0x13 0x1A 1
 i2c -d 2 0x13 0x1A 1
i2c -v 2 0x13 0x00 0x91
i2c -v 2 0x13 0xB5 0xD0
i2c -v 2 0x13 0xA0 0x09
delay 1s
i2c -d 2 0x13 0xA5 1
i2c -d 2 0x13 0xA4 1</t>
    <phoneticPr fontId="23" type="noConversion"/>
  </si>
  <si>
    <t>touch --test critical --run</t>
    <phoneticPr fontId="23" type="noConversion"/>
  </si>
  <si>
    <t>touch -p firmware-version
touch --off</t>
    <phoneticPr fontId="23" type="noConversion"/>
  </si>
  <si>
    <t>Version1.3</t>
    <phoneticPr fontId="23" type="noConversion"/>
  </si>
  <si>
    <r>
      <t>Q</t>
    </r>
    <r>
      <rPr>
        <sz val="12"/>
        <color indexed="8"/>
        <rFont val="新細明體"/>
        <family val="1"/>
        <charset val="136"/>
      </rPr>
      <t>T0a/CT1:</t>
    </r>
    <phoneticPr fontId="23" type="noConversion"/>
  </si>
  <si>
    <t xml:space="preserve">socgpio --port 1 --pin 32 --output 0 =&gt; socgpio --port 4 --pin 5 --output 0 </t>
    <phoneticPr fontId="23" type="noConversion"/>
  </si>
  <si>
    <t>socgpio --port 1 --pin 32 --output 1 =&gt; socgpio --port 4 --pin 5 --output 1</t>
    <phoneticPr fontId="23" type="noConversion"/>
  </si>
  <si>
    <t>Correct the gpio of orion test:</t>
    <phoneticPr fontId="23" type="noConversion"/>
  </si>
  <si>
    <t>socgpio --pin 94 --output 1 =&gt; socgpio --pin 139 --output 1</t>
    <phoneticPr fontId="23" type="noConversion"/>
  </si>
  <si>
    <r>
      <t>Q</t>
    </r>
    <r>
      <rPr>
        <sz val="12"/>
        <color indexed="8"/>
        <rFont val="新細明體"/>
        <family val="1"/>
        <charset val="136"/>
      </rPr>
      <t>T0a:</t>
    </r>
    <phoneticPr fontId="23" type="noConversion"/>
  </si>
  <si>
    <t>CT1:</t>
    <phoneticPr fontId="23" type="noConversion"/>
  </si>
  <si>
    <t>Change the i2c bus from 8 to 7 for "Discharge_Path_DCR"</t>
    <phoneticPr fontId="23" type="noConversion"/>
  </si>
  <si>
    <t>Change the i2c bus from 7 to 9 for "Read_Scorpius_SN"</t>
    <phoneticPr fontId="23" type="noConversion"/>
  </si>
  <si>
    <t xml:space="preserve">Level_After_Test </t>
    <phoneticPr fontId="23" type="noConversion"/>
  </si>
  <si>
    <t>ACE FW: 00 35 20 00</t>
    <phoneticPr fontId="23" type="noConversion"/>
  </si>
  <si>
    <t>Check_ACE_OTP_FW_VER</t>
    <phoneticPr fontId="23" type="noConversion"/>
  </si>
  <si>
    <t>socgpio --port 1 --pin 32 --output 0 =&gt; socgpio --pin 453 --output 0</t>
    <phoneticPr fontId="23" type="noConversion"/>
  </si>
  <si>
    <t>socgpio --port 1 --pin 32 --output 1 =&gt; socgpio --pin 453 --output 1</t>
    <phoneticPr fontId="23" type="noConversion"/>
  </si>
  <si>
    <r>
      <t>Q</t>
    </r>
    <r>
      <rPr>
        <sz val="12"/>
        <color indexed="8"/>
        <rFont val="新細明體"/>
        <family val="1"/>
        <charset val="136"/>
      </rPr>
      <t xml:space="preserve">T0a: </t>
    </r>
    <phoneticPr fontId="23" type="noConversion"/>
  </si>
  <si>
    <t>Follow PV to update scorpius test coverage</t>
    <phoneticPr fontId="23" type="noConversion"/>
  </si>
  <si>
    <t xml:space="preserve">CT2: </t>
    <phoneticPr fontId="23" type="noConversion"/>
  </si>
  <si>
    <t>Remove scorpius related test</t>
    <phoneticPr fontId="23" type="noConversion"/>
  </si>
  <si>
    <t>ace --pick usbc
ace -r 0x0F</t>
    <phoneticPr fontId="23" type="noConversion"/>
  </si>
  <si>
    <t>ACE_CRC_Test</t>
    <phoneticPr fontId="23" type="noConversion"/>
  </si>
  <si>
    <t>Update the logic of "ACE_CRC_Test" to match "0xF5432CDA"</t>
    <phoneticPr fontId="23" type="noConversion"/>
  </si>
  <si>
    <t>SCRP_Tx_Version</t>
    <phoneticPr fontId="29" type="noConversion"/>
  </si>
  <si>
    <t>SCRP_LPP_Inductance_Free_Air_Cal</t>
    <phoneticPr fontId="28" type="noConversion"/>
  </si>
  <si>
    <t>SCRP_LPP_FREQ_Free_Air_Cal</t>
    <phoneticPr fontId="28"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</si>
  <si>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3" type="noConversion"/>
  </si>
  <si>
    <t>Provider_Mode-Output_Communication_330pF</t>
    <phoneticPr fontId="23" type="noConversion"/>
  </si>
  <si>
    <t>Provider_Mode-HS_Output_Communication_330pF</t>
    <phoneticPr fontId="23" type="noConversion"/>
  </si>
  <si>
    <t>Provider_Mode-Bellatrix_State_Read</t>
    <phoneticPr fontId="23" type="noConversion"/>
  </si>
  <si>
    <t>i2c -d 2 0x13 0x74 8
i2c -d 2 0x13 0x1A 1</t>
    <phoneticPr fontId="23" type="noConversion"/>
  </si>
  <si>
    <t>ace --pick usbc --4cc SRYR --txdata "0x00" --rxdata 0
i2c -v 2 0x13 0x00 0x82
i2c -d 2 0x13 0x1A 1
i2c -d 2 0x13 0x1A 1
i2c -v 2 0x13 0x00 0x91
i2c -v 2 0x13 0xB5 0x58
i2c -v 2 0x13 0xA0 0x0D
i2c -d 2 0x13 0xA5 1
i2c -d 2 0x13 0xA4 1</t>
    <phoneticPr fontId="23" type="noConversion"/>
  </si>
  <si>
    <t>i2c -v 2 0x13 0xA0 0x02
i2c -d 2 0x13 0xA5 1
i2c -d 2 0x13 0xA4 1</t>
    <phoneticPr fontId="23" type="noConversion"/>
  </si>
  <si>
    <t>i2c -v 2 0x13 0x01 0x31</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</si>
  <si>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</si>
  <si>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</si>
  <si>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3" type="noConversion"/>
  </si>
  <si>
    <t>audio -r
i2c -s 1</t>
    <phoneticPr fontId="23" type="noConversion"/>
  </si>
  <si>
    <t>i2c -s 2</t>
    <phoneticPr fontId="23" type="noConversion"/>
  </si>
  <si>
    <t>i2c -s 7</t>
    <phoneticPr fontId="23" type="noConversion"/>
  </si>
  <si>
    <t>I2C7_Sweep_Test</t>
    <phoneticPr fontId="23" type="noConversion"/>
  </si>
  <si>
    <t>i2c -s 8</t>
    <phoneticPr fontId="23" type="noConversion"/>
  </si>
  <si>
    <t>i2c -s 6</t>
    <phoneticPr fontId="23" type="noConversion"/>
  </si>
  <si>
    <t>Version1.4</t>
    <phoneticPr fontId="23" type="noConversion"/>
  </si>
  <si>
    <t>QT0a:</t>
    <phoneticPr fontId="23" type="noConversion"/>
  </si>
  <si>
    <r>
      <t>U</t>
    </r>
    <r>
      <rPr>
        <sz val="12"/>
        <color indexed="8"/>
        <rFont val="新細明體"/>
        <family val="1"/>
        <charset val="136"/>
      </rPr>
      <t>pdate the test command of scorpius test</t>
    </r>
    <phoneticPr fontId="23" type="noConversion"/>
  </si>
  <si>
    <r>
      <t>C</t>
    </r>
    <r>
      <rPr>
        <sz val="12"/>
        <color indexed="8"/>
        <rFont val="新細明體"/>
        <family val="1"/>
        <charset val="136"/>
      </rPr>
      <t xml:space="preserve">T2: </t>
    </r>
    <phoneticPr fontId="23" type="noConversion"/>
  </si>
  <si>
    <r>
      <t>U</t>
    </r>
    <r>
      <rPr>
        <sz val="12"/>
        <color indexed="8"/>
        <rFont val="新細明體"/>
        <family val="1"/>
        <charset val="136"/>
      </rPr>
      <t>pdate the logic of i2c sweep test</t>
    </r>
    <phoneticPr fontId="23" type="noConversion"/>
  </si>
  <si>
    <t>system</t>
  </si>
  <si>
    <t>Temperature_TDEV1@Sera</t>
    <phoneticPr fontId="23" type="noConversion"/>
  </si>
  <si>
    <t>Version1.5</t>
    <phoneticPr fontId="23" type="noConversion"/>
  </si>
  <si>
    <r>
      <t>Q</t>
    </r>
    <r>
      <rPr>
        <sz val="12"/>
        <color indexed="8"/>
        <rFont val="新細明體"/>
        <family val="1"/>
        <charset val="136"/>
      </rPr>
      <t>T0a:</t>
    </r>
    <phoneticPr fontId="23" type="noConversion"/>
  </si>
  <si>
    <t>1. Remove Ipad-1 CB check</t>
    <phoneticPr fontId="23" type="noConversion"/>
  </si>
  <si>
    <r>
      <t>2</t>
    </r>
    <r>
      <rPr>
        <sz val="12"/>
        <color indexed="8"/>
        <rFont val="新細明體"/>
        <family val="1"/>
        <charset val="136"/>
      </rPr>
      <t>. Update Scorpius test command formand</t>
    </r>
    <phoneticPr fontId="23" type="noConversion"/>
  </si>
  <si>
    <t>Enter_Diags</t>
    <phoneticPr fontId="23"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</si>
  <si>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3" type="noConversion"/>
  </si>
  <si>
    <t xml:space="preserve">CT2: </t>
    <phoneticPr fontId="23"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</si>
  <si>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3" type="noConversion"/>
  </si>
  <si>
    <r>
      <t>2</t>
    </r>
    <r>
      <rPr>
        <sz val="12"/>
        <color indexed="8"/>
        <rFont val="新細明體"/>
        <family val="1"/>
        <charset val="136"/>
      </rPr>
      <t>. Update PMU temperature item name</t>
    </r>
    <phoneticPr fontId="23" type="noConversion"/>
  </si>
  <si>
    <t>LCM_80_Digits_SN_From_SFC_And_EEPROM_Compare</t>
    <phoneticPr fontId="23" type="noConversion"/>
  </si>
  <si>
    <t>Version1.6</t>
    <phoneticPr fontId="23" type="noConversion"/>
  </si>
  <si>
    <r>
      <t>C</t>
    </r>
    <r>
      <rPr>
        <sz val="12"/>
        <color indexed="8"/>
        <rFont val="新細明體"/>
        <family val="1"/>
        <charset val="136"/>
      </rPr>
      <t>T1:</t>
    </r>
    <phoneticPr fontId="23" type="noConversion"/>
  </si>
  <si>
    <t>Update hall sensor and spk test as "Not POR" for P0</t>
    <phoneticPr fontId="23" type="noConversion"/>
  </si>
  <si>
    <t>1. Update Magnetometer "sensorreg" related items as "Not POR" for P0</t>
    <phoneticPr fontId="23" type="noConversion"/>
  </si>
  <si>
    <t>2. Update hall sensor test as "Not POR" for P0</t>
    <phoneticPr fontId="23" type="noConversion"/>
  </si>
  <si>
    <t>Update CPMU as "Not POR" for P0</t>
    <phoneticPr fontId="23" type="noConversion"/>
  </si>
  <si>
    <t xml:space="preserve">syscfg add Batt </t>
    <phoneticPr fontId="23" type="noConversion"/>
  </si>
  <si>
    <t>device -k GasGauge -e read_pack_sn</t>
    <phoneticPr fontId="23" type="noConversion"/>
  </si>
  <si>
    <t>device -k GasGauge -e test_checksum</t>
    <phoneticPr fontId="23" type="noConversion"/>
  </si>
  <si>
    <t>device -k GasGauge -e read_sleep</t>
    <phoneticPr fontId="23" type="noConversion"/>
  </si>
  <si>
    <t xml:space="preserve">syscfg add Regn </t>
    <phoneticPr fontId="23" type="noConversion"/>
  </si>
  <si>
    <t>Version1.7</t>
    <phoneticPr fontId="23" type="noConversion"/>
  </si>
  <si>
    <t>Cell_Disconnect_Check</t>
    <phoneticPr fontId="23" type="noConversion"/>
  </si>
  <si>
    <t>diags</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</si>
  <si>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3" type="noConversion"/>
  </si>
  <si>
    <t>i2c -s 0</t>
    <phoneticPr fontId="23" type="noConversion"/>
  </si>
  <si>
    <t>i2c -s 9</t>
    <phoneticPr fontId="23" type="noConversion"/>
  </si>
  <si>
    <t>i2c -s 3
audio --turnoff</t>
    <phoneticPr fontId="23" type="noConversion"/>
  </si>
  <si>
    <t>Version1.8</t>
    <phoneticPr fontId="23" type="noConversion"/>
  </si>
  <si>
    <t>I2C1_Sweep_Test</t>
    <phoneticPr fontId="23" type="noConversion"/>
  </si>
  <si>
    <t>I2C5_Sweep_Test</t>
  </si>
  <si>
    <t>i2c -s 5</t>
    <phoneticPr fontId="23" type="noConversion"/>
  </si>
  <si>
    <t>Temperature_TDEV3@Sera</t>
    <phoneticPr fontId="23" type="noConversion"/>
  </si>
  <si>
    <t>Temperature_TDEV4@Sera</t>
    <phoneticPr fontId="23" type="noConversion"/>
  </si>
  <si>
    <t>Temperature_TDEV5@Sera</t>
    <phoneticPr fontId="23" type="noConversion"/>
  </si>
  <si>
    <t>Temperature_TDEV7@Sera</t>
    <phoneticPr fontId="23" type="noConversion"/>
  </si>
  <si>
    <t>Temperature_TDEV8@Sera</t>
    <phoneticPr fontId="23" type="noConversion"/>
  </si>
  <si>
    <t>Temperature_TDEV3@SIMETRA</t>
    <phoneticPr fontId="23" type="noConversion"/>
  </si>
  <si>
    <t>Version1.9</t>
    <phoneticPr fontId="23" type="noConversion"/>
  </si>
  <si>
    <t>Add test item "Temperature_TCAL@Sera" and "Temperature_TCAL@SIMETRA"</t>
    <phoneticPr fontId="23" type="noConversion"/>
  </si>
  <si>
    <r>
      <t>Q</t>
    </r>
    <r>
      <rPr>
        <sz val="12"/>
        <color indexed="8"/>
        <rFont val="新細明體"/>
        <family val="1"/>
        <charset val="136"/>
      </rPr>
      <t>T0a/CT1/CT2/FOS:</t>
    </r>
    <phoneticPr fontId="23" type="noConversion"/>
  </si>
  <si>
    <t>CT1:</t>
    <phoneticPr fontId="23" type="noConversion"/>
  </si>
  <si>
    <t>Update PMU button as "Not POR" for P0</t>
    <phoneticPr fontId="23" type="noConversion"/>
  </si>
  <si>
    <t xml:space="preserve">CT2: </t>
    <phoneticPr fontId="23" type="noConversion"/>
  </si>
  <si>
    <t>1. Update "I2C1_Sweep_Test" and I2C3_Sweep_Test as "Not POR" for P0</t>
    <phoneticPr fontId="23" type="noConversion"/>
  </si>
  <si>
    <t>2. Follow schematic "051-05858-04" to modify the logic of "I2C4_Sweep_Test"</t>
    <phoneticPr fontId="23" type="noConversion"/>
  </si>
  <si>
    <t>By Daniel Cen</t>
    <phoneticPr fontId="23" type="noConversion"/>
  </si>
  <si>
    <t>Temperature_TCAL@Sera</t>
    <phoneticPr fontId="23" type="noConversion"/>
  </si>
  <si>
    <t xml:space="preserve">Change command from "reg select D2483" to "reg select Potomac" of Battery Cell_Disconnect_Check </t>
    <phoneticPr fontId="23" type="noConversion"/>
  </si>
  <si>
    <t>oab3f_CMD_SET_RX_Vth_1000
oab3f_SWITCH2HS
oab3f_CMD_HS_DATA_RECORD
oab3f_WAITFORID
oab3f_CMD_HS_DATA_PLAYBACK</t>
    <phoneticPr fontId="23" type="noConversion"/>
  </si>
  <si>
    <t>oab3f_CMD_READ_ORION_CURRENT
o3b3f_orion_current_read</t>
    <phoneticPr fontId="23" type="noConversion"/>
  </si>
  <si>
    <t>Version1.10</t>
    <phoneticPr fontId="23"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</si>
  <si>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3" type="noConversion"/>
  </si>
  <si>
    <t>Update Orion HS as "Not POR" for P0</t>
    <phoneticPr fontId="23" type="noConversion"/>
  </si>
  <si>
    <t>1. Update Orion HS as "Not POR" for P0</t>
    <phoneticPr fontId="23" type="noConversion"/>
  </si>
  <si>
    <r>
      <t>2. Update DBCl&amp;DTCl</t>
    </r>
    <r>
      <rPr>
        <sz val="12"/>
        <color indexed="8"/>
        <rFont val="新細明體"/>
        <family val="1"/>
        <charset val="136"/>
      </rPr>
      <t xml:space="preserve"> as "Not POR" for P0</t>
    </r>
    <phoneticPr fontId="23" type="noConversion"/>
  </si>
  <si>
    <t>Digas Midas_Tonga31D-24c need to root in and HS will hang up</t>
    <phoneticPr fontId="23" type="noConversion"/>
  </si>
  <si>
    <t>cbskip fatp</t>
    <phoneticPr fontId="23"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</si>
  <si>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3" type="noConversion"/>
  </si>
  <si>
    <t>device -k GasGauge -g charge-percentage</t>
    <phoneticPr fontId="23"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</si>
  <si>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3" type="noConversion"/>
  </si>
  <si>
    <t>i2c -v 2 0x13 0x00 0x91
i2c -v 2 0x13 0xA0 0x04
i2c -d 2 0x13 0xA5 1
i2c -d 2 0x13 0xA4 1</t>
    <phoneticPr fontId="23" type="noConversion"/>
  </si>
  <si>
    <t xml:space="preserve">MT_MODULE_SN </t>
    <phoneticPr fontId="23" type="noConversion"/>
  </si>
  <si>
    <t>SKR AMP CNRT 8-bit: 0x78, 7-bit: 0x3C
SKR AMP CNRW 8-bit: 0x7A, 7-bit: 0x3D
SKR AMP CNLT 8-bit: 0x7C, 7-bit: 0x3E
SKR AMP CNLW 8-bit: 0x7E, 7-bit: 0x3F
SKR BOOST MST 8-bit: 0x60, 7-bit: 0x30
SKR BOOST SLV 8-bit: 0x62, 7-bit: 0x31</t>
    <phoneticPr fontId="23" type="noConversion"/>
  </si>
  <si>
    <t>Version1.11</t>
    <phoneticPr fontId="23" type="noConversion"/>
  </si>
  <si>
    <t>WV_Phosphorus_Temp_Average</t>
    <phoneticPr fontId="23" type="noConversion"/>
  </si>
  <si>
    <t>Remove I2C10_Sweep_Test and I2C11_Sweep_Test and enable I2C1_Sweep_Test and I2C3_Sweep_Test</t>
    <phoneticPr fontId="23" type="noConversion"/>
  </si>
  <si>
    <t>smokeyshell -r
smokey Wildfire --run DisplayBehavior=NoDisplay ControlBitAccess=ReadOnly BrickRequired=None ResultsBehavior=NoFile LogBehavior=ConsoleOnly --test TouchGpio</t>
    <phoneticPr fontId="23" type="noConversion"/>
  </si>
  <si>
    <t>BELLATRIX 8-bit: 0x26, 7-bit: 0x13</t>
    <phoneticPr fontId="23" type="noConversion"/>
  </si>
  <si>
    <t>POTOMAC 8-bit: 0xEA, 7-bit: 0x75</t>
    <phoneticPr fontId="23" type="noConversion"/>
  </si>
  <si>
    <t>GASGAUGE 8-bit: 0xAA, 7-bit: 0x55</t>
    <phoneticPr fontId="23" type="noConversion"/>
  </si>
  <si>
    <t>Ace(One-Ace) 8-bit: 0x70, 7-bit: 0x38
Ace(All-Ace) 8-bit: 0xD6, 7-bit: 0x6B</t>
    <phoneticPr fontId="23" type="noConversion"/>
  </si>
  <si>
    <t>Version1.12</t>
    <phoneticPr fontId="23" type="noConversion"/>
  </si>
  <si>
    <t>sensorreg --sel pressure -r 0x80</t>
    <phoneticPr fontId="23" type="noConversion"/>
  </si>
  <si>
    <t xml:space="preserve">sensorreg --sel pressure -r 0xA1 1 </t>
    <phoneticPr fontId="23" type="noConversion"/>
  </si>
  <si>
    <t xml:space="preserve">sensorreg --sel pressure -r 0xA3 1 </t>
    <phoneticPr fontId="23" type="noConversion"/>
  </si>
  <si>
    <t>sensorreg --sel pressure -r 0xA4 1</t>
    <phoneticPr fontId="23" type="noConversion"/>
  </si>
  <si>
    <t xml:space="preserve">sensor --sel pressure --conntest 
sensor --sel pressure --turnoff </t>
    <phoneticPr fontId="23" type="noConversion"/>
  </si>
  <si>
    <t>Version1.13</t>
    <phoneticPr fontId="23" type="noConversion"/>
  </si>
  <si>
    <t>WV_Phosphorus_ODR</t>
    <phoneticPr fontId="23" type="noConversion"/>
  </si>
  <si>
    <t xml:space="preserve">Follow the ERS to enable Phosphorus related test and change "sensorreg --sel pressure -r 0x80 34" to "sensorreg --sel pressure -r 0x80 36" </t>
    <phoneticPr fontId="23" type="noConversion"/>
  </si>
  <si>
    <t xml:space="preserve">Add Magnetometer sensorreg related test </t>
    <phoneticPr fontId="23" type="noConversion"/>
  </si>
  <si>
    <t>Diags Midas_Tonga31D-24f support the test</t>
    <phoneticPr fontId="23" type="noConversion"/>
  </si>
  <si>
    <t>Version1.14</t>
    <phoneticPr fontId="23" type="noConversion"/>
  </si>
  <si>
    <r>
      <t>B</t>
    </r>
    <r>
      <rPr>
        <sz val="12"/>
        <color indexed="8"/>
        <rFont val="新細明體"/>
        <family val="1"/>
        <charset val="136"/>
      </rPr>
      <t>hushan provide the new limit</t>
    </r>
    <phoneticPr fontId="23" type="noConversion"/>
  </si>
  <si>
    <t>Version2.0</t>
    <phoneticPr fontId="23" type="noConversion"/>
  </si>
  <si>
    <t>pattern --fatp 2</t>
    <phoneticPr fontId="23" type="noConversion"/>
  </si>
  <si>
    <t>rdar://58097467 (J522 P0 FOS Pattern Check List Tracking)</t>
    <phoneticPr fontId="23" type="noConversion"/>
  </si>
  <si>
    <t>version
charge --auto</t>
    <phoneticPr fontId="23" type="noConversion"/>
  </si>
  <si>
    <t>DIAG_VERSION</t>
    <phoneticPr fontId="23" type="noConversion"/>
  </si>
  <si>
    <t>version</t>
    <phoneticPr fontId="23" type="noConversion"/>
  </si>
  <si>
    <t>version</t>
    <phoneticPr fontId="23" type="noConversion"/>
  </si>
  <si>
    <t>Diag cmd</t>
    <phoneticPr fontId="23" type="noConversion"/>
  </si>
  <si>
    <t>[0, 1]</t>
    <phoneticPr fontId="23" type="noConversion"/>
  </si>
  <si>
    <t>Lane0CenterEyeWidthInSteps</t>
  </si>
  <si>
    <t>Lane0CenterEyeHeightInSteps</t>
  </si>
  <si>
    <t>P1</t>
    <phoneticPr fontId="23" type="noConversion"/>
  </si>
  <si>
    <t>Station SW Count</t>
    <phoneticPr fontId="29"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</si>
  <si>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</si>
  <si>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</si>
  <si>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</si>
  <si>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</si>
  <si>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</si>
  <si>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3" type="noConversion"/>
  </si>
  <si>
    <t>x</t>
    <phoneticPr fontId="28" type="noConversion"/>
  </si>
  <si>
    <t>cylinder_LOCKON
cylinder_CABLEON</t>
    <phoneticPr fontId="33" type="noConversion"/>
  </si>
  <si>
    <t xml:space="preserve">DIAG_VER </t>
    <phoneticPr fontId="33" type="noConversion"/>
  </si>
  <si>
    <t>[0,101]</t>
    <phoneticPr fontId="33" type="noConversion"/>
  </si>
  <si>
    <t>pmuadc --sel potomac --read vbat</t>
    <phoneticPr fontId="33" type="noConversion"/>
  </si>
  <si>
    <t>dev -k GasGauge -p
dev -k GasGauge -e read_blk 59 0</t>
    <phoneticPr fontId="33" type="noConversion"/>
  </si>
  <si>
    <t>[NA,NA]</t>
    <phoneticPr fontId="29"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</si>
  <si>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</si>
  <si>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</si>
  <si>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</si>
  <si>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</si>
  <si>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</si>
  <si>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wait 20 
sensor --sel pressure --init
sensorreg --sel pressure -r 0xD0 1 
sensorreg --sel pressure -r 0xF3 3
sensorreg --sel pressure -r 0x80 34 
sensorreg --sel pressure -r 0xF7 6
sensor --sel pressure --sample 1000ms --stats 
sensor --sel pressure --turnoff</t>
  </si>
  <si>
    <t>Temperature_TDEV2@Sera</t>
    <phoneticPr fontId="23" type="noConversion"/>
  </si>
  <si>
    <t>Temperature_TDEV4@SIMETRA</t>
    <phoneticPr fontId="23" type="noConversion"/>
  </si>
  <si>
    <t>Temperature_TDEV5@SIMETRA</t>
    <phoneticPr fontId="23" type="noConversion"/>
  </si>
  <si>
    <t>version</t>
    <phoneticPr fontId="33" type="noConversion"/>
  </si>
  <si>
    <t>sensor --sel prox --init
sensor --sel prox --get nvm</t>
    <phoneticPr fontId="23" type="noConversion"/>
  </si>
  <si>
    <t>Remark</t>
    <phoneticPr fontId="23" type="noConversion"/>
  </si>
  <si>
    <t>1. Add USB C test station</t>
    <phoneticPr fontId="23" type="noConversion"/>
  </si>
  <si>
    <r>
      <t>U</t>
    </r>
    <r>
      <rPr>
        <sz val="12"/>
        <color indexed="8"/>
        <rFont val="新細明體"/>
        <family val="1"/>
        <charset val="136"/>
      </rPr>
      <t>SBC:</t>
    </r>
    <phoneticPr fontId="23" type="noConversion"/>
  </si>
  <si>
    <t>USBC DOE1:</t>
    <phoneticPr fontId="23" type="noConversion"/>
  </si>
  <si>
    <t>1. Add USBC DOE1 station</t>
    <phoneticPr fontId="23" type="noConversion"/>
  </si>
  <si>
    <t>motor view</t>
    <phoneticPr fontId="23" type="noConversion"/>
  </si>
  <si>
    <t>vol off
motor middle
power off
vbusoff
reset</t>
    <phoneticPr fontId="23" type="noConversion"/>
  </si>
  <si>
    <t>Station SW</t>
    <phoneticPr fontId="23" type="noConversion"/>
  </si>
  <si>
    <t>Fixture cmd</t>
    <phoneticPr fontId="23"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</si>
  <si>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</si>
  <si>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3" type="noConversion"/>
  </si>
  <si>
    <r>
      <t>1</t>
    </r>
    <r>
      <rPr>
        <sz val="12"/>
        <color indexed="8"/>
        <rFont val="新細明體"/>
        <family val="1"/>
        <charset val="136"/>
      </rPr>
      <t>. Add CT3 station</t>
    </r>
    <phoneticPr fontId="23"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</si>
  <si>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3" type="noConversion"/>
  </si>
  <si>
    <t>2. Change the limit of "SCRP_LPP_FREQ_Free_Air_Cal" from "[68.6,72.4]" to "[73.80, 83.23]"</t>
    <phoneticPr fontId="23" type="noConversion"/>
  </si>
  <si>
    <r>
      <t>C</t>
    </r>
    <r>
      <rPr>
        <sz val="12"/>
        <color indexed="8"/>
        <rFont val="新細明體"/>
        <family val="1"/>
        <charset val="136"/>
      </rPr>
      <t xml:space="preserve">T2: </t>
    </r>
    <phoneticPr fontId="23" type="noConversion"/>
  </si>
  <si>
    <t>QT0a:</t>
    <phoneticPr fontId="23" type="noConversion"/>
  </si>
  <si>
    <t>Add i2c 0/1/2/3/7/8/9 sweep test</t>
    <phoneticPr fontId="23" type="noConversion"/>
  </si>
  <si>
    <t>nandsize
syscfg print OPTS</t>
    <phoneticPr fontId="23" type="noConversion"/>
  </si>
  <si>
    <t>nandcsid</t>
    <phoneticPr fontId="23" type="noConversion"/>
  </si>
  <si>
    <t>Temperature_RCAM_TCAL@ADAMS</t>
    <phoneticPr fontId="23" type="noConversion"/>
  </si>
  <si>
    <t>Temperature_FCAM_TCAL@ADAMS</t>
    <phoneticPr fontId="23" type="noConversion"/>
  </si>
  <si>
    <t>CPMU</t>
    <phoneticPr fontId="23" type="noConversion"/>
  </si>
  <si>
    <t>2. Add ADAMS PMU test coverage</t>
    <phoneticPr fontId="23" type="noConversion"/>
  </si>
  <si>
    <t>1. Add ADAMS PMU test coverage</t>
    <phoneticPr fontId="23" type="noConversion"/>
  </si>
  <si>
    <r>
      <t>CT</t>
    </r>
    <r>
      <rPr>
        <sz val="12"/>
        <color indexed="8"/>
        <rFont val="新細明體"/>
        <family val="1"/>
        <charset val="136"/>
      </rPr>
      <t>2</t>
    </r>
    <r>
      <rPr>
        <sz val="12"/>
        <color indexed="8"/>
        <rFont val="新細明體"/>
        <family val="1"/>
        <charset val="136"/>
      </rPr>
      <t>:</t>
    </r>
    <phoneticPr fontId="23" type="noConversion"/>
  </si>
  <si>
    <t>Ace(One-Ace) 8-bit: 0x70, 7-bit: 0x38
Ace(All-Ace) 8-bit: 0xD6, 7-bit: 0x6B</t>
    <phoneticPr fontId="23" type="noConversion"/>
  </si>
  <si>
    <t>ACE2 8-bit: 0x70, 7-bit: 0x38
Ace(All-Ace) 8-bit: 0xD6, 7-bit: 0x6B</t>
    <phoneticPr fontId="23" type="noConversion"/>
  </si>
  <si>
    <r>
      <t>C</t>
    </r>
    <r>
      <rPr>
        <sz val="12"/>
        <color indexed="8"/>
        <rFont val="新細明體"/>
        <family val="1"/>
        <charset val="136"/>
      </rPr>
      <t>T1/CT2/CT3:</t>
    </r>
    <phoneticPr fontId="23" type="noConversion"/>
  </si>
  <si>
    <t>1. Change the spec. of "Magnetometer VA_Version" from [0x52] to [0x5A||0x9A]</t>
    <phoneticPr fontId="23" type="noConversion"/>
  </si>
  <si>
    <t>QN Test Limit</t>
    <phoneticPr fontId="23" type="noConversion"/>
  </si>
  <si>
    <t>[0x2435]</t>
    <phoneticPr fontId="23" type="noConversion"/>
  </si>
  <si>
    <t>[0x7D50]</t>
    <phoneticPr fontId="23" type="noConversion"/>
  </si>
  <si>
    <t>[0x0965]</t>
    <phoneticPr fontId="23" type="noConversion"/>
  </si>
  <si>
    <t>[7596,9433]</t>
    <phoneticPr fontId="23" type="noConversion"/>
  </si>
  <si>
    <t>[6055,9443]</t>
    <phoneticPr fontId="23" type="noConversion"/>
  </si>
  <si>
    <t>Version2.1</t>
    <phoneticPr fontId="23" type="noConversion"/>
  </si>
  <si>
    <t>1. Change i2c bus of ALS from 3 to 5</t>
    <phoneticPr fontId="23" type="noConversion"/>
  </si>
  <si>
    <r>
      <t>C</t>
    </r>
    <r>
      <rPr>
        <sz val="12"/>
        <color indexed="8"/>
        <rFont val="新細明體"/>
        <family val="1"/>
        <charset val="136"/>
      </rPr>
      <t>T2:</t>
    </r>
    <phoneticPr fontId="23" type="noConversion"/>
  </si>
  <si>
    <t>audio -r
i2c -s 1</t>
    <phoneticPr fontId="23" type="noConversion"/>
  </si>
  <si>
    <t>i2c -s 3
audio --turnoff</t>
    <phoneticPr fontId="23" type="noConversion"/>
  </si>
  <si>
    <t>ACE2 8-bit: 0x70, 7-bit: 0x38
Ace(All-Ace) 8-bit: 0xD6, 7-bit: 0x6B</t>
    <phoneticPr fontId="23" type="noConversion"/>
  </si>
  <si>
    <t>SKR AMP FHRT 8-bit: 0x70, 7-bit: 0x38
SKR AMP FHRW 8-bit: 0x72, 7-bit: 0x39
SKR AMP FHLT 8-bit: 0x74, 7-bit: 0x3A
SKR AMP FHLW 8-bit: 0x76, 7-bit: 0x3B</t>
    <phoneticPr fontId="23" type="noConversion"/>
  </si>
  <si>
    <t>[0]</t>
    <phoneticPr fontId="23" type="noConversion"/>
  </si>
  <si>
    <t>[0x28]</t>
    <phoneticPr fontId="23" type="noConversion"/>
  </si>
  <si>
    <t>[0x0]</t>
    <phoneticPr fontId="23" type="noConversion"/>
  </si>
  <si>
    <t>[0x1,0x3]</t>
    <phoneticPr fontId="23" type="noConversion"/>
  </si>
  <si>
    <t>Front_Camera_Stiffener_Revision</t>
    <phoneticPr fontId="23" type="noConversion"/>
  </si>
  <si>
    <t>Front_Camera_Header_Revision</t>
    <phoneticPr fontId="23" type="noConversion"/>
  </si>
  <si>
    <t>[0x4]</t>
    <phoneticPr fontId="23" type="noConversion"/>
  </si>
  <si>
    <r>
      <t>Follow "X2017 FATP DOC 068-03170" to update QF battery</t>
    </r>
    <r>
      <rPr>
        <sz val="12"/>
        <color indexed="8"/>
        <rFont val="新細明體"/>
        <family val="1"/>
        <charset val="136"/>
      </rPr>
      <t xml:space="preserve"> related test</t>
    </r>
    <phoneticPr fontId="23" type="noConversion"/>
  </si>
  <si>
    <r>
      <t>C</t>
    </r>
    <r>
      <rPr>
        <sz val="12"/>
        <color indexed="8"/>
        <rFont val="新細明體"/>
        <family val="1"/>
        <charset val="136"/>
      </rPr>
      <t>T1/CT3:</t>
    </r>
    <phoneticPr fontId="23" type="noConversion"/>
  </si>
  <si>
    <t>2. Change the limit of "Magnetometer VA_STD_X/Y/Z" from [0.001,0.5] to [0.001,1.4]</t>
    <phoneticPr fontId="23" type="noConversion"/>
  </si>
  <si>
    <t>Follow "099-21758-01_PA_System_ERS" to update FCAM related test</t>
    <phoneticPr fontId="23" type="noConversion"/>
  </si>
  <si>
    <t>Version2.2</t>
    <phoneticPr fontId="23" type="noConversion"/>
  </si>
  <si>
    <t>Update speaker and mic test command.</t>
    <phoneticPr fontId="23" type="noConversion"/>
  </si>
  <si>
    <t>Flash_Mode@Neon1 _Cool_Strobe</t>
    <phoneticPr fontId="23" type="noConversion"/>
  </si>
  <si>
    <t>Flash_Mode@Neon1 _Amber_Strobe</t>
    <phoneticPr fontId="23" type="noConversion"/>
  </si>
  <si>
    <t>Flash_Mode@Neon2 _Cool_Strobe</t>
    <phoneticPr fontId="23" type="noConversion"/>
  </si>
  <si>
    <t>Flash_Mode@Neon2 _Amber_Strobe</t>
    <phoneticPr fontId="23" type="noConversion"/>
  </si>
  <si>
    <t>Torch_Mode@2x_Cool_Strobe</t>
    <phoneticPr fontId="23" type="noConversion"/>
  </si>
  <si>
    <t>Torch_Mode@2x_Amber_Strobe</t>
    <phoneticPr fontId="23" type="noConversion"/>
  </si>
  <si>
    <t>time camisp --i2cread 8 0x67 0x0A 1 1
time camisp --i2cread 8 0x67 0x0B 1 1
time camisp --i2cwrite 8 0x67 0x03 1 1 0x54
time camisp --i2cwrite 8 0x67 0x01 1 1 0x0D
wait 200</t>
    <phoneticPr fontId="23"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</si>
  <si>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3"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</si>
  <si>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3"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</si>
  <si>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3" type="noConversion"/>
  </si>
  <si>
    <t>camisp --exit
camisp --find
camisp --pick back1
camisp --sn</t>
    <phoneticPr fontId="23" type="noConversion"/>
  </si>
  <si>
    <t>SOCR. DOTARA 8-bit: 0x72, 7-bit: 0x39</t>
    <phoneticPr fontId="23"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</si>
  <si>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</si>
  <si>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</si>
  <si>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</si>
  <si>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</si>
  <si>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</si>
  <si>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</si>
  <si>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</si>
  <si>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</si>
  <si>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</si>
  <si>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</si>
  <si>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</si>
  <si>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</si>
  <si>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</si>
  <si>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3" type="noConversion"/>
  </si>
  <si>
    <t>1. Update the i2c bus from 4 to 8 for strobe test</t>
    <phoneticPr fontId="23" type="noConversion"/>
  </si>
  <si>
    <t>2. Update speaker and mic test command.</t>
    <phoneticPr fontId="23" type="noConversion"/>
  </si>
  <si>
    <t>CT1/CT3:</t>
    <phoneticPr fontId="23" type="noConversion"/>
  </si>
  <si>
    <r>
      <t>Q</t>
    </r>
    <r>
      <rPr>
        <sz val="12"/>
        <color indexed="8"/>
        <rFont val="新細明體"/>
        <family val="1"/>
        <charset val="136"/>
      </rPr>
      <t>T0a:</t>
    </r>
    <phoneticPr fontId="23" type="noConversion"/>
  </si>
  <si>
    <t>button -h -u -d</t>
    <phoneticPr fontId="23" type="noConversion"/>
  </si>
  <si>
    <t>sensor --sel prox --get serial_num
sensor --sel prox --set datatype norm
sensor --sel prox --set fixed_odr 60
sensor --sel prox --sample 47 --stats</t>
    <phoneticPr fontId="23" type="noConversion"/>
  </si>
  <si>
    <t>i2c -d 5 0x33 0x19 0x01</t>
  </si>
  <si>
    <t>i2c -d 5 0x33 0x1B 0x01
i2c -d 5 0x33 0x1C 0x01</t>
  </si>
  <si>
    <t>i2c -d 5 0x33 0x1C 0x01</t>
  </si>
  <si>
    <t>CG-QT/CT2/CT3:</t>
    <phoneticPr fontId="23" type="noConversion"/>
  </si>
  <si>
    <t>Update the i2c bus from 6 to 5 for Rosaline YOGI test</t>
    <phoneticPr fontId="23" type="noConversion"/>
  </si>
  <si>
    <t>i2c -v 5 0x33 0x32 0x80
i2c -d 5 0x33 0x32 1
i2c -d 5 0x33 0x0F 1</t>
    <phoneticPr fontId="23" type="noConversion"/>
  </si>
  <si>
    <t>sensor --sel prox --get device_id</t>
    <phoneticPr fontId="23" type="noConversion"/>
  </si>
  <si>
    <t>i2c -d 5 0x33 0x1D 0x01</t>
    <phoneticPr fontId="23" type="noConversion"/>
  </si>
  <si>
    <t>syscfg add PRSq 0x01060001 0x00000000 0x00000000 0x00000000</t>
    <phoneticPr fontId="23" type="noConversion"/>
  </si>
  <si>
    <t>time camisp --i2cread 8 0x63 0x0A 1 1
time camisp --i2cread 8 0x63 0x0B 1 1
time camisp --i2cwrite 8 0x63 0x01 1 1 0x00
time camisp --i2cwrite 8 0x63 0x04 1 1 0x54
time camisp --i2cwrite 8 0x63 0x01 1 1 0x0E
wait 200</t>
    <phoneticPr fontId="23" type="noConversion"/>
  </si>
  <si>
    <t xml:space="preserve">camisp --on
camisp --nvm </t>
    <phoneticPr fontId="23" type="noConversion"/>
  </si>
  <si>
    <t>sensor --sel prox --get nvm
syscfg add RxCL
sensor --sel prox --turnoff</t>
    <phoneticPr fontId="23" type="noConversion"/>
  </si>
  <si>
    <t>camisp --id</t>
    <phoneticPr fontId="23" type="noConversion"/>
  </si>
  <si>
    <t>camisp --nvmdump</t>
    <phoneticPr fontId="23" type="noConversion"/>
  </si>
  <si>
    <t>[0x00]</t>
    <phoneticPr fontId="23" type="noConversion"/>
  </si>
  <si>
    <t>ADD_ID@ALS_FH_Right</t>
    <phoneticPr fontId="29" type="noConversion"/>
  </si>
  <si>
    <t>NA</t>
    <phoneticPr fontId="23" type="noConversion"/>
  </si>
  <si>
    <t>ADD_ID@ALS_FH_Left</t>
    <phoneticPr fontId="29" type="noConversion"/>
  </si>
  <si>
    <t>ADD_ID2@ALS_FH_Left</t>
    <phoneticPr fontId="29" type="noConversion"/>
  </si>
  <si>
    <t>161</t>
  </si>
  <si>
    <t>162</t>
  </si>
  <si>
    <t>163</t>
  </si>
  <si>
    <t>178</t>
  </si>
  <si>
    <t>179</t>
  </si>
  <si>
    <t>180</t>
  </si>
  <si>
    <t>181</t>
  </si>
  <si>
    <t>182</t>
  </si>
  <si>
    <t>183</t>
  </si>
  <si>
    <t>184</t>
  </si>
  <si>
    <t>185</t>
  </si>
  <si>
    <t>186</t>
  </si>
  <si>
    <t>187</t>
  </si>
  <si>
    <t>sensor --sel als1 --get chip_id</t>
    <phoneticPr fontId="23" type="noConversion"/>
  </si>
  <si>
    <t>sensorreg --sel als1 --read 0xE6</t>
    <phoneticPr fontId="23" type="noConversion"/>
  </si>
  <si>
    <t>sensorreg --sel als2 --read 0xE4</t>
    <phoneticPr fontId="23" type="noConversion"/>
  </si>
  <si>
    <t>sensorreg --sel als2 --read 0xE6</t>
    <phoneticPr fontId="23" type="noConversion"/>
  </si>
  <si>
    <t>Version2.3</t>
    <phoneticPr fontId="23" type="noConversion"/>
  </si>
  <si>
    <t>Update ALS test commands provided by Tavys.</t>
    <phoneticPr fontId="23" type="noConversion"/>
  </si>
  <si>
    <t>ledon
led5on
led10on</t>
    <phoneticPr fontId="23" type="noConversion"/>
  </si>
  <si>
    <t>led5off
led10off
ledoff</t>
    <phoneticPr fontId="23" type="noConversion"/>
  </si>
  <si>
    <t>CG-QT/CT1/CT2/CT3:</t>
    <phoneticPr fontId="23" type="noConversion"/>
  </si>
  <si>
    <t>sensorreg --sel als1 --read 0xE4</t>
    <phoneticPr fontId="23" type="noConversion"/>
  </si>
  <si>
    <t>Bright_Ch_4 @ALS_FH_Right</t>
  </si>
  <si>
    <t>Bright_Ch_1 @ALS_FH_Right</t>
    <phoneticPr fontId="29" type="noConversion"/>
  </si>
  <si>
    <t>Bright_Ch_2 @ALS_FH_Right</t>
    <phoneticPr fontId="29" type="noConversion"/>
  </si>
  <si>
    <t>Bright_Ch_3 @ALS_FH_Right</t>
  </si>
  <si>
    <t>Bright_Ch_5 @ALS_FH_Right</t>
  </si>
  <si>
    <t>Bright_Ch_1 @ALS_FH_Left</t>
    <phoneticPr fontId="29" type="noConversion"/>
  </si>
  <si>
    <t>Bright_Ch_2 @ALS_FH_Left</t>
    <phoneticPr fontId="29" type="noConversion"/>
  </si>
  <si>
    <t>Bright_Ch_3 @ALS_FH_Left</t>
  </si>
  <si>
    <t>Bright_Ch_4 @ALS_FH_Left</t>
  </si>
  <si>
    <t>Bright_Ch_5 @ALS_FH_Left</t>
  </si>
  <si>
    <t>Temperature@ALS_FH_Left</t>
    <phoneticPr fontId="29" type="noConversion"/>
  </si>
  <si>
    <t>188</t>
  </si>
  <si>
    <t>189</t>
  </si>
  <si>
    <t>190</t>
  </si>
  <si>
    <t>191</t>
  </si>
  <si>
    <t>192</t>
  </si>
  <si>
    <t>193</t>
  </si>
  <si>
    <t>194</t>
  </si>
  <si>
    <t>195</t>
  </si>
  <si>
    <t>Dark _Response_Bright_Ch_4 @ALS_FH_Right</t>
  </si>
  <si>
    <t>Dark _Response_Bright_Ch_5 @ALS_FH_Right</t>
  </si>
  <si>
    <t>Dark _Response_Bright_Ch_4 @ALS_FH_Left</t>
  </si>
  <si>
    <t>Dark _Response_Bright_Ch_5 @ALS_FH_Left</t>
  </si>
  <si>
    <t>sensor --sel prox --get rev_id</t>
    <phoneticPr fontId="23" type="noConversion"/>
  </si>
  <si>
    <t>NVM_Format_Rev</t>
    <phoneticPr fontId="28" type="noConversion"/>
  </si>
  <si>
    <t>Integrator_Plant</t>
    <phoneticPr fontId="28" type="noConversion"/>
  </si>
  <si>
    <t>Substrate</t>
    <phoneticPr fontId="28" type="noConversion"/>
  </si>
  <si>
    <t>Driver</t>
    <phoneticPr fontId="28" type="noConversion"/>
  </si>
  <si>
    <t>Kirk</t>
  </si>
  <si>
    <t>IR_Filter</t>
    <phoneticPr fontId="28" type="noConversion"/>
  </si>
  <si>
    <t>Lens2_Spock</t>
    <phoneticPr fontId="28" type="noConversion"/>
  </si>
  <si>
    <t>Sulu_DOE</t>
    <phoneticPr fontId="28" type="noConversion"/>
  </si>
  <si>
    <t>Lens_Holder</t>
    <phoneticPr fontId="28" type="noConversion"/>
  </si>
  <si>
    <t>Shield_Can</t>
    <phoneticPr fontId="28" type="noConversion"/>
  </si>
  <si>
    <t>Flex</t>
  </si>
  <si>
    <t>Stiffener</t>
  </si>
  <si>
    <t>Liner</t>
  </si>
  <si>
    <t>camisp --i2cread 9 0x51 0x0004 2 1</t>
    <phoneticPr fontId="28" type="noConversion"/>
  </si>
  <si>
    <t>camisp --i2cread 9 0x51 0x0005 2 1</t>
    <phoneticPr fontId="28" type="noConversion"/>
  </si>
  <si>
    <t>camisp --i2cread 9 0x51 0x0007 2 1</t>
    <phoneticPr fontId="28" type="noConversion"/>
  </si>
  <si>
    <t>camisp --i2cread 9 0x51 0x0008 2 1</t>
    <phoneticPr fontId="28" type="noConversion"/>
  </si>
  <si>
    <t>camisp --i2cread 9 0x51 0x0009 2 1</t>
    <phoneticPr fontId="28" type="noConversion"/>
  </si>
  <si>
    <t>camisp --i2cread 9 0x51 0x000C 2 1</t>
    <phoneticPr fontId="28" type="noConversion"/>
  </si>
  <si>
    <t>camisp --i2cread 9 0x51 0x000D 2 1</t>
    <phoneticPr fontId="28" type="noConversion"/>
  </si>
  <si>
    <t>camisp --i2cread 9 0x51 0x000E 2 1</t>
    <phoneticPr fontId="28" type="noConversion"/>
  </si>
  <si>
    <t>camisp --i2cread 9 0x51 0x000F 2 1</t>
    <phoneticPr fontId="28" type="noConversion"/>
  </si>
  <si>
    <t>camisp --i2cread 9 0x51 0x0010 2 1</t>
    <phoneticPr fontId="23" type="noConversion"/>
  </si>
  <si>
    <t>camisp --i2cread 9 0x51 0x0011 2 1</t>
    <phoneticPr fontId="28" type="noConversion"/>
  </si>
  <si>
    <t>camisp --i2cread 9 0x51 0x001E 2 1
camisp --exit</t>
    <phoneticPr fontId="28" type="noConversion"/>
  </si>
  <si>
    <t>Version2.4</t>
    <phoneticPr fontId="23" type="noConversion"/>
  </si>
  <si>
    <r>
      <t>C</t>
    </r>
    <r>
      <rPr>
        <sz val="12"/>
        <color indexed="8"/>
        <rFont val="新細明體"/>
        <family val="1"/>
        <charset val="136"/>
      </rPr>
      <t>T2:</t>
    </r>
    <phoneticPr fontId="23" type="noConversion"/>
  </si>
  <si>
    <t>Add Jasper NVM check follow J4xx(Change i2c 5 to i2c 9)</t>
    <phoneticPr fontId="23" type="noConversion"/>
  </si>
  <si>
    <t>camisp --find
camisp --i2cread 9 0x51 0x0000 2 1</t>
    <phoneticPr fontId="28" type="noConversion"/>
  </si>
  <si>
    <t>Version2.5</t>
    <phoneticPr fontId="23" type="noConversion"/>
  </si>
  <si>
    <r>
      <t>Q</t>
    </r>
    <r>
      <rPr>
        <sz val="12"/>
        <color indexed="8"/>
        <rFont val="新細明體"/>
        <family val="1"/>
        <charset val="136"/>
      </rPr>
      <t>T0a:</t>
    </r>
    <phoneticPr fontId="23" type="noConversion"/>
  </si>
  <si>
    <t>Flash_Mode@4x_Strobe</t>
    <phoneticPr fontId="23" type="noConversion"/>
  </si>
  <si>
    <t>1. Remove "camisp --find" and "egpio --pick cpmu --pin 1 --mode output --write 1" and change "camisp --preview on" to "camisp --stream on" of "Flash_Mode@4x_Strobe"</t>
    <phoneticPr fontId="23" type="noConversion"/>
  </si>
  <si>
    <t>Change the i2c bus from 4 to 8, remove "camisp --find" and "egpio --pick cpmu --pin 1 --mode output --write 1" and change "camisp --preview on" to "camisp --stream on" of "Flash_Mode@4x_Strobe"</t>
    <phoneticPr fontId="23" type="noConversion"/>
  </si>
  <si>
    <t>[15.49,18.72]</t>
    <phoneticPr fontId="23" type="noConversion"/>
  </si>
  <si>
    <t>[75.75,85.81]</t>
    <phoneticPr fontId="23" type="noConversion"/>
  </si>
  <si>
    <t>SCRP_LPP_FREQ_Free_Air_Cal</t>
    <phoneticPr fontId="28" type="noConversion"/>
  </si>
  <si>
    <t>2. Update test limit of "SCRP_LPP_Inductance_Free_Air_Cal" and "SCRP_LPP_FREQ_Free_Air_Cal"</t>
    <phoneticPr fontId="23" type="noConversion"/>
  </si>
  <si>
    <t>3. Change all "socgpio --pin 18 --output 0/1" to "pmugpio --pin 18 --output 0/1 --pushpull" for scorpius test</t>
    <phoneticPr fontId="23" type="noConversion"/>
  </si>
  <si>
    <t>BELLATRIX 8-bit: 0x26, 7-bit: 0x13</t>
    <phoneticPr fontId="23" type="noConversion"/>
  </si>
  <si>
    <t>Version2.6</t>
    <phoneticPr fontId="23" type="noConversion"/>
  </si>
  <si>
    <t>1. Add one more "audio -r" and change cmd to "processaudio --pick audio-mapper -i process0 --options "--in [0] --out [0,2,4,6,8,10,12,14]" --out_channels 16" for SPK test</t>
    <phoneticPr fontId="23" type="noConversion"/>
  </si>
  <si>
    <t>rdar://60567109 (J5xx P1 QT station Speaker and Mic Test Coverage Review)</t>
    <phoneticPr fontId="23" type="noConversion"/>
  </si>
  <si>
    <r>
      <t>CT</t>
    </r>
    <r>
      <rPr>
        <sz val="12"/>
        <color rgb="FF000000"/>
        <rFont val="新細明體"/>
        <family val="1"/>
        <charset val="136"/>
      </rPr>
      <t>1</t>
    </r>
    <r>
      <rPr>
        <sz val="12"/>
        <color rgb="FF000000"/>
        <rFont val="Microsoft YaHei"/>
        <family val="1"/>
        <charset val="134"/>
      </rPr>
      <t>:</t>
    </r>
    <phoneticPr fontId="23" type="noConversion"/>
  </si>
  <si>
    <t>1.Remove"memrw --32 0x23c1002c8 0x74201" for CT1 button test.</t>
    <phoneticPr fontId="23" type="noConversion"/>
  </si>
  <si>
    <t>By Jonney Liang</t>
    <phoneticPr fontId="23" type="noConversion"/>
  </si>
  <si>
    <t>Version2.7</t>
    <phoneticPr fontId="23" type="noConversion"/>
  </si>
  <si>
    <t>Jasper_Detect</t>
    <phoneticPr fontId="23" type="noConversion"/>
  </si>
  <si>
    <t>Version2.8</t>
    <phoneticPr fontId="23" type="noConversion"/>
  </si>
  <si>
    <t>touch --off
touch --on
touch --load_firmware</t>
    <phoneticPr fontId="23" type="noConversion"/>
  </si>
  <si>
    <t>Duplicate with "Pearl_Status"</t>
    <phoneticPr fontId="23" type="noConversion"/>
  </si>
  <si>
    <t>1. Add "camisp --method powerdevice on 0x05FFFFFF" in "Jasper_Detect"</t>
    <phoneticPr fontId="23" type="noConversion"/>
  </si>
  <si>
    <t>1. Add "camisp --exit;camisp --pick front1;camisp --on" before Titus nvm check</t>
    <phoneticPr fontId="23" type="noConversion"/>
  </si>
  <si>
    <t>2. Remove "Pearl_Capacitance_Test", "Rigel_SN_and_fault_status" and "Rigel_State"</t>
    <phoneticPr fontId="23" type="noConversion"/>
  </si>
  <si>
    <t>2. Update SPK CMD to "processaudio -p fft -i process2 -o "--normalize false"" and "processaudio -p rms -i process2"</t>
    <phoneticPr fontId="23" type="noConversion"/>
  </si>
  <si>
    <t>Jasper_Status_Check</t>
    <phoneticPr fontId="23" type="noConversion"/>
  </si>
  <si>
    <t>3. Add "camisp --method powerdevice on 0x05FFFFFF" in Jasper_Status_Check</t>
    <phoneticPr fontId="23" type="noConversion"/>
  </si>
  <si>
    <t>Version2.9</t>
    <phoneticPr fontId="23" type="noConversion"/>
  </si>
  <si>
    <r>
      <t>Q</t>
    </r>
    <r>
      <rPr>
        <sz val="12"/>
        <color indexed="8"/>
        <rFont val="新細明體"/>
        <family val="1"/>
        <charset val="136"/>
      </rPr>
      <t>T0a:</t>
    </r>
    <phoneticPr fontId="23" type="noConversion"/>
  </si>
  <si>
    <r>
      <t>C</t>
    </r>
    <r>
      <rPr>
        <sz val="12"/>
        <color indexed="8"/>
        <rFont val="新細明體"/>
        <family val="1"/>
        <charset val="136"/>
      </rPr>
      <t>T2:</t>
    </r>
    <phoneticPr fontId="23" type="noConversion"/>
  </si>
  <si>
    <t>By Han Wang</t>
    <phoneticPr fontId="23" type="noConversion"/>
  </si>
  <si>
    <t>1. Update J51x board ID: J517(Wifi) 0x08/0x0A  J518(Cell) 0x0C/0x0E</t>
    <phoneticPr fontId="23" type="noConversion"/>
  </si>
  <si>
    <t>2. Remove "EDP_BER_Test"</t>
    <phoneticPr fontId="23" type="noConversion"/>
  </si>
  <si>
    <t>Version2.10</t>
    <phoneticPr fontId="23" type="noConversion"/>
  </si>
  <si>
    <t>EDP_BER_Test</t>
    <phoneticPr fontId="23" type="noConversion"/>
  </si>
  <si>
    <t>1. Update SPK CMD from "memrw --32 0x23c1000f8 0x004702A1" to "memrw --32 0x23c1000f8 0x4722A1"</t>
    <phoneticPr fontId="23" type="noConversion"/>
  </si>
  <si>
    <t>1. Add "egpio --pick aop -n 25 --pull up" and "egpio --pick aop -n 26 --pull up" in test item "Device_ID@ALS_FH_Right"</t>
    <phoneticPr fontId="23" type="noConversion"/>
  </si>
  <si>
    <t>2. Change "Magnetometer VA_Version" to 0x52</t>
    <phoneticPr fontId="23" type="noConversion"/>
  </si>
  <si>
    <t>1. Remove "EDP_BER_Test"</t>
    <phoneticPr fontId="23" type="noConversion"/>
  </si>
  <si>
    <t>CT3:</t>
    <phoneticPr fontId="23" type="noConversion"/>
  </si>
  <si>
    <t>2. Remove "memrw --32 0x22bd54094" in "Streaming_Validateconfig_Results"</t>
    <phoneticPr fontId="23" type="noConversion"/>
  </si>
  <si>
    <t>[3,3]</t>
    <phoneticPr fontId="46" type="noConversion"/>
  </si>
  <si>
    <t>[1,255]</t>
    <phoneticPr fontId="46" type="noConversion"/>
  </si>
  <si>
    <t>[0,0]</t>
    <phoneticPr fontId="46" type="noConversion"/>
  </si>
  <si>
    <t>[2,2]</t>
    <phoneticPr fontId="46" type="noConversion"/>
  </si>
  <si>
    <t>[0,3]</t>
    <phoneticPr fontId="46" type="noConversion"/>
  </si>
  <si>
    <t>[6,6]</t>
    <phoneticPr fontId="46" type="noConversion"/>
  </si>
  <si>
    <t>[1,7]</t>
    <phoneticPr fontId="46" type="noConversion"/>
  </si>
  <si>
    <t>[16,32]</t>
    <phoneticPr fontId="46" type="noConversion"/>
  </si>
  <si>
    <t>[0,0]</t>
    <phoneticPr fontId="28" type="noConversion"/>
  </si>
  <si>
    <t>[53,53]</t>
    <phoneticPr fontId="46" type="noConversion"/>
  </si>
  <si>
    <t>[12,12]</t>
    <phoneticPr fontId="46" type="noConversion"/>
  </si>
  <si>
    <t>[5,5]</t>
    <phoneticPr fontId="28" type="noConversion"/>
  </si>
  <si>
    <t>[0,5]</t>
    <phoneticPr fontId="46" type="noConversion"/>
  </si>
  <si>
    <t>[0,1]</t>
    <phoneticPr fontId="46" type="noConversion"/>
  </si>
  <si>
    <t>[5,5]</t>
    <phoneticPr fontId="46" type="noConversion"/>
  </si>
  <si>
    <t>camisp --pick front
camisp --on
camisp --nvm
camisp --sn</t>
    <phoneticPr fontId="23" type="noConversion"/>
  </si>
  <si>
    <t>Version2.11</t>
    <phoneticPr fontId="23" type="noConversion"/>
  </si>
  <si>
    <t>sensor --sel als2 --conntest</t>
    <phoneticPr fontId="33" type="noConversion"/>
  </si>
  <si>
    <t>Rear_Camera_Build</t>
    <phoneticPr fontId="23" type="noConversion"/>
  </si>
  <si>
    <t>Rear_Camera_Flex_Variant</t>
    <phoneticPr fontId="23" type="noConversion"/>
  </si>
  <si>
    <t>Ohio_Build</t>
    <phoneticPr fontId="23" type="noConversion"/>
  </si>
  <si>
    <t>1. Add "egpio --pick aop -n 25 --pull up" and "egpio --pick aop -n 26 --pull up" in test item "Device_ID@ALS_FH_Right"</t>
    <phoneticPr fontId="23" type="noConversion"/>
  </si>
  <si>
    <t>1. Update "Rear_Camera_Build" limit to [16,32], "Rear_Camera_Flex_Variant" limit to [1,7]</t>
    <phoneticPr fontId="23" type="noConversion"/>
  </si>
  <si>
    <t>2. Update "Ohio_Build" limit to [32,32]||[16,16]], "Ohio_Stiffener_Revision" limit to [1,2]</t>
    <phoneticPr fontId="23" type="noConversion"/>
  </si>
  <si>
    <t xml:space="preserve">3. Remove Test_software_revision, General Info Checksum, Color Cal 1 Checksum,Color Cal 2 Checksum [7:0],Color Shading Checksum [7:0],Component/machine info Checksum [7:0] for FCAM
</t>
    <phoneticPr fontId="23" type="noConversion"/>
  </si>
  <si>
    <t>4. Update "Titus_B2B_Detect_Test" cmd to "camisp --i2cread 7 0x66 0x8860 2 4"</t>
    <phoneticPr fontId="23" type="noConversion"/>
  </si>
  <si>
    <t>5. Update battery ERS of J52x</t>
    <phoneticPr fontId="23" type="noConversion"/>
  </si>
  <si>
    <t>CG-QT:</t>
    <phoneticPr fontId="23" type="noConversion"/>
  </si>
  <si>
    <t>Version2.12</t>
    <phoneticPr fontId="23" type="noConversion"/>
  </si>
  <si>
    <t>pmuadc --sel cpmu2 --read ildo2</t>
    <phoneticPr fontId="23" type="noConversion"/>
  </si>
  <si>
    <t>pmuadc --sel cpmu2 --read ildo4</t>
    <phoneticPr fontId="23" type="noConversion"/>
  </si>
  <si>
    <t>pmuadc --sel cpmu2 --read ildo1</t>
    <phoneticPr fontId="23" type="noConversion"/>
  </si>
  <si>
    <t>CG-QT/CT1/CT2/CT3:</t>
    <phoneticPr fontId="23" type="noConversion"/>
  </si>
  <si>
    <t>iPad-1_CB</t>
    <phoneticPr fontId="23" type="noConversion"/>
  </si>
  <si>
    <t>1. Change "pmuadc --sel cpmu" to "pmuadc --sel cpmu2" for Jasper related test</t>
    <phoneticPr fontId="23" type="noConversion"/>
  </si>
  <si>
    <t>2. Remove "iPad-1_CB".</t>
    <phoneticPr fontId="23" type="noConversion"/>
  </si>
  <si>
    <t>1. Remove "prox" related test coverage due to diags not support</t>
    <phoneticPr fontId="23" type="noConversion"/>
  </si>
  <si>
    <t>Version2.13</t>
    <phoneticPr fontId="23" type="noConversion"/>
  </si>
  <si>
    <t>QT0a/CT1/CT3:</t>
    <phoneticPr fontId="23" type="noConversion"/>
  </si>
  <si>
    <t>1. Update test cmd to "charge --setma 100 --setmv 9000 --force" and "i2c -z 2 -m 0x07 0x75 0x1932 0x20 0x20" for "Consumer_Mode-9V_Charge_Voltage"</t>
    <phoneticPr fontId="23" type="noConversion"/>
  </si>
  <si>
    <t>1. Update test cmd of "Titus_B2B_Detect_Test"</t>
    <phoneticPr fontId="23" type="noConversion"/>
  </si>
  <si>
    <t>2. Change cmd to "reg select cpmu" for "Juliet-DVDD_Voltage"</t>
    <phoneticPr fontId="23" type="noConversion"/>
  </si>
  <si>
    <r>
      <t>F</t>
    </r>
    <r>
      <rPr>
        <sz val="12"/>
        <color indexed="8"/>
        <rFont val="新細明體"/>
        <family val="1"/>
        <charset val="136"/>
      </rPr>
      <t>OS:</t>
    </r>
    <phoneticPr fontId="23" type="noConversion"/>
  </si>
  <si>
    <t>1. Disable camera preview test items</t>
    <phoneticPr fontId="23" type="noConversion"/>
  </si>
  <si>
    <t>Update the logic to judge "stream on" of "Streaming_Validateconfig_Results"</t>
    <phoneticPr fontId="23" type="noConversion"/>
  </si>
  <si>
    <t>Version2.14</t>
    <phoneticPr fontId="23" type="noConversion"/>
  </si>
  <si>
    <t>Titus_B2B_Detect_Test</t>
    <phoneticPr fontId="23" type="noConversion"/>
  </si>
  <si>
    <t>1. Update cmd to "egpio --pick nub -n 14 --read" of "Titus_B2B_Detect_Test"</t>
    <phoneticPr fontId="23" type="noConversion"/>
  </si>
  <si>
    <t xml:space="preserve">Compare_LCM_80_Digits_SN_From_SFC_And_EEPROM </t>
    <phoneticPr fontId="23" type="noConversion"/>
  </si>
  <si>
    <t>Version2.15</t>
    <phoneticPr fontId="23" type="noConversion"/>
  </si>
  <si>
    <t>WirelessPower</t>
    <phoneticPr fontId="23" type="noConversion"/>
  </si>
  <si>
    <t>By Han Wang</t>
    <phoneticPr fontId="23" type="noConversion"/>
  </si>
  <si>
    <t>#Need to catch byte1-4,  Floating point value read from ADC (eg 0xYYYYYYYY)#Need upload Attributes</t>
    <phoneticPr fontId="23" type="noConversion"/>
  </si>
  <si>
    <t>sensor --sel als1 --init
sensor --sel als1 --set gain 16
sensor --sel als1 --set integration_cycles 148
sensor --sel als1 --sample 3 --stream</t>
    <phoneticPr fontId="29" type="noConversion"/>
  </si>
  <si>
    <t>sensor --sel als2 --get chip_id</t>
    <phoneticPr fontId="23" type="noConversion"/>
  </si>
  <si>
    <t>[0x54,0x56]</t>
    <phoneticPr fontId="28" type="noConversion"/>
  </si>
  <si>
    <t>[0x0D]</t>
    <phoneticPr fontId="28" type="noConversion"/>
  </si>
  <si>
    <t>[0xE]</t>
    <phoneticPr fontId="28" type="noConversion"/>
  </si>
  <si>
    <t>[0x2B]</t>
    <phoneticPr fontId="23" type="noConversion"/>
  </si>
  <si>
    <t>Version2.16</t>
    <phoneticPr fontId="23" type="noConversion"/>
  </si>
  <si>
    <t>Sim_Card_Test</t>
    <phoneticPr fontId="23" type="noConversion"/>
  </si>
  <si>
    <r>
      <t>2</t>
    </r>
    <r>
      <rPr>
        <sz val="12"/>
        <color indexed="8"/>
        <rFont val="新細明體"/>
        <family val="1"/>
        <charset val="136"/>
      </rPr>
      <t>. Update Jasper NVM related test item limits.</t>
    </r>
    <phoneticPr fontId="23" type="noConversion"/>
  </si>
  <si>
    <t>Add "WirelessPower_Flex_Connectivity" related test with latest ERS "J5xx FATP Scorpius ERS (QT0a &amp; QT4) P1_v1.2 20200318.pdf"</t>
    <phoneticPr fontId="23" type="noConversion"/>
  </si>
  <si>
    <t>[0x2]</t>
    <phoneticPr fontId="23" type="noConversion"/>
  </si>
  <si>
    <t>[0x1]</t>
    <phoneticPr fontId="23" type="noConversion"/>
  </si>
  <si>
    <t>QF need to root in fatp pattern</t>
    <phoneticPr fontId="23" type="noConversion"/>
  </si>
  <si>
    <t>rtc --set 20190613023348</t>
    <phoneticPr fontId="23" type="noConversion"/>
  </si>
  <si>
    <t>OverallTestResult</t>
    <phoneticPr fontId="33" type="noConversion"/>
  </si>
  <si>
    <t>OverallTestResult</t>
  </si>
  <si>
    <t>CPort0DOWNUSBFSPresence</t>
    <phoneticPr fontId="33" type="noConversion"/>
  </si>
  <si>
    <t>DCR</t>
  </si>
  <si>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</si>
  <si>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</si>
  <si>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</si>
  <si>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</si>
  <si>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</si>
  <si>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</si>
  <si>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</si>
  <si>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</si>
  <si>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</si>
  <si>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</si>
  <si>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</si>
  <si>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</si>
  <si>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</si>
  <si>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</si>
  <si>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</si>
  <si>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</si>
  <si>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</si>
  <si>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</si>
  <si>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</si>
  <si>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</si>
  <si>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</si>
  <si>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</si>
  <si>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</si>
  <si>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</si>
  <si>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</si>
  <si>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</si>
  <si>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</si>
  <si>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</si>
  <si>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Reset;</t>
    <phoneticPr fontId="23"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</si>
  <si>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3"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</si>
  <si>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3" type="noConversion"/>
  </si>
  <si>
    <t>1. Update the logic of QF "I2C4_Sweep_Test"</t>
    <phoneticPr fontId="23" type="noConversion"/>
  </si>
  <si>
    <t>CG-QT/CT2/CT3:</t>
    <phoneticPr fontId="23" type="noConversion"/>
  </si>
  <si>
    <t>1. Update "Jasper status check" pass logic, the output of 0x40 is 0x88, 0x3D is 0x3E</t>
    <phoneticPr fontId="23" type="noConversion"/>
  </si>
  <si>
    <t xml:space="preserve">pmuadc --sel cpmu --read vldo5 </t>
    <phoneticPr fontId="23" type="noConversion"/>
  </si>
  <si>
    <t>Version2.17</t>
    <phoneticPr fontId="23" type="noConversion"/>
  </si>
  <si>
    <r>
      <t>Q</t>
    </r>
    <r>
      <rPr>
        <sz val="12"/>
        <color indexed="8"/>
        <rFont val="新細明體"/>
        <family val="1"/>
        <charset val="136"/>
      </rPr>
      <t>T0a/CT1/CT2/FOS/CT3:</t>
    </r>
    <phoneticPr fontId="23" type="noConversion"/>
  </si>
  <si>
    <t>1. Update "Battery Cell_Disconnect_Check" cmd from "reg read 0x501C" to "reg read 0x9F1C"</t>
    <phoneticPr fontId="23" type="noConversion"/>
  </si>
  <si>
    <t>1. Update "Juliet-AVDD_Voltage/Current" cmd to "pmuadc --sel cpmu --read vldo5 " and "pmuadc --sel cpmu --read ildo5"</t>
    <phoneticPr fontId="23" type="noConversion"/>
  </si>
  <si>
    <t>Cell: 0x1C or 1E; WIFI: 0x18 or 0x1A
J517 0x08/0x0A  J518 0x0C/0x0E</t>
    <phoneticPr fontId="23" type="noConversion"/>
  </si>
  <si>
    <t>3. Add one more logic for "Sim_Card_Test" : QN: If 0x1C/0x1E(esim), skip test sim card, QF: If 0x0C/0x0E(esim), skip test sim card</t>
    <phoneticPr fontId="23" type="noConversion"/>
  </si>
  <si>
    <t>Version2.18</t>
    <phoneticPr fontId="23" type="noConversion"/>
  </si>
  <si>
    <t>camisp --find
camisp --pick back1 
camisp --preview on
camisp --preview off
camisp --exit</t>
    <phoneticPr fontId="23" type="noConversion"/>
  </si>
  <si>
    <t>pattern --fatp 20</t>
    <phoneticPr fontId="23" type="noConversion"/>
  </si>
  <si>
    <t>camisp --find
camisp --pick front
camisp --preview on
camisp --preview off
camisp --exit</t>
    <phoneticPr fontId="23" type="noConversion"/>
  </si>
  <si>
    <t>[NA,NA]</t>
    <phoneticPr fontId="23" type="noConversion"/>
  </si>
  <si>
    <t>pmuadc --sel cpmu --read ildo3</t>
    <phoneticPr fontId="23" type="noConversion"/>
  </si>
  <si>
    <t>pmuadc --sel cpmu --read ildo5</t>
    <phoneticPr fontId="23" type="noConversion"/>
  </si>
  <si>
    <t>Juliet-PP1V8_VDDIO_Current</t>
    <phoneticPr fontId="23" type="noConversion"/>
  </si>
  <si>
    <t>Juliet-PP1V215_DVDD_Current</t>
    <phoneticPr fontId="23" type="noConversion"/>
  </si>
  <si>
    <t>Juliet-PP2V85_AVDD_Voltage</t>
    <phoneticPr fontId="23" type="noConversion"/>
  </si>
  <si>
    <t>Juliet-PP1V8_VDDIO_Voltage</t>
    <phoneticPr fontId="23" type="noConversion"/>
  </si>
  <si>
    <t>Juliet-PP2V85_AVDD_Current</t>
    <phoneticPr fontId="23" type="noConversion"/>
  </si>
  <si>
    <t>1. Update Juliet VDDIO/DVDD/AVDD related test items.</t>
    <phoneticPr fontId="23" type="noConversion"/>
  </si>
  <si>
    <t>2. Change "Rear_Camera_Plant_Code" limit from [0,0] to [0,1]</t>
    <phoneticPr fontId="23" type="noConversion"/>
  </si>
  <si>
    <t>Version2.19</t>
    <phoneticPr fontId="23" type="noConversion"/>
  </si>
  <si>
    <t>CG-QT/FOS:</t>
    <phoneticPr fontId="23" type="noConversion"/>
  </si>
  <si>
    <t>1. Add "bl -n" in "Pattern_YM_Test" test item only for QF</t>
    <phoneticPr fontId="23" type="noConversion"/>
  </si>
  <si>
    <t>1. Enable "Grape Short_Test"</t>
    <phoneticPr fontId="23" type="noConversion"/>
  </si>
  <si>
    <t>Version2.20</t>
    <phoneticPr fontId="23" type="noConversion"/>
  </si>
  <si>
    <r>
      <t>C</t>
    </r>
    <r>
      <rPr>
        <sz val="12"/>
        <color indexed="8"/>
        <rFont val="新細明體"/>
        <family val="1"/>
        <charset val="136"/>
      </rPr>
      <t>T3:</t>
    </r>
    <phoneticPr fontId="23" type="noConversion"/>
  </si>
  <si>
    <t>1. Add ALS BL_Leakage for both project.</t>
    <phoneticPr fontId="23" type="noConversion"/>
  </si>
  <si>
    <t>2. Add pmu button test for both project.</t>
    <phoneticPr fontId="23" type="noConversion"/>
  </si>
  <si>
    <t>J51x Only</t>
    <phoneticPr fontId="23" type="noConversion"/>
  </si>
  <si>
    <r>
      <t>C</t>
    </r>
    <r>
      <rPr>
        <sz val="12"/>
        <color indexed="8"/>
        <rFont val="新細明體"/>
        <family val="1"/>
        <charset val="136"/>
      </rPr>
      <t>onfirmed with Xiaochen</t>
    </r>
    <phoneticPr fontId="23" type="noConversion"/>
  </si>
  <si>
    <t>1. Remove the limit of ALS BL_Leakage for both project, and will data collection during P1.</t>
    <phoneticPr fontId="23"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</si>
  <si>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3" type="noConversion"/>
  </si>
  <si>
    <t>Version2.21</t>
    <phoneticPr fontId="23"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</si>
  <si>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3" type="noConversion"/>
  </si>
  <si>
    <r>
      <t>1</t>
    </r>
    <r>
      <rPr>
        <sz val="12"/>
        <color indexed="8"/>
        <rFont val="新細明體"/>
        <family val="1"/>
        <charset val="136"/>
      </rPr>
      <t>. Disable orion HS test.</t>
    </r>
    <phoneticPr fontId="23" type="noConversion"/>
  </si>
  <si>
    <t>1. Add Penrose related test.</t>
    <phoneticPr fontId="23" type="noConversion"/>
  </si>
  <si>
    <r>
      <t>2</t>
    </r>
    <r>
      <rPr>
        <sz val="12"/>
        <color indexed="8"/>
        <rFont val="新細明體"/>
        <family val="1"/>
        <charset val="136"/>
      </rPr>
      <t>. Enable Jasper Firing test</t>
    </r>
    <phoneticPr fontId="23" type="noConversion"/>
  </si>
  <si>
    <t>1. Update NCC limit to [10545,11600] and FCC limit to [8435,12650]</t>
    <phoneticPr fontId="23" type="noConversion"/>
  </si>
  <si>
    <t>Version2.22</t>
    <phoneticPr fontId="23" type="noConversion"/>
  </si>
  <si>
    <t>Cell: 0x1C or 0x1E; WIFI: 0x18 or 0x1A
J517 0x08/0x0A  J518 0x0C/0x0E</t>
    <phoneticPr fontId="23" type="noConversion"/>
  </si>
  <si>
    <t>[0006485E:0A40013A] :-) pmuadc --sel cpmu --read vldo5
PMU ADC test
expansion cpmu: vldo5: 2860.5006 Mv</t>
    <phoneticPr fontId="23" type="noConversion"/>
  </si>
  <si>
    <t xml:space="preserve">[0006485E:0A40013A] :-) pmuadc --sel cpmu --read ildo5
PMU ADC test
expansion cpmu: ildo5: 0.1318 mA
[0006485E:0A40013A] :-)  </t>
    <phoneticPr fontId="23" type="noConversion"/>
  </si>
  <si>
    <t>1. Update battery Qmax limit to [10700,12300]</t>
    <phoneticPr fontId="23" type="noConversion"/>
  </si>
  <si>
    <t>Version2.23</t>
    <phoneticPr fontId="23" type="noConversion"/>
  </si>
  <si>
    <t>By Wendy</t>
    <phoneticPr fontId="23" type="noConversion"/>
  </si>
  <si>
    <t>QT0a:</t>
    <phoneticPr fontId="23" type="noConversion"/>
  </si>
  <si>
    <t>1. Update SPK frequency from 2.4kHz to 3.5kHz and limit</t>
    <phoneticPr fontId="23" type="noConversion"/>
  </si>
  <si>
    <t>1. Update the logic to catch 0x520 for Scorpius TX_FW_Version</t>
    <phoneticPr fontId="23" type="noConversion"/>
  </si>
  <si>
    <t>2. Update SCRP_LPP_Inductance_Free_Air_Cal test cmd to smokey ScorpiusHid --run --test "Set" --args "ReportID=0x05, ReportPayload='{0x00, 0x46}'"</t>
    <phoneticPr fontId="23" type="noConversion"/>
  </si>
  <si>
    <t>Read Sealed status with "device -k GasGauge -p"</t>
    <phoneticPr fontId="23" type="noConversion"/>
  </si>
  <si>
    <t>196</t>
  </si>
  <si>
    <t>Version2.24</t>
    <phoneticPr fontId="23" type="noConversion"/>
  </si>
  <si>
    <t>QT0a/CT1/FOS/CT3:</t>
    <phoneticPr fontId="23" type="noConversion"/>
  </si>
  <si>
    <t>1. Add "Battery Seal Status Check"</t>
    <phoneticPr fontId="23" type="noConversion"/>
  </si>
  <si>
    <t>1. Add "0x92" for "Magnetometer_VA_Version"</t>
    <phoneticPr fontId="23" type="noConversion"/>
  </si>
  <si>
    <r>
      <t>CT1</t>
    </r>
    <r>
      <rPr>
        <sz val="12"/>
        <color indexed="8"/>
        <rFont val="新細明體"/>
        <family val="1"/>
        <charset val="136"/>
      </rPr>
      <t>/CT3</t>
    </r>
    <r>
      <rPr>
        <sz val="12"/>
        <color indexed="8"/>
        <rFont val="新細明體"/>
        <family val="1"/>
        <charset val="136"/>
      </rPr>
      <t>:</t>
    </r>
    <phoneticPr fontId="23" type="noConversion"/>
  </si>
  <si>
    <t>Seal_Status_Check</t>
    <phoneticPr fontId="23" type="noConversion"/>
  </si>
  <si>
    <t>Version2.25</t>
    <phoneticPr fontId="23" type="noConversion"/>
  </si>
  <si>
    <t>wait 20 
sensor --sel pressure --init
sensorreg --sel pressure -r 0xD0 1 
sensorreg --sel pressure -r 0xF3 3
sensorreg --sel pressure -r 0x80 36
sensorreg --sel pressure -r 0xF7 6
sensor --sel pressure --sample 1000ms --stats 
sensor --sel pressure --turnoff</t>
    <phoneticPr fontId="23" type="noConversion"/>
  </si>
  <si>
    <t>CT2:</t>
    <phoneticPr fontId="23" type="noConversion"/>
  </si>
  <si>
    <t>1. Update the logic to add "egpio --pick aop -n 25 --pull up" and "egpio --pick aop -n 26 --pull up" before "sensor --sel als1 --init" in test item "Interrupt_Test@FH_RIGHT"</t>
    <phoneticPr fontId="23" type="noConversion"/>
  </si>
  <si>
    <r>
      <t>CT3</t>
    </r>
    <r>
      <rPr>
        <sz val="12"/>
        <color indexed="8"/>
        <rFont val="新細明體"/>
        <family val="1"/>
        <charset val="136"/>
      </rPr>
      <t>:</t>
    </r>
    <phoneticPr fontId="23" type="noConversion"/>
  </si>
  <si>
    <t>1. Update the logic to add "egpio --pick aop -n 25 --pull up" and "egpio --pick aop -n 26 --pull up" before "sensor --sel als1 --init" in test item "Device_ID@ALS_FH_Right"</t>
    <phoneticPr fontId="23" type="noConversion"/>
  </si>
  <si>
    <t>Dotara_Heart_Beat_Connection_Test</t>
    <phoneticPr fontId="23" type="noConversion"/>
  </si>
  <si>
    <t>Grape_to_Dotara_Sync_Connection_Test</t>
    <phoneticPr fontId="23" type="noConversion"/>
  </si>
  <si>
    <t>Dotara_to_AOP_IRQ_Connection_Test</t>
    <phoneticPr fontId="23" type="noConversion"/>
  </si>
  <si>
    <t>AOP_to_Dotara_Connection_Test</t>
    <phoneticPr fontId="23" type="noConversion"/>
  </si>
  <si>
    <t>Version2.26</t>
    <phoneticPr fontId="23" type="noConversion"/>
  </si>
  <si>
    <t>JOI_SN</t>
    <phoneticPr fontId="23" type="noConversion"/>
  </si>
  <si>
    <t>Catch JOISA from SFC</t>
    <phoneticPr fontId="23" type="noConversion"/>
  </si>
  <si>
    <t>2. Add JOI_SN</t>
    <phoneticPr fontId="23" type="noConversion"/>
  </si>
  <si>
    <r>
      <t>1</t>
    </r>
    <r>
      <rPr>
        <sz val="12"/>
        <color indexed="8"/>
        <rFont val="新細明體"/>
        <family val="1"/>
        <charset val="136"/>
      </rPr>
      <t>. Add Scorpius connectivity test</t>
    </r>
    <phoneticPr fontId="23" type="noConversion"/>
  </si>
  <si>
    <t>Version2.27</t>
    <phoneticPr fontId="23" type="noConversion"/>
  </si>
  <si>
    <r>
      <t>1</t>
    </r>
    <r>
      <rPr>
        <sz val="12"/>
        <color indexed="8"/>
        <rFont val="新細明體"/>
        <family val="1"/>
        <charset val="136"/>
      </rPr>
      <t>. Modify Scorpius Flex connectivity test command</t>
    </r>
    <phoneticPr fontId="23" type="noConversion"/>
  </si>
  <si>
    <t>2. Modify SPK IMON RMS limit from [0.21, 0.3] to [0.19, 0.3]</t>
    <phoneticPr fontId="23" type="noConversion"/>
  </si>
  <si>
    <t>3. Add Penrose IR/Green AC ratio test</t>
    <phoneticPr fontId="23" type="noConversion"/>
  </si>
  <si>
    <t>Version2.28</t>
    <phoneticPr fontId="23" type="noConversion"/>
  </si>
  <si>
    <t>By Daniel Cen</t>
    <phoneticPr fontId="23" type="noConversion"/>
  </si>
  <si>
    <t>GPIO_Test</t>
    <phoneticPr fontId="23" type="noConversion"/>
  </si>
  <si>
    <t>2. Enable Grape GPIO_Test</t>
    <phoneticPr fontId="23" type="noConversion"/>
  </si>
  <si>
    <t>i2c -s 5
i2c -d 5 0x33 0x00 0x02</t>
    <phoneticPr fontId="23" type="noConversion"/>
  </si>
  <si>
    <t>Yogi_Device_ID</t>
    <phoneticPr fontId="23" type="noConversion"/>
  </si>
  <si>
    <t>CT3:</t>
    <phoneticPr fontId="23" type="noConversion"/>
  </si>
  <si>
    <r>
      <t>C</t>
    </r>
    <r>
      <rPr>
        <sz val="12"/>
        <color indexed="8"/>
        <rFont val="新細明體"/>
        <family val="1"/>
        <charset val="136"/>
      </rPr>
      <t>G-QT:</t>
    </r>
    <phoneticPr fontId="23" type="noConversion"/>
  </si>
  <si>
    <t>1. Add "camisp --find;egpio --pick aop -n 25 --pull up;egpio --pick aop -n 26 --pull up" in "Yogi_Temperature"</t>
    <phoneticPr fontId="23" type="noConversion"/>
  </si>
  <si>
    <t>1. Add "egpio --pick aop -n 25 --pull up" and "egpio --pick aop -n 26 --pull up" in "Yogi_Device_ID"</t>
    <phoneticPr fontId="23" type="noConversion"/>
  </si>
  <si>
    <t>2. Disabled "RotterDam_Test" test</t>
    <phoneticPr fontId="23" type="noConversion"/>
  </si>
  <si>
    <t>CT1:</t>
    <phoneticPr fontId="23" type="noConversion"/>
  </si>
  <si>
    <t>1. Update ALS BL_Leakage command and Dark test command and limit</t>
    <phoneticPr fontId="23" type="noConversion"/>
  </si>
  <si>
    <r>
      <t>3</t>
    </r>
    <r>
      <rPr>
        <sz val="12"/>
        <color indexed="8"/>
        <rFont val="新細明體"/>
        <family val="1"/>
        <charset val="136"/>
      </rPr>
      <t>. Enable Grape GPIO_Test</t>
    </r>
    <phoneticPr fontId="23" type="noConversion"/>
  </si>
  <si>
    <t>3. Update ALS BL_Leakage command and Dark test command and limit</t>
    <phoneticPr fontId="23" type="noConversion"/>
  </si>
  <si>
    <t>Version2.29</t>
    <phoneticPr fontId="23" type="noConversion"/>
  </si>
  <si>
    <t>1. Add "MamaBearFaultTest"</t>
    <phoneticPr fontId="23"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</si>
  <si>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3" type="noConversion"/>
  </si>
  <si>
    <t>charge --set 0</t>
    <phoneticPr fontId="23" type="noConversion"/>
  </si>
  <si>
    <t>Version2.30</t>
    <phoneticPr fontId="23" type="noConversion"/>
  </si>
  <si>
    <t>1. Add Loop_Test@SPK_CN_L_T_To_4x_Mic_CRTH test item</t>
    <phoneticPr fontId="23" type="noConversion"/>
  </si>
  <si>
    <t>smokeyshell -r
smokey --run TouchShortsTest</t>
    <phoneticPr fontId="23" type="noConversion"/>
  </si>
  <si>
    <t>Version2.31</t>
    <phoneticPr fontId="23" type="noConversion"/>
  </si>
  <si>
    <r>
      <t>1. Enable "</t>
    </r>
    <r>
      <rPr>
        <sz val="12"/>
        <color indexed="8"/>
        <rFont val="新細明體"/>
        <family val="1"/>
        <charset val="136"/>
      </rPr>
      <t>O</t>
    </r>
    <r>
      <rPr>
        <sz val="12"/>
        <color indexed="8"/>
        <rFont val="新細明體"/>
        <family val="1"/>
        <charset val="136"/>
      </rPr>
      <t>rion HS test"</t>
    </r>
    <phoneticPr fontId="23" type="noConversion"/>
  </si>
  <si>
    <r>
      <t>Q</t>
    </r>
    <r>
      <rPr>
        <sz val="12"/>
        <color indexed="8"/>
        <rFont val="新細明體"/>
        <family val="1"/>
        <charset val="136"/>
      </rPr>
      <t>T0a:</t>
    </r>
    <phoneticPr fontId="23" type="noConversion"/>
  </si>
  <si>
    <t>Version2.32</t>
    <phoneticPr fontId="23" type="noConversion"/>
  </si>
  <si>
    <t>Pearl_Status</t>
    <phoneticPr fontId="23" type="noConversion"/>
  </si>
  <si>
    <t>device -k GasGauge -p
dev -k GasGauge -e read_blk 59 0</t>
    <phoneticPr fontId="23" type="noConversion"/>
  </si>
  <si>
    <t>Version2.33</t>
    <phoneticPr fontId="23" type="noConversion"/>
  </si>
  <si>
    <t>1. Upload the "MamaBearFaultTestResult" as attibutes and parametric data to insight in test item "Pearl_Status"</t>
    <phoneticPr fontId="23" type="noConversion"/>
  </si>
  <si>
    <t>1. Remove "MamaBearFaultTest" because it's duplicate with "Pearl_Status"</t>
    <phoneticPr fontId="23" type="noConversion"/>
  </si>
  <si>
    <t>1. Change the cmd from "bl -n" to "bl -m" in "Pattern_YM_Test"</t>
    <phoneticPr fontId="23" type="noConversion"/>
  </si>
  <si>
    <t>Backlight_Set_Low</t>
    <phoneticPr fontId="23" type="noConversion"/>
  </si>
  <si>
    <r>
      <t>Q</t>
    </r>
    <r>
      <rPr>
        <sz val="12"/>
        <color indexed="8"/>
        <rFont val="新細明體"/>
        <family val="1"/>
        <charset val="136"/>
      </rPr>
      <t>T0a</t>
    </r>
    <phoneticPr fontId="23" type="noConversion"/>
  </si>
  <si>
    <r>
      <t xml:space="preserve">1. Add </t>
    </r>
    <r>
      <rPr>
        <sz val="12"/>
        <color indexed="8"/>
        <rFont val="新細明體"/>
        <family val="1"/>
        <charset val="136"/>
      </rPr>
      <t>Flex_Connectivity_VSYS_1P8</t>
    </r>
    <phoneticPr fontId="23" type="noConversion"/>
  </si>
  <si>
    <t>SCRP_DOTARA_WAKE_HEART_BEAT_HIGH
SCRP_DOTARA_WAKE_HEART_BEAT_LOW</t>
    <phoneticPr fontId="23" type="noConversion"/>
  </si>
  <si>
    <t>SCRP_DOTARA_TO_AOP_IRQ_High
SCRP_DOTARA_TO_AOP_IRQ_Low</t>
    <phoneticPr fontId="23" type="noConversion"/>
  </si>
  <si>
    <t>SCRP_VFlex-Drop</t>
    <phoneticPr fontId="23" type="noConversion"/>
  </si>
  <si>
    <t>SCRP_GPIO_GRAPE_TO_DOTARA_TIME_SYNC_High
SCRP_GPIO_GRAPE_TO_DOTARA_TIME_SYNC_Low</t>
    <phoneticPr fontId="23" type="noConversion"/>
  </si>
  <si>
    <t>Version2.34</t>
    <phoneticPr fontId="23" type="noConversion"/>
  </si>
  <si>
    <t>#Catch byte1-4,Floating point value from ADC —&gt; VSense_MCU#Need upload Attributes</t>
    <phoneticPr fontId="23" type="noConversion"/>
  </si>
  <si>
    <t>1. Upload scorpius related test items parametric data to insight</t>
    <phoneticPr fontId="23" type="noConversion"/>
  </si>
  <si>
    <t>Version2.35</t>
    <phoneticPr fontId="23" type="noConversion"/>
  </si>
  <si>
    <t>cylinder_ALSOFF</t>
    <phoneticPr fontId="23" type="noConversion"/>
  </si>
  <si>
    <t xml:space="preserve">cylinder_ALSON
cylinder_ALSOFF
</t>
    <phoneticPr fontId="23" type="noConversion"/>
  </si>
  <si>
    <t>SCRP_Check_Sum_127_MTP_BEFORE</t>
    <phoneticPr fontId="28" type="noConversion"/>
  </si>
  <si>
    <t>SCRP_Version_127_MTP_BEFORE</t>
    <phoneticPr fontId="23" type="noConversion"/>
  </si>
  <si>
    <t>SCRP_Signature_127_MTP_BEFORE</t>
    <phoneticPr fontId="28" type="noConversion"/>
  </si>
  <si>
    <t>SCRP_TX_HWID_127_MTP_BEFORE</t>
    <phoneticPr fontId="23" type="noConversion"/>
  </si>
  <si>
    <t>SCRP_CTx_127_MTP_BEFORE</t>
    <phoneticPr fontId="23" type="noConversion"/>
  </si>
  <si>
    <t>SCRP_VBoost_127_MTP_BEFORE</t>
    <phoneticPr fontId="28" type="noConversion"/>
  </si>
  <si>
    <t>SCRP_VSense_127_MTP_BEFORE</t>
    <phoneticPr fontId="28" type="noConversion"/>
  </si>
  <si>
    <t>SCRP_Isense_127_MTP_BEFORE</t>
    <phoneticPr fontId="28" type="noConversion"/>
  </si>
  <si>
    <t>SCRP_LFOD_127_MTP_BEFORE</t>
    <phoneticPr fontId="28" type="noConversion"/>
  </si>
  <si>
    <t>SCRP_MLB_SN_127_MTP_BEFORE</t>
    <phoneticPr fontId="28" type="noConversion"/>
  </si>
  <si>
    <t>SCRP_VSYS_ANA_127_MTP_BEFORE</t>
    <phoneticPr fontId="28" type="noConversion"/>
  </si>
  <si>
    <t>SCRP_VSYS_1P8_127_MTP_BEFORE</t>
    <phoneticPr fontId="23" type="noConversion"/>
  </si>
  <si>
    <t>The sector 126 &amp; 127 word 0 must be 1, if not, please show "word0 is not 1"</t>
    <phoneticPr fontId="23" type="noConversion"/>
  </si>
  <si>
    <t>#Vflexdrop = Vbatt-VSYS_Ana#Need upload Attributes</t>
    <phoneticPr fontId="23" type="noConversion"/>
  </si>
  <si>
    <t>SCRP_Vbatt</t>
    <phoneticPr fontId="23" type="noConversion"/>
  </si>
  <si>
    <t>SCRP_Ibatt</t>
    <phoneticPr fontId="23" type="noConversion"/>
  </si>
  <si>
    <t>SCRP_VSYS_ANA_Actual</t>
    <phoneticPr fontId="23" type="noConversion"/>
  </si>
  <si>
    <t>SCRP_VSYS_1P8_Actual</t>
    <phoneticPr fontId="23" type="noConversion"/>
  </si>
  <si>
    <t>SCRP_Check_Sum_126_MTP_BEFORE</t>
    <phoneticPr fontId="28" type="noConversion"/>
  </si>
  <si>
    <t>SCRP_Version_126_MTP_BEFORE</t>
    <phoneticPr fontId="28" type="noConversion"/>
  </si>
  <si>
    <t>SCRP_Signature_126_MTP_BEFORE</t>
    <phoneticPr fontId="28" type="noConversion"/>
  </si>
  <si>
    <t>SCRP_LPP_L_126_MTP_BEFORE</t>
    <phoneticPr fontId="28" type="noConversion"/>
  </si>
  <si>
    <t>SCRP_LPP_FREQ_126_MTP_BEFORE</t>
    <phoneticPr fontId="28" type="noConversion"/>
  </si>
  <si>
    <t>SCRP_Check_Sum_127_MTP_AFTER</t>
    <phoneticPr fontId="28" type="noConversion"/>
  </si>
  <si>
    <t>SCRP_Version_127_MTP_AFTER</t>
    <phoneticPr fontId="28" type="noConversion"/>
  </si>
  <si>
    <t>SCRP_Signature_127_MTP_AFTER</t>
    <phoneticPr fontId="28" type="noConversion"/>
  </si>
  <si>
    <t>SCRP_TX_HWID_127_MTP_AFTER</t>
    <phoneticPr fontId="23" type="noConversion"/>
  </si>
  <si>
    <t>SCRP_CTx_127_MTP_AFTER</t>
    <phoneticPr fontId="28" type="noConversion"/>
  </si>
  <si>
    <t>SCRP_VBoost_127_MTP_AFTER</t>
    <phoneticPr fontId="28" type="noConversion"/>
  </si>
  <si>
    <t>SCRP_VSense_127_MTP_AFTER</t>
    <phoneticPr fontId="28" type="noConversion"/>
  </si>
  <si>
    <t>SCRP_Isense_127_MTP_AFTER</t>
    <phoneticPr fontId="28" type="noConversion"/>
  </si>
  <si>
    <t>SCRP_LFOD_127_MTP_AFTER</t>
    <phoneticPr fontId="23" type="noConversion"/>
  </si>
  <si>
    <t>SCRP_MLB_SN_127_MTP_AFTER</t>
    <phoneticPr fontId="28" type="noConversion"/>
  </si>
  <si>
    <t>SCRP_Check_Sum_126_MTP_AFTER</t>
    <phoneticPr fontId="23" type="noConversion"/>
  </si>
  <si>
    <t>SCRP_Version_126_MTP_AFTER</t>
    <phoneticPr fontId="23" type="noConversion"/>
  </si>
  <si>
    <t>SCRP_Signature_126_MTP_AFTER</t>
    <phoneticPr fontId="23" type="noConversion"/>
  </si>
  <si>
    <t>SCRP_LPP_L_126_MTP_AFTER</t>
    <phoneticPr fontId="23" type="noConversion"/>
  </si>
  <si>
    <t>SCRP_LPP_FREQ_126_MTP_AFTER</t>
  </si>
  <si>
    <t>[6000,7000]</t>
    <phoneticPr fontId="23" type="noConversion"/>
  </si>
  <si>
    <t>1. Update scorpius test limit</t>
    <phoneticPr fontId="23" type="noConversion"/>
  </si>
  <si>
    <t>SCRP_VSENSE_6V1</t>
    <phoneticPr fontId="23" type="noConversion"/>
  </si>
  <si>
    <t>syscfg print WMac
syscfg add WMac 0xBABABABA 0x0000BABA 0x00000000 0x00000000</t>
    <phoneticPr fontId="23"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</si>
  <si>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</si>
  <si>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</si>
  <si>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Request by Yusuf</t>
    <phoneticPr fontId="23" type="noConversion"/>
  </si>
  <si>
    <t>Version2.36</t>
    <phoneticPr fontId="23" type="noConversion"/>
  </si>
  <si>
    <t>CT1:</t>
    <phoneticPr fontId="23" type="noConversion"/>
  </si>
  <si>
    <t>1. Remove Moped_Hash_Check</t>
    <phoneticPr fontId="23" type="noConversion"/>
  </si>
  <si>
    <t>Version2.37</t>
    <phoneticPr fontId="23" type="noConversion"/>
  </si>
  <si>
    <t>1. Add disable LFOD before read Scorpius Vsense</t>
    <phoneticPr fontId="23" type="noConversion"/>
  </si>
  <si>
    <t>Write_Incomplete_CB</t>
    <phoneticPr fontId="23" type="noConversion"/>
  </si>
  <si>
    <t>CT2/FOS:</t>
    <phoneticPr fontId="23" type="noConversion"/>
  </si>
  <si>
    <r>
      <t>C</t>
    </r>
    <r>
      <rPr>
        <sz val="12"/>
        <color indexed="8"/>
        <rFont val="新細明體"/>
        <family val="1"/>
        <charset val="136"/>
      </rPr>
      <t>T2/CT3:</t>
    </r>
    <phoneticPr fontId="23" type="noConversion"/>
  </si>
  <si>
    <t>1. Add backlight related test items</t>
    <phoneticPr fontId="23" type="noConversion"/>
  </si>
  <si>
    <t>Version2.38</t>
    <phoneticPr fontId="23" type="noConversion"/>
  </si>
  <si>
    <t>Request by Real</t>
    <phoneticPr fontId="23" type="noConversion"/>
  </si>
  <si>
    <t>1. Write_Incomplete_CB 0x84 for CT2 and 0x8A for FOS</t>
    <phoneticPr fontId="23" type="noConversion"/>
  </si>
  <si>
    <t>Version2.39</t>
    <phoneticPr fontId="23" type="noConversion"/>
  </si>
  <si>
    <t>I2C4_Sweep_Test</t>
    <phoneticPr fontId="23" type="noConversion"/>
  </si>
  <si>
    <t>1. Modify the test name to "I2C4_Sweep_Test" and add "display --pick internal" before "display --on"</t>
    <phoneticPr fontId="23" type="noConversion"/>
  </si>
  <si>
    <t>1. Add "display --pick internal" before "display --on" in "I2C4_Sweep_Test" test item</t>
    <phoneticPr fontId="23" type="noConversion"/>
  </si>
  <si>
    <t>1. Add "pattern --pick internal" before "pattern --fatp 1" in "Pattern_YM_Test" test item</t>
    <phoneticPr fontId="23" type="noConversion"/>
  </si>
  <si>
    <t>2. Add "pattern --pick internal" before "pattern --fatp 1" in "Pattern_YM_Test" test item</t>
    <phoneticPr fontId="23" type="noConversion"/>
  </si>
  <si>
    <t>Version2.40</t>
    <phoneticPr fontId="23" type="noConversion"/>
  </si>
  <si>
    <t>Set_Iboot_Backlight</t>
    <phoneticPr fontId="23" type="noConversion"/>
  </si>
  <si>
    <t>bl -o
sensor --sel als1 --init
sensor --sel als1 --set gain 512
sensor --sel als1 --set integration_cycles 252
sensor --sel als1 --sample 3 --stream</t>
    <phoneticPr fontId="29" type="noConversion"/>
  </si>
  <si>
    <r>
      <t>C</t>
    </r>
    <r>
      <rPr>
        <sz val="12"/>
        <color indexed="8"/>
        <rFont val="新細明體"/>
        <family val="1"/>
        <charset val="136"/>
      </rPr>
      <t xml:space="preserve">T1: </t>
    </r>
    <phoneticPr fontId="23" type="noConversion"/>
  </si>
  <si>
    <t xml:space="preserve">1. Change "bl -p 100" to "bl --nits 600" in Battery_Discharge_Path_DCR </t>
    <phoneticPr fontId="23" type="noConversion"/>
  </si>
  <si>
    <t>2. Remove "bl -n" in "Set_Iboot_Backlight"</t>
    <phoneticPr fontId="23" type="noConversion"/>
  </si>
  <si>
    <t>3. Change "bl --nits 1000" to "bl --nits 600" in BL_Leakage_Bright_Ch_1@ALS_FH_Right</t>
    <phoneticPr fontId="23" type="noConversion"/>
  </si>
  <si>
    <t>FOS:</t>
    <phoneticPr fontId="23" type="noConversion"/>
  </si>
  <si>
    <t>1. Remove "bl -n" in "Backlight_Set_Low"</t>
    <phoneticPr fontId="23" type="noConversion"/>
  </si>
  <si>
    <t>2. Remove BL_H related test items and change "bl --nits 1000" to "bl --nits 600" in test item "IBAT_BL_600"</t>
    <phoneticPr fontId="23" type="noConversion"/>
  </si>
  <si>
    <t>1. Remove BL_H related test items and change "bl --nits 1000" to "bl --nits 600" in test item "IBAT_BL_600"</t>
    <phoneticPr fontId="23" type="noConversion"/>
  </si>
  <si>
    <r>
      <t>2</t>
    </r>
    <r>
      <rPr>
        <sz val="12"/>
        <color indexed="8"/>
        <rFont val="新細明體"/>
        <family val="1"/>
        <charset val="136"/>
      </rPr>
      <t>. Remove "bl -l" in "FW_Critical_Error_Check"</t>
    </r>
    <phoneticPr fontId="23" type="noConversion"/>
  </si>
  <si>
    <t>sensor --sel als1 --conntest</t>
    <phoneticPr fontId="33" type="noConversion"/>
  </si>
  <si>
    <t>sensor --sel als2 --init
sensor --sel als2 --set gain 16
sensor --sel als2 --set integration_cycles 148
sensor --sel als2 --sample 3 --stream
sensor --sel als1,als2 --turnoff</t>
    <phoneticPr fontId="29" type="noConversion"/>
  </si>
  <si>
    <t>display --pick internal
display --on
i2c -s 4</t>
    <phoneticPr fontId="23" type="noConversion"/>
  </si>
  <si>
    <t>smokey Wildfire --run DisplayBehavior=NoDisplay ControlBitAccess=ReadOnly BrickRequired=None ResultsBehavior=NoFile LogBehavior=ConsoleOnly --test TouchOffset --testargs "TouchOffset, Verbose='OnFail',TestStation='cgqt'"</t>
    <phoneticPr fontId="23" type="noConversion"/>
  </si>
  <si>
    <r>
      <rPr>
        <sz val="12"/>
        <color rgb="FF0000FF"/>
        <rFont val="Times New Roman"/>
        <family val="1"/>
      </rPr>
      <t>bl -n /*QN has removed*/</t>
    </r>
    <r>
      <rPr>
        <sz val="12"/>
        <color indexed="8"/>
        <rFont val="Times New Roman"/>
        <family val="1"/>
      </rPr>
      <t xml:space="preserve">
bl -l</t>
    </r>
    <phoneticPr fontId="23" type="noConversion"/>
  </si>
  <si>
    <t>197</t>
  </si>
  <si>
    <t>198</t>
  </si>
  <si>
    <t>199</t>
  </si>
  <si>
    <t>200</t>
  </si>
  <si>
    <t>201</t>
  </si>
  <si>
    <t>202</t>
  </si>
  <si>
    <t>203</t>
  </si>
  <si>
    <t>204</t>
  </si>
  <si>
    <t>205</t>
  </si>
  <si>
    <t>Version2.41</t>
    <phoneticPr fontId="23"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</si>
  <si>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3" type="noConversion"/>
  </si>
  <si>
    <t>CG-QT:</t>
    <phoneticPr fontId="23" type="noConversion"/>
  </si>
  <si>
    <t>1. Add WA cmd in ALS test item "Device_ID@ALS_FH_Right"</t>
    <phoneticPr fontId="23" type="noConversion"/>
  </si>
  <si>
    <t>2. Add WA cmd in ALS test item "Device_ID@ALS_FH_Right"</t>
    <phoneticPr fontId="23" type="noConversion"/>
  </si>
  <si>
    <t>[30,101]</t>
    <phoneticPr fontId="23" type="noConversion"/>
  </si>
  <si>
    <t>device -k GasGauge -g charge-percentage</t>
    <phoneticPr fontId="23" type="noConversion"/>
  </si>
  <si>
    <t>device -k GasGauge -p
device -k GasGauge -e read_blk 59 0</t>
    <phoneticPr fontId="23" type="noConversion"/>
  </si>
  <si>
    <t>[0x98]</t>
    <phoneticPr fontId="28" type="noConversion"/>
  </si>
  <si>
    <t>Version2.42</t>
    <phoneticPr fontId="23" type="noConversion"/>
  </si>
  <si>
    <t>Interrupt_Test@FH_RIGHT</t>
    <phoneticPr fontId="23" type="noConversion"/>
  </si>
  <si>
    <t>1. Add WA cmd in ALS test item "Interrupt_Test@FH_RIGHT"</t>
    <phoneticPr fontId="23" type="noConversion"/>
  </si>
  <si>
    <t>getnonce
cbwrite 0x8A pass</t>
    <phoneticPr fontId="23" type="noConversion"/>
  </si>
  <si>
    <t>SN</t>
    <phoneticPr fontId="23" type="noConversion"/>
  </si>
  <si>
    <t>ADD_ID2@ALS_FH_Right</t>
    <phoneticPr fontId="29" type="noConversion"/>
  </si>
  <si>
    <t>Interrupt_Test@FH_RIGHT</t>
    <phoneticPr fontId="29" type="noConversion"/>
  </si>
  <si>
    <t>Bright_Ch_3 @ALS_FH_Right</t>
    <phoneticPr fontId="29" type="noConversion"/>
  </si>
  <si>
    <t>Bright_Ch_4 @ALS_FH_Right</t>
    <phoneticPr fontId="29" type="noConversion"/>
  </si>
  <si>
    <t>Bright_Ch_5 @ALS_FH_Right</t>
    <phoneticPr fontId="29" type="noConversion"/>
  </si>
  <si>
    <t>Temperature@ALS_FH_Right</t>
    <phoneticPr fontId="29" type="noConversion"/>
  </si>
  <si>
    <t>Project_Version</t>
    <phoneticPr fontId="28" type="noConversion"/>
  </si>
  <si>
    <t>1. Update "Jasper_Project_Version" limit to [0x0B||0x0C]</t>
    <phoneticPr fontId="23" type="noConversion"/>
  </si>
  <si>
    <t>Version2.43</t>
    <phoneticPr fontId="23" type="noConversion"/>
  </si>
  <si>
    <t>AfterMeasuredVconnMilliAmp</t>
  </si>
  <si>
    <t>AfterMeasuredVconnMilliVolt</t>
  </si>
  <si>
    <t>BeforeMeasuredVconnMilliAmp</t>
  </si>
  <si>
    <t>BeforeMeasuredVconnMilliVolt</t>
  </si>
  <si>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</si>
  <si>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</si>
  <si>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</si>
  <si>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</si>
  <si>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</si>
  <si>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</si>
  <si>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</si>
  <si>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</si>
  <si>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</si>
  <si>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</si>
  <si>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</si>
  <si>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</si>
  <si>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</si>
  <si>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</si>
  <si>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</si>
  <si>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</si>
  <si>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</si>
  <si>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</si>
  <si>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</si>
  <si>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</si>
  <si>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</si>
  <si>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</si>
  <si>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</si>
  <si>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</si>
  <si>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</si>
  <si>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</si>
  <si>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</si>
  <si>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</si>
  <si>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Lane1CIOEyeHeight</t>
  </si>
  <si>
    <t>Lane1CIOEyeWidth</t>
  </si>
  <si>
    <t>Lane0CIOEyeHeight</t>
  </si>
  <si>
    <t>Lane0CIOEyeWidth</t>
  </si>
  <si>
    <t>lane1</t>
  </si>
  <si>
    <t>lane0</t>
  </si>
  <si>
    <t>dataMode</t>
  </si>
  <si>
    <t>dataRate</t>
  </si>
  <si>
    <t>device -k usbphy -e disable</t>
    <phoneticPr fontId="23" type="noConversion"/>
  </si>
  <si>
    <t>usbloopback -i</t>
    <phoneticPr fontId="23" type="noConversion"/>
  </si>
  <si>
    <t>UsbThroughputMbps</t>
  </si>
  <si>
    <t>info</t>
    <phoneticPr fontId="23" type="noConversion"/>
  </si>
  <si>
    <t>Remark</t>
    <phoneticPr fontId="23" type="noConversion"/>
  </si>
  <si>
    <t>Test Items</t>
    <phoneticPr fontId="33"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</si>
  <si>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</si>
  <si>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</si>
  <si>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</si>
  <si>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</si>
  <si>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</si>
  <si>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</si>
  <si>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</si>
  <si>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</si>
  <si>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</si>
  <si>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</si>
  <si>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</si>
  <si>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</si>
  <si>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</si>
  <si>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</si>
  <si>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</si>
  <si>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</si>
  <si>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</si>
  <si>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</si>
  <si>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</si>
  <si>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</si>
  <si>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</si>
  <si>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</si>
  <si>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</si>
  <si>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</si>
  <si>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</si>
  <si>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</si>
  <si>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</si>
  <si>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</si>
  <si>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</si>
  <si>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</si>
  <si>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Lane3DPEyeHeight</t>
  </si>
  <si>
    <t>Lane3DPEyeWidth</t>
  </si>
  <si>
    <t>Lane2DPEyeHeight</t>
  </si>
  <si>
    <t>Lane2DPEyeWidth</t>
  </si>
  <si>
    <t>Lane1DPEyeHeight</t>
  </si>
  <si>
    <t>Lane1DPEyeWidth</t>
  </si>
  <si>
    <t>Lane0DPEyeHeight</t>
  </si>
  <si>
    <t>Lane0DPEyeWidth</t>
  </si>
  <si>
    <t>CPort0DOWNSwitchTestBoxNativeDP</t>
    <phoneticPr fontId="33" type="noConversion"/>
  </si>
  <si>
    <t>device -k usbphy -e disable;</t>
    <phoneticPr fontId="23" type="noConversion"/>
  </si>
  <si>
    <t>TurnOffCPort0UPUsbphy</t>
    <phoneticPr fontId="33" type="noConversion"/>
  </si>
  <si>
    <t>CPort0UPUSBSSHostEyeTest</t>
    <phoneticPr fontId="33" type="noConversion"/>
  </si>
  <si>
    <t>CPort0UPUSBSSD2RRetimerEyeTest</t>
    <phoneticPr fontId="33" type="noConversion"/>
  </si>
  <si>
    <t>IntelThunderboltEyeMonitor -protocol USB -rid 0 -route 0 -port 0 -lane 0 -PortOnRetimer 0 -Retimer_ind 1 -count 8192 -print_eye -print_params;</t>
    <phoneticPr fontId="23" type="noConversion"/>
  </si>
  <si>
    <t>CPort0UPUSBSSR2DRetimerEyeTest</t>
    <phoneticPr fontId="33" type="noConversion"/>
  </si>
  <si>
    <t>Lane0USBEyeHeight</t>
  </si>
  <si>
    <t>Lane0USBEyeWidth</t>
  </si>
  <si>
    <t>usbloopback -i;</t>
    <phoneticPr fontId="23" type="noConversion"/>
  </si>
  <si>
    <t>CPort0UPUSBSSPresenceDUTCheck</t>
    <phoneticPr fontId="33" type="noConversion"/>
  </si>
  <si>
    <t>device -k usbphy -e select 0;
device -k usbphy -e disable;
device -k usbphy -e enable usb;</t>
    <phoneticPr fontId="23" type="noConversion"/>
  </si>
  <si>
    <t>CPort0UPUSBSSPresence</t>
    <phoneticPr fontId="33" type="noConversion"/>
  </si>
  <si>
    <t>CPort0DOWNUSBSSD2RRetimerEyeTest</t>
    <phoneticPr fontId="33" type="noConversion"/>
  </si>
  <si>
    <t>CPort0DOWNUSBSSR2DRetimerEyeTest</t>
    <phoneticPr fontId="33" type="noConversion"/>
  </si>
  <si>
    <t>CPort0DOWNUSBSSPresence</t>
    <phoneticPr fontId="33" type="noConversion"/>
  </si>
  <si>
    <t>failVolt</t>
  </si>
  <si>
    <t>DeviceEnumeration</t>
    <phoneticPr fontId="33" type="noConversion"/>
  </si>
  <si>
    <t>CPort0DOWNUSBHSPresenceDUTCheck5</t>
    <phoneticPr fontId="33" type="noConversion"/>
  </si>
  <si>
    <t>CPort0DOWNUSBHSPresence5</t>
    <phoneticPr fontId="33" type="noConversion"/>
  </si>
  <si>
    <t>[NA, 103]</t>
    <phoneticPr fontId="23" type="noConversion"/>
  </si>
  <si>
    <t>CPort0DOWNUSBHSPresence4</t>
    <phoneticPr fontId="33" type="noConversion"/>
  </si>
  <si>
    <t>CPort0DOWNUSBHSPresence3</t>
    <phoneticPr fontId="33" type="noConversion"/>
  </si>
  <si>
    <t>CPort0DOWNUSBHSPresence2</t>
    <phoneticPr fontId="33" type="noConversion"/>
  </si>
  <si>
    <t>CPort0DOWNUSBCHSDisconnectSwing1040mV</t>
    <phoneticPr fontId="33" type="noConversion"/>
  </si>
  <si>
    <t>CPort0DOWNUSBHSPresenceDUTCheck1</t>
    <phoneticPr fontId="33" type="noConversion"/>
  </si>
  <si>
    <t>CPort0DOWNUSBHSPresence1</t>
    <phoneticPr fontId="33" type="noConversion"/>
  </si>
  <si>
    <t>[7.2 , NA]</t>
    <phoneticPr fontId="23" type="noConversion"/>
  </si>
  <si>
    <t>CPort0DOWNUSBFSPresenceDUTCheck</t>
    <phoneticPr fontId="33" type="noConversion"/>
  </si>
  <si>
    <t>0x00010800</t>
    <phoneticPr fontId="23" type="noConversion"/>
  </si>
  <si>
    <t>info</t>
    <phoneticPr fontId="33" type="noConversion"/>
  </si>
  <si>
    <t>0x00003300</t>
    <phoneticPr fontId="23" type="noConversion"/>
  </si>
  <si>
    <t>CPort0CaesiumFWCheck</t>
    <phoneticPr fontId="33" type="noConversion"/>
  </si>
  <si>
    <t>DutStart</t>
    <phoneticPr fontId="33" type="noConversion"/>
  </si>
  <si>
    <t>Version2.44</t>
    <phoneticPr fontId="23" type="noConversion"/>
  </si>
  <si>
    <t>Version2.45</t>
    <phoneticPr fontId="23" type="noConversion"/>
  </si>
  <si>
    <t>By Han</t>
    <phoneticPr fontId="23" type="noConversion"/>
  </si>
  <si>
    <t>1. Add backlight related test items only for QN</t>
    <phoneticPr fontId="23" type="noConversion"/>
  </si>
  <si>
    <t>CT2:</t>
    <phoneticPr fontId="23" type="noConversion"/>
  </si>
  <si>
    <t>USBC POR:</t>
    <phoneticPr fontId="23" type="noConversion"/>
  </si>
  <si>
    <t>Adding TBT Through test items</t>
    <phoneticPr fontId="23" type="noConversion"/>
  </si>
  <si>
    <t>Version2.46</t>
    <phoneticPr fontId="23" type="noConversion"/>
  </si>
  <si>
    <t>Pattern_YM_Test</t>
    <phoneticPr fontId="23" type="noConversion"/>
  </si>
  <si>
    <t>Update test cmd from "bl -m" to "bl --nits 50" in test item "Pattern_YM_Test" only for QN</t>
    <phoneticPr fontId="23" type="noConversion"/>
  </si>
  <si>
    <t>Version2.47</t>
    <phoneticPr fontId="23" type="noConversion"/>
  </si>
  <si>
    <t>camisp --i2cread 9 0x33 0x44 1 1</t>
    <phoneticPr fontId="23" type="noConversion"/>
  </si>
  <si>
    <t>camisp --i2cread 9 0x33 0x45 1 1</t>
    <phoneticPr fontId="23" type="noConversion"/>
  </si>
  <si>
    <t>camisp --i2cread 9 0x33 0x43 1 1</t>
    <phoneticPr fontId="23" type="noConversion"/>
  </si>
  <si>
    <t>Riker_ID@0x00</t>
    <phoneticPr fontId="23" type="noConversion"/>
  </si>
  <si>
    <t>Riker_ID@0x01</t>
    <phoneticPr fontId="23" type="noConversion"/>
  </si>
  <si>
    <t>Riker_Trace_ID@0x04</t>
    <phoneticPr fontId="23" type="noConversion"/>
  </si>
  <si>
    <t>Riker_Trace_ID@0x05</t>
  </si>
  <si>
    <t>Riker_Trace_ID@0x06</t>
  </si>
  <si>
    <t>Riker_Trace_ID@0x07</t>
  </si>
  <si>
    <t>Riker_Trim@0x09</t>
    <phoneticPr fontId="23" type="noConversion"/>
  </si>
  <si>
    <t>[0x01]</t>
    <phoneticPr fontId="23" type="noConversion"/>
  </si>
  <si>
    <t>No iPad-1 station during P0, will enable in P1</t>
    <phoneticPr fontId="23" type="noConversion"/>
  </si>
  <si>
    <t>[1650,1950]</t>
    <phoneticPr fontId="23" type="noConversion"/>
  </si>
  <si>
    <t>Jasper_Sync_IN_Test</t>
    <phoneticPr fontId="33" type="noConversion"/>
  </si>
  <si>
    <t>Jasper_Sync_OH Test</t>
    <phoneticPr fontId="33" type="noConversion"/>
  </si>
  <si>
    <t>1. Follow Jasper ERS "099-23962_JA-B_System_ERS_v0.6" to update the test items and test limits</t>
    <phoneticPr fontId="23" type="noConversion"/>
  </si>
  <si>
    <t>2. Add test item "Jasper_Sync_IN_Test" and "Jasper_Sync_OH Test"</t>
    <phoneticPr fontId="23" type="noConversion"/>
  </si>
  <si>
    <t>camisp --i2cread 9 0x33 0x01 1 1</t>
    <phoneticPr fontId="23" type="noConversion"/>
  </si>
  <si>
    <t>camisp --i2cread 9 0x33 0x04 1 1</t>
    <phoneticPr fontId="23" type="noConversion"/>
  </si>
  <si>
    <t>camisp --i2cread 9 0x33 0x05 1 1</t>
    <phoneticPr fontId="23" type="noConversion"/>
  </si>
  <si>
    <t>camisp --i2cread 9 0x33 0x06 1 1</t>
    <phoneticPr fontId="23" type="noConversion"/>
  </si>
  <si>
    <t>camisp --i2cread 9 0x33 0x07 1 1</t>
    <phoneticPr fontId="23" type="noConversion"/>
  </si>
  <si>
    <t>camisp --i2cread 9 0x33 0x08 1 1</t>
    <phoneticPr fontId="23" type="noConversion"/>
  </si>
  <si>
    <t>camisp --i2cread 9 0x33 0x09 1 1</t>
    <phoneticPr fontId="23" type="noConversion"/>
  </si>
  <si>
    <t>camisp --i2cread 9 0x33 0x00 1 1</t>
    <phoneticPr fontId="23" type="noConversion"/>
  </si>
  <si>
    <t>Version2.48</t>
    <phoneticPr fontId="23"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</si>
  <si>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3" type="noConversion"/>
  </si>
  <si>
    <t># Need to check only bits [7:5] within each Register</t>
    <phoneticPr fontId="23" type="noConversion"/>
  </si>
  <si>
    <t># expect all 0x0</t>
    <phoneticPr fontId="23" type="noConversion"/>
  </si>
  <si>
    <t>Expect "detected" ; fail on "missing"
pick number 0, back  detected 
pick number 1, front  detected 
pick number 2, front1  detected 
pick number 3, back1  detected 
pick number 4, back2  detected 
***Show which camera missing if "missing" in info</t>
    <phoneticPr fontId="23" type="noConversion"/>
  </si>
  <si>
    <t>Only Judge pass/fail</t>
    <phoneticPr fontId="23" type="noConversion"/>
  </si>
  <si>
    <t>QF Test Limit</t>
    <phoneticPr fontId="23" type="noConversion"/>
  </si>
  <si>
    <t>Backlight_Set_Low</t>
    <phoneticPr fontId="23" type="noConversion"/>
  </si>
  <si>
    <t>sn</t>
    <phoneticPr fontId="23" type="noConversion"/>
  </si>
  <si>
    <t>Write_Incomplete_CB</t>
    <phoneticPr fontId="23" type="noConversion"/>
  </si>
  <si>
    <t>cbwrite 0x84 incomplete</t>
    <phoneticPr fontId="23" type="noConversion"/>
  </si>
  <si>
    <t>syscfg print CLCG</t>
    <phoneticPr fontId="23" type="noConversion"/>
  </si>
  <si>
    <t xml:space="preserve">device -k GasGauge -g charge-percentage
</t>
    <phoneticPr fontId="23" type="noConversion"/>
  </si>
  <si>
    <t>[34,34]</t>
    <phoneticPr fontId="46" type="noConversion"/>
  </si>
  <si>
    <t>[1,1]</t>
    <phoneticPr fontId="46" type="noConversion"/>
  </si>
  <si>
    <t>Rear_Camera_Plant_Code</t>
    <phoneticPr fontId="23" type="noConversion"/>
  </si>
  <si>
    <t>[0,1]</t>
    <phoneticPr fontId="23" type="noConversion"/>
  </si>
  <si>
    <t>[2,8]</t>
    <phoneticPr fontId="46" type="noConversion"/>
  </si>
  <si>
    <t>Back_Camera_SN</t>
    <phoneticPr fontId="23" type="noConversion"/>
  </si>
  <si>
    <t>camisp --find
socgpio --pin 3 --output 1
camisp --i2cread 1 0x18 0x0000 2 2</t>
    <phoneticPr fontId="23" type="noConversion"/>
  </si>
  <si>
    <t>Juliet_NVM_Version</t>
    <phoneticPr fontId="23" type="noConversion"/>
  </si>
  <si>
    <t>[0xA]</t>
    <phoneticPr fontId="23" type="noConversion"/>
  </si>
  <si>
    <t>Juliet_NVM_Revision</t>
    <phoneticPr fontId="23" type="noConversion"/>
  </si>
  <si>
    <t>[0x8]</t>
    <phoneticPr fontId="23" type="noConversion"/>
  </si>
  <si>
    <t>Juliet_Camera_Project</t>
    <phoneticPr fontId="23" type="noConversion"/>
  </si>
  <si>
    <t>[0x16]</t>
    <phoneticPr fontId="23" type="noConversion"/>
  </si>
  <si>
    <t>Juliet_Lens_Shading_Revision</t>
    <phoneticPr fontId="23" type="noConversion"/>
  </si>
  <si>
    <t>[0x02]</t>
    <phoneticPr fontId="23" type="noConversion"/>
  </si>
  <si>
    <t>Juliet_Project_Version</t>
    <phoneticPr fontId="23" type="noConversion"/>
  </si>
  <si>
    <t>[0x0A]</t>
    <phoneticPr fontId="23" type="noConversion"/>
  </si>
  <si>
    <t xml:space="preserve">Juliet_Integrator </t>
    <phoneticPr fontId="23" type="noConversion"/>
  </si>
  <si>
    <t>[0x6]</t>
    <phoneticPr fontId="23" type="noConversion"/>
  </si>
  <si>
    <t xml:space="preserve">Juliet_Plant </t>
  </si>
  <si>
    <t xml:space="preserve">Juliet_Lens_Vendor </t>
    <phoneticPr fontId="23" type="noConversion"/>
  </si>
  <si>
    <t xml:space="preserve">Juliet_Lens_Revision </t>
    <phoneticPr fontId="23" type="noConversion"/>
  </si>
  <si>
    <t>[0x3]</t>
    <phoneticPr fontId="23" type="noConversion"/>
  </si>
  <si>
    <t xml:space="preserve">Juliet_Lens_Variant </t>
    <phoneticPr fontId="23" type="noConversion"/>
  </si>
  <si>
    <t xml:space="preserve">Juliet_Filter_Vendor </t>
    <phoneticPr fontId="23" type="noConversion"/>
  </si>
  <si>
    <t>[0x3||0x5]</t>
    <phoneticPr fontId="23" type="noConversion"/>
  </si>
  <si>
    <t xml:space="preserve">Juliet_Filter_Revision </t>
    <phoneticPr fontId="23" type="noConversion"/>
  </si>
  <si>
    <t xml:space="preserve">Juliet_Filter_Variant </t>
    <phoneticPr fontId="23" type="noConversion"/>
  </si>
  <si>
    <t>[0x0,0x2]</t>
    <phoneticPr fontId="23" type="noConversion"/>
  </si>
  <si>
    <t xml:space="preserve">Juliet_Substrate_Vendor </t>
    <phoneticPr fontId="23" type="noConversion"/>
  </si>
  <si>
    <t>[0x1||0x2]</t>
    <phoneticPr fontId="23" type="noConversion"/>
  </si>
  <si>
    <t xml:space="preserve">Juliet_Substrate_Revision </t>
    <phoneticPr fontId="23" type="noConversion"/>
  </si>
  <si>
    <t>[0x3,0x5]</t>
    <phoneticPr fontId="23" type="noConversion"/>
  </si>
  <si>
    <t xml:space="preserve">Juliet_Substrate_Variant </t>
    <phoneticPr fontId="23" type="noConversion"/>
  </si>
  <si>
    <t>[0x0||0x1]</t>
    <phoneticPr fontId="23" type="noConversion"/>
  </si>
  <si>
    <t xml:space="preserve">Juliet_Sensor_Vendor </t>
    <phoneticPr fontId="23" type="noConversion"/>
  </si>
  <si>
    <t>[0x5]</t>
    <phoneticPr fontId="23" type="noConversion"/>
  </si>
  <si>
    <t xml:space="preserve">Juliet_Sensor_Revision </t>
    <phoneticPr fontId="23" type="noConversion"/>
  </si>
  <si>
    <t xml:space="preserve">Juliet_Sensor_Variant </t>
    <phoneticPr fontId="23" type="noConversion"/>
  </si>
  <si>
    <t xml:space="preserve">Juliet_Flex_Vendor </t>
    <phoneticPr fontId="23" type="noConversion"/>
  </si>
  <si>
    <t>[0x3||0x8]</t>
    <phoneticPr fontId="23" type="noConversion"/>
  </si>
  <si>
    <t xml:space="preserve">Juliet_Flex_Revision </t>
    <phoneticPr fontId="23" type="noConversion"/>
  </si>
  <si>
    <t xml:space="preserve">Juliet_Stiffener_Vendor </t>
    <phoneticPr fontId="23" type="noConversion"/>
  </si>
  <si>
    <t>[0x2||0x6]</t>
    <phoneticPr fontId="23" type="noConversion"/>
  </si>
  <si>
    <t xml:space="preserve">Juliet_Stiffener_Revision </t>
    <phoneticPr fontId="23" type="noConversion"/>
  </si>
  <si>
    <t xml:space="preserve">Juliet_Camera_Build </t>
    <phoneticPr fontId="23" type="noConversion"/>
  </si>
  <si>
    <t>[0x10]</t>
    <phoneticPr fontId="23" type="noConversion"/>
  </si>
  <si>
    <t xml:space="preserve">Juliet_Config_Number </t>
    <phoneticPr fontId="23" type="noConversion"/>
  </si>
  <si>
    <t xml:space="preserve">Juliet_Test_Software_Revision </t>
    <phoneticPr fontId="23" type="noConversion"/>
  </si>
  <si>
    <t xml:space="preserve">Juliet_Process_DOE_Code </t>
    <phoneticPr fontId="23" type="noConversion"/>
  </si>
  <si>
    <t xml:space="preserve">Juliet_General_Info_Checksum </t>
    <phoneticPr fontId="23" type="noConversion"/>
  </si>
  <si>
    <t xml:space="preserve">Juliet_Lens_Shading_Checksum </t>
    <phoneticPr fontId="23" type="noConversion"/>
  </si>
  <si>
    <t xml:space="preserve">Juliet_ASP_Checksum </t>
    <phoneticPr fontId="23" type="noConversion"/>
  </si>
  <si>
    <t>Juliet_X_code</t>
    <phoneticPr fontId="23" type="noConversion"/>
  </si>
  <si>
    <t>Juliet_Module_SN</t>
    <phoneticPr fontId="23" type="noConversion"/>
  </si>
  <si>
    <t>Juliet-PP1V215_DVDD_Voltage</t>
    <phoneticPr fontId="23" type="noConversion"/>
  </si>
  <si>
    <t>pmuadc --sel cpmu --read vldo4</t>
    <phoneticPr fontId="23" type="noConversion"/>
  </si>
  <si>
    <t>pmuadc --sel cpmu --read ildo4</t>
    <phoneticPr fontId="23" type="noConversion"/>
  </si>
  <si>
    <t>//Read BUCK3_SW1 Voltage
reg write 0x4000 0xF0
reg read 0x4002
reg read 0x4001
//Turn off LDO23
reg write 0x120F 0x00
//Turn off LDO22
reg write 0x120E 0x00
//Turn off BUCK3_SW1
reg write 0x1214 0x00
//Turn off BUCK12
reg write 0x1204 0x00</t>
    <phoneticPr fontId="23" type="noConversion"/>
  </si>
  <si>
    <t xml:space="preserve">Titus connected
[000A31A8:0A40013A] :-) egpio --pick nub -n 14 --read
Read from tag "nub" unit 0 pin 0.14: 0
Titus disconnected
[000A31A8:0A40013A] :-) egpio --pick nub -n 14 --read
Read from tag "nub" unit 0 pin 0.14: 1
</t>
    <phoneticPr fontId="23" type="noConversion"/>
  </si>
  <si>
    <t>[0x07]</t>
    <phoneticPr fontId="23" type="noConversion"/>
  </si>
  <si>
    <t>camisp --exit
camisp --pick front1
camisp --on
camisp --nvmdump romeo
camisp --sn</t>
    <phoneticPr fontId="23" type="noConversion"/>
  </si>
  <si>
    <t>[0x03]</t>
    <phoneticPr fontId="23" type="noConversion"/>
  </si>
  <si>
    <t>[0x08]</t>
    <phoneticPr fontId="23" type="noConversion"/>
  </si>
  <si>
    <t>[0x01,0x03]</t>
    <phoneticPr fontId="23" type="noConversion"/>
  </si>
  <si>
    <t>[0x01,0x04]</t>
    <phoneticPr fontId="23" type="noConversion"/>
  </si>
  <si>
    <t>Titus_Tick_Vendor</t>
  </si>
  <si>
    <t>[0x01,0x02]</t>
    <phoneticPr fontId="23" type="noConversion"/>
  </si>
  <si>
    <t>Titus_Tick_Variant</t>
  </si>
  <si>
    <t>[0x20,0x21]</t>
    <phoneticPr fontId="23" type="noConversion"/>
  </si>
  <si>
    <t>Titus_General_Info_Checksum</t>
  </si>
  <si>
    <t>Titus_NTC/WL_Cal_Checksum</t>
  </si>
  <si>
    <t>Titus_Dead_Emitter_Checksum</t>
    <phoneticPr fontId="23" type="noConversion"/>
  </si>
  <si>
    <t>Titus_FOL_Checksum</t>
  </si>
  <si>
    <t>Titus_NTC_Cal</t>
    <phoneticPr fontId="23" type="noConversion"/>
  </si>
  <si>
    <r>
      <t xml:space="preserve">read Rigel SN and fault status
Rigel_State
Pearl_Capacitance
MamaBear_Armed_State
MamaBear_Armed_State_Value
</t>
    </r>
    <r>
      <rPr>
        <sz val="12"/>
        <color rgb="FF0000FF"/>
        <rFont val="Times New Roman"/>
        <family val="1"/>
      </rPr>
      <t>MamaBearFaultTestResult</t>
    </r>
    <phoneticPr fontId="23"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</si>
  <si>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3" type="noConversion"/>
  </si>
  <si>
    <t xml:space="preserve">camisp --exit
camisp --pick back1
camisp --dli                                                          </t>
    <phoneticPr fontId="23" type="noConversion"/>
  </si>
  <si>
    <t>[18,18]</t>
    <phoneticPr fontId="46" type="noConversion"/>
  </si>
  <si>
    <t>[1,8]</t>
    <phoneticPr fontId="46" type="noConversion"/>
  </si>
  <si>
    <t>[3,5]</t>
    <phoneticPr fontId="46" type="noConversion"/>
  </si>
  <si>
    <t>Ohio_Stiffener_Revision</t>
    <phoneticPr fontId="23" type="noConversion"/>
  </si>
  <si>
    <t>NVM_Version</t>
    <phoneticPr fontId="28" type="noConversion"/>
  </si>
  <si>
    <t>Camera_Project</t>
    <phoneticPr fontId="28" type="noConversion"/>
  </si>
  <si>
    <t>camisp --i2cread 9 0x51 0x0001 2 1</t>
    <phoneticPr fontId="28" type="noConversion"/>
  </si>
  <si>
    <t>camisp --i2cread 9 0x51 0x0002 2 1</t>
    <phoneticPr fontId="28" type="noConversion"/>
  </si>
  <si>
    <t>[0x09]</t>
    <phoneticPr fontId="23" type="noConversion"/>
  </si>
  <si>
    <t>camisp --i2cread 9 0x51 0x0003 2 1</t>
    <phoneticPr fontId="28" type="noConversion"/>
  </si>
  <si>
    <t>Config_Number</t>
    <phoneticPr fontId="28" type="noConversion"/>
  </si>
  <si>
    <t>[0x00,0x99]</t>
    <phoneticPr fontId="28" type="noConversion"/>
  </si>
  <si>
    <t>camisp --i2cread 9 0x51 0x0006 2 1</t>
    <phoneticPr fontId="28" type="noConversion"/>
  </si>
  <si>
    <t>Periscope</t>
    <phoneticPr fontId="28" type="noConversion"/>
  </si>
  <si>
    <t>camisp --i2cread 9 0x51 0x000A 2 1</t>
    <phoneticPr fontId="28" type="noConversion"/>
  </si>
  <si>
    <t>Lens1_McCoy</t>
    <phoneticPr fontId="28" type="noConversion"/>
  </si>
  <si>
    <t>camisp --i2cread 9 0x51 0x000B 2 1</t>
    <phoneticPr fontId="28" type="noConversion"/>
  </si>
  <si>
    <t>DriverShield</t>
    <phoneticPr fontId="23" type="noConversion"/>
  </si>
  <si>
    <t>[0xFF]</t>
    <phoneticPr fontId="28" type="noConversion"/>
  </si>
  <si>
    <t>camisp --i2cread 9 0x51 0x0012 2 1</t>
    <phoneticPr fontId="28" type="noConversion"/>
  </si>
  <si>
    <t>0x55</t>
    <phoneticPr fontId="28" type="noConversion"/>
  </si>
  <si>
    <t>sensor --sel prox --init
sensor --sel prox --get nvm</t>
    <phoneticPr fontId="23" type="noConversion"/>
  </si>
  <si>
    <t>i2c -d 5 0x33 0x1B 0x01
i2c -d 5 0x33 0x1C 0x01</t>
    <phoneticPr fontId="23" type="noConversion"/>
  </si>
  <si>
    <t>i2c -d 5 0x33 0x1C 0x01</t>
    <phoneticPr fontId="23" type="noConversion"/>
  </si>
  <si>
    <t>sensor --sel als2 --init
sensor --sel als2 --conntest</t>
    <phoneticPr fontId="33" type="noConversion"/>
  </si>
  <si>
    <t>sensorreg --sel pressure -r 0x81</t>
    <phoneticPr fontId="23" type="noConversion"/>
  </si>
  <si>
    <t xml:space="preserve">sensor --listsensors 
sensor --sel pressure --init </t>
    <phoneticPr fontId="23" type="noConversion"/>
  </si>
  <si>
    <t>WV_Phosphorus_STD</t>
    <phoneticPr fontId="23" type="noConversion"/>
  </si>
  <si>
    <t>WV_Phosphorus_Temp_STD</t>
    <phoneticPr fontId="23" type="noConversion"/>
  </si>
  <si>
    <t>i2c -s 2</t>
    <phoneticPr fontId="23" type="noConversion"/>
  </si>
  <si>
    <t>SKR AMP FHRT 8-bit: 0x70, 7-bit: 0x38
SKR AMP FHRW 8-bit: 0x72, 7-bit: 0x39
SKR AMP FHLT 8-bit: 0x74, 7-bit: 0x3A
SKR AMP FHLW 8-bit: 0x76, 7-bit: 0x3B</t>
    <phoneticPr fontId="23" type="noConversion"/>
  </si>
  <si>
    <t>I2C7_Sweep_Test</t>
    <phoneticPr fontId="23" type="noConversion"/>
  </si>
  <si>
    <t>i2c -s 7</t>
    <phoneticPr fontId="23" type="noConversion"/>
  </si>
  <si>
    <t>i2c -s 9</t>
    <phoneticPr fontId="23" type="noConversion"/>
  </si>
  <si>
    <t>device -k GasGauge --get nominal-capacity</t>
    <phoneticPr fontId="23" type="noConversion"/>
  </si>
  <si>
    <t>dptx -e alpm -t "false"
display --off
bl -n
display --on
display --method ber --options "-r"
display --method ber --options "-g"
dptx -e alpm -t "true"</t>
    <phoneticPr fontId="23" type="noConversion"/>
  </si>
  <si>
    <t>baseband --wait_for_ready
baseband --send_cmd 'at+cfun=4'
baseband --send_cmd "DE C0 7E AB 78 00 30 00 00 41 00 00 04 20 10 00 00 00 00 00 06 20 10 00 00 00 00 00 08 20 10 00 01 00 00 00"
baseband -p
baseband --off</t>
    <phoneticPr fontId="23" type="noConversion"/>
  </si>
  <si>
    <t>Add one more logic:
QN: If 0x1C(esim), skip test sim card
QF: If 0x0C(esim), skip test sim card</t>
    <phoneticPr fontId="23" type="noConversion"/>
  </si>
  <si>
    <t>PMU</t>
    <phoneticPr fontId="23" type="noConversion"/>
  </si>
  <si>
    <t>Temperature_TDEV6@Sera</t>
    <phoneticPr fontId="23" type="noConversion"/>
  </si>
  <si>
    <t>Temperature_TCAL@SIMETRA</t>
    <phoneticPr fontId="23" type="noConversion"/>
  </si>
  <si>
    <t>Temperature_TDEV1@SIMETRA</t>
    <phoneticPr fontId="23" type="noConversion"/>
  </si>
  <si>
    <t>Temperature_TDEV2@SIMETRA</t>
    <phoneticPr fontId="23" type="noConversion"/>
  </si>
  <si>
    <t>Temperature_RCAM_C3@ADAMS</t>
    <phoneticPr fontId="23" type="noConversion"/>
  </si>
  <si>
    <t>camisp --find
pmuadc --read all</t>
    <phoneticPr fontId="23" type="noConversion"/>
  </si>
  <si>
    <t>Temperature_FCAM_C4@ADAMS</t>
    <phoneticPr fontId="23" type="noConversion"/>
  </si>
  <si>
    <t>CPMU2</t>
    <phoneticPr fontId="23" type="noConversion"/>
  </si>
  <si>
    <t>Battery_Power_BL_Nits50</t>
    <phoneticPr fontId="23" type="noConversion"/>
  </si>
  <si>
    <t>RotterDam_Test</t>
    <phoneticPr fontId="23" type="noConversion"/>
  </si>
  <si>
    <t>camisp --method projector en 5
camisp --method validateconfig 5</t>
    <phoneticPr fontId="23" type="noConversion"/>
  </si>
  <si>
    <t>camisp --i2cread 9 0x33 0x46 1 1</t>
    <phoneticPr fontId="23" type="noConversion"/>
  </si>
  <si>
    <t>camisp --i2cread 0x0A 0x40 0x44 1 1</t>
    <phoneticPr fontId="23"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</si>
  <si>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3"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</si>
  <si>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3" type="noConversion"/>
  </si>
  <si>
    <t>camisp --i2cread 0x0A 0x40 0x45 1 1</t>
    <phoneticPr fontId="23" type="noConversion"/>
  </si>
  <si>
    <t>camisp --method riker-status</t>
    <phoneticPr fontId="23" type="noConversion"/>
  </si>
  <si>
    <t>camisp --dli
camisp --exit</t>
    <phoneticPr fontId="23" type="noConversion"/>
  </si>
  <si>
    <t>This is the “Traceability Checksum”</t>
    <phoneticPr fontId="23" type="noConversion"/>
  </si>
  <si>
    <t>This is the "NTC/ Dead Emitter Checksum [7:0]"</t>
    <phoneticPr fontId="23" type="noConversion"/>
  </si>
  <si>
    <t>This is the "FOL ID Checksum"</t>
    <phoneticPr fontId="23" type="noConversion"/>
  </si>
  <si>
    <t>This is the “LIV Cal Checksum"</t>
    <phoneticPr fontId="23" type="noConversion"/>
  </si>
  <si>
    <t xml:space="preserve">NTC Calibration a, b, and c must not be zero. </t>
    <phoneticPr fontId="23" type="noConversion"/>
  </si>
  <si>
    <t>QF Test Limits</t>
    <phoneticPr fontId="23" type="noConversion"/>
  </si>
  <si>
    <t>QN Test Limits</t>
    <phoneticPr fontId="23" type="noConversion"/>
  </si>
  <si>
    <t>1. Update "Jasper_Sync_IN_Test" and "Jasper_Sync_OH Test" cmd</t>
    <phoneticPr fontId="23" type="noConversion"/>
  </si>
  <si>
    <t>QT0a:</t>
    <phoneticPr fontId="23" type="noConversion"/>
  </si>
  <si>
    <t>CT2:</t>
    <phoneticPr fontId="23" type="noConversion"/>
  </si>
  <si>
    <t>1. Follow Pearl ERS "099-23021  ERS,SYSTEM,J5xx PEARL_Rev3" to update the test items and test limits of Titus and Juliet</t>
    <phoneticPr fontId="23" type="noConversion"/>
  </si>
  <si>
    <t>1. Follow Pearl ERS "099-23021  ERS,SYSTEM,J5xx PEARL_Rev3" to update the test items and test limits of Juliet</t>
    <phoneticPr fontId="23" type="noConversion"/>
  </si>
  <si>
    <t>Calculation of “Integrator NVM Checksum”</t>
    <phoneticPr fontId="23" type="noConversion"/>
  </si>
  <si>
    <t>Should be compared with SFC and module SN</t>
    <phoneticPr fontId="23" type="noConversion"/>
  </si>
  <si>
    <t>Version3.0</t>
    <phoneticPr fontId="23" type="noConversion"/>
  </si>
  <si>
    <t>QT0a</t>
    <phoneticPr fontId="23" type="noConversion"/>
  </si>
  <si>
    <t>SCRP_Version_126_MTP_BEFORE</t>
    <phoneticPr fontId="28" type="noConversion"/>
  </si>
  <si>
    <t>SCRP_Signature_126_MTP_BEFORE</t>
    <phoneticPr fontId="28" type="noConversion"/>
  </si>
  <si>
    <t>1. Update "SCRP_LPP_Inductance_Free_Air_Cal" test logic as "write MTP_Word_Idx=0, MTP_Value=1" and "MTP_Word_Idx=1, MTP_Value=2"</t>
    <phoneticPr fontId="23" type="noConversion"/>
  </si>
  <si>
    <t>Version3.01</t>
    <phoneticPr fontId="23" type="noConversion"/>
  </si>
  <si>
    <t>By Han</t>
    <phoneticPr fontId="23" type="noConversion"/>
  </si>
  <si>
    <t>Version3.02</t>
    <phoneticPr fontId="23" type="noConversion"/>
  </si>
  <si>
    <t>QT0a/CT1/CT2/FOS/CT3/CG-QT:</t>
    <phoneticPr fontId="23" type="noConversion"/>
  </si>
  <si>
    <t>1. Update overlay title from "P1" to "Pre P2" for QN</t>
    <phoneticPr fontId="23"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</si>
  <si>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3" type="noConversion"/>
  </si>
  <si>
    <t>CT2/CT3:</t>
    <phoneticPr fontId="23" type="noConversion"/>
  </si>
  <si>
    <t>I2C5_Sweep_Test</t>
    <phoneticPr fontId="23" type="noConversion"/>
  </si>
  <si>
    <t>CG-QT/CT1:</t>
    <phoneticPr fontId="23" type="noConversion"/>
  </si>
  <si>
    <t>1. Correct the logic of "I2C5_Sweep_Test",  show 0x39 as ALS - C3 and 0x29 as ALS - C4</t>
    <phoneticPr fontId="23" type="noConversion"/>
  </si>
  <si>
    <t>1. Follow the logic of CT2/CT3 which is using the same logic of "I2C5_Sweep_Test"</t>
    <phoneticPr fontId="23" type="noConversion"/>
  </si>
  <si>
    <t>example:
RDF resistance: 34201
RDF arm status: 1
# log RDF resistance</t>
    <phoneticPr fontId="23" type="noConversion"/>
  </si>
  <si>
    <t>camisp --i2cread 9 0x33 0x40 1 1</t>
    <phoneticPr fontId="23"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</si>
  <si>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3"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</si>
  <si>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3" type="noConversion"/>
  </si>
  <si>
    <t>0x40 =&gt; expect 0x88</t>
    <phoneticPr fontId="23" type="noConversion"/>
  </si>
  <si>
    <t>QT0a:</t>
    <phoneticPr fontId="23" type="noConversion"/>
  </si>
  <si>
    <t>Riker_Trim@0x08</t>
    <phoneticPr fontId="23" type="noConversion"/>
  </si>
  <si>
    <t>Riker_Config_OTP</t>
    <phoneticPr fontId="23" type="noConversion"/>
  </si>
  <si>
    <t>1. Update "Riker_Trim@0x08" test limit and add test item "Riker_Config_OTP"</t>
    <phoneticPr fontId="23" type="noConversion"/>
  </si>
  <si>
    <t>Pre-P2</t>
    <phoneticPr fontId="23" type="noConversion"/>
  </si>
  <si>
    <t>Version3.03</t>
    <phoneticPr fontId="23" type="noConversion"/>
  </si>
  <si>
    <t>1. Update "Jasper NVM" related test items limits follow Jasper ERS "099-23962_JA-B_System_ERS_v0.7.pdf"</t>
    <phoneticPr fontId="23" type="noConversion"/>
  </si>
  <si>
    <t>[2,2]</t>
    <phoneticPr fontId="23" type="noConversion"/>
  </si>
  <si>
    <t>Version3.04</t>
    <phoneticPr fontId="23" type="noConversion"/>
  </si>
  <si>
    <t>CG-QT/CT1/CT3:</t>
    <phoneticPr fontId="23" type="noConversion"/>
  </si>
  <si>
    <t xml:space="preserve">1. Update ALS device_ID/revision_ID test command and test limits </t>
    <phoneticPr fontId="23" type="noConversion"/>
  </si>
  <si>
    <r>
      <t xml:space="preserve">sensor --sel als2 --init
</t>
    </r>
    <r>
      <rPr>
        <sz val="12"/>
        <color rgb="FF0000FF"/>
        <rFont val="Times New Roman"/>
        <family val="1"/>
      </rPr>
      <t>i2c -d 5 0x29 0xdf 1</t>
    </r>
    <phoneticPr fontId="29" type="noConversion"/>
  </si>
  <si>
    <t>i2c -d 5 0x29 0xde 1</t>
    <phoneticPr fontId="23" type="noConversion"/>
  </si>
  <si>
    <t>Version3.05</t>
    <phoneticPr fontId="23" type="noConversion"/>
  </si>
  <si>
    <t>CT2:</t>
    <phoneticPr fontId="23" type="noConversion"/>
  </si>
  <si>
    <t>1. Follow FCAM ERS "099-21758-07_PA_System_ERS" to update the limit</t>
    <phoneticPr fontId="23" type="noConversion"/>
  </si>
  <si>
    <t>[0x4]</t>
    <phoneticPr fontId="23" type="noConversion"/>
  </si>
  <si>
    <t>Front_Camera_Sensor_Variant</t>
    <phoneticPr fontId="23" type="noConversion"/>
  </si>
  <si>
    <t>[0x0,0x1]</t>
    <phoneticPr fontId="23" type="noConversion"/>
  </si>
  <si>
    <t>Front_Camera_Stiffener_Variant</t>
    <phoneticPr fontId="23" type="noConversion"/>
  </si>
  <si>
    <t>TX_FW_Version</t>
    <phoneticPr fontId="29" type="noConversion"/>
  </si>
  <si>
    <t>QT0a:</t>
    <phoneticPr fontId="23" type="noConversion"/>
  </si>
  <si>
    <t>CT2:</t>
    <phoneticPr fontId="23" type="noConversion"/>
  </si>
  <si>
    <t>Camera_Build</t>
    <phoneticPr fontId="28" type="noConversion"/>
  </si>
  <si>
    <t>Version3.06</t>
    <phoneticPr fontId="23" type="noConversion"/>
  </si>
  <si>
    <t>1. Change the test limit from [0x10,0x2A] to [0x10,0x40] of "Jasper_Camera_Build"</t>
    <phoneticPr fontId="23" type="noConversion"/>
  </si>
  <si>
    <t>SCRP_VSENSE_6V1</t>
    <phoneticPr fontId="23" type="noConversion"/>
  </si>
  <si>
    <t>SCRP_LPP_Inductance_Free_Air_Cal</t>
    <phoneticPr fontId="28" type="noConversion"/>
  </si>
  <si>
    <t>1. Change the test cmd from "{0xD4, 0x17, 0x88, 0x13}" to "{0xD4, 0x17, 0xf4, 0x01}" of "TX_FW_Version", "SCRP_VSENSE_6V1" and "SCRP_LPP_Inductance_Free_Air_Cal"</t>
    <phoneticPr fontId="23" type="noConversion"/>
  </si>
  <si>
    <t>Version3.07</t>
    <phoneticPr fontId="23" type="noConversion"/>
  </si>
  <si>
    <r>
      <t>C</t>
    </r>
    <r>
      <rPr>
        <sz val="12"/>
        <color indexed="8"/>
        <rFont val="新細明體"/>
        <family val="1"/>
        <charset val="136"/>
      </rPr>
      <t>onfirmed with Rob</t>
    </r>
    <phoneticPr fontId="23" type="noConversion"/>
  </si>
  <si>
    <t>CT2:</t>
    <phoneticPr fontId="23" type="noConversion"/>
  </si>
  <si>
    <t>1. Update battery ERS related test items</t>
    <phoneticPr fontId="23" type="noConversion"/>
  </si>
  <si>
    <t>Version3.08</t>
    <phoneticPr fontId="23" type="noConversion"/>
  </si>
  <si>
    <t>Riker_ID@0x00</t>
    <phoneticPr fontId="23" type="noConversion"/>
  </si>
  <si>
    <t>Riker_ID@0x01</t>
    <phoneticPr fontId="23" type="noConversion"/>
  </si>
  <si>
    <t>Riker_Trace_ID@0x04</t>
    <phoneticPr fontId="23" type="noConversion"/>
  </si>
  <si>
    <t>camisp --i2cread 0x0A 0x40 0x43 1 1</t>
    <phoneticPr fontId="23" type="noConversion"/>
  </si>
  <si>
    <t>camisp --i2cread 9 0x51 0x0004 2 1
camisp --i2cread 9 0x51 0x0005 2 1</t>
    <phoneticPr fontId="23" type="noConversion"/>
  </si>
  <si>
    <t>pmuadc --sel cpmu2 --read ildo2</t>
    <phoneticPr fontId="23" type="noConversion"/>
  </si>
  <si>
    <t>#This would turn off the driver in Riker, allowing the "idle" measurement to be taken.</t>
    <phoneticPr fontId="23" type="noConversion"/>
  </si>
  <si>
    <t>Streaming_Validateconfig_Results</t>
    <phoneticPr fontId="23" type="noConversion"/>
  </si>
  <si>
    <t>Firing_Validateconfig_Results</t>
    <phoneticPr fontId="23" type="noConversion"/>
  </si>
  <si>
    <t>Confirmed with Tavys</t>
    <phoneticPr fontId="23" type="noConversion"/>
  </si>
  <si>
    <t>Riker_VDD_Idle@Adams_LDO4</t>
    <phoneticPr fontId="23" type="noConversion"/>
  </si>
  <si>
    <t>QT0a:</t>
    <phoneticPr fontId="23" type="noConversion"/>
  </si>
  <si>
    <t>1. Add "camisp --i2cwrite 9 0x33 0x55 1 1 0x00" before "pmuadc --sel cpmu2 --read ildo4" in test item "Riker_VDD_Idle@Adams_LDO4"</t>
    <phoneticPr fontId="23" type="noConversion"/>
  </si>
  <si>
    <t>Version3.09</t>
    <phoneticPr fontId="23" type="noConversion"/>
  </si>
  <si>
    <t>Confirmed with Marco</t>
    <phoneticPr fontId="23" type="noConversion"/>
  </si>
  <si>
    <t>1. Update battery NCC limit from [10545,11600] mAh to [10545,11800] mAh</t>
    <phoneticPr fontId="23" type="noConversion"/>
  </si>
  <si>
    <t>CT2:</t>
    <phoneticPr fontId="23" type="noConversion"/>
  </si>
  <si>
    <t>touch -p firmware-version</t>
    <phoneticPr fontId="23" type="noConversion"/>
  </si>
  <si>
    <t>Version3.10</t>
    <phoneticPr fontId="23" type="noConversion"/>
  </si>
  <si>
    <t>1. Remove WA cmd in ALS test item "Device_ID@ALS_FH_Right"</t>
    <phoneticPr fontId="23" type="noConversion"/>
  </si>
  <si>
    <t>i2c -d 5 0x33 0x24 1</t>
    <phoneticPr fontId="23" type="noConversion"/>
  </si>
  <si>
    <t>Yogi_Temperature</t>
    <phoneticPr fontId="23" type="noConversion"/>
  </si>
  <si>
    <t>1. Remove WA cmd in ALS test item "Device_ID@ALS_FH_Right" and "Yogi_Temperature"</t>
    <phoneticPr fontId="23" type="noConversion"/>
  </si>
  <si>
    <t>1. Remove WA cmd in ALS test item "Device_ID@ALS_FH_Right" and "Yogi_Device_ID"</t>
    <phoneticPr fontId="23" type="noConversion"/>
  </si>
  <si>
    <t>CT2:</t>
    <phoneticPr fontId="23" type="noConversion"/>
  </si>
  <si>
    <r>
      <rPr>
        <sz val="12"/>
        <rFont val="Times New Roman"/>
        <family val="1"/>
      </rPr>
      <t>camisp --find
camisp --pick front1</t>
    </r>
    <r>
      <rPr>
        <sz val="12"/>
        <color indexed="8"/>
        <rFont val="Times New Roman"/>
        <family val="1"/>
      </rPr>
      <t xml:space="preserve">
egpio --pick nub -n 14 --read</t>
    </r>
    <phoneticPr fontId="23" type="noConversion"/>
  </si>
  <si>
    <t>1. Remove WA cmd in ALS test item "Interrupt_Test@FH_RIGHT" and "Yogi_Device_ID"</t>
    <phoneticPr fontId="23" type="noConversion"/>
  </si>
  <si>
    <t>i2c -d 5 0x39 0xde 1</t>
    <phoneticPr fontId="23"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</si>
  <si>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9" type="noConversion"/>
  </si>
  <si>
    <r>
      <rPr>
        <sz val="12"/>
        <rFont val="Times New Roman"/>
        <family val="1"/>
      </rPr>
      <t>i2c -s 5</t>
    </r>
    <r>
      <rPr>
        <sz val="12"/>
        <color indexed="8"/>
        <rFont val="Times New Roman"/>
        <family val="1"/>
      </rPr>
      <t xml:space="preserve">
i2c -v 5 0x33 0x32 0x80
i2c -d 5 0x33 0x32 1
i2c -d 5 0x33 0x0F 1</t>
    </r>
    <phoneticPr fontId="23" type="noConversion"/>
  </si>
  <si>
    <t>[0x1C]</t>
    <phoneticPr fontId="23" type="noConversion"/>
  </si>
  <si>
    <t>[0x01]</t>
    <phoneticPr fontId="23" type="noConversion"/>
  </si>
  <si>
    <t>NA</t>
    <phoneticPr fontId="23" type="noConversion"/>
  </si>
  <si>
    <t>Version3.11</t>
    <phoneticPr fontId="23" type="noConversion"/>
  </si>
  <si>
    <t>QT0a:</t>
    <phoneticPr fontId="23" type="noConversion"/>
  </si>
  <si>
    <t>1. Follow the logic of CT2 to add "Grape short test"</t>
    <phoneticPr fontId="23" type="noConversion"/>
  </si>
  <si>
    <t>CT1:</t>
    <phoneticPr fontId="23" type="noConversion"/>
  </si>
  <si>
    <t xml:space="preserve">Discharge_Path_DCR </t>
    <phoneticPr fontId="23" type="noConversion"/>
  </si>
  <si>
    <r>
      <rPr>
        <sz val="12"/>
        <color rgb="FF0000FF"/>
        <rFont val="Times New Roman"/>
        <family val="1"/>
      </rPr>
      <t>bl -n /*QN has removed*/</t>
    </r>
    <r>
      <rPr>
        <sz val="12"/>
        <color indexed="8"/>
        <rFont val="Times New Roman"/>
        <family val="1"/>
      </rPr>
      <t xml:space="preserve">
bl -l
nvram --set backlight-level 824
nvram --save</t>
    </r>
    <phoneticPr fontId="23" type="noConversion"/>
  </si>
  <si>
    <t>1. Update the backlight brightness setting of "Battery Discharge_Path_DCR"</t>
    <phoneticPr fontId="23"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</si>
  <si>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3" type="noConversion"/>
  </si>
  <si>
    <t>Version3.12</t>
    <phoneticPr fontId="23" type="noConversion"/>
  </si>
  <si>
    <t>[0x6,0xE]</t>
    <phoneticPr fontId="23" type="noConversion"/>
  </si>
  <si>
    <t>[0x0]</t>
    <phoneticPr fontId="23" type="noConversion"/>
  </si>
  <si>
    <t>[0x2,0x8]</t>
    <phoneticPr fontId="23" type="noConversion"/>
  </si>
  <si>
    <t>[0x2,0x5]</t>
    <phoneticPr fontId="23" type="noConversion"/>
  </si>
  <si>
    <t>[0x8,0xA]</t>
    <phoneticPr fontId="23" type="noConversion"/>
  </si>
  <si>
    <t>Front_Camera_IRCF_Design_Revision</t>
    <phoneticPr fontId="23" type="noConversion"/>
  </si>
  <si>
    <t>Ready</t>
    <phoneticPr fontId="23" type="noConversion"/>
  </si>
  <si>
    <t>[0x10,0x40]</t>
    <phoneticPr fontId="28" type="noConversion"/>
  </si>
  <si>
    <t>Front_Camera_Build</t>
    <phoneticPr fontId="23" type="noConversion"/>
  </si>
  <si>
    <t>1. Follow FCAM ERS "099-21758-08_PA_System_ERS" to update "Front_Camera_Build" limit from [0x40] to [0x40,0x41]</t>
    <phoneticPr fontId="23" type="noConversion"/>
  </si>
  <si>
    <t># Upper 8 bits of the 16th-bit device ID</t>
    <phoneticPr fontId="23" type="noConversion"/>
  </si>
  <si>
    <t># Lower 8 bits of the 16th-bit device ID</t>
    <phoneticPr fontId="23" type="noConversion"/>
  </si>
  <si>
    <t># Byte 0 of trace ID</t>
    <phoneticPr fontId="23" type="noConversion"/>
  </si>
  <si>
    <t># Byte 1 of trace ID</t>
  </si>
  <si>
    <t># Byte 2 of trace ID</t>
  </si>
  <si>
    <t># Byte 3 of trace ID</t>
  </si>
  <si>
    <t>camisp --i2cwrite 9 0x33 0x55 1 1 0x00
pmuadc --sel cpmu2 --read ildo4</t>
    <phoneticPr fontId="23" type="noConversion"/>
  </si>
  <si>
    <t>[NA,NA]</t>
    <phoneticPr fontId="23" type="noConversion"/>
  </si>
  <si>
    <t>[0x88]</t>
    <phoneticPr fontId="23" type="noConversion"/>
  </si>
  <si>
    <t>CT2:</t>
    <phoneticPr fontId="23" type="noConversion"/>
  </si>
  <si>
    <r>
      <t xml:space="preserve">smokeyshell -r
smokey --run TouchShortsTest
</t>
    </r>
    <r>
      <rPr>
        <sz val="12"/>
        <color rgb="FF0000FF"/>
        <rFont val="Times New Roman"/>
        <family val="1"/>
      </rPr>
      <t>touch --off</t>
    </r>
    <phoneticPr fontId="23" type="noConversion"/>
  </si>
  <si>
    <t xml:space="preserve">#Record test value as B0AC </t>
    <phoneticPr fontId="23" type="noConversion"/>
  </si>
  <si>
    <t>#Calculate BC1I/B0AC. If ratio is &lt; 30% pass, otherwise fail</t>
    <phoneticPr fontId="23" type="noConversion"/>
  </si>
  <si>
    <t>Cell_B0AC_Value</t>
    <phoneticPr fontId="23" type="noConversion"/>
  </si>
  <si>
    <t>Cell_BC1I_Value</t>
    <phoneticPr fontId="23" type="noConversion"/>
  </si>
  <si>
    <t>Version3.13</t>
    <phoneticPr fontId="23" type="noConversion"/>
  </si>
  <si>
    <t>CT2:</t>
    <phoneticPr fontId="23" type="noConversion"/>
  </si>
  <si>
    <t>[0,101]</t>
    <phoneticPr fontId="23" type="noConversion"/>
  </si>
  <si>
    <t>#Record test value as BC1I</t>
    <phoneticPr fontId="23" type="noConversion"/>
  </si>
  <si>
    <t>Catch the temperature output of "device -k GasGauge -p"</t>
    <phoneticPr fontId="23" type="noConversion"/>
  </si>
  <si>
    <t>Version3.14</t>
    <phoneticPr fontId="23" type="noConversion"/>
  </si>
  <si>
    <t>Temperature_Gasgauge</t>
    <phoneticPr fontId="23" type="noConversion"/>
  </si>
  <si>
    <t>1. Move Battery Temperature_Gasgauge check before reading B0AC only for QN</t>
    <phoneticPr fontId="23" type="noConversion"/>
  </si>
  <si>
    <t>Version3.15</t>
    <phoneticPr fontId="23" type="noConversion"/>
  </si>
  <si>
    <t>CG-QT&amp;FOS:</t>
    <phoneticPr fontId="23"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</si>
  <si>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3" type="noConversion"/>
  </si>
  <si>
    <t xml:space="preserve">1.Add related command in "Pattern_YM_Test" test item to change display refresh rate to 24Hz </t>
    <phoneticPr fontId="23" type="noConversion"/>
  </si>
  <si>
    <t>OAB3F_Exit</t>
    <phoneticPr fontId="23" type="noConversion"/>
  </si>
  <si>
    <t>oab3f_board_init
oab3f_CMD_SET_GPIO_ORION_PULLDOWN_0
oab3f_CMD_CONNECT_ORION_PWR_TO_DATA_0
oab3f_CMD_CONNECT_ORION_PWR_TO_GND_0
oab3f_CMD_CONNECT_ORION_DATA_TO_GND_1
cylinder_orion_press
delay 0.8s /*0.8s delay after pin press*/</t>
    <phoneticPr fontId="23" type="noConversion"/>
  </si>
  <si>
    <t>sensor --sel prox --sample 47 --stats
sensor --sel prox --turnoff</t>
    <phoneticPr fontId="23" type="noConversion"/>
  </si>
  <si>
    <t>Rosaline_Post-DA_Test_Bit0_1</t>
    <phoneticPr fontId="23" type="noConversion"/>
  </si>
  <si>
    <t>GasGauge_Current</t>
    <phoneticPr fontId="23" type="noConversion"/>
  </si>
  <si>
    <t>WiFiWSKUCheck</t>
  </si>
  <si>
    <t>Rosaline_Calibration_Current</t>
    <phoneticPr fontId="23" type="noConversion"/>
  </si>
  <si>
    <t>Yogi_Device_ID</t>
    <phoneticPr fontId="23" type="noConversion"/>
  </si>
  <si>
    <t>PROX_CG_DEV_ID</t>
    <phoneticPr fontId="23" type="noConversion"/>
  </si>
  <si>
    <t>sensor --sel prox --init
sensor --sel prox --get device_id</t>
    <phoneticPr fontId="23" type="noConversion"/>
  </si>
  <si>
    <t>sensor --sel prox --get rev_id</t>
    <phoneticPr fontId="23" type="noConversion"/>
  </si>
  <si>
    <t>sensor --sel prox --get serial_num</t>
    <phoneticPr fontId="23" type="noConversion"/>
  </si>
  <si>
    <t>prox2on</t>
    <phoneticPr fontId="23" type="noConversion"/>
  </si>
  <si>
    <t>prox2off</t>
    <phoneticPr fontId="23" type="noConversion"/>
  </si>
  <si>
    <t>prox1on</t>
    <phoneticPr fontId="23" type="noConversion"/>
  </si>
  <si>
    <t>prox1off</t>
    <phoneticPr fontId="23" type="noConversion"/>
  </si>
  <si>
    <t>egpio --pick aop -n 25 --pull up
egpio --pick aop -n 26 --pull up
sensor --sel als1 --init
sensor --sel als1 --conntest</t>
    <phoneticPr fontId="33" type="noConversion"/>
  </si>
  <si>
    <t>Speaker</t>
  </si>
  <si>
    <t>Borris_Boost@Master_Slave_OTP_VER</t>
  </si>
  <si>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3" type="noConversion"/>
  </si>
  <si>
    <t>VMON_FFT_Peak_Magnitude@CN_L_T_CH0</t>
  </si>
  <si>
    <t>[0.4,0.6]</t>
  </si>
  <si>
    <t>VMON_Frequency@CN_L_T_CH0</t>
  </si>
  <si>
    <t>[3450,3550]</t>
    <phoneticPr fontId="23" type="noConversion"/>
  </si>
  <si>
    <t>VMON_THD_N@CN_L_T _CH0</t>
  </si>
  <si>
    <t>[NA,-55]</t>
  </si>
  <si>
    <t>VMON_RMS@CN_L_T _CH0</t>
  </si>
  <si>
    <t>IMON_FFT_Peak_Magnitude@CN_L_T_CH1</t>
  </si>
  <si>
    <t>[0.1,0.14]</t>
  </si>
  <si>
    <t>IMON_Frequency@CN_L_T _CH1</t>
  </si>
  <si>
    <t>IMON_THD_N@CN_L_T _CH1</t>
  </si>
  <si>
    <t>[NA,-51]</t>
  </si>
  <si>
    <t>IMON_RMS@CN_L_T _CH1</t>
  </si>
  <si>
    <t>[0.19,0.3]</t>
    <phoneticPr fontId="23" type="noConversion"/>
  </si>
  <si>
    <t>VMON_FFT_Peak_Magnitude@CN_L_W_CH2</t>
  </si>
  <si>
    <t>VMON_Frequency@CN_L_W _CH2</t>
  </si>
  <si>
    <t>VMON_WHD_N@CN_L_W_CH2</t>
  </si>
  <si>
    <t>VMON_RMS@CN_L_W _CH2</t>
  </si>
  <si>
    <t>IMON_FFT_Peak_Magnitude@CN_L_W_CH3</t>
  </si>
  <si>
    <t>IMON_Frequency@CN_L_W _CH3</t>
  </si>
  <si>
    <t>IMON_THD+N@CN_L_W_CH3</t>
  </si>
  <si>
    <t>IMON_RMS@CN_L_W 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</si>
  <si>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</si>
  <si>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</si>
  <si>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</si>
  <si>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</si>
  <si>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</si>
  <si>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</si>
  <si>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</si>
  <si>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</si>
  <si>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</si>
  <si>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</si>
  <si>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</si>
  <si>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</si>
  <si>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</si>
  <si>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</si>
  <si>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</si>
  <si>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</si>
  <si>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</si>
  <si>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</si>
  <si>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</si>
  <si>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</si>
  <si>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</si>
  <si>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</si>
  <si>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</si>
  <si>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</si>
  <si>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</si>
  <si>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</si>
  <si>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</si>
  <si>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</si>
  <si>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</si>
  <si>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</si>
  <si>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</si>
  <si>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</si>
  <si>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</si>
  <si>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</si>
  <si>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</si>
  <si>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</si>
  <si>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</si>
  <si>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</si>
  <si>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</si>
  <si>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</si>
  <si>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</si>
  <si>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</si>
  <si>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</si>
  <si>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</si>
  <si>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</si>
  <si>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</si>
  <si>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</si>
  <si>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</si>
  <si>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</si>
  <si>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PK_MAG@Housing</t>
  </si>
  <si>
    <t>PK_MAG@Compass</t>
  </si>
  <si>
    <t>DC_MAG@Housing</t>
  </si>
  <si>
    <t>DC_MAG@Compass</t>
  </si>
  <si>
    <t>SPK_CN_L_T to 4x_MIC Loop Test criteria, delta &gt; 0.3
Affected by scorpius cmd "pmugpio --pin 18 --output 0/1"
rdar://60820954 (J5xx QT0a station Audio/Mic related test fail)</t>
    <phoneticPr fontId="28" type="noConversion"/>
  </si>
  <si>
    <r>
      <t>[45500,</t>
    </r>
    <r>
      <rPr>
        <sz val="12"/>
        <color rgb="FF0000FF"/>
        <rFont val="Times New Roman"/>
        <family val="1"/>
      </rPr>
      <t>85000</t>
    </r>
    <r>
      <rPr>
        <sz val="12"/>
        <rFont val="Times New Roman"/>
        <family val="1"/>
      </rPr>
      <t>]</t>
    </r>
  </si>
  <si>
    <r>
      <t>[45500,</t>
    </r>
    <r>
      <rPr>
        <sz val="12"/>
        <color rgb="FF0000FF"/>
        <rFont val="Times New Roman"/>
        <family val="1"/>
      </rPr>
      <t>85000</t>
    </r>
    <r>
      <rPr>
        <sz val="12"/>
        <rFont val="Times New Roman"/>
        <family val="1"/>
      </rPr>
      <t>]</t>
    </r>
    <phoneticPr fontId="28" type="noConversion"/>
  </si>
  <si>
    <t>oab3f_CMD_SET_RX_Vth_1000
oab3f_SWITCH2LS
oab3f_WAITFORID</t>
    <phoneticPr fontId="23" type="noConversion"/>
  </si>
  <si>
    <t>oab3f_CMD_READ_ORION_VOLTAGE
oab3f_orion_volt_read</t>
    <phoneticPr fontId="23" type="noConversion"/>
  </si>
  <si>
    <t>oab3f_CMD_SET_ELOAD_2000
oab3f_CMD_READ_ELOAD_CURRENT
oab3f_eload_current_read</t>
    <phoneticPr fontId="23" type="noConversion"/>
  </si>
  <si>
    <t>oab3f_CMD_CONNECT_CAP_LOAD_330P_0
oab3f_CMD_CAP_LOAD_EN_0</t>
    <phoneticPr fontId="23" type="noConversion"/>
  </si>
  <si>
    <t>oab3f_CMD_ELOAD_EN_1</t>
    <phoneticPr fontId="23" type="noConversion"/>
  </si>
  <si>
    <t>Front_Camera_Sensor_Revision</t>
    <phoneticPr fontId="23" type="noConversion"/>
  </si>
  <si>
    <t>Front_Camera_Sensor_Vendor</t>
    <phoneticPr fontId="23" type="noConversion"/>
  </si>
  <si>
    <t>P2</t>
    <phoneticPr fontId="23" type="noConversion"/>
  </si>
  <si>
    <t>Version4.0</t>
    <phoneticPr fontId="23" type="noConversion"/>
  </si>
  <si>
    <t>1. Update overlay title from "Pre P2" to "P2" for QN</t>
    <phoneticPr fontId="23" type="noConversion"/>
  </si>
  <si>
    <t>CT2:</t>
    <phoneticPr fontId="23" type="noConversion"/>
  </si>
  <si>
    <t>1. Follow Jasper ERS "099-23962_JA-B_System_ERS_v0.9.pdf" to update the limit</t>
    <phoneticPr fontId="23" type="noConversion"/>
  </si>
  <si>
    <t>QT0a:</t>
    <phoneticPr fontId="23" type="noConversion"/>
  </si>
  <si>
    <t>1. Follow Front Camera ERS "099-21758-09_PA_System_ERS.pdf" and Ohio ERS "099-16086 OH-C SYSTEM ERS - RevC.pdf" to update the limit</t>
    <phoneticPr fontId="23" type="noConversion"/>
  </si>
  <si>
    <t>Level_Before_Test</t>
    <phoneticPr fontId="23" type="noConversion"/>
  </si>
  <si>
    <t>bl -on
display --pick internal
display --on</t>
    <phoneticPr fontId="23" type="noConversion"/>
  </si>
  <si>
    <r>
      <rPr>
        <sz val="12"/>
        <color rgb="FF0000FF"/>
        <rFont val="Times New Roman"/>
        <family val="1"/>
      </rPr>
      <t>lsnandfs:\AppleInternal\Diags\Logs\Smokey\DisplayTest\J522\larkspur_latest
syscfg ptint MtDO</t>
    </r>
    <r>
      <rPr>
        <sz val="12"/>
        <color indexed="8"/>
        <rFont val="Times New Roman"/>
        <family val="1"/>
      </rPr>
      <t xml:space="preserve">
/*display --pick internal
display --on
i2c -v 4 0x1a 0xea 0xd0
i2c -v 4 0x1a 0xeb 0x04
i2c -z 2 -d 4 0x50 0x3d00 0x38
i2c -z 2 -d 4 0x50 0x00b0 0x11
i2c -z 2 -d 4 0x50 0x00C7 0x35
syscfg add MtDO
syscfg ptint MtDO*/</t>
    </r>
    <phoneticPr fontId="23"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</si>
  <si>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3"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</si>
  <si>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3" type="noConversion"/>
  </si>
  <si>
    <t>camisp --find
camisp --pick back
camisp --on
camisp --nvm
camisp --sn</t>
    <phoneticPr fontId="23" type="noConversion"/>
  </si>
  <si>
    <r>
      <t xml:space="preserve">#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t>
    </r>
    <r>
      <rPr>
        <sz val="12"/>
        <color rgb="FF0000FF"/>
        <rFont val="Times New Roman"/>
        <family val="1"/>
      </rPr>
      <t>camisp --i2cwrite 9 0x10 0xd2a4 2 1 1
camisp --i2cwrite 9 0x10 0x4004 2 1 1
camisp --i2cwrite 9 0x10 0x01f8 2 1 1</t>
    </r>
    <r>
      <rPr>
        <sz val="12"/>
        <color indexed="8"/>
        <rFont val="Times New Roman"/>
        <family val="1"/>
      </rPr>
      <t xml:space="preserve">
camisp --stream off
camisp --exit</t>
    </r>
    <phoneticPr fontId="23"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</si>
  <si>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--i2cwrite 9 0x10 0xd2a4 2 1 1
camisp --i2cwrite 9 0x10 0x4004 2 1 1
camisp --i2cwrite 9 0x10 0x01f8 2 1 1
camisp --stream off
camisp --exit</t>
    <phoneticPr fontId="23" type="noConversion"/>
  </si>
  <si>
    <t>QT0a:</t>
    <phoneticPr fontId="23" type="noConversion"/>
  </si>
  <si>
    <t>Version4.01</t>
    <phoneticPr fontId="23" type="noConversion"/>
  </si>
  <si>
    <t>1.Add related command in "Jasper_Sync_IN_Test" and "Jasper_Sync_OH_Test" test items to support "camisp --stream off" command</t>
    <phoneticPr fontId="23" type="noConversion"/>
  </si>
  <si>
    <t>Ready</t>
    <phoneticPr fontId="28" type="noConversion"/>
  </si>
  <si>
    <t>Version4.02</t>
    <phoneticPr fontId="23" type="noConversion"/>
  </si>
  <si>
    <t xml:space="preserve">1.Update Wireless "TX_FW_Version" from 0x520 to 0x52C </t>
    <phoneticPr fontId="23" type="noConversion"/>
  </si>
  <si>
    <t>2.Update "Ohio_Stiffener_Revision" limit from [1,1] to [1,2]</t>
    <phoneticPr fontId="23" type="noConversion"/>
  </si>
  <si>
    <t>1.Update "Ohio_Build" limit from[32,32] to [16,16]||[32,32]</t>
    <phoneticPr fontId="23" type="noConversion"/>
  </si>
  <si>
    <t>cylinder_orion_release
oab3f_EXIT</t>
    <phoneticPr fontId="23" type="noConversion"/>
  </si>
  <si>
    <t>Version4.03</t>
    <phoneticPr fontId="23" type="noConversion"/>
  </si>
  <si>
    <t>[0.12,0.32]</t>
    <phoneticPr fontId="29" type="noConversion"/>
  </si>
  <si>
    <t>CT2:</t>
    <phoneticPr fontId="23" type="noConversion"/>
  </si>
  <si>
    <t>Battery</t>
    <phoneticPr fontId="23" type="noConversion"/>
  </si>
  <si>
    <t>1. Add Battery cell B0AC and BC1I check only for QN</t>
    <phoneticPr fontId="23" type="noConversion"/>
  </si>
  <si>
    <t>J52x Only</t>
    <phoneticPr fontId="23" type="noConversion"/>
  </si>
  <si>
    <t>J51x Only</t>
    <phoneticPr fontId="23" type="noConversion"/>
  </si>
  <si>
    <t>x</t>
    <phoneticPr fontId="23" type="noConversion"/>
  </si>
  <si>
    <t>X</t>
    <phoneticPr fontId="23" type="noConversion"/>
  </si>
  <si>
    <t>[1,1]</t>
    <phoneticPr fontId="46" type="noConversion"/>
  </si>
  <si>
    <r>
      <t>C</t>
    </r>
    <r>
      <rPr>
        <sz val="12"/>
        <color indexed="8"/>
        <rFont val="新細明體"/>
        <family val="1"/>
        <charset val="136"/>
      </rPr>
      <t>onfirmed with Marco</t>
    </r>
    <phoneticPr fontId="23" type="noConversion"/>
  </si>
  <si>
    <t>rdar://65868614 (&lt;QN&gt;&lt;Battery check&gt;&lt;4 Pt Bending CG DOWN&gt;&lt;50kg&gt;&lt;PR22FW-R2a&gt;&lt;PP2-115 | DLXD1002041Q&gt;)</t>
    <phoneticPr fontId="23" type="noConversion"/>
  </si>
  <si>
    <t>touch --test critical --run</t>
    <phoneticPr fontId="23" type="noConversion"/>
  </si>
  <si>
    <t>CG-QT:</t>
    <phoneticPr fontId="23" type="noConversion"/>
  </si>
  <si>
    <t>1.Change "Battery Cell_BC1I/B0AC_Ratio" limit from [0,0.3] to [0.12,0.32] only for QN</t>
    <phoneticPr fontId="23" type="noConversion"/>
  </si>
  <si>
    <t>Pattern_31G_Test</t>
    <phoneticPr fontId="23" type="noConversion"/>
  </si>
  <si>
    <t>1.Move "Short_Test" test item after "Pattern_31G_Test" test item</t>
    <phoneticPr fontId="23" type="noConversion"/>
  </si>
  <si>
    <t>CT1:</t>
    <phoneticPr fontId="23" type="noConversion"/>
  </si>
  <si>
    <t>Consumer_Mode-Bellatrix_State_Read_end</t>
    <phoneticPr fontId="28" type="noConversion"/>
  </si>
  <si>
    <t>2.Remove "memrw --32 0x23c1002c8 0x74201" command in "Consumer_Mode-Bellatrix_State_Read_end" test item</t>
    <phoneticPr fontId="23" type="noConversion"/>
  </si>
  <si>
    <t>1.Update "Enter_Diags" test item delay time  from 2000ms to 3000ms</t>
    <phoneticPr fontId="23" type="noConversion"/>
  </si>
  <si>
    <t>QT0a:</t>
    <phoneticPr fontId="23" type="noConversion"/>
  </si>
  <si>
    <t>Riker_RDF_Mean</t>
    <phoneticPr fontId="28" type="noConversion"/>
  </si>
  <si>
    <t>1.Update "Riker_RDF_Mean" test item limit from [45500,95500] to [45500,85000]</t>
    <phoneticPr fontId="23" type="noConversion"/>
  </si>
  <si>
    <t>Ready</t>
    <phoneticPr fontId="28" type="noConversion"/>
  </si>
  <si>
    <t>Version4.04</t>
    <phoneticPr fontId="23" type="noConversion"/>
  </si>
  <si>
    <t>oab3f_CMD_SET_RX_Vth_1000
oab3f_SWITCH2LS
oab3f_WAITFORID
oab3f_CMD_SET_PWR_ORION_0
CMD_PWR_ORION_SW_EN_0
CMD_PWR_ORION_EN_0</t>
    <phoneticPr fontId="23" type="noConversion"/>
  </si>
  <si>
    <t>Battery_Power_BL_Off</t>
    <phoneticPr fontId="23" type="noConversion"/>
  </si>
  <si>
    <t>Battery_Power_BL_Nits50</t>
    <phoneticPr fontId="23" type="noConversion"/>
  </si>
  <si>
    <t>Battery_Power_BL_Nits50_Delta</t>
    <phoneticPr fontId="23" type="noConversion"/>
  </si>
  <si>
    <t>Battery_Power_BL_L</t>
    <phoneticPr fontId="23" type="noConversion"/>
  </si>
  <si>
    <t>Battery_Power_BL_L_Delta</t>
    <phoneticPr fontId="23" type="noConversion"/>
  </si>
  <si>
    <t>Battery_Power_BL_M</t>
    <phoneticPr fontId="23" type="noConversion"/>
  </si>
  <si>
    <t>Battery_Power_BL_M_Delta</t>
    <phoneticPr fontId="23" type="noConversion"/>
  </si>
  <si>
    <t>Battery_Power_BL_Nits600</t>
    <phoneticPr fontId="23" type="noConversion"/>
  </si>
  <si>
    <t>Battery_Power_BL_Nits600_Delta</t>
    <phoneticPr fontId="23" type="noConversion"/>
  </si>
  <si>
    <t>bl --nits 50
device -k gasgauge -g average-power</t>
    <phoneticPr fontId="23" type="noConversion"/>
  </si>
  <si>
    <t>bl -l
device -k gasgauge -g average-power</t>
    <phoneticPr fontId="23" type="noConversion"/>
  </si>
  <si>
    <t>bl -m
device -k gasgauge -g average-power</t>
    <phoneticPr fontId="23" type="noConversion"/>
  </si>
  <si>
    <t>bl --nits 600
device -k gasgauge -g average-power</t>
    <phoneticPr fontId="23" type="noConversion"/>
  </si>
  <si>
    <r>
      <t xml:space="preserve">bl --nits 80
</t>
    </r>
    <r>
      <rPr>
        <sz val="12"/>
        <color rgb="FF0000FF"/>
        <rFont val="Times New Roman"/>
        <family val="1"/>
      </rPr>
      <t>charge --auto</t>
    </r>
    <phoneticPr fontId="23" type="noConversion"/>
  </si>
  <si>
    <t>Battery_Power_BL_Nits50_Delta=Battery_Power_BL_Off-Battery_Power_BL_Nits50</t>
    <phoneticPr fontId="23" type="noConversion"/>
  </si>
  <si>
    <t>Battery_Power_BL_L_Delta=Battery_Power_BL_Off-Battery_Power_BL_L</t>
    <phoneticPr fontId="23" type="noConversion"/>
  </si>
  <si>
    <t>Battery_Power_BL_M_Delta=Battery_Power_BL_Off-Battery_Power_BL_M</t>
    <phoneticPr fontId="23" type="noConversion"/>
  </si>
  <si>
    <t>Battery_Power_BL_Nits600_Delta=Battery_Power_BL_Off-Battery_Power_BL_Nits600</t>
    <phoneticPr fontId="23" type="noConversion"/>
  </si>
  <si>
    <t>Battery_Power_BL_L</t>
    <phoneticPr fontId="23" type="noConversion"/>
  </si>
  <si>
    <t>Battery_Power_BL_M</t>
    <phoneticPr fontId="23" type="noConversion"/>
  </si>
  <si>
    <t>Battery_Power_BL_Nits600</t>
    <phoneticPr fontId="23" type="noConversion"/>
  </si>
  <si>
    <t>Battery_Power_BL_H</t>
    <phoneticPr fontId="23" type="noConversion"/>
  </si>
  <si>
    <t>Battery_Power_BL_H_Delta</t>
    <phoneticPr fontId="23" type="noConversion"/>
  </si>
  <si>
    <t>Battery_Power_BL_Nits1000</t>
    <phoneticPr fontId="23" type="noConversion"/>
  </si>
  <si>
    <t>Battery_Power_BL_Nits1000_Delta</t>
    <phoneticPr fontId="23" type="noConversion"/>
  </si>
  <si>
    <t>bl -h
device -k gasgauge -g average-power</t>
    <phoneticPr fontId="23" type="noConversion"/>
  </si>
  <si>
    <t>bl --nits 1000
device -k gasgauge -g average-power</t>
    <phoneticPr fontId="23" type="noConversion"/>
  </si>
  <si>
    <t>Battery_Power_BL_Nits1000_Delta=Battery_Power_BL_Off-Battery_Power_BL_Nits1000</t>
    <phoneticPr fontId="23" type="noConversion"/>
  </si>
  <si>
    <t>Battery_Power_BL_H_Delta=Battery_Power_BL_Off-Battery_Power_BL_H</t>
    <phoneticPr fontId="23" type="noConversion"/>
  </si>
  <si>
    <t>Battery_Power_BL_Off</t>
    <phoneticPr fontId="23"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</si>
  <si>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3" type="noConversion"/>
  </si>
  <si>
    <t>Version4.05</t>
    <phoneticPr fontId="23" type="noConversion"/>
  </si>
  <si>
    <r>
      <t>C</t>
    </r>
    <r>
      <rPr>
        <sz val="12"/>
        <color indexed="8"/>
        <rFont val="新細明體"/>
        <family val="1"/>
        <charset val="136"/>
      </rPr>
      <t>onfirmed with EE Real</t>
    </r>
    <phoneticPr fontId="23" type="noConversion"/>
  </si>
  <si>
    <t>1. Update Battery_Power_BL related test items and commands by using average-power</t>
    <phoneticPr fontId="23" type="noConversion"/>
  </si>
  <si>
    <t>CT2/CT3:</t>
    <phoneticPr fontId="23" type="noConversion"/>
  </si>
  <si>
    <t>Version4.06</t>
    <phoneticPr fontId="23" type="noConversion"/>
  </si>
  <si>
    <t xml:space="preserve">1.Update Wireless "TX_FW_Version" from 0x523 to 0x534 </t>
    <phoneticPr fontId="23" type="noConversion"/>
  </si>
  <si>
    <t>Version4.07</t>
    <phoneticPr fontId="23" type="noConversion"/>
  </si>
  <si>
    <t>Short_Test</t>
    <phoneticPr fontId="23" type="noConversion"/>
  </si>
  <si>
    <t>1. Move Grape Short_Test back to original location</t>
    <phoneticPr fontId="23" type="noConversion"/>
  </si>
  <si>
    <t>2. Enable Grape offset test item</t>
    <phoneticPr fontId="23" type="noConversion"/>
  </si>
  <si>
    <t>CG-QT:</t>
    <phoneticPr fontId="23" type="noConversion"/>
  </si>
  <si>
    <t>smc fread BC1I</t>
    <phoneticPr fontId="23" type="noConversion"/>
  </si>
  <si>
    <t xml:space="preserve">bl -o
display --pick internal
display --off
wait 5000
smc fread B0AC </t>
    <phoneticPr fontId="23" type="noConversion"/>
  </si>
  <si>
    <t>charge --setma 0
bl -o
device -k gasgauge -g average-power</t>
    <phoneticPr fontId="23" type="noConversion"/>
  </si>
  <si>
    <t>Cell_BC1I/B0AC_Ratio</t>
    <phoneticPr fontId="23" type="noConversion"/>
  </si>
  <si>
    <t>CT2:</t>
    <phoneticPr fontId="23" type="noConversion"/>
  </si>
  <si>
    <t>1. Move Grape Short_Test back to original location</t>
    <phoneticPr fontId="23" type="noConversion"/>
  </si>
  <si>
    <t>1. Move Battery Cell_BC1I/B0AC_Ratio back to original location.</t>
    <phoneticPr fontId="23" type="noConversion"/>
  </si>
  <si>
    <t>2. Move Grape Short_Test back to original location</t>
    <phoneticPr fontId="23" type="noConversion"/>
  </si>
  <si>
    <t>3. Enable Grape offset test item</t>
    <phoneticPr fontId="23" type="noConversion"/>
  </si>
  <si>
    <t>CT3:</t>
    <phoneticPr fontId="23" type="noConversion"/>
  </si>
  <si>
    <t>[1500mW, 2300mW]</t>
    <phoneticPr fontId="29" type="noConversion"/>
  </si>
  <si>
    <t>[5500mW, 7300mW]</t>
    <phoneticPr fontId="29" type="noConversion"/>
  </si>
  <si>
    <t>Version4.08</t>
    <phoneticPr fontId="23" type="noConversion"/>
  </si>
  <si>
    <r>
      <t>C</t>
    </r>
    <r>
      <rPr>
        <sz val="12"/>
        <color indexed="8"/>
        <rFont val="新細明體"/>
        <family val="1"/>
        <charset val="136"/>
      </rPr>
      <t>onfirmed with Real Lei</t>
    </r>
    <phoneticPr fontId="23" type="noConversion"/>
  </si>
  <si>
    <t>CT2/CT3:</t>
    <phoneticPr fontId="23" type="noConversion"/>
  </si>
  <si>
    <t>1. Update backlight power test limit</t>
    <phoneticPr fontId="23" type="noConversion"/>
  </si>
  <si>
    <t>Version4.09</t>
    <phoneticPr fontId="23" type="noConversion"/>
  </si>
  <si>
    <t>CGQT/CT1/CT2/CT3/FOS/QT0a:</t>
    <phoneticPr fontId="23" type="noConversion"/>
  </si>
  <si>
    <t>Spartan_FW_Version</t>
    <phoneticPr fontId="28" type="noConversion"/>
  </si>
  <si>
    <t>1. Update Spartan_FW_Version logic to check 0.7.2</t>
    <phoneticPr fontId="23" type="noConversion"/>
  </si>
  <si>
    <t>0.7.2</t>
  </si>
  <si>
    <t>0.7.2</t>
    <phoneticPr fontId="23" type="noConversion"/>
  </si>
  <si>
    <t>0.7.2</t>
    <phoneticPr fontId="23" type="noConversion"/>
  </si>
  <si>
    <t>0.7.2</t>
    <phoneticPr fontId="28" type="noConversion"/>
  </si>
  <si>
    <t>USBC/USBC DOE1/USBC DOE2</t>
    <phoneticPr fontId="23" type="noConversion"/>
  </si>
  <si>
    <r>
      <t xml:space="preserve">USBC test
</t>
    </r>
    <r>
      <rPr>
        <sz val="22"/>
        <color indexed="8"/>
        <rFont val="細明體"/>
        <family val="3"/>
        <charset val="136"/>
      </rPr>
      <t>（</t>
    </r>
    <r>
      <rPr>
        <b/>
        <i/>
        <sz val="22"/>
        <color indexed="8"/>
        <rFont val="Times New Roman"/>
        <family val="1"/>
      </rPr>
      <t>Ver 2.13</t>
    </r>
    <r>
      <rPr>
        <sz val="22"/>
        <color indexed="8"/>
        <rFont val="細明體"/>
        <family val="3"/>
        <charset val="136"/>
      </rPr>
      <t>）</t>
    </r>
    <phoneticPr fontId="23" type="noConversion"/>
  </si>
  <si>
    <t>Remark</t>
    <phoneticPr fontId="23" type="noConversion"/>
  </si>
  <si>
    <t>DutStart</t>
    <phoneticPr fontId="33" type="noConversion"/>
  </si>
  <si>
    <t>sn; 
version; 
ver; 
rtc --get; 
smc fread BRSC;
nvram --set boot-command diags; nvram --set auto-boot true; 
nvram --save;
reg read 0x9F1C;
cbwrite 121 incomplete Default --hex;
cbread 0x79;
cbread 0x79</t>
    <phoneticPr fontId="33" type="noConversion"/>
  </si>
  <si>
    <t>Group ID</t>
  </si>
  <si>
    <t>OverallTestResult</t>
    <phoneticPr fontId="33" type="noConversion"/>
  </si>
  <si>
    <t>[0, 1]</t>
    <phoneticPr fontId="23" type="noConversion"/>
  </si>
  <si>
    <t>CPort0CaesiumFWCheck</t>
    <phoneticPr fontId="23" type="noConversion"/>
  </si>
  <si>
    <t>info</t>
    <phoneticPr fontId="23" type="noConversion"/>
  </si>
  <si>
    <t>0x00003300</t>
    <phoneticPr fontId="23" type="noConversion"/>
  </si>
  <si>
    <t>CPort0TitaniumFWCheck</t>
    <phoneticPr fontId="33" type="noConversion"/>
  </si>
  <si>
    <t>info</t>
    <phoneticPr fontId="33" type="noConversion"/>
  </si>
  <si>
    <t>0x00010800</t>
    <phoneticPr fontId="23" type="noConversion"/>
  </si>
  <si>
    <t>CPort0UPPortOrientationCheck</t>
    <phoneticPr fontId="33" type="noConversion"/>
  </si>
  <si>
    <t>ace -p usbc -r 0x1A</t>
    <phoneticPr fontId="33" type="noConversion"/>
  </si>
  <si>
    <t>v</t>
    <phoneticPr fontId="33" type="noConversion"/>
  </si>
  <si>
    <t>CPort0UPUSBCAdapterVoltageTest5V</t>
    <phoneticPr fontId="33" type="noConversion"/>
  </si>
  <si>
    <t>pr_swap (2, 1)
update_src_cap(2, 5000, 100)
vbus_supply (0, 5000)
renegotiated (2)
update_src_cap (2, 5000, 500)
vbus_supply (0, 5000)
renegotiated (2)
update_src_cap (2, 5000, 2400)
vbus_supply (0, 5000)
renegotiated (2)
update_src_cap(2, 5000, 500)
vbus_supply (0, 5000)
renegotiated (2)</t>
    <phoneticPr fontId="33" type="noConversion"/>
  </si>
  <si>
    <t>charge --setmv 5000 --setma 500;
smc dump;
smc write AC-C 1; smc fread D1VD; smc fread B0AV; smc fread B0AC; smc fread BRSC; smc fread CHA1; smc fread CHI1; pmuadc --read all;
charge --setmv 5000 --setma 2400;
smc dump;
smc write AC-C 1; smc fread D1VD; smc fread B0AV; smc fread B0AC; smc fread BRSC; smc fread CHA1; smc fread CHI1; pmuadc --read all;</t>
    <phoneticPr fontId="33" type="noConversion"/>
  </si>
  <si>
    <t>[4000,NA]</t>
    <phoneticPr fontId="23" type="noConversion"/>
  </si>
  <si>
    <t>[400,NA]</t>
    <phoneticPr fontId="23" type="noConversion"/>
  </si>
  <si>
    <t>[4500,NA]</t>
    <phoneticPr fontId="23" type="noConversion"/>
  </si>
  <si>
    <t>[2000,NA]</t>
    <phoneticPr fontId="23" type="noConversion"/>
  </si>
  <si>
    <t>[-0.5,0.5]</t>
    <phoneticPr fontId="23" type="noConversion"/>
  </si>
  <si>
    <t>[0,1]</t>
    <phoneticPr fontId="23" type="noConversion"/>
  </si>
  <si>
    <t>CPort0UPUSBCAdapterVoltageTest15V</t>
    <phoneticPr fontId="33" type="noConversion"/>
  </si>
  <si>
    <t xml:space="preserve">update_src_cap (2, 15000, 500)
vbus_supply (0, 15000)
renegotiated (2)
update_src_cap (2, 15000, 3000)
vbus_supply (0, 15000)
renegotiated (2)
update_src_cap (2, 5000, 500)
vbus_supply (0, 5000)
renegotiated (2)
</t>
    <phoneticPr fontId="33" type="noConversion"/>
  </si>
  <si>
    <t xml:space="preserve">charge --setmv 15000 --setma 500;
smc dump;
smc write AC-C 1; smc fread D1VD; smc fread B0AV; smc fread B0AC; smc fread BRSC; smc fread CHA1; smc fread CHI1; pmuadc --read all;
charge --setmv 15000 --setma 3000;
smc dump;
smc write AC-C 1; smc fread D1VD; smc fread B0AV; smc fread B0AC; smc fread BRSC; smc fread CHA1; smc fread CHI1; pmuadc --read all;
</t>
    <phoneticPr fontId="33" type="noConversion"/>
  </si>
  <si>
    <t>[14000,NA]</t>
  </si>
  <si>
    <t>[400,NA]</t>
  </si>
  <si>
    <t>[700,NA]</t>
  </si>
  <si>
    <t>[-0.5,0.5]</t>
  </si>
  <si>
    <t>[0,1]</t>
  </si>
  <si>
    <t>CPort0UPUSBCAdapterVoltageTest9V</t>
    <phoneticPr fontId="33" type="noConversion"/>
  </si>
  <si>
    <t xml:space="preserve">update_src_cap (2, 9000, 500)
vbus_supply (0, 9000)
renegotiated (2)
update_src_cap (2, 9000, 2000)
vbus_supply (0, 9000)
renegotiated (2)
update_src_cap (2, 5000, 500)
vbus_supply (0, 5000)
renegotiated (2)
</t>
    <phoneticPr fontId="33" type="noConversion"/>
  </si>
  <si>
    <t>charge --setmv 9000 --setma 500;
smc dump;
smc write AC-C 1; smc fread D1VD; smc fread B0AV; smc fread B0AC; smc fread BRSC; smc fread CHA1; smc fread CHI1; pmuadc --read all;
charge --setmv 9000 --setma 2000;
smc dump;
smc write AC-C 1; smc fread D1VD; smc fread B0AV; smc fread B0AC; smc fread BRSC; smc fread CHA1; smc fread CHI1; pmuadc --read all;</t>
    <phoneticPr fontId="33" type="noConversion"/>
  </si>
  <si>
    <t>[8000,NA]</t>
  </si>
  <si>
    <t>[8500,NA]</t>
  </si>
  <si>
    <t>OverallTestResult</t>
    <phoneticPr fontId="23" type="noConversion"/>
  </si>
  <si>
    <t>CPort0UPUSBCAdapterVoltageTest12V</t>
    <phoneticPr fontId="33" type="noConversion"/>
  </si>
  <si>
    <t>update_src_cap (2, 12000, 500)
vbus_supply (0, 12000)
renegotiated (2)
update_src_cap (2, 12000, 3000)
vbus_supply (0, 12000)
renegotiated (2)
update_src_cap (2, 5000, 500)
vbus_supply (0, 5000)
renegotiated (2)
pr_swap (2, 0)</t>
    <phoneticPr fontId="33" type="noConversion"/>
  </si>
  <si>
    <t>charge --setmv 12000 --setma 500;
smc dump;
smc write AC-C 1; smc fread D1VD; smc fread B0AV; smc fread B0AC; smc fread BRSC; smc fread CHA1; smc fread CHI1; pmuadc --read all;
charge --setmv 12000 --setma 3000;
smc dump;
smc write AC-C 1; smc fread D1VD; smc fread B0AV; smc fread B0AC; smc fread BRSC; smc fread CHA1; smc fread CHI1; pmuadc --read all</t>
    <phoneticPr fontId="23" type="noConversion"/>
  </si>
  <si>
    <t>[11000,  NA]</t>
    <phoneticPr fontId="23" type="noConversion"/>
  </si>
  <si>
    <t>[400,  NA]</t>
    <phoneticPr fontId="23" type="noConversion"/>
  </si>
  <si>
    <t>[700,  NA]</t>
    <phoneticPr fontId="23" type="noConversion"/>
  </si>
  <si>
    <t>CPort0AceFWCheck</t>
    <phoneticPr fontId="23" type="noConversion"/>
  </si>
  <si>
    <t>ace -p usbc -r 0x0F</t>
    <phoneticPr fontId="23" type="noConversion"/>
  </si>
  <si>
    <t>ACE FW Version</t>
  </si>
  <si>
    <t>CPort0UPUSBLSPresence</t>
    <phoneticPr fontId="23" type="noConversion"/>
  </si>
  <si>
    <t>tbt_port_mode ( 700, 0, 7, 3000);</t>
    <phoneticPr fontId="33" type="noConversion"/>
  </si>
  <si>
    <t>device -k usbphy -e select 0;
device -k usbphy -e disable;
device -k usbphy -e enable usb;</t>
    <phoneticPr fontId="33" type="noConversion"/>
  </si>
  <si>
    <t>OverallTestResult</t>
    <phoneticPr fontId="33" type="noConversion"/>
  </si>
  <si>
    <t>[0, 1]</t>
    <phoneticPr fontId="23" type="noConversion"/>
  </si>
  <si>
    <t>CPort0UPUSBLSPresenceDUTCheck</t>
    <phoneticPr fontId="23" type="noConversion"/>
  </si>
  <si>
    <t>usbloopback -i</t>
    <phoneticPr fontId="33" type="noConversion"/>
  </si>
  <si>
    <t>DeviceEnumeration</t>
    <phoneticPr fontId="33" type="noConversion"/>
  </si>
  <si>
    <t>CPort0UPUSBFSPresence</t>
    <phoneticPr fontId="33" type="noConversion"/>
  </si>
  <si>
    <t>tbt_port_mode ( 700, 0, 6, 3000);</t>
    <phoneticPr fontId="33" type="noConversion"/>
  </si>
  <si>
    <t>CPort0UPUSBFSPresenceDUTCheck</t>
    <phoneticPr fontId="33" type="noConversion"/>
  </si>
  <si>
    <t>CPort0UPUSBHSPresence</t>
    <phoneticPr fontId="33" type="noConversion"/>
  </si>
  <si>
    <t>tbt_port_mode ( 700, 0, 5, 3000);</t>
    <phoneticPr fontId="23" type="noConversion"/>
  </si>
  <si>
    <t>CPort0UPUSBHSPresenceDUTCheck</t>
    <phoneticPr fontId="33" type="noConversion"/>
  </si>
  <si>
    <t>CPort0UPUSBHSThroughput</t>
    <phoneticPr fontId="33" type="noConversion"/>
  </si>
  <si>
    <t>usbloopback -c 268435456 -s 0x3</t>
    <phoneticPr fontId="33" type="noConversion"/>
  </si>
  <si>
    <t>UsbThroughputMbps</t>
    <phoneticPr fontId="33" type="noConversion"/>
  </si>
  <si>
    <t>[288,  NA]</t>
    <phoneticPr fontId="23" type="noConversion"/>
  </si>
  <si>
    <t>CPort0UPUSBSSPresence</t>
    <phoneticPr fontId="33" type="noConversion"/>
  </si>
  <si>
    <t>tbt_port_mode ( 700, 0, 3, 7000);</t>
    <phoneticPr fontId="33" type="noConversion"/>
  </si>
  <si>
    <t>CPort0UPUSBSSPresenceDUTCheck</t>
  </si>
  <si>
    <t>CPort0UPUSBSSPlusPresence</t>
    <phoneticPr fontId="23" type="noConversion"/>
  </si>
  <si>
    <t>tbt_port_mode ( 700, 0, 4, 7000);</t>
    <phoneticPr fontId="33" type="noConversion"/>
  </si>
  <si>
    <t>CPort0UPUSBSSPlusPresenceDUTCheck</t>
    <phoneticPr fontId="23" type="noConversion"/>
  </si>
  <si>
    <t>TurnOffCPort0UPUsbphy</t>
    <phoneticPr fontId="23" type="noConversion"/>
  </si>
  <si>
    <t>device -k usbphy -e disable</t>
    <phoneticPr fontId="33" type="noConversion"/>
  </si>
  <si>
    <t>CPort0UPUSBCVconnLoadTest</t>
    <phoneticPr fontId="33" type="noConversion"/>
  </si>
  <si>
    <t>[4500, 5000]</t>
    <phoneticPr fontId="23" type="noConversion"/>
  </si>
  <si>
    <t>[295, 305]</t>
    <phoneticPr fontId="23" type="noConversion"/>
  </si>
  <si>
    <t>CPort0DOWNPortOrientationCheck</t>
    <phoneticPr fontId="23" type="noConversion"/>
  </si>
  <si>
    <t>ace -p usbc -r 0x1A;
ace -p usbc -r 0x1A;</t>
    <phoneticPr fontId="33" type="noConversion"/>
  </si>
  <si>
    <t>CPort0DOWNUSBLSPresence</t>
    <phoneticPr fontId="23" type="noConversion"/>
  </si>
  <si>
    <t>device -k usbphy -e select 0;
device -k usbphy -e disable;
device -k usbphy -e enable usb;</t>
    <phoneticPr fontId="33" type="noConversion"/>
  </si>
  <si>
    <t>CPort0DOWNUSBLSPresenceDUTCheck</t>
    <phoneticPr fontId="33" type="noConversion"/>
  </si>
  <si>
    <t>usbloopback -i</t>
    <phoneticPr fontId="33" type="noConversion"/>
  </si>
  <si>
    <t>DeviceEnumeration</t>
    <phoneticPr fontId="33" type="noConversion"/>
  </si>
  <si>
    <t>CPort0DOWNUSBFSPresence</t>
    <phoneticPr fontId="33" type="noConversion"/>
  </si>
  <si>
    <t>tbt_port_mode ( 700, 0, 6, 3000);</t>
    <phoneticPr fontId="33" type="noConversion"/>
  </si>
  <si>
    <t>CPort0DOWNUSBFSPresenceDUTCheck</t>
    <phoneticPr fontId="33" type="noConversion"/>
  </si>
  <si>
    <t>CPort0DOWNUSBHSPresence</t>
    <phoneticPr fontId="33" type="noConversion"/>
  </si>
  <si>
    <t>tbt_port_mode ( 700, 0, 5, 3000);</t>
    <phoneticPr fontId="23" type="noConversion"/>
  </si>
  <si>
    <t>CPort0DOWNUSBHSPresenceDUTCheck</t>
    <phoneticPr fontId="23" type="noConversion"/>
  </si>
  <si>
    <t>usbloopback -i;</t>
    <phoneticPr fontId="33" type="noConversion"/>
  </si>
  <si>
    <t>CPort0DOWNUSBHSThroughput</t>
    <phoneticPr fontId="23" type="noConversion"/>
  </si>
  <si>
    <t>usbloopback -c 268435456 -s 0x3</t>
    <phoneticPr fontId="33" type="noConversion"/>
  </si>
  <si>
    <t>UsbThroughputMbps</t>
    <phoneticPr fontId="33" type="noConversion"/>
  </si>
  <si>
    <t>[288,  NA]</t>
    <phoneticPr fontId="23" type="noConversion"/>
  </si>
  <si>
    <t>CPort0DOWNUSBSSPresence</t>
    <phoneticPr fontId="23" type="noConversion"/>
  </si>
  <si>
    <t>tbt_port_mode ( 700, 0, 3, 7000);</t>
    <phoneticPr fontId="33" type="noConversion"/>
  </si>
  <si>
    <t>CPort0DOWNUSBSSPresenceDUTCheck</t>
    <phoneticPr fontId="23" type="noConversion"/>
  </si>
  <si>
    <t>CPort0DOWNUSBSSPlusPresence</t>
    <phoneticPr fontId="23" type="noConversion"/>
  </si>
  <si>
    <t>tbt_port_mode ( 700, 0, 4, 7000);</t>
    <phoneticPr fontId="33" type="noConversion"/>
  </si>
  <si>
    <t>CPort0DOWNUSBSSPlusPresenceDUTCheck</t>
    <phoneticPr fontId="23" type="noConversion"/>
  </si>
  <si>
    <t>TurnOffCPort0DOWNUsbphy</t>
    <phoneticPr fontId="33" type="noConversion"/>
  </si>
  <si>
    <t>device -k usbphy -e disable</t>
    <phoneticPr fontId="33" type="noConversion"/>
  </si>
  <si>
    <t>CPort0DOWNUSBCVbusLoadTest</t>
    <phoneticPr fontId="33" type="noConversion"/>
  </si>
  <si>
    <t>BeforeMeasuredVbusMilliVolt</t>
    <phoneticPr fontId="33" type="noConversion"/>
  </si>
  <si>
    <t>BeforeMeasuredVbusMilliAmp</t>
    <phoneticPr fontId="33" type="noConversion"/>
  </si>
  <si>
    <t>AfterMeasuredVbusMilliVolt</t>
    <phoneticPr fontId="33" type="noConversion"/>
  </si>
  <si>
    <t>[4300, 4800]</t>
    <phoneticPr fontId="23" type="noConversion"/>
  </si>
  <si>
    <t>AfterMeasuredVbusMilliAmp</t>
    <phoneticPr fontId="33" type="noConversion"/>
  </si>
  <si>
    <t>[2950, 3050]</t>
    <phoneticPr fontId="23" type="noConversion"/>
  </si>
  <si>
    <t>CPort0DOWNUSBCVconnLoadTest</t>
    <phoneticPr fontId="33" type="noConversion"/>
  </si>
  <si>
    <t>[4500, 5000]</t>
    <phoneticPr fontId="23" type="noConversion"/>
  </si>
  <si>
    <t>[295, 305]</t>
    <phoneticPr fontId="23" type="noConversion"/>
  </si>
  <si>
    <t>CPort0CIO20GPresenceTest</t>
    <phoneticPr fontId="33" type="noConversion"/>
  </si>
  <si>
    <t>tbt_port_mode ( 700, 0, 0, 3000);</t>
    <phoneticPr fontId="33" type="noConversion"/>
  </si>
  <si>
    <r>
      <t>device -k usbphy -e select 0</t>
    </r>
    <r>
      <rPr>
        <sz val="12"/>
        <rFont val="新細明體"/>
        <family val="1"/>
        <charset val="136"/>
      </rPr>
      <t>;
device -k usbphy -e enable cio20g</t>
    </r>
    <phoneticPr fontId="33" type="noConversion"/>
  </si>
  <si>
    <t>[0, 0]</t>
    <phoneticPr fontId="23" type="noConversion"/>
  </si>
  <si>
    <t>[1, 1]</t>
    <phoneticPr fontId="23" type="noConversion"/>
  </si>
  <si>
    <t>CPort0CIO20GTestBoxEyeCapture</t>
    <phoneticPr fontId="33" type="noConversion"/>
  </si>
  <si>
    <t>[11, 45]</t>
    <phoneticPr fontId="23" type="noConversion"/>
  </si>
  <si>
    <t>[60, 500]</t>
    <phoneticPr fontId="23" type="noConversion"/>
  </si>
  <si>
    <t>CPort0CIO20GR2DRetimerEyeTest</t>
    <phoneticPr fontId="33"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</si>
  <si>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33" type="noConversion"/>
  </si>
  <si>
    <t>[8, 29]</t>
    <phoneticPr fontId="23" type="noConversion"/>
  </si>
  <si>
    <t>[35, 120]</t>
    <phoneticPr fontId="23" type="noConversion"/>
  </si>
  <si>
    <t>Lane0_vref_step</t>
  </si>
  <si>
    <t>Lane0_step_delay</t>
  </si>
  <si>
    <t>Lane1_vref_step</t>
  </si>
  <si>
    <t>Lane1_step_delay</t>
  </si>
  <si>
    <t>CPort0CIO20GD2RRetimerEyeTest</t>
    <phoneticPr fontId="33" type="noConversion"/>
  </si>
  <si>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3" type="noConversion"/>
  </si>
  <si>
    <t>CPort0CIO20GHostEyeTest</t>
    <phoneticPr fontId="33"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</si>
  <si>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33" type="noConversion"/>
  </si>
  <si>
    <t>P0L0_Width</t>
  </si>
  <si>
    <t>P0L0_Height</t>
  </si>
  <si>
    <t>P0L0_ns</t>
  </si>
  <si>
    <t>P0L0_ew</t>
  </si>
  <si>
    <t>P0L1_Width</t>
  </si>
  <si>
    <t>P0L1_Height</t>
  </si>
  <si>
    <t>P0L1_ns</t>
  </si>
  <si>
    <t>P0L1_ew</t>
  </si>
  <si>
    <t>acio_[0]_port:0_lane:0_cs_ticks</t>
  </si>
  <si>
    <t>acio_[0]_port:0_lane:0_cs</t>
  </si>
  <si>
    <t>acio_[0]_port:0_lane:0_rs_ticks</t>
  </si>
  <si>
    <t>acio_[0]_port:0_lane:0_rs</t>
  </si>
  <si>
    <t>acio_[0]_port:0_lane:0_h1</t>
  </si>
  <si>
    <t>acio_[0]_port:0_lane:0_h2</t>
  </si>
  <si>
    <t>acio_[0]_port:0_lane:0_h3</t>
  </si>
  <si>
    <t>acio_[0]_port:0_lane:0_h4</t>
  </si>
  <si>
    <t>acio_[0]_port:0_lane:0_h5</t>
  </si>
  <si>
    <t>acio_[0]_port:0_lane:0_aus_eq_ctrl_raw_cap_dclk_pos_raw</t>
  </si>
  <si>
    <t>acio_[0]_port:0_lane:0_aus_eq_ctrl_raw_cap_dclkb_pos_raw</t>
  </si>
  <si>
    <t>acio_[0]_port:0_lane:0_aus_eq_ctrl_raw_cap_xclk_pos_raw</t>
  </si>
  <si>
    <t>acio_[0]_port:0_lane:0aus_eq_ctrl_raw_cap_xclkb_pos_raw</t>
  </si>
  <si>
    <t>acio_[0]_port:0_lane:1_cs_ticks</t>
  </si>
  <si>
    <t>acio_[0]_port:0_lane:1_cs</t>
  </si>
  <si>
    <t>acio_[0]_port:0_lane:1_rs_ticks</t>
  </si>
  <si>
    <t>acio_[0]_port:0_lane:1_rs</t>
  </si>
  <si>
    <t>acio_[0]_port:0_lane:1_h1</t>
  </si>
  <si>
    <t>acio_[0]_port:0_lane:1_h2</t>
  </si>
  <si>
    <t>acio_[0]_port:0_lane:1_h3</t>
  </si>
  <si>
    <t>acio_[0]_port:0_lane:1_h4</t>
  </si>
  <si>
    <t>acio_[0]_port:0_lane:1_h5</t>
  </si>
  <si>
    <t>acio_[0]_port:0_lane:1_aus_eq_ctrl_raw_cap_dclk_pos_raw</t>
  </si>
  <si>
    <t>acio_[0]_port:0_lane:1_aus_eq_ctrl_raw_cap_dclkb_pos_raw</t>
  </si>
  <si>
    <t>acio_[0]_port:0_lane:1_aus_eq_ctrl_raw_cap_xclk_pos_raw</t>
  </si>
  <si>
    <t>acio_[0]_port:0_lane:1aus_eq_ctrl_raw_cap_xclkb_pos_raw</t>
  </si>
  <si>
    <t>acio_[0]_port:0_lane:0_rounded_nonrounded</t>
  </si>
  <si>
    <t>acio_[0]_port_0_lane_0_r15_c10_north_ticks</t>
  </si>
  <si>
    <t>acio_[0]_port_0_lane_0_r15_c10_south_ticks</t>
  </si>
  <si>
    <t>acio_[0]_port_0_lane_0_r15_c10_east_ticks</t>
  </si>
  <si>
    <t>acio_[0]_port_0_lane_0_r15_c10_west_ticks</t>
  </si>
  <si>
    <t>acio_[0]_port_0_lane_0_r15_c10_eh_mv</t>
  </si>
  <si>
    <t>acio_[0]_port_0_lane_0_r15_c10_ew_ps</t>
  </si>
  <si>
    <t>acio_[0]_port_0_lane_0_r15_c10_eh_ticks</t>
  </si>
  <si>
    <t>acio_[0]_port_0_lane_0_r15_c10_ew_ticks</t>
  </si>
  <si>
    <t>acio_[0]_port:0_lane:1_rounded_nonrounded</t>
  </si>
  <si>
    <t>acio_[0]_port_0_lane_1_r15_c10_north_ticks</t>
  </si>
  <si>
    <t>acio_[0]_port_0_lane_1_r15_c10_south_ticks</t>
  </si>
  <si>
    <t>acio_[0]_port_0_lane_1_r15_c10_east_ticks</t>
  </si>
  <si>
    <t>acio_[0]_port_0_lane_1_r15_c10_west_ticks</t>
  </si>
  <si>
    <t>acio_[0]_port_0_lane_1_r15_c10_eh_mv</t>
  </si>
  <si>
    <t>acio_[0]_port_0_lane_1_r15_c10_ew_ps</t>
  </si>
  <si>
    <t>acio_[0]_port_0_lane_1_r15_c10_eh_ticks</t>
  </si>
  <si>
    <t>acio_[0]_port_0_lane_1_r15_c10_ew_ticks</t>
  </si>
  <si>
    <t>acio_[0]_resultcode</t>
  </si>
  <si>
    <t>SystemUPTBTThroughput</t>
    <phoneticPr fontId="33" type="noConversion"/>
  </si>
  <si>
    <t>pcie --pick 5;
pcie --on;
titanium -l;
titanium -r;
titanium -l;
titanium -w;
pcie --off;
sn;
getnonce --hex;
cbwrite 121 pass Default --hex;
d8cb097758c48d36312c75bb1f099963b349888a;
cbread 0x79;
cbread 0x79;</t>
    <phoneticPr fontId="33" type="noConversion"/>
  </si>
  <si>
    <t>[1900,  NA]</t>
    <phoneticPr fontId="23" type="noConversion"/>
  </si>
  <si>
    <t>DutEnd</t>
    <phoneticPr fontId="33" type="noConversion"/>
  </si>
  <si>
    <r>
      <t xml:space="preserve">USBC DOE1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3" type="noConversion"/>
  </si>
  <si>
    <t>Test Items</t>
    <phoneticPr fontId="23" type="noConversion"/>
  </si>
  <si>
    <t>sn; 
version; 
ver; 
rtc --get;</t>
    <phoneticPr fontId="33" type="noConversion"/>
  </si>
  <si>
    <t>CPort0TitaniumFWCheck</t>
    <phoneticPr fontId="33" type="noConversion"/>
  </si>
  <si>
    <t>CPort0UPPortOrientationCheck</t>
    <phoneticPr fontId="33" type="noConversion"/>
  </si>
  <si>
    <t xml:space="preserve">ace -p usbc -r 0x1A;
ace -p usbc -r 0x1A;
</t>
    <phoneticPr fontId="33" type="noConversion"/>
  </si>
  <si>
    <t>CPort0UPUSBFSPresence</t>
    <phoneticPr fontId="33" type="noConversion"/>
  </si>
  <si>
    <t>tbt_port_mode ( 700, 0, 6, 3000);</t>
    <phoneticPr fontId="23" type="noConversion"/>
  </si>
  <si>
    <t>CPort0UPUSBFSPresenceDUTCheck</t>
    <phoneticPr fontId="33" type="noConversion"/>
  </si>
  <si>
    <t xml:space="preserve">usbloopback -i
</t>
    <phoneticPr fontId="23" type="noConversion"/>
  </si>
  <si>
    <t>CPort0UPUSBFSThroughput</t>
    <phoneticPr fontId="33" type="noConversion"/>
  </si>
  <si>
    <t>usbloopback -c 8388608.0 -s 0x2</t>
    <phoneticPr fontId="23" type="noConversion"/>
  </si>
  <si>
    <t>CPort0UPUSBSSPPresence</t>
    <phoneticPr fontId="33" type="noConversion"/>
  </si>
  <si>
    <t>tbt_port_mode ( 700, 0, 4, 20000);</t>
    <phoneticPr fontId="23" type="noConversion"/>
  </si>
  <si>
    <t>CPort0UPUSBSSPPresenceDUTCheck</t>
    <phoneticPr fontId="33" type="noConversion"/>
  </si>
  <si>
    <t>CPort0UPUSBSSPThroughput</t>
    <phoneticPr fontId="33" type="noConversion"/>
  </si>
  <si>
    <t>usbloopback -b -l 0x400000</t>
    <phoneticPr fontId="23" type="noConversion"/>
  </si>
  <si>
    <t>CPort0UPUSBSSPTestBoxEyeCapture</t>
    <phoneticPr fontId="33" type="noConversion"/>
  </si>
  <si>
    <t>[33, 95]</t>
  </si>
  <si>
    <t>[70, 700]</t>
  </si>
  <si>
    <t>[0, 1]</t>
  </si>
  <si>
    <t>CPort0UPUSBSSPR2DRetimerEyeTest</t>
    <phoneticPr fontId="33" type="noConversion"/>
  </si>
  <si>
    <t>IntelThunderboltEyeMonitor -protocol USB -rid 0 -route 0 -port 0 -lane 0 -PortOnRetimer 0 -Retimer_ind 1 -count 8192 -print_eye -print_params</t>
    <phoneticPr fontId="23" type="noConversion"/>
  </si>
  <si>
    <t>[22, 60]</t>
  </si>
  <si>
    <t>Lane0CenterEyeHeightInSteps</t>
    <phoneticPr fontId="33" type="noConversion"/>
  </si>
  <si>
    <t>[41, 210]</t>
  </si>
  <si>
    <t>CPort0UPUSBSSPD2RRetimerEyeTest</t>
    <phoneticPr fontId="33" type="noConversion"/>
  </si>
  <si>
    <t>IntelThunderboltEyeMonitor -protocol USB -rid 0 -route 0 -port 0 -lane 0 -PortOnRetimer 1 -Retimer_ind 1 -count 8192 -print_eye -print_params</t>
    <phoneticPr fontId="23" type="noConversion"/>
  </si>
  <si>
    <t>CPort0UPUSBSSPHostEyeTest</t>
    <phoneticPr fontId="33" type="noConversion"/>
  </si>
  <si>
    <r>
      <t>rm -q nandfs:\AppleInternal\Diags\Logs\Smokey\AEMTools\ATC0;</t>
    </r>
    <r>
      <rPr>
        <sz val="12"/>
        <color indexed="8"/>
        <rFont val="細明體"/>
        <family val="3"/>
        <charset val="136"/>
      </rPr>
      <t xml:space="preserve">
</t>
    </r>
    <r>
      <rPr>
        <sz val="12"/>
        <color indexed="8"/>
        <rFont val="Times New Roman"/>
        <family val="1"/>
      </rPr>
      <t>upy nandfs:\AppleInternal\Diags\Logs\Smokey\AEMTools\main.py --end_point usb10 --device_index 0 --plist False --result_path "nandfs:\AppleInternal\Diags\Logs\Smokey\AEMTools\ATC0";</t>
    </r>
    <r>
      <rPr>
        <sz val="12"/>
        <color indexed="8"/>
        <rFont val="細明體"/>
        <family val="3"/>
        <charset val="136"/>
      </rPr>
      <t xml:space="preserve">
</t>
    </r>
    <r>
      <rPr>
        <sz val="12"/>
        <color indexed="8"/>
        <rFont val="Times New Roman"/>
        <family val="1"/>
      </rPr>
      <t>cat nandfs:\AppleInternal\Diags\Logs\Smokey\AEMTools\ATC0\results.txt;</t>
    </r>
    <phoneticPr fontId="23" type="noConversion"/>
  </si>
  <si>
    <t>P0L1_ns</t>
    <phoneticPr fontId="33" type="noConversion"/>
  </si>
  <si>
    <t>[70, 550]</t>
  </si>
  <si>
    <t>usb10_[0]_port:0_lane:0_cs_ticks</t>
  </si>
  <si>
    <t>usb10_[0]_port:0_lane:0_cs</t>
  </si>
  <si>
    <t>usb10_[0]_port:0_lane:0_rs_ticks</t>
  </si>
  <si>
    <t>usb10_[0]_port:0_lane:0_rs</t>
  </si>
  <si>
    <t>usb10_[0]_port:0_lane:0_h1</t>
  </si>
  <si>
    <t>usb10_[0]_port:0_lane:0_h2</t>
  </si>
  <si>
    <t>usb10_[0]_port:0_lane:0_h3</t>
  </si>
  <si>
    <t>usb10_[0]_port:0_lane:0_h4</t>
  </si>
  <si>
    <t>usb10_[0]_port:0_lane:0_h5</t>
  </si>
  <si>
    <t>usb10_[0]_port:0_lane:0_aus_eq_ctrl_raw_cap_dclk_pos_raw</t>
  </si>
  <si>
    <t>usb10_[0]_port:0_lane:0_aus_eq_ctrl_raw_cap_dclkb_pos_raw</t>
  </si>
  <si>
    <t>usb10_[0]_port:0_lane:0_aus_eq_ctrl_raw_cap_xclk_pos_raw</t>
  </si>
  <si>
    <t>usb10_[0]_port:0_lane:0aus_eq_ctrl_raw_cap_xclkb_pos_raw</t>
  </si>
  <si>
    <t>usb10_[0]_port:0_lane:1_cs_ticks</t>
  </si>
  <si>
    <t>usb10_[0]_port:0_lane:1_cs</t>
  </si>
  <si>
    <t>usb10_[0]_port:0_lane:1_rs_ticks</t>
  </si>
  <si>
    <t>usb10_[0]_port:0_lane:1_rs</t>
  </si>
  <si>
    <t>usb10_[0]_port:0_lane:1_h1</t>
  </si>
  <si>
    <t>usb10_[0]_port:0_lane:1_h2</t>
  </si>
  <si>
    <t>usb10_[0]_port:0_lane:1_h3</t>
  </si>
  <si>
    <t>usb10_[0]_port:0_lane:1_h4</t>
  </si>
  <si>
    <t>usb10_[0]_port:0_lane:1_h5</t>
  </si>
  <si>
    <t>usb10_[0]_port:0_lane:1_aus_eq_ctrl_raw_cap_dclk_pos_raw</t>
  </si>
  <si>
    <t>usb10_[0]_port:0_lane:1_aus_eq_ctrl_raw_cap_dclkb_pos_raw</t>
  </si>
  <si>
    <t>usb10_[0]_port:0_lane:1_aus_eq_ctrl_raw_cap_xclk_pos_raw</t>
  </si>
  <si>
    <t>usb10_[0]_port:0_lane:1aus_eq_ctrl_raw_cap_xclkb_pos_raw</t>
  </si>
  <si>
    <t>usb10_[0]_port_0_lane_0_r15_c0_north_ticks</t>
  </si>
  <si>
    <t>usb10_[0]_port_0_lane_0_r15_c0_south_ticks</t>
  </si>
  <si>
    <t>usb10_[0]_port_0_lane_0_r15_c0_east_ticks</t>
  </si>
  <si>
    <t>usb10_[0]_port_0_lane_0_r15_c0_west_ticks</t>
  </si>
  <si>
    <t>usb10_[0]_port_0_lane_0_r15_c0_eh_mv</t>
  </si>
  <si>
    <t>usb10_[0]_port_0_lane_0_r15_c0_ew_ps</t>
  </si>
  <si>
    <t>usb10_[0]_port_0_lane_0_r15_c0_eh_ticks</t>
  </si>
  <si>
    <t>usb10_[0]_port_0_lane_0_r15_c0_ew_ticks</t>
  </si>
  <si>
    <t>usb10_[0]_port_0_lane_1_r15_c0_north_ticks</t>
  </si>
  <si>
    <t>usb10_[0]_port_0_lane_1_r15_c0_south_ticks</t>
  </si>
  <si>
    <t>usb10_[0]_port_0_lane_1_r15_c0_east_ticks</t>
  </si>
  <si>
    <t>usb10_[0]_port_0_lane_1_r15_c0_west_ticks</t>
  </si>
  <si>
    <t>usb10_[0]_port_0_lane_1_r15_c0_eh_mv</t>
  </si>
  <si>
    <t>usb10_[0]_port_0_lane_1_r15_c0_ew_ps</t>
  </si>
  <si>
    <t>usb10_[0]_port_0_lane_1_r15_c0_eh_ticks</t>
  </si>
  <si>
    <t>usb10_[0]_port_0_lane_1_r15_c0_ew_ticks</t>
  </si>
  <si>
    <t>usb10_[0]_resultcode</t>
  </si>
  <si>
    <t>CPort0DOWNPortOrientationCheck</t>
    <phoneticPr fontId="33" type="noConversion"/>
  </si>
  <si>
    <r>
      <t>ace -p usbc -r 0x1A;</t>
    </r>
    <r>
      <rPr>
        <sz val="12"/>
        <color indexed="8"/>
        <rFont val="細明體"/>
        <family val="3"/>
        <charset val="136"/>
      </rPr>
      <t xml:space="preserve">
</t>
    </r>
    <r>
      <rPr>
        <sz val="12"/>
        <color indexed="8"/>
        <rFont val="Times New Roman"/>
        <family val="1"/>
      </rPr>
      <t>ace -p usbc -r 0x1A;</t>
    </r>
    <phoneticPr fontId="23" type="noConversion"/>
  </si>
  <si>
    <t>tbt_port_mode ( 700, 0, 6, 3000);</t>
  </si>
  <si>
    <t>CPort0DOWNUSBFSThroughput</t>
    <phoneticPr fontId="33" type="noConversion"/>
  </si>
  <si>
    <t>[7.2, NA]</t>
  </si>
  <si>
    <t>tbt_port_mode ( 700, 0, 5, 3000);</t>
  </si>
  <si>
    <t xml:space="preserve">usbloopback -i;
usbloopback -i;
</t>
    <phoneticPr fontId="23" type="noConversion"/>
  </si>
  <si>
    <t>ace --pick usbc;
ace --4cc DPMw --txdata 0x42 0x00 0x00 0x4F;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0x4F;
 ace --4cc DPMw --txdata 0x42 0x00 0x03 0x94;</t>
    <phoneticPr fontId="23" type="noConversion"/>
  </si>
  <si>
    <t>[NA, 704]</t>
    <phoneticPr fontId="23" type="noConversion"/>
  </si>
  <si>
    <t>CPort0DOWNUSBHSPresenceDUTCheck2</t>
    <phoneticPr fontId="33" type="noConversion"/>
  </si>
  <si>
    <t>CPort0DOWNUSBCHSDisconnectSwing960mV</t>
    <phoneticPr fontId="33" type="noConversion"/>
  </si>
  <si>
    <t xml:space="preserve">usbloopback -i; 
ace --pick usbc;
ace --4cc DPMw --txdata 0x42 0x00 0x00 0x4B;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
</t>
    <phoneticPr fontId="23" type="noConversion"/>
  </si>
  <si>
    <t>CPort0DOWNUSBHSPresenceDUTCheck3</t>
    <phoneticPr fontId="33" type="noConversion"/>
  </si>
  <si>
    <t>CPort0DOWNUSBCHSDisconnectSwing880mV</t>
    <phoneticPr fontId="33" type="noConversion"/>
  </si>
  <si>
    <t>usbloopback -i;
ace --pick usbc;
ace --4cc DPMw --txdata 0x42 0x00 0x00 0x47;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0x03 0x14;
ace --4cc DPMr --txdata 0x42 0x0A 0x00 0x01 0x02 0x03 0x04 0x05 0x06 0x07 0x08 0x09 0x10 --rxdata 0x40;
usbloopback -i;
ace --4cc DPMw --txdata 0x42 0x00 0x03 0x04;
ace --4cc DPMr --txdata 0x42 0x0A 0x00 0x01 0x02 0x03 0x04 0x05 0x06 0x07 0x08 0x09 0x10 --rxdata 0x40;
usbloopback -i;
ace --4cc DPMw --txdata 0x42 0x00 0x00 0x4F;
ace --4cc DPMw --txdata 0x42 0x00 0x03 0x94;</t>
    <phoneticPr fontId="23" type="noConversion"/>
  </si>
  <si>
    <t>CPort0DOWNUSBHSPresenceDUTCheck4</t>
    <phoneticPr fontId="33" type="noConversion"/>
  </si>
  <si>
    <t>CPort0DOWNSquelchUSBCHSDisconnectSwing1040mV</t>
    <phoneticPr fontId="33" type="noConversion"/>
  </si>
  <si>
    <t>usbloopback -i;
ace --pick usbc;
ace --4cc DPMw --txdata 0x42 0x00 0x00 0x4F;
ace --4cc DPMw --txdata 0x42 0x00 0x03 0x94;
usbloopback -i;
ace --4cc DPMw --txdata 0x42 0x00 0x03 0x95;
usbloopback -i;
ace --4cc DPMw --txdata 0x42 0x00 0x03 0x96;
usbloopback -i; 
ace --4cc DPMw --txdata 0x42 0x00 0x03 0x97;
usbloopback -i; 
ace --4cc DPMw --txdata 0x42 0x00 0x00 0x4F;
ace --4cc DPMw --txdata 0x42 0x00 0x03 0x94;</t>
    <phoneticPr fontId="23" type="noConversion"/>
  </si>
  <si>
    <t>CPort0DOWNSquelcheUSBCHSDisconnectSwing1040mV</t>
    <phoneticPr fontId="33" type="noConversion"/>
  </si>
  <si>
    <t>usbloopback -i;
ace --pick usbc;
ace --4cc DPMw --txdata 0x42 0x00 0x00 0x4F;
ace --4cc DPMw --txdata 0x42 0x00 0x09 0x21;
usbloopback -i;
ace --4cc DPMw --txdata 0x42 0x00 0x09 0x31;
usbloopback -i;
ace --4cc DPMw --txdata 0x42 0x00 0x09 0x41;
usbloopback -i;
ace --4cc DPMw --txdata 0x42 0x00 0x09 0x51;
usbloopback -i;
ace --4cc DPMw --txdata 0x42 0x00 0x09 0x61;
usbloopback -i;
ace --4cc DPMw --txdata 0x42 0x00 0x09 0x71;
usbloopback -i;
ace --4cc DPMw --txdata 0x42 0x00 0x00 0x4F;
ace --4cc DPMw --txdata 0x42 0x00 0x09 0x21;</t>
    <phoneticPr fontId="23" type="noConversion"/>
  </si>
  <si>
    <t>[NA, 97]</t>
  </si>
  <si>
    <t>CPort0DOWNUSBSSPPresence</t>
    <phoneticPr fontId="33" type="noConversion"/>
  </si>
  <si>
    <t>tbt_port_mode ( 700, 0, 4, 20000);</t>
  </si>
  <si>
    <t>CPort0DOWNUSBSSPPresenceDUTCheck</t>
    <phoneticPr fontId="33" type="noConversion"/>
  </si>
  <si>
    <t>CPort0DOWNUSBSSPThroughput</t>
    <phoneticPr fontId="33" type="noConversion"/>
  </si>
  <si>
    <t>UsbThroughputMBps</t>
  </si>
  <si>
    <t>CPort0DOWNUSBSSPTestBoxEyeCapture</t>
    <phoneticPr fontId="33" type="noConversion"/>
  </si>
  <si>
    <t>CPort0DOWNUSBSSPR2DRetimerEyeTest</t>
    <phoneticPr fontId="33" type="noConversion"/>
  </si>
  <si>
    <t>IntelThunderboltEyeMonitor -protocol USB -rid 0 -route 0 -port 0 -lane 1 -PortOnRetimer 0 -Retimer_ind 1 -count 8192 -print_eye -print_params</t>
    <phoneticPr fontId="23" type="noConversion"/>
  </si>
  <si>
    <t>CPort0DOWNUSBSSPD2RRetimerEyeTest</t>
    <phoneticPr fontId="33" type="noConversion"/>
  </si>
  <si>
    <t>IntelThunderboltEyeMonitor -protocol USB -rid 0 -route 0 -port 0 -lane 1 -PortOnRetimer 1 -Retimer_ind 1 -count 8192 -print_eye -print_params</t>
    <phoneticPr fontId="23" type="noConversion"/>
  </si>
  <si>
    <t>CPort0DOWNUSBSSPHostEyeTest</t>
    <phoneticPr fontId="33" type="noConversion"/>
  </si>
  <si>
    <t>rm -q nandfs:\AppleInternal\Diags\Logs\Smokey\AEMTools\ATC0;
upy nandfs:\AppleInternal\Diags\Logs\Smokey\AEMTools\main.py --end_point usb10 --device_index 0 --plist False --result_path "nandfs:\AppleInternal\Diags\Logs\Smokey\AEMTools\ATC0";
cat nandfs:\AppleInternal\Diags\Logs\Smokey\AEMTools\ATC0\results.txt;</t>
    <phoneticPr fontId="23" type="noConversion"/>
  </si>
  <si>
    <t>TurnOffCPort0DOWNUsbphy</t>
    <phoneticPr fontId="33" type="noConversion"/>
  </si>
  <si>
    <t>tbt_port_mode ( 700, 0, 1, 7000);</t>
  </si>
  <si>
    <t>OverallTestResult</t>
    <phoneticPr fontId="23" type="noConversion"/>
  </si>
  <si>
    <t>CPort0DOWNDPHBR3DisplayPattern</t>
    <phoneticPr fontId="33" type="noConversion"/>
  </si>
  <si>
    <t>device -k usbphy -e select 0;
 device -k usbphy -e enable dp;
dptx --on;
dptx --route usbc;
dptx --sw_training 4 8.1;</t>
    <phoneticPr fontId="23" type="noConversion"/>
  </si>
  <si>
    <t>[4, 4]</t>
  </si>
  <si>
    <t>[8100, 8100]</t>
  </si>
  <si>
    <t>[0, 0]</t>
  </si>
  <si>
    <t>CPort0DOWNDPHBR3TestBoxEyeCapture</t>
    <phoneticPr fontId="33" type="noConversion"/>
  </si>
  <si>
    <t>[65, 110]</t>
  </si>
  <si>
    <t>[400, 700]</t>
  </si>
  <si>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</si>
  <si>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3" type="noConversion"/>
  </si>
  <si>
    <t>[34, 60]</t>
  </si>
  <si>
    <t>[38, 210]</t>
  </si>
  <si>
    <t>Lane2_vref_step</t>
  </si>
  <si>
    <t>Lane2_step_delay</t>
  </si>
  <si>
    <t>Lane3_vref_step</t>
  </si>
  <si>
    <t>Lane3_step_delay</t>
  </si>
  <si>
    <t>CPort0DOWNSwitchTestBoxTunnelDP</t>
    <phoneticPr fontId="33" type="noConversion"/>
  </si>
  <si>
    <t>tbt_port_mode ( 700, 0, 0, 7000);</t>
  </si>
  <si>
    <t>DutEnd</t>
    <phoneticPr fontId="33" type="noConversion"/>
  </si>
  <si>
    <r>
      <t xml:space="preserve">USBC DOE2
</t>
    </r>
    <r>
      <rPr>
        <sz val="22"/>
        <color indexed="8"/>
        <rFont val="細明體"/>
        <family val="3"/>
        <charset val="136"/>
      </rPr>
      <t>（</t>
    </r>
    <r>
      <rPr>
        <b/>
        <i/>
        <sz val="22"/>
        <color indexed="8"/>
        <rFont val="Times New Roman"/>
        <family val="1"/>
      </rPr>
      <t>Ver 2.09</t>
    </r>
    <r>
      <rPr>
        <sz val="22"/>
        <color indexed="8"/>
        <rFont val="細明體"/>
        <family val="3"/>
        <charset val="136"/>
      </rPr>
      <t>）</t>
    </r>
    <phoneticPr fontId="23" type="noConversion"/>
  </si>
  <si>
    <t>sn; 
version; 
ver; 
rtc --get;
nvram --set boot-command diags; 
nvram --set auto-boot true; 
nvram --save
reg read 0x9F1C;</t>
    <phoneticPr fontId="33" type="noConversion"/>
  </si>
  <si>
    <t>CPort0CIO10GPresenceTest</t>
    <phoneticPr fontId="33" type="noConversion"/>
  </si>
  <si>
    <t>tbt_port_mode ( 700, 0, 0, 3000);</t>
  </si>
  <si>
    <t>device -k usbphy -e select 0;
device -k usbphy -e enable cio10g;</t>
    <phoneticPr fontId="23" type="noConversion"/>
  </si>
  <si>
    <t>[1, 1]</t>
  </si>
  <si>
    <t>CPort0CIO10GTestBoxEyeCapture</t>
    <phoneticPr fontId="33" type="noConversion"/>
  </si>
  <si>
    <t>[40, 95]</t>
  </si>
  <si>
    <t>[60, 700]</t>
  </si>
  <si>
    <t>CPort0CIO10GR2DRetimerEyeTest</t>
    <phoneticPr fontId="33" type="noConversion"/>
  </si>
  <si>
    <t xml:space="preserve">IntelThunderboltEyeMonitor -protocol CIO -rid 0 -route 0 -port 0 -lane 0 -PortOnRetimer 0 -Retimer_ind 1 -count 8192 -print_eye -print_params;
IntelThunderboltEyeMonitor -protocol CIO -rid 0 -route 0 -port 0 -lane 1 -PortOnRetimer 0 -Retimer_ind 1 -count 8192 -print_eye -print_params;
</t>
    <phoneticPr fontId="23" type="noConversion"/>
  </si>
  <si>
    <t>[26, 60]</t>
  </si>
  <si>
    <t>CPort0CIO10GD2RRetimerEyeTest</t>
    <phoneticPr fontId="33" type="noConversion"/>
  </si>
  <si>
    <t xml:space="preserve"> 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3" type="noConversion"/>
  </si>
  <si>
    <t>CPort0CIO10GHostEyeTest</t>
    <phoneticPr fontId="33" type="noConversion"/>
  </si>
  <si>
    <t>rm -q nandfs:\AppleInternal\Diags\Logs\Smokey\AEMTools\ATC0;
upy nandfs:\AppleInternal\Diags\Logs\Smokey\AEMTools\main.py --end_point acio --device_index 0 --plist False --result_path "nandfs:\AppleInternal\Diags\Logs\Smokey\AEMTools\ATC0";
cat nandfs:\AppleInternal\Diags\Logs\Smokey\AEMTools\ATC0\results.txt</t>
    <phoneticPr fontId="23" type="noConversion"/>
  </si>
  <si>
    <t>[70, 500]</t>
  </si>
  <si>
    <t>acio_[0]_port_0_lane_0_r15_c0_north_ticks</t>
  </si>
  <si>
    <t>acio_[0]_port_0_lane_0_r15_c0_south_ticks</t>
  </si>
  <si>
    <t>acio_[0]_port_0_lane_0_r15_c0_east_ticks</t>
  </si>
  <si>
    <t>acio_[0]_port_0_lane_0_r15_c0_west_ticks</t>
  </si>
  <si>
    <t>acio_[0]_port_0_lane_0_r15_c0_eh_mv</t>
  </si>
  <si>
    <t>acio_[0]_port_0_lane_0_r15_c0_ew_ps</t>
  </si>
  <si>
    <t>acio_[0]_port_0_lane_0_r15_c0_eh_ticks</t>
  </si>
  <si>
    <t>acio_[0]_port_0_lane_0_r15_c0_ew_ticks</t>
  </si>
  <si>
    <t>acio_[0]_port_0_lane_1_r15_c0_north_ticks</t>
  </si>
  <si>
    <t>acio_[0]_port_0_lane_1_r15_c0_south_ticks</t>
  </si>
  <si>
    <t>acio_[0]_port_0_lane_1_r15_c0_east_ticks</t>
  </si>
  <si>
    <t>acio_[0]_port_0_lane_1_r15_c0_west_ticks</t>
  </si>
  <si>
    <t>acio_[0]_port_0_lane_1_r15_c0_eh_mv</t>
  </si>
  <si>
    <t>acio_[0]_port_0_lane_1_r15_c0_ew_ps</t>
  </si>
  <si>
    <t>acio_[0]_port_0_lane_1_r15_c0_eh_ticks</t>
  </si>
  <si>
    <t>acio_[0]_port_0_lane_1_r15_c0_ew_ticks</t>
  </si>
  <si>
    <t>TurnOffCPort0CIOphy</t>
    <phoneticPr fontId="33" type="noConversion"/>
  </si>
  <si>
    <t>ace -p usbc -r 0x1A</t>
    <phoneticPr fontId="23" type="noConversion"/>
  </si>
  <si>
    <t>tbt_port_mode ( 700, 0, 3, 7000);</t>
  </si>
  <si>
    <t>CPort0UPUSBSSTestBoxEyeCapture</t>
    <phoneticPr fontId="33" type="noConversion"/>
  </si>
  <si>
    <t>[68, 190]</t>
  </si>
  <si>
    <t>[44, 120]</t>
  </si>
  <si>
    <t>[58, 210]</t>
  </si>
  <si>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3" type="noConversion"/>
  </si>
  <si>
    <t>[100, 550]</t>
  </si>
  <si>
    <t>usb5_[0]_port:0_lane:0_cs_ticks</t>
  </si>
  <si>
    <t>usb5_[0]_port:0_lane:0_cs</t>
  </si>
  <si>
    <t>usb5_[0]_port:0_lane:0_rs_ticks</t>
  </si>
  <si>
    <t>usb5_[0]_port:0_lane:0_rs</t>
  </si>
  <si>
    <t>usb5_[0]_port:0_lane:0_h1</t>
  </si>
  <si>
    <t>usb5_[0]_port:0_lane:0_h2</t>
  </si>
  <si>
    <t>usb5_[0]_port:0_lane:0_h3</t>
  </si>
  <si>
    <t>usb5_[0]_port:0_lane:0_h4</t>
  </si>
  <si>
    <t>usb5_[0]_port:0_lane:0_h5</t>
  </si>
  <si>
    <t>usb5_[0]_port:0_lane:0_aus_eq_ctrl_raw_cap_dclk_pos_raw</t>
  </si>
  <si>
    <t>usb5_[0]_port:0_lane:0_aus_eq_ctrl_raw_cap_dclkb_pos_raw</t>
  </si>
  <si>
    <t>usb5_[0]_port:0_lane:0_aus_eq_ctrl_raw_cap_xclk_pos_raw</t>
  </si>
  <si>
    <t>usb5_[0]_port:0_lane:0aus_eq_ctrl_raw_cap_xclkb_pos_raw</t>
  </si>
  <si>
    <t>usb5_[0]_port:0_lane:1_cs_ticks</t>
  </si>
  <si>
    <t>usb5_[0]_port:0_lane:1_cs</t>
  </si>
  <si>
    <t>usb5_[0]_port:0_lane:1_rs_ticks</t>
  </si>
  <si>
    <t>usb5_[0]_port:0_lane:1_rs</t>
  </si>
  <si>
    <t>usb5_[0]_port:0_lane:1_h1</t>
  </si>
  <si>
    <t>usb5_[0]_port:0_lane:1_h2</t>
  </si>
  <si>
    <t>usb5_[0]_port:0_lane:1_h3</t>
  </si>
  <si>
    <t>usb5_[0]_port:0_lane:1_h4</t>
  </si>
  <si>
    <t>usb5_[0]_port:0_lane:1_h5</t>
  </si>
  <si>
    <t>usb5_[0]_port:0_lane:1_aus_eq_ctrl_raw_cap_dclk_pos_raw</t>
  </si>
  <si>
    <t>usb5_[0]_port:0_lane:1_aus_eq_ctrl_raw_cap_dclkb_pos_raw</t>
  </si>
  <si>
    <t>usb5_[0]_port:0_lane:1_aus_eq_ctrl_raw_cap_xclk_pos_raw</t>
  </si>
  <si>
    <t>usb5_[0]_port:0_lane:1aus_eq_ctrl_raw_cap_xclkb_pos_raw</t>
  </si>
  <si>
    <t>usb5_[0]_port_0_lane_0_r15_c0_north_ticks</t>
  </si>
  <si>
    <t>usb5_[0]_port_0_lane_0_r15_c0_south_ticks</t>
  </si>
  <si>
    <t>usb5_[0]_port_0_lane_0_r15_c0_east_ticks</t>
  </si>
  <si>
    <t>usb5_[0]_port_0_lane_0_r15_c0_west_ticks</t>
  </si>
  <si>
    <t>usb5_[0]_port_0_lane_0_r15_c0_eh_mv</t>
  </si>
  <si>
    <t>usb5_[0]_port_0_lane_0_r15_c0_ew_ps</t>
  </si>
  <si>
    <t>usb5_[0]_port_0_lane_0_r15_c0_eh_ticks</t>
  </si>
  <si>
    <t>usb5_[0]_port_0_lane_0_r15_c0_ew_ticks</t>
  </si>
  <si>
    <t>usb5_[0]_port_0_lane_1_r15_c0_north_ticks</t>
  </si>
  <si>
    <t>usb5_[0]_port_0_lane_1_r15_c0_south_ticks</t>
  </si>
  <si>
    <t>usb5_[0]_port_0_lane_1_r15_c0_east_ticks</t>
  </si>
  <si>
    <t>usb5_[0]_port_0_lane_1_r15_c0_west_ticks</t>
  </si>
  <si>
    <t>usb5_[0]_port_0_lane_1_r15_c0_eh_mv</t>
  </si>
  <si>
    <t>usb5_[0]_port_0_lane_1_r15_c0_ew_ps</t>
  </si>
  <si>
    <t>usb5_[0]_port_0_lane_1_r15_c0_eh_ticks</t>
  </si>
  <si>
    <t>usb5_[0]_port_0_lane_1_r15_c0_ew_ticks</t>
  </si>
  <si>
    <t>usb5_[0]_resultcode</t>
  </si>
  <si>
    <t>CPort0DOWNUSBSSPresenceDUTCheck</t>
    <phoneticPr fontId="33" type="noConversion"/>
  </si>
  <si>
    <t>CPort0DOWNUSBSSTestBoxEyeCapture</t>
    <phoneticPr fontId="33" type="noConversion"/>
  </si>
  <si>
    <t>CPort0DOWNUSBSSHostEyeTest</t>
    <phoneticPr fontId="33" type="noConversion"/>
  </si>
  <si>
    <t>rm -q nandfs:\AppleInternal\Diags\Logs\Smokey\AEMTools\ATC0;
upy nandfs:\AppleInternal\Diags\Logs\Smokey\AEMTools\main.py --end_point usb5 --device_index 0 --plist False --result_path "nandfs:\AppleInternal\Diags\Logs\Smokey\AEMTools\ATC0";
cat nandfs:\AppleInternal\Diags\Logs\Smokey\AEMTools\ATC0\results.txt;</t>
    <phoneticPr fontId="23" type="noConversion"/>
  </si>
  <si>
    <t>device -k usbphy -e;</t>
    <phoneticPr fontId="23" type="noConversion"/>
  </si>
  <si>
    <t>TurnOffCPort0DPphy</t>
    <phoneticPr fontId="33" type="noConversion"/>
  </si>
  <si>
    <t>device -k gasgauge -e disconnect_bat</t>
    <phoneticPr fontId="23" type="noConversion"/>
  </si>
  <si>
    <t>1. Add Group ID as one of the test item</t>
    <phoneticPr fontId="23" type="noConversion"/>
  </si>
  <si>
    <t>2. Add battery level checking. This item would fail if current battery level &gt; 80%</t>
    <phoneticPr fontId="23" type="noConversion"/>
  </si>
  <si>
    <t>3. Reduce Time delay after power negotiations from 5s to 2s</t>
    <phoneticPr fontId="23" type="noConversion"/>
  </si>
  <si>
    <t>1. Exchange the order between volume up and volume down button to fix the retest issue.</t>
    <phoneticPr fontId="23" type="noConversion"/>
  </si>
  <si>
    <t>system
syscfg print WSKU
wifi --on --load -p
syscfg print RFEM
dir nandfs:\usr\share\firmware\wifi\C-4387__s-C0</t>
    <phoneticPr fontId="23" type="noConversion"/>
  </si>
  <si>
    <t>Version4.10</t>
    <phoneticPr fontId="23" type="noConversion"/>
  </si>
  <si>
    <t>CT2:</t>
    <phoneticPr fontId="23" type="noConversion"/>
  </si>
  <si>
    <t>Chem_ID</t>
    <phoneticPr fontId="23" type="noConversion"/>
  </si>
  <si>
    <t>1. Follow Battery ERS "068-03238-04" to only keep P2 material.</t>
    <phoneticPr fontId="23" type="noConversion"/>
  </si>
  <si>
    <t>Version4.11</t>
    <phoneticPr fontId="23" type="noConversion"/>
  </si>
  <si>
    <t>CT2:</t>
    <phoneticPr fontId="23" type="noConversion"/>
  </si>
  <si>
    <t>1. Follow Battery ERS "068-03238-05" to update the spec.</t>
    <phoneticPr fontId="23"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</si>
  <si>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3" type="noConversion"/>
  </si>
  <si>
    <t>[8435,12650]</t>
    <phoneticPr fontId="23" type="noConversion"/>
  </si>
  <si>
    <t>Version4.12</t>
    <phoneticPr fontId="23" type="noConversion"/>
  </si>
  <si>
    <t>CT1:</t>
    <phoneticPr fontId="23" type="noConversion"/>
  </si>
  <si>
    <t>1. Follow normal process to use "smokey --run LcmCal --clean" to write DTCL</t>
    <phoneticPr fontId="23" type="noConversion"/>
  </si>
  <si>
    <t>Version4.13</t>
    <phoneticPr fontId="23" type="noConversion"/>
  </si>
  <si>
    <t>CT1:</t>
    <phoneticPr fontId="23" type="noConversion"/>
  </si>
  <si>
    <t>1. Follow normal mic test logic to update the test items of Secure_DMIC test.</t>
    <phoneticPr fontId="23" type="noConversion"/>
  </si>
  <si>
    <t>206</t>
  </si>
  <si>
    <t>207</t>
  </si>
  <si>
    <t>208</t>
  </si>
  <si>
    <t>209</t>
  </si>
  <si>
    <t>210</t>
  </si>
  <si>
    <t>211</t>
  </si>
  <si>
    <t>212</t>
  </si>
  <si>
    <t>213</t>
  </si>
  <si>
    <t>214</t>
  </si>
  <si>
    <t>215</t>
  </si>
  <si>
    <t>Version4.14</t>
    <phoneticPr fontId="23" type="noConversion"/>
  </si>
  <si>
    <t>CT1:</t>
    <phoneticPr fontId="23" type="noConversion"/>
  </si>
  <si>
    <t>1. Add Delete_Syscfg_LCM#</t>
    <phoneticPr fontId="23" type="noConversion"/>
  </si>
  <si>
    <t>[10700,12300]</t>
    <phoneticPr fontId="23" type="noConversion"/>
  </si>
  <si>
    <t>Version4.15</t>
    <phoneticPr fontId="23" type="noConversion"/>
  </si>
  <si>
    <t>Qmax</t>
    <phoneticPr fontId="23" type="noConversion"/>
  </si>
  <si>
    <t>NCC</t>
    <phoneticPr fontId="23" type="noConversion"/>
  </si>
  <si>
    <t>1. Follow Battery ERS "068-03238-04" to maintain the spec of Qmax and NCC</t>
    <phoneticPr fontId="23" type="noConversion"/>
  </si>
  <si>
    <t>Version4.16</t>
    <phoneticPr fontId="23" type="noConversion"/>
  </si>
  <si>
    <t>[10545,11800]</t>
    <phoneticPr fontId="23" type="noConversion"/>
  </si>
  <si>
    <r>
      <rPr>
        <sz val="12"/>
        <rFont val="Times New Roman"/>
        <family val="1"/>
      </rPr>
      <t>[0x2743</t>
    </r>
    <r>
      <rPr>
        <sz val="12"/>
        <color rgb="FF0000FF"/>
        <rFont val="Times New Roman"/>
        <family val="1"/>
      </rPr>
      <t>||0x2743||</t>
    </r>
    <r>
      <rPr>
        <sz val="12"/>
        <rFont val="Times New Roman"/>
        <family val="1"/>
      </rPr>
      <t>0x2760||0x2894]</t>
    </r>
    <phoneticPr fontId="23" type="noConversion"/>
  </si>
  <si>
    <r>
      <rPr>
        <sz val="12"/>
        <rFont val="Times New Roman"/>
        <family val="1"/>
      </rPr>
      <t>[0x0092</t>
    </r>
    <r>
      <rPr>
        <sz val="12"/>
        <color rgb="FF0000FF"/>
        <rFont val="Times New Roman"/>
        <family val="1"/>
      </rPr>
      <t>||0x00F1||</t>
    </r>
    <r>
      <rPr>
        <sz val="12"/>
        <rFont val="Times New Roman"/>
        <family val="1"/>
      </rPr>
      <t>0x7B24||0x7FE6]</t>
    </r>
    <phoneticPr fontId="23" type="noConversion"/>
  </si>
  <si>
    <r>
      <t>[0x7666</t>
    </r>
    <r>
      <rPr>
        <sz val="12"/>
        <color rgb="FF0000FF"/>
        <rFont val="Times New Roman"/>
        <family val="1"/>
      </rPr>
      <t>||0x7666||</t>
    </r>
    <r>
      <rPr>
        <sz val="12"/>
        <rFont val="Times New Roman"/>
        <family val="1"/>
      </rPr>
      <t>0x70AD||0x7561]</t>
    </r>
    <phoneticPr fontId="23" type="noConversion"/>
  </si>
  <si>
    <t>Static_Chem_ID_CheckSum</t>
    <phoneticPr fontId="23" type="noConversion"/>
  </si>
  <si>
    <t>Static_DF_CheckSum</t>
    <phoneticPr fontId="23" type="noConversion"/>
  </si>
  <si>
    <t>[0x0,0x1]</t>
    <phoneticPr fontId="23" type="noConversion"/>
  </si>
  <si>
    <t>[0x40||0x41||0x30]</t>
    <phoneticPr fontId="23" type="noConversion"/>
  </si>
  <si>
    <t>[0,95]</t>
    <phoneticPr fontId="23" type="noConversion"/>
  </si>
  <si>
    <t>[NA,NA]</t>
    <phoneticPr fontId="29" type="noConversion"/>
  </si>
  <si>
    <t>[400mW,1200mW]</t>
    <phoneticPr fontId="23" type="noConversion"/>
  </si>
  <si>
    <t>[2900mW, 4100mW]</t>
    <phoneticPr fontId="29" type="noConversion"/>
  </si>
  <si>
    <t>[16,16]||[32,32]</t>
    <phoneticPr fontId="23" type="noConversion"/>
  </si>
  <si>
    <t>[1,2]</t>
    <phoneticPr fontId="46" type="noConversion"/>
  </si>
  <si>
    <t>1. Follow Battery ERS "068-03238-06" to maintain the spec of "Static_Chem_ID_CheckSum" and "Static_DF_CheckSum"</t>
    <phoneticPr fontId="23" type="noConversion"/>
  </si>
  <si>
    <t>2. Follow FCAM ERS "099-21758-11_PA_System_ERS" to update the NVM limits</t>
    <phoneticPr fontId="23" type="noConversion"/>
  </si>
  <si>
    <t>Version4.17</t>
    <phoneticPr fontId="23" type="noConversion"/>
  </si>
  <si>
    <t>CT3:</t>
    <phoneticPr fontId="23" type="noConversion"/>
  </si>
  <si>
    <t>Ready</t>
    <phoneticPr fontId="29" type="noConversion"/>
  </si>
  <si>
    <t>1.Add 1000ms delay time in "Consumer_Mode-Bellatrix_State_Read_end" test item</t>
    <phoneticPr fontId="23" type="noConversion"/>
  </si>
  <si>
    <t>2. Update OpticalSensor BL_Leakage_Bright and Dark test with new script</t>
    <phoneticPr fontId="23" type="noConversion"/>
  </si>
  <si>
    <t>Confirmed with haiping_qin</t>
    <phoneticPr fontId="23" type="noConversion"/>
  </si>
  <si>
    <t>smokeyshell -r
stockholm --on
stockholm --download_fw mfg
radios.nsh
bblib -e BB_SMTQT()</t>
    <phoneticPr fontId="23" type="noConversion"/>
  </si>
  <si>
    <t>Version4.18</t>
    <phoneticPr fontId="23" type="noConversion"/>
  </si>
  <si>
    <t>CT2:</t>
    <phoneticPr fontId="23" type="noConversion"/>
  </si>
  <si>
    <t>1.Enable "RotterDam_Test" item and update test logic</t>
    <phoneticPr fontId="23" type="noConversion"/>
  </si>
  <si>
    <t>Version4.19</t>
    <phoneticPr fontId="23" type="noConversion"/>
  </si>
  <si>
    <t>QT0a&amp;CT1:</t>
    <phoneticPr fontId="23" type="noConversion"/>
  </si>
  <si>
    <t>1.Add 1000ms delay time in "Consumer_Mode-Bellatrix_State_Read_end" test item</t>
    <phoneticPr fontId="23" type="noConversion"/>
  </si>
  <si>
    <r>
      <rPr>
        <sz val="12"/>
        <color theme="1"/>
        <rFont val="Times New Roman"/>
        <family val="1"/>
      </rPr>
      <t>cylinder_orion_release</t>
    </r>
    <r>
      <rPr>
        <sz val="12"/>
        <color indexed="8"/>
        <rFont val="Times New Roman"/>
        <family val="1"/>
      </rPr>
      <t xml:space="preserve">
oab3f_EXIT</t>
    </r>
  </si>
  <si>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8" type="noConversion"/>
  </si>
  <si>
    <t>Version4.20</t>
    <phoneticPr fontId="23" type="noConversion"/>
  </si>
  <si>
    <t>QT0a&amp;CT1&amp;CT2&amp;FOS&amp;CT3:</t>
    <phoneticPr fontId="23" type="noConversion"/>
  </si>
  <si>
    <t>[0,0]</t>
    <phoneticPr fontId="28" type="noConversion"/>
  </si>
  <si>
    <t>1.Update "Cell_Disconnect_Check" test command,and add the charging cable during the test</t>
    <phoneticPr fontId="23" type="noConversion"/>
  </si>
  <si>
    <r>
      <rPr>
        <sz val="12"/>
        <color rgb="FF0000FF"/>
        <rFont val="Times New Roman"/>
        <family val="1"/>
      </rPr>
      <t xml:space="preserve">reg select pmu
</t>
    </r>
    <r>
      <rPr>
        <sz val="12"/>
        <color rgb="FF050A0F"/>
        <rFont val="Times New Roman"/>
        <family val="1"/>
      </rPr>
      <t xml:space="preserve">reg read 0x9F1C
</t>
    </r>
    <r>
      <rPr>
        <sz val="12"/>
        <color rgb="FF0000FF"/>
        <rFont val="Times New Roman"/>
        <family val="1"/>
      </rPr>
      <t>smc fread BCDC</t>
    </r>
    <phoneticPr fontId="28" type="noConversion"/>
  </si>
  <si>
    <t>Version4.21</t>
    <phoneticPr fontId="23" type="noConversion"/>
  </si>
  <si>
    <t>QT0a&amp;CT1&amp;CT3:</t>
    <phoneticPr fontId="23"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</si>
  <si>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8" type="noConversion"/>
  </si>
  <si>
    <t>Consumer_Mode-5V_100mA_Charge_Current</t>
    <phoneticPr fontId="28" type="noConversion"/>
  </si>
  <si>
    <t>1. Update command from "charge --set 100" to "charge --set 100 --force" in item "Consumer_Mode-5V_100mA_Charge_Current"</t>
    <phoneticPr fontId="23" type="noConversion"/>
  </si>
  <si>
    <t>Station SW Count</t>
    <phoneticPr fontId="23" type="noConversion"/>
  </si>
  <si>
    <t>Version4.22</t>
    <phoneticPr fontId="23" type="noConversion"/>
  </si>
  <si>
    <t>[0,20]</t>
    <phoneticPr fontId="23" type="noConversion"/>
  </si>
  <si>
    <t>[1100,1300]</t>
    <phoneticPr fontId="23" type="noConversion"/>
  </si>
  <si>
    <t>1.Add "nvram --set boot-command fsboot" test command in"Dark _Response_Bright_Ch_5 @ALS_FH_Left" test item</t>
    <phoneticPr fontId="23" type="noConversion"/>
  </si>
  <si>
    <t>CT3:</t>
    <phoneticPr fontId="23" type="noConversion"/>
  </si>
  <si>
    <t>Version4.23</t>
    <phoneticPr fontId="23" type="noConversion"/>
  </si>
  <si>
    <t>CT2:</t>
    <phoneticPr fontId="23" type="noConversion"/>
  </si>
  <si>
    <t>Confirmed with real_lei</t>
    <phoneticPr fontId="23" type="noConversion"/>
  </si>
  <si>
    <r>
      <t xml:space="preserve">camisp --find
camisp --pick front1
reg select cpmu
</t>
    </r>
    <r>
      <rPr>
        <sz val="12"/>
        <color rgb="FF0000FF"/>
        <rFont val="Times New Roman"/>
        <family val="1"/>
      </rPr>
      <t>reg write 0x1204 0x01</t>
    </r>
    <r>
      <rPr>
        <sz val="12"/>
        <rFont val="Times New Roman"/>
        <family val="1"/>
      </rPr>
      <t xml:space="preserve">
pmuadc --sel cpmu --read vldo3</t>
    </r>
    <phoneticPr fontId="23" type="noConversion"/>
  </si>
  <si>
    <t>1.Add "reg write 0x1204 0x01" test command in"Juliet-PP1V8_VDDIO_Voltage" test item</t>
    <phoneticPr fontId="23" type="noConversion"/>
  </si>
  <si>
    <t>Ready</t>
    <phoneticPr fontId="23" type="noConversion"/>
  </si>
  <si>
    <t>reg select pmu
reg read 0x9F1C
smc fread BCDC</t>
  </si>
  <si>
    <t>ZREF_Voltage SNR closest freq</t>
  </si>
  <si>
    <t>ZREF_TIA SNR closest freq</t>
  </si>
  <si>
    <t>ZREF_Current SNR closest freq</t>
  </si>
  <si>
    <t>ZREF_Current Channel Phase</t>
  </si>
  <si>
    <t>ZREF_Calculated Resistance</t>
  </si>
  <si>
    <t>ZREF_Calculated Capacitance</t>
  </si>
  <si>
    <t>SBU1_OPEN_Voltage SNR closest freq</t>
  </si>
  <si>
    <t>SBU1_OPEN_TIA SNR closest freq</t>
  </si>
  <si>
    <t>SBU1_OPEN_Current SNR closest freq</t>
  </si>
  <si>
    <t>SBU1_OPEN_Current Channel Phase</t>
  </si>
  <si>
    <t>SBU1_OPEN_Calculated Resistance</t>
  </si>
  <si>
    <t>SBU1_OPEN_Calculated Capacitance</t>
  </si>
  <si>
    <t>SBU1_10K_Voltage SNR closest freq</t>
  </si>
  <si>
    <t>SBU1_10K_TIA SNR closest freq</t>
  </si>
  <si>
    <t>SBU1_10K_Current SNR closest freq</t>
  </si>
  <si>
    <t>SBU1_10K_Current Channel Phase</t>
  </si>
  <si>
    <t>SBU1_10K_Calculated Resistance</t>
  </si>
  <si>
    <t>SBU1_10K_Calculated Capacitance</t>
  </si>
  <si>
    <t>SBU1_200K_Voltage SNR closest freq</t>
  </si>
  <si>
    <t>SBU1_200K_TIA SNR closest freq</t>
  </si>
  <si>
    <t>SBU1_200K_Current SNR closest freq</t>
  </si>
  <si>
    <t>SBU1_200K_Current Channel Phase</t>
  </si>
  <si>
    <t>SBU1_200K_Calculated Resistance</t>
  </si>
  <si>
    <t>SBU1_200K_Calculated Capacitance</t>
  </si>
  <si>
    <t>SBU1_47nF_Voltage SNR closest freq</t>
  </si>
  <si>
    <t>SBU1_47nF_TIA SNR closest freq</t>
  </si>
  <si>
    <t>SBU1_47nF_Current SNR closest freq</t>
  </si>
  <si>
    <t>SBU1_47nF_Current Channel Phase</t>
  </si>
  <si>
    <t>SBU1_47nF_Calculated Capacitance</t>
  </si>
  <si>
    <t>LDCM</t>
    <phoneticPr fontId="28" type="noConversion"/>
  </si>
  <si>
    <t>Power_On_LDCM</t>
    <phoneticPr fontId="28" type="noConversion"/>
  </si>
  <si>
    <t>Floating_Voltage SNR closest freq</t>
    <phoneticPr fontId="28" type="noConversion"/>
  </si>
  <si>
    <t>Floating_TIA SNR closest freq</t>
    <phoneticPr fontId="28" type="noConversion"/>
  </si>
  <si>
    <t>Floating_Current SNR closest freq</t>
    <phoneticPr fontId="28" type="noConversion"/>
  </si>
  <si>
    <t>Floating_Current Channel Phase</t>
    <phoneticPr fontId="28" type="noConversion"/>
  </si>
  <si>
    <t>Floating_Calculated Resistance</t>
    <phoneticPr fontId="28" type="noConversion"/>
  </si>
  <si>
    <t>Floating_Calculated Capacitance</t>
    <phoneticPr fontId="28" type="noConversion"/>
  </si>
  <si>
    <t>button_cylinder_Relay6_on</t>
    <phoneticPr fontId="28" type="noConversion"/>
  </si>
  <si>
    <r>
      <t xml:space="preserve">[00146CC0:0200011E] :-) 
[00146CC0:0200011E] :-) smokey Smokey_LDCM --run --test LDCMSBU10k
Signal Frequency = 110
Sample length 5 cycles = 2182
&gt;&gt; pick
&gt;&gt; read
Read 0x0F, 4 bytes:
0000000: 00 62 20 00                                      .b .
Turning LDO On
Done
PMU ADC test
ADC Channel ldo2: 1790.9825 mV
OK
OK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nandfs:\AppleInternal\Diags\ldcm_float.wav
Wrote buffer process0 to nandfs:\AppleInternal\Diags\ldcm_float.wav as a WAVE file...
OK
Turning off spk_fh_l_w...
Turning off spk_cn_l_w...
Turning off boost-master...
Turning off socpdm...
Turning off leap...
Turning off socmca...
Turning on socmca...
Turning on leap...
Turning on socpdm...
Turning on boost-master...
Turning on spk_cn_l_w...
Turning on spk_fh_l_w...
OK
OK
OK
&gt;&gt; 4cc
&gt;&gt; txdata
&gt;&gt; rxdata
Sending DVEn command.
TxData (4.):
0x0000 : 0x11 0x0B 0x04 0x00
&gt;&gt; read
Read 0x09, 64 bytes:
0000000: 00 0B 04 00 00 00 00 00 00 00 00 00 00 00 00 00  ................
0000010: 00 00 00 00 00 00 00 00 00 00 00 00 00 00 00 00  ................
0000020: 00 00 00 00 00 00 00 00 00 00 00 00 00 00 00 00  ................
0000030: 00 00 00 00 00 00 00 00 00 00 00 00 00 00 00 00  ................
Turning off spk_fh_l_w...
Turning off spk_cn_l_w...
Turning off boost-master...
Turning off socpdm...
Turning off leap...
Turning off socmca...
Turning on socmca...
Turning on leap...
Turning on socpdm...
Turning on boost-master...
Turning on spk_cn_l_w...
Turning on spk_fh_l_w...
OK
Delete all buffers in the system...
OK
Loading firmware for 'leap' block
Successfully loaded the Leap firmware
OK
Routing from socpdm.ap-dec0[14:0] --&gt; socpdm.ap-pdm[14:0]
OK
Routing from socpdm.ap-dec1[14:0] --&gt; socpdm.ap-pdm[14:0]
OK
OK
OK
Requesting new buffer...
Reading file contents into buffer 'looptx0'...
Configuring 'leap' to play 48Khz, 32-bit, 1 channels of packed audio data for 1100mS...
Configuring 'socpdm' to record 48Khz, 16-bit, 2 channels of packed audio data for 1100mS...
Requesting new rx buffer...
Using rx buffer 'looprx0'...
Playing/Receiving audio...
Done!
OK
Using input buffer settings
Allocated output buffer 'process0' for use with processor...
OK
WARNING: Overwriting file nandfs:\AppleInternal\Diags\ldcm_loaded.wav
Wrote buffer process0 to nandfs:\AppleInternal\Diags\ldcm_loaded.wav as a WAVE file...
OK
Turning off spk_fh_l_w...
Turning off spk_cn_l_w...
Turning off boost-master...
Turning off socpdm...
Turning off leap...
Turning off socmca...
Turning on socmca...
Turning on leap...
Turning on socpdm...
Turning on boost-master...
Turning on spk_cn_l_w...
Turning on spk_fh_l_w...
OK
&gt;&gt; 4cc
&gt;&gt; txdata
&gt;&gt; rxdata
Sending DVEn command.
TxData (4.):
0x0000 : 0x11 0x0B 0x04 0x02
Turning off spk_fh_l_w...
Turning off spk_cn_l_w...
Turning off boost-master...
Turning off socpdm...
Turning off leap...
Turning off socmca...
Turning on socmca...
Turning on leap...
Turning on socpdm...
Turning on boost-master...
Turning on spk_cn_l_w...
Turning on spk_fh_l_w...
OK
Hark, Station! Behold the data I present you!
Voltage Channel THD,-77.7101742798292,dB,nil,-50
Hark, Station! Behold the data I present you!
TIA Channel THD,-76.87764699416617,dB,nil,-50
Hark, Station! Behold the data I present you!
Leakage Current THD,-70.42956776448546,dB,nil,-38
Hark, Station! Behold the data I present you!
Voltage Channel SNR,36.92512940106988,dB,25,nil
Hark, Station! Behold the data I present you!
</t>
    </r>
    <r>
      <rPr>
        <sz val="12"/>
        <color rgb="FF00B0F0"/>
        <rFont val="Times New Roman"/>
        <family val="1"/>
      </rPr>
      <t>Voltage SNR closest freq,117.1875,Hz,nil,nil</t>
    </r>
    <r>
      <rPr>
        <sz val="12"/>
        <color theme="1"/>
        <rFont val="Times New Roman"/>
        <family val="1"/>
      </rPr>
      <t xml:space="preserve">
Hark, Station! Behold the data I present you!
TIA Channel SNR,36.85975505662183,dB,25,nil
Hark, Station! Behold the data I present you!
</t>
    </r>
    <r>
      <rPr>
        <sz val="12"/>
        <color rgb="FF00B0F0"/>
        <rFont val="Times New Roman"/>
        <family val="1"/>
      </rPr>
      <t>TIA SNR closest freq,117.1875,Hz,nil,nil</t>
    </r>
    <r>
      <rPr>
        <sz val="12"/>
        <color theme="1"/>
        <rFont val="Times New Roman"/>
        <family val="1"/>
      </rPr>
      <t xml:space="preserve">
Hark, Station! Behold the data I present you!
Leakage Current SNR,36.64500848955403,dB,10,nil
Hark, Station! Behold the data I present you!
</t>
    </r>
    <r>
      <rPr>
        <sz val="12"/>
        <color rgb="FF00B0F0"/>
        <rFont val="Times New Roman"/>
        <family val="1"/>
      </rPr>
      <t>Current SNR closest freq,117.1875,Hz,nil,nil</t>
    </r>
    <r>
      <rPr>
        <sz val="12"/>
        <color theme="1"/>
        <rFont val="Times New Roman"/>
        <family val="1"/>
      </rPr>
      <t xml:space="preserve">
Hark, Station! Behold the data I present you!
Voltage Channel Amplitude,0.04122077335447739,Ratio FS,nil,nil
Hark, Station! Behold the data I present you!
Voltage Channel Phase,-138.8234039603393,Degrees,nil,nil
Hark, Station! Behold the data I present you!
TIA Channel Amplitude,0.0742806994357139,Ratio FS,nil,nil
Hark, Station! Behold the data I present you!
TIA Channel Phase,-138.487335581771,Degrees,nil,nil
Hark, Station! Behold the data I present you!
Current Channel Amplitude,2.666251551470985E-06,Ratio FS,nil,nil
Hark, Station! Behold the data I present you!
</t>
    </r>
    <r>
      <rPr>
        <sz val="12"/>
        <color rgb="FF00B0F0"/>
        <rFont val="Times New Roman"/>
        <family val="1"/>
      </rPr>
      <t>Current Channel Phase,-138.0683275376645,Degrees,nil,nil</t>
    </r>
    <r>
      <rPr>
        <sz val="12"/>
        <color theme="1"/>
        <rFont val="Times New Roman"/>
        <family val="1"/>
      </rPr>
      <t xml:space="preserve">
Hark, Station! Behold the data I present you!
</t>
    </r>
    <r>
      <rPr>
        <sz val="12"/>
        <color rgb="FF00B0F0"/>
        <rFont val="Times New Roman"/>
        <family val="1"/>
      </rPr>
      <t>Calculated Resistance,10469.09256077053,Ohms,7000,13000</t>
    </r>
    <r>
      <rPr>
        <sz val="12"/>
        <color theme="1"/>
        <rFont val="Times New Roman"/>
        <family val="1"/>
      </rPr>
      <t xml:space="preserve">
Hark, Station! Behold the data I present you!
</t>
    </r>
    <r>
      <rPr>
        <sz val="12"/>
        <color rgb="FF00B0F0"/>
        <rFont val="Times New Roman"/>
        <family val="1"/>
      </rPr>
      <t>Calculated Capacitance,0.7708425963760591,nF,nil,1.5</t>
    </r>
    <r>
      <rPr>
        <sz val="12"/>
        <color theme="1"/>
        <rFont val="Times New Roman"/>
        <family val="1"/>
      </rPr>
      <t xml:space="preserve">
[00146CC0:0200011E] :-) 
</t>
    </r>
    <phoneticPr fontId="28" type="noConversion"/>
  </si>
  <si>
    <t>button_cylinder_Relay6_off
button_cylinder_Relay5_on</t>
    <phoneticPr fontId="28" type="noConversion"/>
  </si>
  <si>
    <t>button_cylinder_Relay5_off
button_cylinder_Relay7_on</t>
    <phoneticPr fontId="28" type="noConversion"/>
  </si>
  <si>
    <t>button_cylinder_Relay7_off
button_cylinder_Relay3_off</t>
    <phoneticPr fontId="28" type="noConversion"/>
  </si>
  <si>
    <t>TRACE_OPEN_Voltage SNR closest freq</t>
    <phoneticPr fontId="46" type="noConversion"/>
  </si>
  <si>
    <t>TRACE_OPEN_TIA SNR closest freq</t>
    <phoneticPr fontId="46" type="noConversion"/>
  </si>
  <si>
    <t>TRACE_OPEN_Current SNR closest freq</t>
    <phoneticPr fontId="46" type="noConversion"/>
  </si>
  <si>
    <t>TRACE_OPEN_Current Channel Phase</t>
    <phoneticPr fontId="46" type="noConversion"/>
  </si>
  <si>
    <t>TRACE_OPEN_Calculated Resistance</t>
    <phoneticPr fontId="46" type="noConversion"/>
  </si>
  <si>
    <t>TRACE_OPEN_Calculated Capacitance</t>
    <phoneticPr fontId="46" type="noConversion"/>
  </si>
  <si>
    <t>Version4.24</t>
    <phoneticPr fontId="23" type="noConversion"/>
  </si>
  <si>
    <t>QT0a:</t>
    <phoneticPr fontId="23" type="noConversion"/>
  </si>
  <si>
    <t>1. Add LDCM related test in QT0a for QF</t>
    <phoneticPr fontId="23" type="noConversion"/>
  </si>
  <si>
    <t>[100,125]</t>
    <phoneticPr fontId="28" type="noConversion"/>
  </si>
  <si>
    <t>[3000000,NA]</t>
    <phoneticPr fontId="28" type="noConversion"/>
  </si>
  <si>
    <t>[NA,0.5]</t>
    <phoneticPr fontId="28" type="noConversion"/>
  </si>
  <si>
    <t>[5200,5800]</t>
    <phoneticPr fontId="28" type="noConversion"/>
  </si>
  <si>
    <t>[NA,3.5]</t>
    <phoneticPr fontId="28" type="noConversion"/>
  </si>
  <si>
    <t>[NA,NA]</t>
    <phoneticPr fontId="28" type="noConversion"/>
  </si>
  <si>
    <t>[8500,11500]</t>
    <phoneticPr fontId="28" type="noConversion"/>
  </si>
  <si>
    <t>[170000,230000]</t>
    <phoneticPr fontId="28" type="noConversion"/>
  </si>
  <si>
    <t>[37.6,56.4]</t>
    <phoneticPr fontId="28" type="noConversion"/>
  </si>
  <si>
    <t>pmuset --ldo 2 --on
pmuadc --read ldo2</t>
    <phoneticPr fontId="28" type="noConversion"/>
  </si>
  <si>
    <t>Version4.26</t>
    <phoneticPr fontId="23" type="noConversion"/>
  </si>
  <si>
    <t>[1000000,NA]</t>
    <phoneticPr fontId="28" type="noConversion"/>
  </si>
  <si>
    <t>[600000,NA]</t>
    <phoneticPr fontId="28" type="noConversion"/>
  </si>
  <si>
    <t>1. Update SBU1_OPEN_Calculated Resistance limit to [1000000,NA] and SBU1_47nF_Calculated Resistance limit to [600000,NA]</t>
    <phoneticPr fontId="23" type="noConversion"/>
  </si>
  <si>
    <t>Confirmed with Real_lei</t>
    <phoneticPr fontId="23" type="noConversion"/>
  </si>
  <si>
    <r>
      <rPr>
        <sz val="12"/>
        <color rgb="FF0000FF"/>
        <rFont val="Times New Roman"/>
        <family val="1"/>
      </rPr>
      <t>charge --setma 0 --force</t>
    </r>
    <r>
      <rPr>
        <sz val="12"/>
        <color indexed="8"/>
        <rFont val="Times New Roman"/>
        <family val="1"/>
      </rPr>
      <t xml:space="preserve">
bl -o
device -k gasgauge -g average-power</t>
    </r>
  </si>
  <si>
    <t>1.Update command from  "charge --setma 0 " to "charge --setma 0 --force" in Battery_Power_BL_Off test item</t>
    <phoneticPr fontId="23" type="noConversion"/>
  </si>
  <si>
    <t>2. Add ALS related command in "Dark _Response_Bright_Ch_5 @ALS_FH_Left" test item</t>
    <phoneticPr fontId="23" type="noConversion"/>
  </si>
  <si>
    <t>Version4.27</t>
    <phoneticPr fontId="23" type="noConversion"/>
  </si>
  <si>
    <r>
      <t>[0x2E,</t>
    </r>
    <r>
      <rPr>
        <sz val="12"/>
        <color rgb="FF0000FF"/>
        <rFont val="Times New Roman"/>
        <family val="1"/>
      </rPr>
      <t>0x47]</t>
    </r>
    <phoneticPr fontId="23" type="noConversion"/>
  </si>
  <si>
    <t>[0x3,0x4]</t>
    <phoneticPr fontId="23" type="noConversion"/>
  </si>
  <si>
    <t>Front_Camera_Project</t>
    <phoneticPr fontId="23" type="noConversion"/>
  </si>
  <si>
    <t>pattern --fatp 12</t>
    <phoneticPr fontId="23"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</si>
  <si>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3" type="noConversion"/>
  </si>
  <si>
    <t>Penrose_FREQ@IR1_TONE1</t>
  </si>
  <si>
    <t>led_ALS1ON(mode1)
led_ALS1OFF</t>
    <phoneticPr fontId="23" type="noConversion"/>
  </si>
  <si>
    <t>rdar://60577252 (J5xx P1 QT0a Penrose test command tracking)
Pending P1 unit and diags cmd to validate
Use the mean data for the IR/Green AC ratio calculation:
CH0/CH1=AC ratio, do not use absolute value.</t>
    <phoneticPr fontId="23" type="noConversion"/>
  </si>
  <si>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</si>
  <si>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</si>
  <si>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</si>
  <si>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</si>
  <si>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</si>
  <si>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</si>
  <si>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</si>
  <si>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</si>
  <si>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</si>
  <si>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</si>
  <si>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</si>
  <si>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</si>
  <si>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</si>
  <si>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</si>
  <si>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</si>
  <si>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</si>
  <si>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</si>
  <si>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</si>
  <si>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</si>
  <si>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</si>
  <si>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</si>
  <si>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</si>
  <si>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</si>
  <si>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</si>
  <si>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</si>
  <si>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</si>
  <si>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Penrose_IR_AC_Voltage@Ch0-4W/m^2</t>
    <phoneticPr fontId="23" type="noConversion"/>
  </si>
  <si>
    <t>Penrose_IR_AC_Voltage@Ch1-4W/m^2</t>
    <phoneticPr fontId="23" type="noConversion"/>
  </si>
  <si>
    <t>Penrose_IR_AC_Ratio-4W/m^2</t>
    <phoneticPr fontId="23" type="noConversion"/>
  </si>
  <si>
    <t>led_ALS2ON(mode2)
led_ALS2OFF</t>
    <phoneticPr fontId="23" type="noConversion"/>
  </si>
  <si>
    <t>Penrose_Green_AC_Voltage@Ch0-3.4Klux</t>
    <phoneticPr fontId="23" type="noConversion"/>
  </si>
  <si>
    <t>Penrose_Green_AC_Voltage@Ch1-3.4Klux</t>
    <phoneticPr fontId="23" type="noConversion"/>
  </si>
  <si>
    <t>Penrose_Green_AC_Ratio-3.4Klux</t>
    <phoneticPr fontId="23" type="noConversion"/>
  </si>
  <si>
    <t>led_ALS2ON(mode4)
led_ALS2OFF</t>
    <phoneticPr fontId="23"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</si>
  <si>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3" type="noConversion"/>
  </si>
  <si>
    <t>led_ALS2ON(mode6)
led_ALS2OFF</t>
    <phoneticPr fontId="23" type="noConversion"/>
  </si>
  <si>
    <t>MIC</t>
    <phoneticPr fontId="28" type="noConversion"/>
  </si>
  <si>
    <t>Version4.28</t>
    <phoneticPr fontId="23" type="noConversion"/>
  </si>
  <si>
    <t>1. Change Front_Camera_Project limit to [0x2E,0x47] follow ERS "099-21758-12_PA_System_ERS.pdf"</t>
    <phoneticPr fontId="23" type="noConversion"/>
  </si>
  <si>
    <t>[0x0]|[0x4]</t>
    <phoneticPr fontId="28" type="noConversion"/>
  </si>
  <si>
    <t>[0x0B]</t>
    <phoneticPr fontId="23" type="noConversion"/>
  </si>
  <si>
    <t>[0x21,0x3F]</t>
    <phoneticPr fontId="28" type="noConversion"/>
  </si>
  <si>
    <t>[0x35]|[0x55]</t>
    <phoneticPr fontId="28" type="noConversion"/>
  </si>
  <si>
    <t>1. Change Jasper NVM related limits follow ERS "099-23962_JA-B_System_ERS_v3.pdf"</t>
    <phoneticPr fontId="23" type="noConversion"/>
  </si>
  <si>
    <t>[0xCB,0xD8]</t>
    <phoneticPr fontId="28" type="noConversion"/>
  </si>
  <si>
    <t>[0x20,0x2D]</t>
    <phoneticPr fontId="28" type="noConversion"/>
  </si>
  <si>
    <t>[0x78]|[0xB8]</t>
    <phoneticPr fontId="28" type="noConversion"/>
  </si>
  <si>
    <t>[0x33,0x54]</t>
    <phoneticPr fontId="28" type="noConversion"/>
  </si>
  <si>
    <t>[0x34,0x43]</t>
    <phoneticPr fontId="28" type="noConversion"/>
  </si>
  <si>
    <t>Version4.29</t>
    <phoneticPr fontId="23" type="noConversion"/>
  </si>
  <si>
    <t>CT2:</t>
    <phoneticPr fontId="23" type="noConversion"/>
  </si>
  <si>
    <t>By Scount</t>
    <phoneticPr fontId="23" type="noConversion"/>
  </si>
  <si>
    <t>1.Update Jasper NVM related limits follow ERS "099-23962_JA-B_System_ERS_v4.pdf"</t>
    <phoneticPr fontId="23" type="noConversion"/>
  </si>
  <si>
    <t>Version4.30</t>
    <phoneticPr fontId="23" type="noConversion"/>
  </si>
  <si>
    <t>VolUp_Button_Test</t>
    <phoneticPr fontId="28" type="noConversion"/>
  </si>
  <si>
    <t>VolDn_Button_Test</t>
    <phoneticPr fontId="28" type="noConversion"/>
  </si>
  <si>
    <t>Volume_Up_Force_Sensor_Value</t>
    <phoneticPr fontId="28" type="noConversion"/>
  </si>
  <si>
    <t>Volume_Down_Force_Sensor_Value</t>
    <phoneticPr fontId="28" type="noConversion"/>
  </si>
  <si>
    <t>QT0a:</t>
    <phoneticPr fontId="23" type="noConversion"/>
  </si>
  <si>
    <t>1.Change the sequence of button related test item(only for QF)</t>
    <phoneticPr fontId="23" type="noConversion"/>
  </si>
  <si>
    <t>Version4.31</t>
    <phoneticPr fontId="23" type="noConversion"/>
  </si>
  <si>
    <t>1.Update scorpius FW, Catch the output as 0x53b</t>
    <phoneticPr fontId="23" type="noConversion"/>
  </si>
  <si>
    <t>Version4.32</t>
    <phoneticPr fontId="23" type="noConversion"/>
  </si>
  <si>
    <t>[0x08||0x09||0x50||0x51]||0x58||0x11]</t>
    <phoneticPr fontId="28" type="noConversion"/>
  </si>
  <si>
    <t>[0x0D]</t>
    <phoneticPr fontId="28" type="noConversion"/>
  </si>
  <si>
    <t>1.Update Jasper NVM related limits follow ERS "099-23962_JA-B_System_ERS_v6.pdf"</t>
    <phoneticPr fontId="23" type="noConversion"/>
  </si>
  <si>
    <r>
      <t xml:space="preserve">smokey ScorpiusHid --run --test "Set" --args "ReportID=0x31, ReportPayload='{0x06,0x00,0x8C}'"
</t>
    </r>
    <r>
      <rPr>
        <sz val="12"/>
        <color rgb="FF0000FF"/>
        <rFont val="Times New Roman"/>
        <family val="1"/>
      </rPr>
      <t>wait 50</t>
    </r>
    <r>
      <rPr>
        <sz val="12"/>
        <rFont val="Times New Roman"/>
        <family val="1"/>
      </rPr>
      <t xml:space="preserve">
smokey ScorpiusHid --run --test "Get" --args "ReportID=0x31" </t>
    </r>
    <phoneticPr fontId="23" type="noConversion"/>
  </si>
  <si>
    <r>
      <t xml:space="preserve">smokey ScorpiusHid --run --test "Set" --args "ReportID=0x31, ReportPayload='{0x07,0x00,0x8C}'" 
</t>
    </r>
    <r>
      <rPr>
        <sz val="12"/>
        <color rgb="FF0000FF"/>
        <rFont val="Times New Roman"/>
        <family val="1"/>
      </rPr>
      <t>wait 50</t>
    </r>
    <r>
      <rPr>
        <sz val="12"/>
        <rFont val="Times New Roman"/>
        <family val="1"/>
      </rPr>
      <t xml:space="preserve">
smokey ScorpiusHid --run --test "Get" --args "ReportID=0x31" </t>
    </r>
    <phoneticPr fontId="23" type="noConversion"/>
  </si>
  <si>
    <r>
      <t xml:space="preserve">camisp --find
</t>
    </r>
    <r>
      <rPr>
        <sz val="12"/>
        <color rgb="FF0000FF"/>
        <rFont val="Times New Roman"/>
        <family val="1"/>
      </rPr>
      <t>device -k gasgauge -g current
device -k gasgauge -g voltage</t>
    </r>
    <phoneticPr fontId="23" type="noConversion"/>
  </si>
  <si>
    <t># Catch SCRP_Vbatt&amp;SCRP_Ibatt#Need upload Attributes</t>
    <phoneticPr fontId="23" type="noConversion"/>
  </si>
  <si>
    <r>
      <t xml:space="preserve">smokey ScorpiusHid --run --test "Set" --args "ReportID=0x05, ReportPayload='{0x00, 0x46}'"
</t>
    </r>
    <r>
      <rPr>
        <sz val="12"/>
        <color rgb="FF0000FF"/>
        <rFont val="Times New Roman"/>
        <family val="1"/>
      </rPr>
      <t>wait 15</t>
    </r>
    <r>
      <rPr>
        <sz val="12"/>
        <rFont val="Times New Roman"/>
        <family val="1"/>
      </rPr>
      <t xml:space="preserve">
smokey ScorpiusHid --run --test "Get" --args "ReportID=0x05"
smokey ScorpiusHid --run --test "Mem16" --args "Address=0x00012360, Length=220"
smokey ScorpiusHid --run --test "Mem16" --args "Address=0x00012430, Length=220"
smokey ScorpiusHid --run --test "Mem16" --args "Address=0x00012500, Length=220"
</t>
    </r>
    <r>
      <rPr>
        <sz val="12"/>
        <color rgb="FF0000FF"/>
        <rFont val="Times New Roman"/>
        <family val="1"/>
      </rPr>
      <t>wait 60</t>
    </r>
    <r>
      <rPr>
        <sz val="12"/>
        <rFont val="Times New Roman"/>
        <family val="1"/>
      </rPr>
      <t xml:space="preserve">
smokey ScorpiusHid --run --test "Print_Sector" --args "MTP_sector=126"
smokey ScorpiusHid --run --test "Set" --args "ReportID=0x03, ReportPayload='{0xD4, 0x17, 0xf4, 0x01}'"
smokey ScorpiusHid --run --test "Set" --args "ReportID=0x41, ReportPayload='{0x08, 0x0c, 0x00, 0x40, 0x08, 0x00, 0x00, 0x00}'"
smokey ScorpiusHid --run --test "Write_Word" --args "MTP_sector=126, MTP_Word_Idx=0, MTP_Value=1"
smokey ScorpiusHid --run --test "Write_Word" --args "MTP_sector=126, MTP_Word_Idx=1, MTP_Value=2"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smokey ScorpiusHid --run --test "Set" --args "ReportID=0x91, ReportPayload={}"</t>
    </r>
    <r>
      <rPr>
        <sz val="12"/>
        <rFont val="Times New Roman"/>
        <family val="1"/>
      </rPr>
      <t xml:space="preserve">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"MTP_sector=126"
smokey ScorpiusHid --run --test "Print_Sector" --args "MTP_sector=127"</t>
    </r>
    <phoneticPr fontId="23" type="noConversion"/>
  </si>
  <si>
    <r>
      <t xml:space="preserve">socgpio --port 5 --pin 20 --output 1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 
socgpio --port 5 --pin 20 --output 0
smokey ScorpiusHid --run --test "Set" --args "ReportID=0x40, ReportPayload='{0x9C,0x3C,0x00,0x40}'"
</t>
    </r>
    <r>
      <rPr>
        <sz val="12"/>
        <color rgb="FF0000FF"/>
        <rFont val="Times New Roman"/>
        <family val="1"/>
      </rPr>
      <t>wait 5</t>
    </r>
    <r>
      <rPr>
        <sz val="12"/>
        <rFont val="Times New Roman"/>
        <family val="1"/>
      </rPr>
      <t xml:space="preserve">
smokey ScorpiusHid --run --test "Get" --args "ReportID=0x40"</t>
    </r>
    <phoneticPr fontId="23"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</si>
  <si>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3" type="noConversion"/>
  </si>
  <si>
    <r>
      <t xml:space="preserve">smokeyshell -r
</t>
    </r>
    <r>
      <rPr>
        <sz val="12"/>
        <color theme="1"/>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"Get" --args "ReportID=0xBB"</t>
    </r>
    <phoneticPr fontId="23" type="noConversion"/>
  </si>
  <si>
    <r>
      <t xml:space="preserve">smokey ScorpiusHid --run --test "Set" --args "ReportID=0x03, ReportPayload='{0xD4, 0x17, 0xf4, 0x01}'"
smokey ScorpiusHid --run --test "Set" --args "ReportID=0x41, ReportPayload='{0x08, 0x0c, 0x00, 0x40, 0x08, 0x00, 0x00, 0x00}'"
i2c -w 6 0x39 6
</t>
    </r>
    <r>
      <rPr>
        <sz val="12"/>
        <color rgb="FF0000FF"/>
        <rFont val="Times New Roman"/>
        <family val="1"/>
      </rPr>
      <t>wait 1000</t>
    </r>
    <r>
      <rPr>
        <sz val="12"/>
        <rFont val="Times New Roman"/>
        <family val="1"/>
      </rPr>
      <t xml:space="preserve">
i2c -w 6 0x39 6
smokey ScorpiusHid --run --test "Set" --args "ReportID=0x09, ReportPayload='{0x01}'"
smokey ScorpiusHid --run --test "Print_Sector" --args "MTP_sector=127"  
smokey ScorpiusHid --run --test "Print_Sector" --args "MTP_sector=126"</t>
    </r>
    <phoneticPr fontId="28" type="noConversion"/>
  </si>
  <si>
    <t>SCRP_DOTARA_SWDIO_1V8_High
SCRP_DOTARA_SWDIO_1V8_Low
SCRP_DOTARA_SWDCLK_1V8_High
SCRP_DOTARA_SWDCLK_1V8_Low</t>
    <phoneticPr fontId="23"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</si>
  <si>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socgpio --port 0 --pin 140 --output 0
socgpio --port 0 --pin 107 --output 0
smokey ScorpiusHid --run --test "Set" --args "ReportID=0x40, ReportPayload='{0x00,0x0C,0x00,0x40}'"
</t>
    </r>
    <r>
      <rPr>
        <sz val="12"/>
        <color rgb="FF0000FF"/>
        <rFont val="Times New Roman"/>
        <family val="1"/>
      </rPr>
      <t>wait 5</t>
    </r>
    <r>
      <rPr>
        <sz val="12"/>
        <rFont val="Times New Roman"/>
        <family val="1"/>
      </rPr>
      <t xml:space="preserve">
smokey ScorpiusHid --run --test "Get" --args "ReportID=0x40"
smokey ScorpiusHid --run --test "Set" --args "ReportID=0x41, ReportPayload='{0x08,0x35,0x00,0x40,0x01,0x00,0x00,0x00}'"</t>
    </r>
    <phoneticPr fontId="23"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</si>
  <si>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3" type="noConversion"/>
  </si>
  <si>
    <r>
      <t xml:space="preserve">smokey ScorpiusHid --run --test "Set" --args "ReportID=0x03, </t>
    </r>
    <r>
      <rPr>
        <sz val="12"/>
        <color theme="1"/>
        <rFont val="Times New Roman"/>
        <family val="1"/>
      </rPr>
      <t>ReportPayload='{0xD4, 0x17, 0xf4, 0x01}'"</t>
    </r>
    <r>
      <rPr>
        <sz val="12"/>
        <rFont val="Times New Roman"/>
        <family val="1"/>
      </rPr>
      <t xml:space="preserve">
smokey ScorpiusHid --run --test "Set" --args "ReportID=0x41, ReportPayload='{0x98, 0x36, 0x00, 0x40, 0x80, 0x01, 0x00, 0x00}'"
smokey ScorpiusHid --run --test "Set" --args "ReportID=0x40, ReportPayload='{0x98, 0x34, 0x00, 0x40}'"
</t>
    </r>
    <r>
      <rPr>
        <sz val="12"/>
        <color rgb="FF0000FF"/>
        <rFont val="Times New Roman"/>
        <family val="1"/>
      </rPr>
      <t>wait 5</t>
    </r>
    <r>
      <rPr>
        <sz val="12"/>
        <rFont val="Times New Roman"/>
        <family val="1"/>
      </rPr>
      <t xml:space="preserve">
smokey ScorpiusHid --run --test "Get" --args "ReportID=0x40"
smokey ScorpiusHid --run --test "Set" --args "ReportID=0x31, ReportPayload='{0x00,0x00,0x8C}'"
</t>
    </r>
    <r>
      <rPr>
        <sz val="12"/>
        <color rgb="FF0000FF"/>
        <rFont val="Times New Roman"/>
        <family val="1"/>
      </rPr>
      <t>wait 5</t>
    </r>
    <r>
      <rPr>
        <sz val="12"/>
        <rFont val="Times New Roman"/>
        <family val="1"/>
      </rPr>
      <t xml:space="preserve">
smokey ScorpiusHid --run --test "Get" --args "ReportID=0x31, ReportPayload={}"
smokey ScorpiusHid --run --test "Set" --args "ReportID=0x91, ReportPayload={}"
smokey ScorpiusHid --run --test "Set" --args "ReportID=0x41, ReportPayload='{0x98, 0x35, 0x00, 0x40, 0x80, 0x01, 0x00, 0x00}'"
wait 1000</t>
    </r>
    <phoneticPr fontId="23" type="noConversion"/>
  </si>
  <si>
    <t>Version4.33</t>
    <phoneticPr fontId="23" type="noConversion"/>
  </si>
  <si>
    <t>QT0a:</t>
    <phoneticPr fontId="23" type="noConversion"/>
  </si>
  <si>
    <t>1. Follow the Scorpius ERS "J5xx FATP Scorpius ERS EVT_V2.0 20200930" to update the command and delay</t>
    <phoneticPr fontId="23" type="noConversion"/>
  </si>
  <si>
    <t>By Daniel Cen</t>
    <phoneticPr fontId="23" type="noConversion"/>
  </si>
  <si>
    <t>Version4.34</t>
    <phoneticPr fontId="23" type="noConversion"/>
  </si>
  <si>
    <t>Ready</t>
    <phoneticPr fontId="28" type="noConversion"/>
  </si>
  <si>
    <t>Catch the output as 0x053F</t>
    <phoneticPr fontId="23" type="noConversion"/>
  </si>
  <si>
    <t>1.Update scorpius FW, Catch the output as 0x053F.(only for QN)</t>
    <phoneticPr fontId="23" type="noConversion"/>
  </si>
  <si>
    <r>
      <t xml:space="preserve">sensor --listsensors
sensor --sel compass --init
sensor --sel compass --sample 1000ms </t>
    </r>
    <r>
      <rPr>
        <sz val="12"/>
        <color rgb="FF0000FF"/>
        <rFont val="Times New Roman"/>
        <family val="1"/>
      </rPr>
      <t>--stream</t>
    </r>
    <r>
      <rPr>
        <sz val="12"/>
        <color indexed="8"/>
        <rFont val="Times New Roman"/>
        <family val="1"/>
      </rPr>
      <t xml:space="preserve"> --stats
sensor --sel compass --turnoff </t>
    </r>
  </si>
  <si>
    <t>Ready</t>
    <phoneticPr fontId="23" type="noConversion"/>
  </si>
  <si>
    <r>
      <t xml:space="preserve">ace -r 0x03
ace --4cc OTPr --txdata "0x80" --rxdata 4
</t>
    </r>
    <r>
      <rPr>
        <sz val="12"/>
        <color indexed="26"/>
        <rFont val="Times New Roman"/>
        <family val="1"/>
      </rPr>
      <t>// These 4 bytes should match :  0xB21BA71D.  —&gt;PASS</t>
    </r>
    <phoneticPr fontId="23" type="noConversion"/>
  </si>
  <si>
    <t>Version4.35</t>
    <phoneticPr fontId="23" type="noConversion"/>
  </si>
  <si>
    <t>QT0a:</t>
    <phoneticPr fontId="23" type="noConversion"/>
  </si>
  <si>
    <t xml:space="preserve">ACE_OTP_FW
</t>
    <phoneticPr fontId="28" type="noConversion"/>
  </si>
  <si>
    <t>2. Add LDCM related test in QT0a for QN</t>
    <phoneticPr fontId="23" type="noConversion"/>
  </si>
  <si>
    <t>1.Update ACE_OTP_FW from 0xF5432CDA to 0xB21BA71D. (only for QN)</t>
    <phoneticPr fontId="23" type="noConversion"/>
  </si>
  <si>
    <r>
      <t xml:space="preserve">QN:ACE OTP FW: 0xB2 0x1B 0xA7 0x1D
</t>
    </r>
    <r>
      <rPr>
        <sz val="12"/>
        <color rgb="FF000000"/>
        <rFont val="Times New Roman"/>
        <family val="1"/>
      </rPr>
      <t>QF:ACE OTP FW: 0xF5 0x43 0x2C 0xDA</t>
    </r>
    <r>
      <rPr>
        <sz val="12"/>
        <color rgb="FF0000FF"/>
        <rFont val="Times New Roman"/>
        <family val="1"/>
      </rPr>
      <t xml:space="preserve">
</t>
    </r>
    <phoneticPr fontId="28" type="noConversion"/>
  </si>
  <si>
    <t>Version4.36</t>
    <phoneticPr fontId="23" type="noConversion"/>
  </si>
  <si>
    <t>1.Update scorpius FW, Catch the output as 0x053F.( for QF)</t>
    <phoneticPr fontId="23" type="noConversion"/>
  </si>
  <si>
    <t>Version4.37</t>
    <phoneticPr fontId="23" type="noConversion"/>
  </si>
  <si>
    <t>QT0a:</t>
    <phoneticPr fontId="23" type="noConversion"/>
  </si>
  <si>
    <t xml:space="preserve">1.Update new LDCM smokey script in QT0a station(only for QN) </t>
    <phoneticPr fontId="23" type="noConversion"/>
  </si>
  <si>
    <r>
      <rPr>
        <sz val="12"/>
        <color rgb="FF0000FF"/>
        <rFont val="Times New Roman"/>
        <family val="1"/>
      </rPr>
      <t>smokey Smokey_LDCM --run --test ldcmAlgMeasure --testargs "ldcmAlgMeasure, Path='float', Resistance='open', Cap='open', Station='bench'"(for QN)</t>
    </r>
    <r>
      <rPr>
        <sz val="12"/>
        <color indexed="8"/>
        <rFont val="Times New Roman"/>
        <family val="1"/>
      </rPr>
      <t xml:space="preserve">
smokey Smokey_LDCM --run --test LDCMFloat(for QF)</t>
    </r>
    <phoneticPr fontId="28" type="noConversion"/>
  </si>
  <si>
    <r>
      <rPr>
        <sz val="12"/>
        <color rgb="FF0000FF"/>
        <rFont val="Times New Roman"/>
        <family val="1"/>
      </rPr>
      <t>smokey Smokey_LDCM --run --test ldcmAlgMeasure --testargs "ldcmAlgMeasure, Path='zref', Resistance='5.49', Cap='open', Station='bench'"(for QN)</t>
    </r>
    <r>
      <rPr>
        <sz val="12"/>
        <color theme="1"/>
        <rFont val="Times New Roman"/>
        <family val="1"/>
      </rPr>
      <t xml:space="preserve">
smokey Smokey_LDCM --run --test LDCMZref(for QF)</t>
    </r>
    <phoneticPr fontId="28" type="noConversion"/>
  </si>
  <si>
    <t>SBU1_47nF_Calculated Resistance</t>
    <phoneticPr fontId="28" type="noConversion"/>
  </si>
  <si>
    <r>
      <rPr>
        <sz val="12"/>
        <color rgb="FF0000FF"/>
        <rFont val="Times New Roman"/>
        <family val="1"/>
      </rPr>
      <t>smokey Smokey_LDCM --run --test ldcmAlgMeasure --testargs "ldcmAlgMeasure, Path='ace', Resistance='open', Cap='open', Station='bench'"(for QN)</t>
    </r>
    <r>
      <rPr>
        <sz val="12"/>
        <color theme="1"/>
        <rFont val="Times New Roman"/>
        <family val="1"/>
      </rPr>
      <t xml:space="preserve">
smokey Smokey_LDCM --run --test LDCMSBUOpen(for QF)</t>
    </r>
    <phoneticPr fontId="28" type="noConversion"/>
  </si>
  <si>
    <r>
      <rPr>
        <sz val="12"/>
        <color rgb="FF0000FF"/>
        <rFont val="Times New Roman"/>
        <family val="1"/>
      </rPr>
      <t>smokey Smokey_LDCM --run --test ldcmAlgMeasure --testargs "ldcmAlgMeasure, Path='ace', Resistance='10', Cap='open', Station='bench'"(for QN)</t>
    </r>
    <r>
      <rPr>
        <sz val="12"/>
        <color theme="1"/>
        <rFont val="Times New Roman"/>
        <family val="1"/>
      </rPr>
      <t xml:space="preserve">
smokey Smokey_LDCM --run --test LDCMSBU10k(for QF)
</t>
    </r>
    <phoneticPr fontId="28" type="noConversion"/>
  </si>
  <si>
    <r>
      <rPr>
        <sz val="12"/>
        <color rgb="FF0000FF"/>
        <rFont val="Times New Roman"/>
        <family val="1"/>
      </rPr>
      <t>smokey Smokey_LDCM --run --test ldcmAlgMeasure --testargs "ldcmAlgMeasure, Path='ace', Resistance='200', Cap='open', Station='bench'"(for QN)</t>
    </r>
    <r>
      <rPr>
        <sz val="12"/>
        <color theme="1"/>
        <rFont val="Times New Roman"/>
        <family val="1"/>
      </rPr>
      <t xml:space="preserve">
smokey Smokey_LDCM --run --test LDCMSBU200k(for QF)
</t>
    </r>
    <phoneticPr fontId="28" type="noConversion"/>
  </si>
  <si>
    <r>
      <rPr>
        <sz val="12"/>
        <color rgb="FF0000FF"/>
        <rFont val="Times New Roman"/>
        <family val="1"/>
      </rPr>
      <t>smokey Smokey_LDCM --run --test ldcmAlgMeasure --testargs "ldcmAlgMeasure, Path='ace', Resistance='open', Cap='47', Station='bench'"(for QN)</t>
    </r>
    <r>
      <rPr>
        <sz val="12"/>
        <color theme="1"/>
        <rFont val="Times New Roman"/>
        <family val="1"/>
      </rPr>
      <t xml:space="preserve">
smokey Smokey_LDCM --run --test LDCMSBU47nF(for QF)</t>
    </r>
    <phoneticPr fontId="28" type="noConversion"/>
  </si>
  <si>
    <t>button_cylinder_Relay3_on</t>
    <phoneticPr fontId="28" type="noConversion"/>
  </si>
  <si>
    <r>
      <rPr>
        <sz val="12"/>
        <color rgb="FF0000FF"/>
        <rFont val="Times New Roman"/>
        <family val="1"/>
      </rPr>
      <t>smokey Smokey_LDCM --run --test ldcmAlgMeasure --testargs "ldcmAlgMeasure, Path='ldcm', Resistance='open', Cap='open', Station='bench'"(for QN)</t>
    </r>
    <r>
      <rPr>
        <sz val="12"/>
        <color theme="1"/>
        <rFont val="Times New Roman"/>
        <family val="1"/>
      </rPr>
      <t xml:space="preserve">
smokey Smokey_LDCM --run --test LDCMDedicatedOpen(for QF)</t>
    </r>
    <phoneticPr fontId="28" type="noConversion"/>
  </si>
  <si>
    <t>smokey Smokey_LDCM --run --test ldcmAlgMeasure --testargs "ldcmAlgMeasure, Path='loopback', Resistance='24.9', Cap='open', Station='bench'"(for QN)</t>
    <phoneticPr fontId="28" type="noConversion"/>
  </si>
  <si>
    <t>LoopBack_Voltage SNR closest freq</t>
    <phoneticPr fontId="46" type="noConversion"/>
  </si>
  <si>
    <t>LoopBack_TIA SNR closest freq</t>
    <phoneticPr fontId="46" type="noConversion"/>
  </si>
  <si>
    <t>LoopBack_Current SNR closest freq</t>
    <phoneticPr fontId="46" type="noConversion"/>
  </si>
  <si>
    <t>LoopBack_Current Channel Phase</t>
    <phoneticPr fontId="46" type="noConversion"/>
  </si>
  <si>
    <t>LoopBack_Calculated Resistance</t>
    <phoneticPr fontId="46" type="noConversion"/>
  </si>
  <si>
    <t>LoopBack_Calculated Capacitance</t>
    <phoneticPr fontId="46" type="noConversion"/>
  </si>
  <si>
    <t>Version4.38</t>
    <phoneticPr fontId="23" type="noConversion"/>
  </si>
  <si>
    <t xml:space="preserve">1.Add LDCM loopback test(only for QN) </t>
    <phoneticPr fontId="23" type="noConversion"/>
  </si>
  <si>
    <t>Version4.39</t>
    <phoneticPr fontId="23" type="noConversion"/>
  </si>
  <si>
    <t>Fos:</t>
    <phoneticPr fontId="23" type="noConversion"/>
  </si>
  <si>
    <t>Ready</t>
    <phoneticPr fontId="23" type="noConversion"/>
  </si>
  <si>
    <t>Sim_Tray_Test</t>
    <phoneticPr fontId="23" type="noConversion"/>
  </si>
  <si>
    <t>boardid
baseband --off
baseband --on
baseband --load_firmware
baseband --wait_for_ready
baseband --send_cmd 'at+cfun=4'
baseband --send_cmd "DE C0 7E AB 78 00 30 00 00 41 00 00 04 20 10 00 00 00 00 00 06 20 10 00 00 00 00 00 08 20 10 00 01 00 00 00"
baseband -p
baseband --off</t>
    <phoneticPr fontId="23" type="noConversion"/>
  </si>
  <si>
    <t>baseband --off
baseband --on
baseband --load_firmware</t>
    <phoneticPr fontId="23" type="noConversion"/>
  </si>
  <si>
    <t xml:space="preserve">1.Add Sim_Tray_Test after item "Backlight_Test"(only for QF) </t>
    <phoneticPr fontId="23" type="noConversion"/>
  </si>
  <si>
    <t>(Note: Before testing this item, judge the unit is Cell or WIFI, if it is Cell, add a popup prompt for the OP to unplug/plug the SIM tray before and after testing,  if it is WIFI, just skip this item )</t>
    <phoneticPr fontId="23" type="noConversion"/>
  </si>
  <si>
    <t>[32370,NA]</t>
    <phoneticPr fontId="28" type="noConversion"/>
  </si>
  <si>
    <t>Version4.40</t>
    <phoneticPr fontId="23" type="noConversion"/>
  </si>
  <si>
    <t>QT0a:</t>
    <phoneticPr fontId="23" type="noConversion"/>
  </si>
  <si>
    <t>1.Update LoopBack_Calculated Resistance limit from [17430,32370] to [32370,NA] (for QN)</t>
    <phoneticPr fontId="23" type="noConversion"/>
  </si>
  <si>
    <t>Version4.41</t>
    <phoneticPr fontId="23" type="noConversion"/>
  </si>
  <si>
    <t>reg select pmu
reg read 0x694c 7</t>
    <phoneticPr fontId="23" type="noConversion"/>
  </si>
  <si>
    <t>reg select pmu
reg read 0x9F1C
smc fread BCDC</t>
    <phoneticPr fontId="23" type="noConversion"/>
  </si>
  <si>
    <t>Backlight_Test</t>
    <phoneticPr fontId="23" type="noConversion"/>
  </si>
  <si>
    <t>1. QN delete "Backlight_Test" and QF change the test command of backlight test</t>
    <phoneticPr fontId="23" type="noConversion"/>
  </si>
  <si>
    <t>By Daniel</t>
    <phoneticPr fontId="23" type="noConversion"/>
  </si>
  <si>
    <t>QN don't need this test item, QF logic as below:
[00020498:2083C91E] :-) reg select pmu   
Setting active device to "pmu"
OK
[00020498:2083C91E] :-) reg read 0x694c 7
0x694C =&gt; 0x00
0x694D =&gt; 0x00
0x694E =&gt; 0x00
0x694F =&gt; 0x00
0x6950 =&gt; 0x00
0x6951 =&gt; 0x00
0x6952 =&gt; 0x00
OK
[00020498:2083C91E] :-)
=&gt; All return value should be 0x00</t>
    <phoneticPr fontId="23" type="noConversion"/>
  </si>
  <si>
    <t>QN don't need this test item, QF logic as below:
[00020498:2083C91E] :-) reg select pmu   
Setting active device to "pmu"
OK
[00020498:2083C91E] :-) reg read 0x694c 7
0x694C =&gt; 0x00
0x694D =&gt; 0x00
0x694E =&gt; 0x00
0x694F =&gt; 0x00
0x6950 =&gt; 0x00
0x6951 =&gt; 0x00
0x6952 =&gt; 0x00
OK
[00020498:2083C91E] :-)
=&gt; All return value should be 0x00</t>
    <phoneticPr fontId="23" type="noConversion"/>
  </si>
  <si>
    <t>Version4.42</t>
    <phoneticPr fontId="23" type="noConversion"/>
  </si>
  <si>
    <t>CG-QT:</t>
    <phoneticPr fontId="23" type="noConversion"/>
  </si>
  <si>
    <t>1. QN delete "Backlight_Test" and QF change the test command of backlight test</t>
    <phoneticPr fontId="23" type="noConversion"/>
  </si>
  <si>
    <t>reg select pmu
reg read 0x694c 7</t>
    <phoneticPr fontId="23" type="noConversion"/>
  </si>
  <si>
    <t>By Han</t>
    <phoneticPr fontId="23" type="noConversion"/>
  </si>
  <si>
    <t>1. QN delete "Backlight_High_Low_Test" and QF change the test command of backlight_High_Low_test</t>
    <phoneticPr fontId="23" type="noConversion"/>
  </si>
  <si>
    <t>Version4.43</t>
    <phoneticPr fontId="23" type="noConversion"/>
  </si>
  <si>
    <t>cylinder_LOCKON
cylinder_CABLEON</t>
    <phoneticPr fontId="23" type="noConversion"/>
  </si>
  <si>
    <t>version
charge --auto</t>
    <phoneticPr fontId="23" type="noConversion"/>
  </si>
  <si>
    <t>cbwrite 0x83 incomplete</t>
    <phoneticPr fontId="23" type="noConversion"/>
  </si>
  <si>
    <t>Add_Attribute_LCM_CFG</t>
    <phoneticPr fontId="23" type="noConversion"/>
  </si>
  <si>
    <t>CLCD_ID</t>
    <phoneticPr fontId="23" type="noConversion"/>
  </si>
  <si>
    <t>syscfg print LCM#
 syscfg add LCM# FN18276001QJ5NK6GW4F86L6B4R0CA59MDS82720173736A3A1D2C82350BJGJ3M967VM3</t>
    <phoneticPr fontId="23" type="noConversion"/>
  </si>
  <si>
    <t>syscfg print LCM#</t>
    <phoneticPr fontId="23" type="noConversion"/>
  </si>
  <si>
    <t>Moped_Hash_Check</t>
    <phoneticPr fontId="23" type="noConversion"/>
  </si>
  <si>
    <t>pmuadc --sel potomac --read tbat</t>
    <phoneticPr fontId="23" type="noConversion"/>
  </si>
  <si>
    <t>sensor -l
sensor --sel accel --init</t>
    <phoneticPr fontId="23" type="noConversion"/>
  </si>
  <si>
    <t>sensor --sel gyro --init;wait 200
sensor --sel gyro --exectest selftest 
sensor --sel gyro --turnoff;wait 200</t>
    <phoneticPr fontId="23" type="noConversion"/>
  </si>
  <si>
    <t>sensor --sel compass --init</t>
    <phoneticPr fontId="23" type="noConversion"/>
  </si>
  <si>
    <t>sensor -s compass --conntest</t>
    <phoneticPr fontId="23" type="noConversion"/>
  </si>
  <si>
    <t xml:space="preserve">sensor -s compass --exectest selftest </t>
    <phoneticPr fontId="23" type="noConversion"/>
  </si>
  <si>
    <t>Magnetometer</t>
    <phoneticPr fontId="23" type="noConversion"/>
  </si>
  <si>
    <t>sensorreg -s compass -r 0x00 1
sensorreg -s compass -r 0x01 1</t>
    <phoneticPr fontId="23" type="noConversion"/>
  </si>
  <si>
    <t>VA_Version</t>
    <phoneticPr fontId="23" type="noConversion"/>
  </si>
  <si>
    <r>
      <t>[0x52||</t>
    </r>
    <r>
      <rPr>
        <sz val="12"/>
        <color rgb="FF0070C0"/>
        <rFont val="Times New Roman"/>
        <family val="1"/>
      </rPr>
      <t>0x92</t>
    </r>
    <r>
      <rPr>
        <sz val="12"/>
        <color indexed="8"/>
        <rFont val="Times New Roman"/>
        <family val="1"/>
      </rPr>
      <t>]</t>
    </r>
    <phoneticPr fontId="23" type="noConversion"/>
  </si>
  <si>
    <t>sensorreg -s compass -r 0x02</t>
    <phoneticPr fontId="23" type="noConversion"/>
  </si>
  <si>
    <t>sensorreg -s compass -w 0x29 0x53
sensorreg -s compass -w 0x2A 0x47
sensorreg -s compass -r 0x40 62
sensorreg -s compass -r 0x04
sensorreg -s compass -r 0x03</t>
    <phoneticPr fontId="23" type="noConversion"/>
  </si>
  <si>
    <t>Magnetometer</t>
    <phoneticPr fontId="23" type="noConversion"/>
  </si>
  <si>
    <t>VA_STD_X</t>
    <phoneticPr fontId="23" type="noConversion"/>
  </si>
  <si>
    <t>[0.001,1.4]</t>
    <phoneticPr fontId="23" type="noConversion"/>
  </si>
  <si>
    <t>QT_DEV_ID</t>
    <phoneticPr fontId="23" type="noConversion"/>
  </si>
  <si>
    <t>sensor --sel prox --init
sensor --sel prox --get device_id
sensor --sel prox --get rev_id
sensor --sel prox --get serial_num
sensor --sel prox --set datatype norm
sensor --sel prox --set fixed_odr 60
sensor --sel prox --sample 47 --stats
sensor --sel prox --turnoff</t>
    <phoneticPr fontId="23" type="noConversion"/>
  </si>
  <si>
    <t>QT_REV_ID</t>
    <phoneticPr fontId="23" type="noConversion"/>
  </si>
  <si>
    <t>cylinder_ALSON
cylinder_ALSOFF</t>
    <phoneticPr fontId="23" type="noConversion"/>
  </si>
  <si>
    <t>Ready</t>
    <phoneticPr fontId="23" type="noConversion"/>
  </si>
  <si>
    <t>AMB_STD-NO_TARGET</t>
    <phoneticPr fontId="23" type="noConversion"/>
  </si>
  <si>
    <t>High_Low_Test</t>
    <phoneticPr fontId="23" type="noConversion"/>
  </si>
  <si>
    <t>Modified</t>
    <phoneticPr fontId="23" type="noConversion"/>
  </si>
  <si>
    <r>
      <t>bl -r
reg select pmu
reg read 0x694c 7</t>
    </r>
    <r>
      <rPr>
        <sz val="12"/>
        <color rgb="FF0000FF"/>
        <rFont val="Times New Roman"/>
        <family val="1"/>
      </rPr>
      <t>// need catch 0x00</t>
    </r>
    <r>
      <rPr>
        <sz val="12"/>
        <color indexed="8"/>
        <rFont val="Times New Roman"/>
        <family val="1"/>
      </rPr>
      <t xml:space="preserve">
reg write 0x694c 0xff
reg write 0x694d 0xff
reg write 0x694e 0xff
reg write 0x694f 0xff
reg write 0x6950 0xff
reg write 0x6806 0x3f 0x02</t>
    </r>
    <r>
      <rPr>
        <sz val="12"/>
        <color rgb="FF0000FF"/>
        <rFont val="Times New Roman"/>
        <family val="1"/>
      </rPr>
      <t xml:space="preserve"> //set BL Min current</t>
    </r>
    <r>
      <rPr>
        <sz val="12"/>
        <color indexed="8"/>
        <rFont val="Times New Roman"/>
        <family val="1"/>
      </rPr>
      <t xml:space="preserve">
reg read 0x694c 7</t>
    </r>
    <r>
      <rPr>
        <sz val="12"/>
        <color rgb="FF0000FF"/>
        <rFont val="Times New Roman"/>
        <family val="1"/>
      </rPr>
      <t>// need catch 0x00</t>
    </r>
    <r>
      <rPr>
        <sz val="12"/>
        <color indexed="8"/>
        <rFont val="Times New Roman"/>
        <family val="1"/>
      </rPr>
      <t xml:space="preserve">
reg write 0x694c 0xff
reg write 0x694d 0xff
reg write 0x694e 0xff
reg write 0x694f 0xff
reg write 0x6950 0xff
reg write 0x6806 0x7f 0x06</t>
    </r>
    <r>
      <rPr>
        <sz val="12"/>
        <color rgb="FF0000FF"/>
        <rFont val="Times New Roman"/>
        <family val="1"/>
      </rPr>
      <t xml:space="preserve"> //set BL Mid current</t>
    </r>
    <r>
      <rPr>
        <sz val="12"/>
        <color indexed="8"/>
        <rFont val="Times New Roman"/>
        <family val="1"/>
      </rPr>
      <t xml:space="preserve">
reg read 0x694c 7</t>
    </r>
    <r>
      <rPr>
        <sz val="12"/>
        <color rgb="FF0000FF"/>
        <rFont val="Times New Roman"/>
        <family val="1"/>
      </rPr>
      <t>// need catch 0x00</t>
    </r>
    <r>
      <rPr>
        <sz val="12"/>
        <color indexed="8"/>
        <rFont val="Times New Roman"/>
        <family val="1"/>
      </rPr>
      <t xml:space="preserve">
reg write 0x694c 0xff
reg write 0x694d 0xff
reg write 0x694e 0xff
reg write 0x694f 0xff
reg write 0x6950 0xff
reg write 0x6806 0xff 0x07</t>
    </r>
    <r>
      <rPr>
        <sz val="12"/>
        <color rgb="FF0000FF"/>
        <rFont val="Times New Roman"/>
        <family val="1"/>
      </rPr>
      <t xml:space="preserve"> //set BL Max current</t>
    </r>
    <r>
      <rPr>
        <sz val="12"/>
        <color indexed="8"/>
        <rFont val="Times New Roman"/>
        <family val="1"/>
      </rPr>
      <t xml:space="preserve">
reg read 0x694c 7</t>
    </r>
    <r>
      <rPr>
        <sz val="12"/>
        <color rgb="FF0000FF"/>
        <rFont val="Times New Roman"/>
        <family val="1"/>
      </rPr>
      <t>// need catch 0x00</t>
    </r>
    <r>
      <rPr>
        <sz val="12"/>
        <color indexed="8"/>
        <rFont val="Times New Roman"/>
        <family val="1"/>
      </rPr>
      <t xml:space="preserve">
reg write 0x6806 0x3f 0x02
bl -r
bl -l</t>
    </r>
    <phoneticPr fontId="23" type="noConversion"/>
  </si>
  <si>
    <t>Device_ID@ALS_FH_Right</t>
    <phoneticPr fontId="29" type="noConversion"/>
  </si>
  <si>
    <t>[0x1C]</t>
    <phoneticPr fontId="23"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</si>
  <si>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9" type="noConversion"/>
  </si>
  <si>
    <t>Revision_ID@ALS_FH_Right</t>
    <phoneticPr fontId="29" type="noConversion"/>
  </si>
  <si>
    <t>[0x01]</t>
    <phoneticPr fontId="23" type="noConversion"/>
  </si>
  <si>
    <t>i2c -d 5 0x39 0xde 1</t>
    <phoneticPr fontId="29" type="noConversion"/>
  </si>
  <si>
    <t>Chip_ID@ALS_FH_Right</t>
    <phoneticPr fontId="29" type="noConversion"/>
  </si>
  <si>
    <t>NA</t>
    <phoneticPr fontId="23" type="noConversion"/>
  </si>
  <si>
    <t>sensor --sel als1 --get chip_id</t>
    <phoneticPr fontId="23" type="noConversion"/>
  </si>
  <si>
    <t>ADD_ID@ALS_FH_Right</t>
    <phoneticPr fontId="29" type="noConversion"/>
  </si>
  <si>
    <t>NA</t>
    <phoneticPr fontId="23" type="noConversion"/>
  </si>
  <si>
    <t>sensorreg --sel als1 --read 0xE4</t>
    <phoneticPr fontId="23" type="noConversion"/>
  </si>
  <si>
    <t>ADD_ID2@ALS_FH_Right</t>
    <phoneticPr fontId="29" type="noConversion"/>
  </si>
  <si>
    <t>sensorreg --sel als1 --read 0xE6</t>
    <phoneticPr fontId="23" type="noConversion"/>
  </si>
  <si>
    <t>Bright_Ch_1 @ALS_FH_Right</t>
    <phoneticPr fontId="29" type="noConversion"/>
  </si>
  <si>
    <t>cylinder_ALSON
led_ALS1ON
led_ALS2ON</t>
    <phoneticPr fontId="23" type="noConversion"/>
  </si>
  <si>
    <t>sensor --sel als1 --init
sensor --sel als1 --set gain 16
sensor --sel als1 --set integration_cycles 148
sensor --sel als1 --sample 3 --stream</t>
    <phoneticPr fontId="29" type="noConversion"/>
  </si>
  <si>
    <t>Bright_Ch_2 @ALS_FH_Right</t>
    <phoneticPr fontId="29" type="noConversion"/>
  </si>
  <si>
    <t>Temperature@ALS_FH_Right</t>
    <phoneticPr fontId="29" type="noConversion"/>
  </si>
  <si>
    <t>NA</t>
    <phoneticPr fontId="23" type="noConversion"/>
  </si>
  <si>
    <t>Device_ID@ALS_FH_Left</t>
    <phoneticPr fontId="29" type="noConversion"/>
  </si>
  <si>
    <t>[0x1C]</t>
    <phoneticPr fontId="23" type="noConversion"/>
  </si>
  <si>
    <r>
      <t xml:space="preserve">sensor --sel als2 --init
</t>
    </r>
    <r>
      <rPr>
        <sz val="12"/>
        <color rgb="FF0000FF"/>
        <rFont val="Times New Roman"/>
        <family val="1"/>
      </rPr>
      <t>i2c -d 5 0x29 0xdf 1</t>
    </r>
    <phoneticPr fontId="29" type="noConversion"/>
  </si>
  <si>
    <t>Revision_ID@ALS_FH_Left</t>
    <phoneticPr fontId="29" type="noConversion"/>
  </si>
  <si>
    <t>[0x01]</t>
    <phoneticPr fontId="23" type="noConversion"/>
  </si>
  <si>
    <t>i2c -d 5 0x29 0xde 1</t>
    <phoneticPr fontId="29" type="noConversion"/>
  </si>
  <si>
    <t>Chip_ID@ALS_FH_Left</t>
    <phoneticPr fontId="29" type="noConversion"/>
  </si>
  <si>
    <t>NA</t>
    <phoneticPr fontId="23" type="noConversion"/>
  </si>
  <si>
    <t>sensor --sel als2 --get chip_id</t>
    <phoneticPr fontId="23" type="noConversion"/>
  </si>
  <si>
    <t>ADD_ID@ALS_FH_Left</t>
    <phoneticPr fontId="29" type="noConversion"/>
  </si>
  <si>
    <t>sensorreg --sel als2 --read 0xE4</t>
    <phoneticPr fontId="23" type="noConversion"/>
  </si>
  <si>
    <t>ADD_ID2@ALS_FH_Left</t>
    <phoneticPr fontId="29" type="noConversion"/>
  </si>
  <si>
    <t>sensorreg --sel als2 --read 0xE6</t>
    <phoneticPr fontId="23" type="noConversion"/>
  </si>
  <si>
    <t>Bright_Ch_1 @ALS_FH_Left</t>
    <phoneticPr fontId="29" type="noConversion"/>
  </si>
  <si>
    <t>sensor --sel als2 --init
sensor --sel als2 --set gain 16
sensor --sel als2 --set integration_cycles 148
sensor --sel als2 --sample 3 --stream
sensor --sel als1,als2 --turnoff</t>
    <phoneticPr fontId="29" type="noConversion"/>
  </si>
  <si>
    <t>Bright_Ch_2 @ALS_FH_Left</t>
    <phoneticPr fontId="29" type="noConversion"/>
  </si>
  <si>
    <t>Temperature@ALS_FH_Left</t>
    <phoneticPr fontId="29" type="noConversion"/>
  </si>
  <si>
    <t>BL_Leakage_Bright_Ch_1@ALS_FH_Right</t>
    <phoneticPr fontId="29" type="noConversion"/>
  </si>
  <si>
    <t>[NA,NA]</t>
    <phoneticPr fontId="28" type="noConversion"/>
  </si>
  <si>
    <t>led_ALS1OFF
led_ALS2OFF</t>
    <phoneticPr fontId="23"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</si>
  <si>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9" type="noConversion"/>
  </si>
  <si>
    <t>BL_Leakage_Bright_Ch_2@ALS_FH_Right</t>
    <phoneticPr fontId="29" type="noConversion"/>
  </si>
  <si>
    <t>BL_Leakage_Bright_Ch_3@ALS_FH_Right</t>
    <phoneticPr fontId="29" type="noConversion"/>
  </si>
  <si>
    <t>BL_Leakage_Bright_Ch_4@ALS_FH_Right</t>
    <phoneticPr fontId="29" type="noConversion"/>
  </si>
  <si>
    <t>BL_Leakage_Bright_Ch_5@ALS_FH_Right</t>
    <phoneticPr fontId="29" type="noConversion"/>
  </si>
  <si>
    <t>[NA,NA]</t>
    <phoneticPr fontId="28" type="noConversion"/>
  </si>
  <si>
    <t>BL_Leakage_Bright_Ch_1@ALS_FH_Left</t>
    <phoneticPr fontId="29" type="noConversion"/>
  </si>
  <si>
    <t>sensor --sel als2 --init
sensor --sel als2 --set gain 512
sensor --sel als2 --set integration_cycles 252
sensor --sel als2 --sample 3 --stream
sensor --sel als1,als2 --turnoff</t>
    <phoneticPr fontId="29" type="noConversion"/>
  </si>
  <si>
    <t>BL_Leakage_Bright_Ch_2@ALS_FH_Left</t>
    <phoneticPr fontId="29" type="noConversion"/>
  </si>
  <si>
    <t>BL_Leakage_Bright_Ch_3@ALS_FH_Left</t>
    <phoneticPr fontId="29" type="noConversion"/>
  </si>
  <si>
    <t>BL_Leakage_Bright_Ch_4@ALS_FH_Left</t>
    <phoneticPr fontId="29" type="noConversion"/>
  </si>
  <si>
    <t>BL_Leakage_Bright_Ch_5@ALS_FH_Left</t>
    <phoneticPr fontId="29" type="noConversion"/>
  </si>
  <si>
    <t>Dark _Response_Bright_Ch_1 @ALS_FH_Right</t>
    <phoneticPr fontId="23" type="noConversion"/>
  </si>
  <si>
    <t>Dark _Response_Bright_Ch_2 @ALS_FH_Right</t>
    <phoneticPr fontId="23" type="noConversion"/>
  </si>
  <si>
    <t>Dark _Response_Bright_Ch_1 @ALS_FH_Left</t>
    <phoneticPr fontId="23"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</si>
  <si>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9" type="noConversion"/>
  </si>
  <si>
    <t>Dark _Response_Bright_Ch_2 @ALS_FH_Left</t>
    <phoneticPr fontId="23" type="noConversion"/>
  </si>
  <si>
    <t>cylinder_ALSOFF</t>
    <phoneticPr fontId="23" type="noConversion"/>
  </si>
  <si>
    <t>DBCl</t>
    <phoneticPr fontId="23" type="noConversion"/>
  </si>
  <si>
    <t>Not POR</t>
    <phoneticPr fontId="23" type="noConversion"/>
  </si>
  <si>
    <t xml:space="preserve">
</t>
    <phoneticPr fontId="23" type="noConversion"/>
  </si>
  <si>
    <t>zerofile nandfs:\AppleInternal\Diags\Logs\Smokey\LcmCal\PDCA.plist
zerofile nandfs:\AppleInternal\Diags\Logs\Smokey\LcmCal\Smokey.log
smokeyshell -r
smokey --run LcmCal --clean</t>
    <phoneticPr fontId="23" type="noConversion"/>
  </si>
  <si>
    <t>Delete_Syscfg_LCM#</t>
    <phoneticPr fontId="23" type="noConversion"/>
  </si>
  <si>
    <t>syscfg delete LCM#
syscfg print LCM#</t>
    <phoneticPr fontId="23" type="noConversion"/>
  </si>
  <si>
    <t>cylinder_HALL1OFF</t>
    <phoneticPr fontId="23" type="noConversion"/>
  </si>
  <si>
    <t>hallsensor —irqindex 1 —meas 6 —delay 500</t>
    <phoneticPr fontId="23" type="noConversion"/>
  </si>
  <si>
    <t>cylinder_HALL1ON
cylinder_HALL1OFF</t>
    <phoneticPr fontId="23" type="noConversion"/>
  </si>
  <si>
    <t>cylinder_ALSOFF</t>
    <phoneticPr fontId="23" type="noConversion"/>
  </si>
  <si>
    <t>hallsensor —irqindex 0 —meas 6 —delay 500</t>
    <phoneticPr fontId="23" type="noConversion"/>
  </si>
  <si>
    <t>cylinder_ALSON
cylinder_ALSOFF</t>
    <phoneticPr fontId="23" type="noConversion"/>
  </si>
  <si>
    <t>oab3f_board_init
oab3f_CMD_SET_GPIO_ORION_PULLDOWN_0
oab3f_CMD_CONNECT_ORION_PWR_TO_DATA_0
oab3f_CMD_CONNECT_ORION_PWR_TO_GND_0
oab3f_CMD_CONNECT_ORION_DATA_TO_GND_1
cylinder_orion_press
delay 0.8s /*0.8s delay after pin press*/</t>
    <phoneticPr fontId="23" type="noConversion"/>
  </si>
  <si>
    <t>ace --pick usbc --4cc SRYR --txdata "0x00" --rxdata 0
i2c -v 2 0x13 0x00 0x82
i2c -d 2 0x13 0x1A 1
i2c -d 2 0x13 0x1A 1
i2c -v 2 0x13 0x00 0x91
i2c -v 2 0x13 0xB5 0x58
i2c -v 2 0x13 0xA0 0x0D
i2c -d 2 0x13 0xA5 1
i2c -d 2 0x13 0xA4 1</t>
    <phoneticPr fontId="23" type="noConversion"/>
  </si>
  <si>
    <t>i2c -v 2 0x13 0x00 0x82
i2c -d 2 0x13 0x1A 1
i2c -d 2 0x13 0x1A 1
i2c -v 2 0x13 0x00 0x91
i2c -v 2 0x13 0xB5 0x58
 i2c -v 2 0x13 0x70 0x01
i2c -v 2 0x13 0xA0 0x0D
i2c -d 2 0x13 0xA5 1
i2c -d 2 0x13 0xA4 1</t>
    <phoneticPr fontId="23" type="noConversion"/>
  </si>
  <si>
    <t>i2c -v 2 0x13 0x00 0x82
 i2c -d 2 0x13 0x1A 1
 i2c -d 2 0x13 0x1A 1
i2c -v 2 0x13 0x00 0x91
i2c -v 2 0x13 0xB5 0xD0
i2c -v 2 0x13 0xA0 0x09
delay 1s
i2c -d 2 0x13 0xA5 1
i2c -d 2 0x13 0xA4 1</t>
    <phoneticPr fontId="23" type="noConversion"/>
  </si>
  <si>
    <t>oab3f_CMD_SET_PWR_ORION_0
oab3f_CMD_PWR_ORION_SW_EN_0
oab3f_CMD_PWR_ORION_EN_0
oab3f_CMD_IDBUS_POWER_MODE_1
oab3f_CMD_SET_RX_Vth_1000
oab3f_WAITFORID
delay 0.05s</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</si>
  <si>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3" type="noConversion"/>
  </si>
  <si>
    <t>oab3f_CMD_ELOAD_EN_1</t>
    <phoneticPr fontId="23"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</si>
  <si>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3" type="noConversion"/>
  </si>
  <si>
    <t>oab3f_CMD_READ_ORION_VOLTAGE
oab3f_orion_volt_read</t>
    <phoneticPr fontId="23" type="noConversion"/>
  </si>
  <si>
    <t>oab3f_CMD_SET_ELOAD_2000
oab3f_CMD_READ_ELOAD_CURRENT
oab3f_eload_current_read</t>
    <phoneticPr fontId="23" type="noConversion"/>
  </si>
  <si>
    <t>oab3f_CMD_SET_ELOAD_0</t>
    <phoneticPr fontId="23" type="noConversion"/>
  </si>
  <si>
    <t>i2c -v 2 0x13 0x00 0x91
i2c -v 2 0x13 0xA0 0x04
i2c -d 2 0x13 0xA5 1
i2c -d 2 0x13 0xA4 1</t>
    <phoneticPr fontId="23"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</si>
  <si>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3" type="noConversion"/>
  </si>
  <si>
    <t>Provider_Mode-Output_Communication_330pF</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</si>
  <si>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3" type="noConversion"/>
  </si>
  <si>
    <t>Provider_Mode-HS_Output_Communication_330pF</t>
    <phoneticPr fontId="23" type="noConversion"/>
  </si>
  <si>
    <t>oab3f_CMD_SET_RX_Vth_1000
oab3f_SWITCH2HS
oab3f_CMD_HS_DATA_RECORD
oab3f_WAITFORID
oab3f_CMD_HS_DATA_PLAYBACK</t>
    <phoneticPr fontId="23" type="noConversion"/>
  </si>
  <si>
    <r>
      <t xml:space="preserve">i2c -v 2 0x13 0x00 0x84
baud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-u 3 --set 115200</t>
    </r>
    <phoneticPr fontId="23" type="noConversion"/>
  </si>
  <si>
    <t>Provider_Mode-Bellatrix_State_Read</t>
    <phoneticPr fontId="23" type="noConversion"/>
  </si>
  <si>
    <t>oab3f_CMD_SET_RX_Vth_1000
oab3f_SWITCH2LS
oab3f_WAITFORID</t>
    <phoneticPr fontId="23" type="noConversion"/>
  </si>
  <si>
    <t>i2c -d 2 0x13 0x74 8
i2c -d 2 0x13 0x1A 1</t>
    <phoneticPr fontId="23"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</si>
  <si>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3" type="noConversion"/>
  </si>
  <si>
    <t>i2c -v 2 0x13 0x01 0x31</t>
    <phoneticPr fontId="23" type="noConversion"/>
  </si>
  <si>
    <t>i2c -d 2 0x13 0x74 8
i2c -d 2 0x13 0x1A 1</t>
    <phoneticPr fontId="23" type="noConversion"/>
  </si>
  <si>
    <t>oab3f_CMD_READ_ORION_CURRENT
o3b3f_orion_current_read</t>
    <phoneticPr fontId="23"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</si>
  <si>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3" type="noConversion"/>
  </si>
  <si>
    <t>oab3f_CMD_SET_PWR_ORION_9000
oab3f_CMD_READ_ORION_VOLTAGE
o3b3f_orion_volt_read</t>
    <phoneticPr fontId="23"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</si>
  <si>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3" type="noConversion"/>
  </si>
  <si>
    <t>Consumer_Mode-9V_100mA_Charge_Current</t>
    <phoneticPr fontId="23" type="noConversion"/>
  </si>
  <si>
    <t>[85,115]</t>
    <phoneticPr fontId="23" type="noConversion"/>
  </si>
  <si>
    <t>charge --set 0</t>
    <phoneticPr fontId="23" type="noConversion"/>
  </si>
  <si>
    <t>i2c -v 2 0x13 0xA0 0x01
i2c -d 2 0x13 0xA5 1
i2c -d 2 0x13 0xA4 1</t>
    <phoneticPr fontId="23" type="noConversion"/>
  </si>
  <si>
    <t>i2c -v 2 0x13 0xA0 0x02
i2c -d 2 0x13 0xA5 1
i2c -d 2 0x13 0xA4 1</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</si>
  <si>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3" type="noConversion"/>
  </si>
  <si>
    <t>oab3f_CMD_CONNECT_CAP_LOAD_330P_0
oab3f_CMD_CAP_LOAD_EN_0</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</si>
  <si>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3" type="noConversion"/>
  </si>
  <si>
    <t>oab3f_CMD_SET_RX_Vth_1000
oab3f_SWITCH2HS
oab3f_CMD_HS_DATA_RECORD
oab3f_WAITFORID
oab3f_CMD_HS_DATA_PLAYBACK</t>
    <phoneticPr fontId="23" type="noConversion"/>
  </si>
  <si>
    <r>
      <t xml:space="preserve">i2c -v 2 0x13 0x00 0x84
baud -u 3 --set 1000000
i2c -v 2 0x13 0x00 0x84
i2c -v 2 0x13 0x00 0x84
baud -u 3 --set 1000000 
uarttx -u 3 -f </t>
    </r>
    <r>
      <rPr>
        <sz val="12"/>
        <color indexed="25"/>
        <rFont val="Times New Roman"/>
        <family val="1"/>
      </rPr>
      <t>nandfs:\AppleInternal\Diags\Scripts\J522\1k.txt</t>
    </r>
    <r>
      <rPr>
        <sz val="12"/>
        <color indexed="8"/>
        <rFont val="Times New Roman"/>
        <family val="1"/>
      </rPr>
      <t xml:space="preserve">
uartrx -u 3 --file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-u 3 --set 115200</t>
    </r>
    <phoneticPr fontId="23" type="noConversion"/>
  </si>
  <si>
    <t>Consumer_Mode-Bellatrix_State_Read_end</t>
    <phoneticPr fontId="23" type="noConversion"/>
  </si>
  <si>
    <t>oab3f_CMD_SET_RX_Vth_1000
oab3f_SWITCH2LS
oab3f_WAITFORID
oab3f_CMD_SET_PWR_ORION_0
CMD_PWR_ORION_SW_EN_0
CMD_PWR_ORION_EN_0</t>
    <phoneticPr fontId="23" type="noConversion"/>
  </si>
  <si>
    <r>
      <t xml:space="preserve">i2c -d 2 0x13 0x74 8
i2c -d 2 0x13 0x1A 1
ace --pick usbc --4cc SRDY --txdata "0x00" --rxdata 0
</t>
    </r>
    <r>
      <rPr>
        <sz val="12"/>
        <color rgb="FF0000FF"/>
        <rFont val="Times New Roman"/>
        <family val="1"/>
      </rPr>
      <t>wait 1000</t>
    </r>
    <r>
      <rPr>
        <sz val="12"/>
        <color indexed="8"/>
        <rFont val="Times New Roman"/>
        <family val="1"/>
      </rPr>
      <t xml:space="preserve">
</t>
    </r>
    <phoneticPr fontId="23" type="noConversion"/>
  </si>
  <si>
    <t>OAB3F_Exit</t>
    <phoneticPr fontId="23" type="noConversion"/>
  </si>
  <si>
    <t>Loop_test@SPK_CN_L_T_To_4x_Mic_LRTH</t>
    <phoneticPr fontId="23"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</si>
  <si>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3" type="noConversion"/>
  </si>
  <si>
    <t>Channel 0: EDGE_L
Channel 1: EDGE_R
Channel 2: TM
Channel 3: HOUSING</t>
    <phoneticPr fontId="23" type="noConversion"/>
  </si>
  <si>
    <t>PK_MAG@LRTH_TM</t>
    <phoneticPr fontId="23" type="noConversion"/>
  </si>
  <si>
    <t>PK_MAG@LRTH_HOUSING</t>
    <phoneticPr fontId="23" type="noConversion"/>
  </si>
  <si>
    <t>PK_MAG@LRTH_EDGE_L</t>
    <phoneticPr fontId="23" type="noConversion"/>
  </si>
  <si>
    <t>PK_MAG@LRTH_EDGE_R</t>
    <phoneticPr fontId="23" type="noConversion"/>
  </si>
  <si>
    <t>DC_MAG@LRTH_TM</t>
    <phoneticPr fontId="23" type="noConversion"/>
  </si>
  <si>
    <t>DC_MAG@LRTH_HOUSING</t>
    <phoneticPr fontId="23" type="noConversion"/>
  </si>
  <si>
    <t>DC_MAG@LRTH_EDGE_L</t>
    <phoneticPr fontId="23" type="noConversion"/>
  </si>
  <si>
    <t>DC_MAG@LRTH_EDGE_R</t>
    <phoneticPr fontId="23" type="noConversion"/>
  </si>
  <si>
    <t>Loop_Test@SPK_CN_L_T_To_4x_Mic_CRTH</t>
    <phoneticPr fontId="23" type="noConversion"/>
  </si>
  <si>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phoneticPr fontId="23" type="noConversion"/>
  </si>
  <si>
    <t>Channel 0: COMPASS
Channel 1: EDGE_R
Channel 2: TM
Channel 3: HOUSING</t>
    <phoneticPr fontId="23" type="noConversion"/>
  </si>
  <si>
    <t>PK_MAG@CRTH_Housing</t>
    <phoneticPr fontId="23" type="noConversion"/>
  </si>
  <si>
    <t>PK_MAG@CRTH_Compass</t>
    <phoneticPr fontId="23" type="noConversion"/>
  </si>
  <si>
    <t>PK_MAG@CRTH_TM</t>
    <phoneticPr fontId="23" type="noConversion"/>
  </si>
  <si>
    <t>PK_MAG@CRTH_EDGE_R</t>
    <phoneticPr fontId="23" type="noConversion"/>
  </si>
  <si>
    <t>DC_MAG@CRTH_Housing</t>
    <phoneticPr fontId="23" type="noConversion"/>
  </si>
  <si>
    <t>DC_MAG@CRTH_Compass</t>
    <phoneticPr fontId="23" type="noConversion"/>
  </si>
  <si>
    <t>DC_MAG@CRTH_TM</t>
    <phoneticPr fontId="23" type="noConversion"/>
  </si>
  <si>
    <t>DC_MAG@CRTH_EDGE_R</t>
    <phoneticPr fontId="23" type="noConversion"/>
  </si>
  <si>
    <t>Secure_DMIC_Test-Disable_LRTH</t>
    <phoneticPr fontId="23" type="noConversion"/>
  </si>
  <si>
    <t>cylinder_ALSON
test_HALL0SON</t>
    <phoneticPr fontId="23" type="noConversion"/>
  </si>
  <si>
    <r>
      <t xml:space="preserve">hallsensor --irqindex 0 --meas 6 --delay 500
hallsensor --irqindex 1 --meas 6 --delay 500
</t>
    </r>
    <r>
      <rPr>
        <sz val="12"/>
        <color rgb="FF0000FF"/>
        <rFont val="Times New Roman"/>
        <family val="1"/>
      </rPr>
      <t xml:space="preserve">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3" type="noConversion"/>
  </si>
  <si>
    <t>PK_MAG@LRTH_TM-Disable</t>
    <phoneticPr fontId="23" type="noConversion"/>
  </si>
  <si>
    <t>PK_MAG@LRTH_HOUSING-Disable</t>
    <phoneticPr fontId="23" type="noConversion"/>
  </si>
  <si>
    <t>PK_MAG@LRTH_EDGE_L-Disable</t>
    <phoneticPr fontId="23" type="noConversion"/>
  </si>
  <si>
    <t>PK_MAG@LRTH_EDGE_R-Disable</t>
    <phoneticPr fontId="23" type="noConversion"/>
  </si>
  <si>
    <t>DC_MAG@LRTH_TM-Disable</t>
    <phoneticPr fontId="23" type="noConversion"/>
  </si>
  <si>
    <t>DC_MAG@LRTH_HOUSING-Disable</t>
    <phoneticPr fontId="23" type="noConversion"/>
  </si>
  <si>
    <t>DC_MAG@LRTH_EDGE_L-Disable</t>
    <phoneticPr fontId="23" type="noConversion"/>
  </si>
  <si>
    <t>DC_MAG@LRTH_EDGE_R-Disable</t>
    <phoneticPr fontId="23" type="noConversion"/>
  </si>
  <si>
    <t>Secure_DMIC_Test-Disable_CRTH</t>
    <phoneticPr fontId="23" type="noConversion"/>
  </si>
  <si>
    <t>cylinder_ALSOFF
cylinder_HALL1OFF</t>
    <phoneticPr fontId="23" type="noConversion"/>
  </si>
  <si>
    <r>
      <t xml:space="preserve">hallsensor --irqindex 0 --meas 6 --delay 500
hallsensor --irqindex 1 --meas 6 --delay 500
</t>
    </r>
    <r>
      <rPr>
        <sz val="12"/>
        <color rgb="FF0000FF"/>
        <rFont val="Times New Roman"/>
        <family val="1"/>
      </rPr>
      <t xml:space="preserve">audio -r
processaudio --freebufs all
audioparam -b socpdm --set --param mic-input --port ap-dec0 --value 5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ap-mca0 --usebuf process1 --async
recordaudio -b socpdm -p ap-pdm --len 2000 --rate 48000 -c 4
stopaudio -b socmca -p ap-mca0
processaudio -p fft -i record0 -o '--normalize false --minHz 2990 --maxHz 3010'
audio --turnoff </t>
    </r>
    <r>
      <rPr>
        <sz val="12"/>
        <color indexed="8"/>
        <rFont val="Times New Roman"/>
        <family val="1"/>
      </rPr>
      <t xml:space="preserve">
hallsensor --irqindex 0 --meas 6 --delay 500
hallsensor --irqindex 1 --meas 6 --delay 500</t>
    </r>
    <phoneticPr fontId="23" type="noConversion"/>
  </si>
  <si>
    <t>PK_MAG@CRTH_Housing-Disable</t>
    <phoneticPr fontId="23" type="noConversion"/>
  </si>
  <si>
    <t>PK_MAG@CRTH_Compass-Disable</t>
    <phoneticPr fontId="23" type="noConversion"/>
  </si>
  <si>
    <t>PK_MAG@CRTH_TM-Disable</t>
    <phoneticPr fontId="23" type="noConversion"/>
  </si>
  <si>
    <t>PK_MAG@CRTH_EDGE_R-Disable</t>
    <phoneticPr fontId="23" type="noConversion"/>
  </si>
  <si>
    <t>DC_MAG@CRTH_Housing-Disable</t>
    <phoneticPr fontId="23" type="noConversion"/>
  </si>
  <si>
    <t>DC_MAG@CRTH_Compass-Disable</t>
    <phoneticPr fontId="23" type="noConversion"/>
  </si>
  <si>
    <t>DC_MAG@CRTH_TM-Disable</t>
    <phoneticPr fontId="23" type="noConversion"/>
  </si>
  <si>
    <t>DC_MAG@CRTH_EDGE_R-Disable</t>
    <phoneticPr fontId="23" type="noConversion"/>
  </si>
  <si>
    <t>motor_POWERON
delay 0.8s
motor_READPOWER
motor_POWEROFF
delay 0.2s</t>
    <phoneticPr fontId="23" type="noConversion"/>
  </si>
  <si>
    <t>pmubutton</t>
    <phoneticPr fontId="23" type="noConversion"/>
  </si>
  <si>
    <t>motor_VOLUPON
delay 0.8s
motor_READVOLUP
motor_VOLUPOFF
delay 0.2s</t>
    <phoneticPr fontId="23" type="noConversion"/>
  </si>
  <si>
    <t>motor_VOLDNON
delay 0.8s
motor_READVOLDN
motor_VOLDNOFF
delay 0.2s</t>
    <phoneticPr fontId="23" type="noConversion"/>
  </si>
  <si>
    <t>buttoncnt</t>
    <phoneticPr fontId="23" type="noConversion"/>
  </si>
  <si>
    <t>q</t>
    <phoneticPr fontId="23" type="noConversion"/>
  </si>
  <si>
    <t xml:space="preserve">Level_After_Test </t>
    <phoneticPr fontId="23" type="noConversion"/>
  </si>
  <si>
    <t>Sub Test</t>
    <phoneticPr fontId="23" type="noConversion"/>
  </si>
  <si>
    <t>QN Test Limit</t>
    <phoneticPr fontId="23" type="noConversion"/>
  </si>
  <si>
    <t>Attribute Key</t>
    <phoneticPr fontId="23" type="noConversion"/>
  </si>
  <si>
    <t>bl -l
sn</t>
    <phoneticPr fontId="28" type="noConversion"/>
  </si>
  <si>
    <t>device -k GasGauge -g charge-percentage</t>
    <phoneticPr fontId="33" type="noConversion"/>
  </si>
  <si>
    <t>Cell_Disconnect_Check</t>
    <phoneticPr fontId="23" type="noConversion"/>
  </si>
  <si>
    <t>reg select pmu
reg read 0x9F1C
smc fread BCDC</t>
    <phoneticPr fontId="28" type="noConversion"/>
  </si>
  <si>
    <t>[0,60]</t>
    <phoneticPr fontId="33" type="noConversion"/>
  </si>
  <si>
    <t>[NA,NA]</t>
    <phoneticPr fontId="29" type="noConversion"/>
  </si>
  <si>
    <t>x</t>
    <phoneticPr fontId="23" type="noConversion"/>
  </si>
  <si>
    <t>x</t>
    <phoneticPr fontId="28" type="noConversion"/>
  </si>
  <si>
    <t>Battery_Power_BL_Nits50</t>
    <phoneticPr fontId="23" type="noConversion"/>
  </si>
  <si>
    <t>[NA,NA]</t>
    <phoneticPr fontId="29" type="noConversion"/>
  </si>
  <si>
    <t>bl --nits 50
device -k gasgauge -g average-power</t>
    <phoneticPr fontId="23" type="noConversion"/>
  </si>
  <si>
    <t>Battery_Power_BL_Nits50_Delta</t>
    <phoneticPr fontId="23" type="noConversion"/>
  </si>
  <si>
    <t>[400mW,1200mW]</t>
    <phoneticPr fontId="23" type="noConversion"/>
  </si>
  <si>
    <t>Battery_Power_BL_Nits50_Delta=Battery_Power_BL_Off-Battery_Power_BL_Nits50</t>
    <phoneticPr fontId="23" type="noConversion"/>
  </si>
  <si>
    <t>Battery_Power_BL_L</t>
    <phoneticPr fontId="23" type="noConversion"/>
  </si>
  <si>
    <t>bl -l
device -k gasgauge -g average-power</t>
    <phoneticPr fontId="23" type="noConversion"/>
  </si>
  <si>
    <t>Battery_Power_BL_L_Delta</t>
    <phoneticPr fontId="23" type="noConversion"/>
  </si>
  <si>
    <t>[1500mW, 2300mW]</t>
    <phoneticPr fontId="29" type="noConversion"/>
  </si>
  <si>
    <t>Battery_Power_BL_L_Delta=Battery_Power_BL_Off-Battery_Power_BL_L</t>
    <phoneticPr fontId="23" type="noConversion"/>
  </si>
  <si>
    <t>Battery_Power_BL_M</t>
    <phoneticPr fontId="23" type="noConversion"/>
  </si>
  <si>
    <t>bl -m
device -k gasgauge -g average-power</t>
    <phoneticPr fontId="23" type="noConversion"/>
  </si>
  <si>
    <t>Battery_Power_BL_M_Delta</t>
    <phoneticPr fontId="23" type="noConversion"/>
  </si>
  <si>
    <t>[2900mW, 4100mW]</t>
    <phoneticPr fontId="29" type="noConversion"/>
  </si>
  <si>
    <t>Battery_Power_BL_M_Delta=Battery_Power_BL_Off-Battery_Power_BL_M</t>
    <phoneticPr fontId="23" type="noConversion"/>
  </si>
  <si>
    <t>Battery_Power_BL_H</t>
    <phoneticPr fontId="23" type="noConversion"/>
  </si>
  <si>
    <t>[NA,NA]</t>
    <phoneticPr fontId="29" type="noConversion"/>
  </si>
  <si>
    <t>x</t>
    <phoneticPr fontId="23" type="noConversion"/>
  </si>
  <si>
    <t>bl -h
device -k gasgauge -g average-power</t>
    <phoneticPr fontId="23" type="noConversion"/>
  </si>
  <si>
    <t>Battery_Power_BL_H</t>
    <phoneticPr fontId="23" type="noConversion"/>
  </si>
  <si>
    <t>x</t>
    <phoneticPr fontId="28" type="noConversion"/>
  </si>
  <si>
    <t>Battery_Power_BL_H_Delta</t>
    <phoneticPr fontId="23" type="noConversion"/>
  </si>
  <si>
    <t>Battery_Power_BL_H_Delta=Battery_Power_BL_Off-Battery_Power_BL_H</t>
    <phoneticPr fontId="23" type="noConversion"/>
  </si>
  <si>
    <t>Battery_Power_BL_Nits600</t>
    <phoneticPr fontId="23" type="noConversion"/>
  </si>
  <si>
    <t>bl --nits 600
device -k gasgauge -g average-power</t>
    <phoneticPr fontId="23" type="noConversion"/>
  </si>
  <si>
    <t>Battery_Power_BL_Nits600_Delta</t>
    <phoneticPr fontId="23" type="noConversion"/>
  </si>
  <si>
    <t>[5500mW, 7300mW]</t>
    <phoneticPr fontId="29" type="noConversion"/>
  </si>
  <si>
    <r>
      <t xml:space="preserve">bl --nits 80
</t>
    </r>
    <r>
      <rPr>
        <sz val="12"/>
        <color rgb="FF0000FF"/>
        <rFont val="Times New Roman"/>
        <family val="1"/>
      </rPr>
      <t>charge --auto</t>
    </r>
    <phoneticPr fontId="23" type="noConversion"/>
  </si>
  <si>
    <t>Battery_Power_BL_Nits600_Delta=Battery_Power_BL_Off-Battery_Power_BL_Nits600</t>
    <phoneticPr fontId="23" type="noConversion"/>
  </si>
  <si>
    <t>Battery_Power_BL_Nits1000</t>
    <phoneticPr fontId="23" type="noConversion"/>
  </si>
  <si>
    <t>bl --nits 1000
device -k gasgauge -g average-power</t>
    <phoneticPr fontId="23" type="noConversion"/>
  </si>
  <si>
    <t>Battery_Power_BL_Nits1000_Delta</t>
    <phoneticPr fontId="23" type="noConversion"/>
  </si>
  <si>
    <t>Battery_Power_BL_Nits1000_Delta=Battery_Power_BL_Off-Battery_Power_BL_Nits1000</t>
    <phoneticPr fontId="23" type="noConversion"/>
  </si>
  <si>
    <t>sensor --sel prox --init
sensor --sel prox --get nvm</t>
    <phoneticPr fontId="23" type="noConversion"/>
  </si>
  <si>
    <t>sensor --sel prox --get device_id</t>
    <phoneticPr fontId="23" type="noConversion"/>
  </si>
  <si>
    <t>sensor --sel prox --get rev_id</t>
    <phoneticPr fontId="23" type="noConversion"/>
  </si>
  <si>
    <t>Yogi_Device_ID</t>
    <phoneticPr fontId="29" type="noConversion"/>
  </si>
  <si>
    <t>i2c -s 5
i2c -d 5 0x33 0x00 0x02</t>
    <phoneticPr fontId="23" type="noConversion"/>
  </si>
  <si>
    <t>i2c -v 5 0x33 0x32 0x80
i2c -d 5 0x33 0x32 1
i2c -d 5 0x33 0x0F 1</t>
    <phoneticPr fontId="23" type="noConversion"/>
  </si>
  <si>
    <t>sensor --sel prox --get nvm</t>
    <phoneticPr fontId="23" type="noConversion"/>
  </si>
  <si>
    <t>Diags not support</t>
    <phoneticPr fontId="23" type="noConversion"/>
  </si>
  <si>
    <t>camisp --find</t>
    <phoneticPr fontId="23" type="noConversion"/>
  </si>
  <si>
    <t>Juliet_SN</t>
    <phoneticPr fontId="29" type="noConversion"/>
  </si>
  <si>
    <t>camisp --pick front1
camisp --on
camisp --sn</t>
    <phoneticPr fontId="23" type="noConversion"/>
  </si>
  <si>
    <t>Compare_Juliet_SN_With_SFC</t>
    <phoneticPr fontId="29" type="noConversion"/>
  </si>
  <si>
    <t>camisp --id</t>
    <phoneticPr fontId="29" type="noConversion"/>
  </si>
  <si>
    <t>Juliet_NVM_Version</t>
    <phoneticPr fontId="23" type="noConversion"/>
  </si>
  <si>
    <t>[0xA]</t>
    <phoneticPr fontId="23" type="noConversion"/>
  </si>
  <si>
    <t>camisp --nvmdump</t>
    <phoneticPr fontId="29" type="noConversion"/>
  </si>
  <si>
    <t>Juliet_NVM_Revision</t>
    <phoneticPr fontId="23" type="noConversion"/>
  </si>
  <si>
    <t>[0x8]</t>
    <phoneticPr fontId="23" type="noConversion"/>
  </si>
  <si>
    <t>Juliet_Camera_Project</t>
    <phoneticPr fontId="23" type="noConversion"/>
  </si>
  <si>
    <t>[0x16]</t>
    <phoneticPr fontId="23" type="noConversion"/>
  </si>
  <si>
    <t>Juliet_Lens_Shading_Revision</t>
    <phoneticPr fontId="23" type="noConversion"/>
  </si>
  <si>
    <t>[0x02]</t>
    <phoneticPr fontId="23" type="noConversion"/>
  </si>
  <si>
    <t>Juliet_Project_Version</t>
    <phoneticPr fontId="23" type="noConversion"/>
  </si>
  <si>
    <t>[0x0A]</t>
    <phoneticPr fontId="23" type="noConversion"/>
  </si>
  <si>
    <t xml:space="preserve">Juliet_Integrator </t>
    <phoneticPr fontId="23" type="noConversion"/>
  </si>
  <si>
    <t>[0x6]</t>
    <phoneticPr fontId="23" type="noConversion"/>
  </si>
  <si>
    <t>[0x0]</t>
    <phoneticPr fontId="23" type="noConversion"/>
  </si>
  <si>
    <t xml:space="preserve">Juliet_Lens_Vendor </t>
    <phoneticPr fontId="23" type="noConversion"/>
  </si>
  <si>
    <t>[0x2]</t>
    <phoneticPr fontId="23" type="noConversion"/>
  </si>
  <si>
    <t xml:space="preserve">Juliet_Lens_Revision </t>
    <phoneticPr fontId="23" type="noConversion"/>
  </si>
  <si>
    <t>[0x3]</t>
    <phoneticPr fontId="23" type="noConversion"/>
  </si>
  <si>
    <t xml:space="preserve">Juliet_Lens_Variant </t>
    <phoneticPr fontId="23" type="noConversion"/>
  </si>
  <si>
    <t xml:space="preserve">Juliet_Filter_Vendor </t>
    <phoneticPr fontId="23" type="noConversion"/>
  </si>
  <si>
    <t>[0x3||0x5]</t>
    <phoneticPr fontId="23" type="noConversion"/>
  </si>
  <si>
    <t xml:space="preserve">Juliet_Filter_Revision </t>
    <phoneticPr fontId="23" type="noConversion"/>
  </si>
  <si>
    <t>[0x1,0x3]</t>
    <phoneticPr fontId="23" type="noConversion"/>
  </si>
  <si>
    <t xml:space="preserve">Juliet_Filter_Variant </t>
    <phoneticPr fontId="23" type="noConversion"/>
  </si>
  <si>
    <t>[0x0,0x2]</t>
    <phoneticPr fontId="23" type="noConversion"/>
  </si>
  <si>
    <t xml:space="preserve">Juliet_Substrate_Vendor </t>
    <phoneticPr fontId="23" type="noConversion"/>
  </si>
  <si>
    <t>[0x1||0x2]</t>
    <phoneticPr fontId="23" type="noConversion"/>
  </si>
  <si>
    <t xml:space="preserve">Juliet_Substrate_Revision </t>
    <phoneticPr fontId="23" type="noConversion"/>
  </si>
  <si>
    <t>[0x3,0x5]</t>
    <phoneticPr fontId="23" type="noConversion"/>
  </si>
  <si>
    <t xml:space="preserve">Juliet_Substrate_Variant </t>
    <phoneticPr fontId="23" type="noConversion"/>
  </si>
  <si>
    <t>[0x0||0x1]</t>
    <phoneticPr fontId="23" type="noConversion"/>
  </si>
  <si>
    <t xml:space="preserve">Juliet_Sensor_Vendor </t>
    <phoneticPr fontId="23" type="noConversion"/>
  </si>
  <si>
    <t>[0x5]</t>
    <phoneticPr fontId="23" type="noConversion"/>
  </si>
  <si>
    <t xml:space="preserve">Juliet_Sensor_Revision </t>
    <phoneticPr fontId="23" type="noConversion"/>
  </si>
  <si>
    <t xml:space="preserve">Juliet_Sensor_Variant </t>
    <phoneticPr fontId="23" type="noConversion"/>
  </si>
  <si>
    <t xml:space="preserve">Juliet_Flex_Vendor </t>
    <phoneticPr fontId="23" type="noConversion"/>
  </si>
  <si>
    <t>[0x3||0x8]</t>
    <phoneticPr fontId="23" type="noConversion"/>
  </si>
  <si>
    <t xml:space="preserve">Juliet_Flex_Revision </t>
    <phoneticPr fontId="23" type="noConversion"/>
  </si>
  <si>
    <t>[0x4]</t>
    <phoneticPr fontId="23" type="noConversion"/>
  </si>
  <si>
    <t xml:space="preserve">Juliet_Stiffener_Vendor </t>
    <phoneticPr fontId="23" type="noConversion"/>
  </si>
  <si>
    <t>[0x2||0x6]</t>
    <phoneticPr fontId="23" type="noConversion"/>
  </si>
  <si>
    <t xml:space="preserve">Juliet_Stiffener_Revision </t>
    <phoneticPr fontId="23" type="noConversion"/>
  </si>
  <si>
    <t xml:space="preserve">Juliet_Camera_Build </t>
    <phoneticPr fontId="23" type="noConversion"/>
  </si>
  <si>
    <t>[0x10]</t>
    <phoneticPr fontId="23" type="noConversion"/>
  </si>
  <si>
    <t xml:space="preserve">Juliet_Config_Number </t>
    <phoneticPr fontId="23" type="noConversion"/>
  </si>
  <si>
    <t>[NA,NA]</t>
    <phoneticPr fontId="23" type="noConversion"/>
  </si>
  <si>
    <t xml:space="preserve">Juliet_Test_Software_Revision </t>
    <phoneticPr fontId="23" type="noConversion"/>
  </si>
  <si>
    <t xml:space="preserve">Juliet_Process_DOE_Code </t>
    <phoneticPr fontId="23" type="noConversion"/>
  </si>
  <si>
    <t xml:space="preserve">Juliet_General_Info_Checksum </t>
    <phoneticPr fontId="23" type="noConversion"/>
  </si>
  <si>
    <t>Calculation of “Integrator NVM Checksum”</t>
    <phoneticPr fontId="29" type="noConversion"/>
  </si>
  <si>
    <t xml:space="preserve">Juliet_Lens_Shading_Checksum </t>
    <phoneticPr fontId="23" type="noConversion"/>
  </si>
  <si>
    <t xml:space="preserve">Juliet_ASP_Checksum </t>
    <phoneticPr fontId="23" type="noConversion"/>
  </si>
  <si>
    <t>Juliet_X_code</t>
    <phoneticPr fontId="23" type="noConversion"/>
  </si>
  <si>
    <t>Juliet_Module_SN</t>
    <phoneticPr fontId="23" type="noConversion"/>
  </si>
  <si>
    <t>Should be compared with SFC and module SN</t>
    <phoneticPr fontId="29" type="noConversion"/>
  </si>
  <si>
    <t>camisp --dli
camisp --exit</t>
    <phoneticPr fontId="29" type="noConversion"/>
  </si>
  <si>
    <t>sensorreg --sel pressure -r 0x80</t>
    <phoneticPr fontId="29" type="noConversion"/>
  </si>
  <si>
    <t>sensorreg --sel pressure -r 0x81</t>
    <phoneticPr fontId="29" type="noConversion"/>
  </si>
  <si>
    <t>[90,105]</t>
    <phoneticPr fontId="28" type="noConversion"/>
  </si>
  <si>
    <t>WV_Phosphorus_STD</t>
    <phoneticPr fontId="23" type="noConversion"/>
  </si>
  <si>
    <t>[0.01,5]</t>
    <phoneticPr fontId="28" type="noConversion"/>
  </si>
  <si>
    <t>WV_Phosphorus_ODR</t>
    <phoneticPr fontId="23" type="noConversion"/>
  </si>
  <si>
    <t>WV_Phosphorus_Temp_Average</t>
    <phoneticPr fontId="23" type="noConversion"/>
  </si>
  <si>
    <t>WV_Phosphorus_Temp_STD</t>
    <phoneticPr fontId="23" type="noConversion"/>
  </si>
  <si>
    <t>sensor -l
sensor --sel accel --init</t>
    <phoneticPr fontId="23" type="noConversion"/>
  </si>
  <si>
    <t>sensor --sel gyro --init</t>
    <phoneticPr fontId="29" type="noConversion"/>
  </si>
  <si>
    <t>sensor --sel accel --set rate 200 
sensor --sel gyro --set rate 200 
sensor --sel accel,gyro --sample 500ms --stats
sensor --sel accel,gyro --turnoff</t>
    <phoneticPr fontId="23" type="noConversion"/>
  </si>
  <si>
    <t>sensor --sel accel --init;wait 200 
sensor --sel accel --exectest selftest 
sensor --sel accel --turnoff;wait 200</t>
    <phoneticPr fontId="29" type="noConversion"/>
  </si>
  <si>
    <t>sensor --sel gyro --init ;wait 200
sensor --sel gyro --exectest selftest 
sensor --sel gyro --turnoff ;wait 200</t>
    <phoneticPr fontId="29" type="noConversion"/>
  </si>
  <si>
    <t>sensor --sel compass --init</t>
    <phoneticPr fontId="29" type="noConversion"/>
  </si>
  <si>
    <t>sensor -s compass --conntest</t>
    <phoneticPr fontId="29" type="noConversion"/>
  </si>
  <si>
    <t>sensor -s compass --turnoff;wait 200
sensor -s compass --init;wait 200
sensor -s compass --exectest selftest 
sensor -s compass --turnoff;wait 200</t>
    <phoneticPr fontId="29" type="noConversion"/>
  </si>
  <si>
    <t>Magnetometer</t>
    <phoneticPr fontId="23" type="noConversion"/>
  </si>
  <si>
    <t>0x40</t>
    <phoneticPr fontId="29" type="noConversion"/>
  </si>
  <si>
    <t>sensorreg -s compass -r 0x00 1
sensorreg -s compass -r 0x01 1</t>
    <phoneticPr fontId="29" type="noConversion"/>
  </si>
  <si>
    <t>VA_Version</t>
    <phoneticPr fontId="23" type="noConversion"/>
  </si>
  <si>
    <r>
      <t>[0x52||</t>
    </r>
    <r>
      <rPr>
        <sz val="12"/>
        <color rgb="FF0070C0"/>
        <rFont val="Times New Roman"/>
        <family val="1"/>
      </rPr>
      <t>0x92</t>
    </r>
    <r>
      <rPr>
        <sz val="12"/>
        <color indexed="8"/>
        <rFont val="Times New Roman"/>
        <family val="1"/>
      </rPr>
      <t>]</t>
    </r>
    <phoneticPr fontId="23" type="noConversion"/>
  </si>
  <si>
    <t>sensorreg -s compass -r 0x02</t>
    <phoneticPr fontId="29" type="noConversion"/>
  </si>
  <si>
    <t>sensorreg -s compass -w 0x29 0x53
sensorreg -s compass -w 0x2A 0x47
sensorreg -s compass -r 0x40 62
sensorreg -s compass -r 0x04
sensorreg -s compass -r 0x03</t>
    <phoneticPr fontId="29" type="noConversion"/>
  </si>
  <si>
    <t xml:space="preserve">sensor --listsensors
sensor --sel compass --init
sensor --sel compass --sample 1000ms --stats
sensor --sel compass --turnoff </t>
    <phoneticPr fontId="29" type="noConversion"/>
  </si>
  <si>
    <t>[0.001,1.4]</t>
    <phoneticPr fontId="23" type="noConversion"/>
  </si>
  <si>
    <t>Camera</t>
    <phoneticPr fontId="23" type="noConversion"/>
  </si>
  <si>
    <t>smokey Wildfire --run DisplayBehavior=NoDisplay ControlBitAccess=ReadOnly BrickRequired=None ResultsBehavior=NoFile LogBehavior=ConsoleOnly --test TouchGpio</t>
    <phoneticPr fontId="29"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</si>
  <si>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</si>
  <si>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</si>
  <si>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FW_Critical_Error_Check</t>
    <phoneticPr fontId="29" type="noConversion"/>
  </si>
  <si>
    <r>
      <t xml:space="preserve">touch --test critical --run
touch --off
</t>
    </r>
    <r>
      <rPr>
        <sz val="12"/>
        <color rgb="FF0000FF"/>
        <rFont val="Times New Roman"/>
        <family val="1"/>
      </rPr>
      <t>display --pick internal
display --on</t>
    </r>
    <phoneticPr fontId="29" type="noConversion"/>
  </si>
  <si>
    <t>Device_ID@ALS_FH_Right</t>
    <phoneticPr fontId="29"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</si>
  <si>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9" type="noConversion"/>
  </si>
  <si>
    <t>Revision_ID@ALS_FH_Right</t>
    <phoneticPr fontId="29" type="noConversion"/>
  </si>
  <si>
    <t>[0x01]</t>
    <phoneticPr fontId="23" type="noConversion"/>
  </si>
  <si>
    <t>i2c -d 5 0x39 0xde 1</t>
    <phoneticPr fontId="29" type="noConversion"/>
  </si>
  <si>
    <t>Chip_ID@ALS_FH_Right</t>
    <phoneticPr fontId="29" type="noConversion"/>
  </si>
  <si>
    <t>sensor --sel als1 --get chip_id</t>
    <phoneticPr fontId="23" type="noConversion"/>
  </si>
  <si>
    <t>ADD_ID@ALS_FH_Right</t>
    <phoneticPr fontId="29" type="noConversion"/>
  </si>
  <si>
    <t>sensorreg --sel als1 --read 0xE4</t>
    <phoneticPr fontId="23" type="noConversion"/>
  </si>
  <si>
    <t>ADD_ID2@ALS_FH_Right</t>
    <phoneticPr fontId="29" type="noConversion"/>
  </si>
  <si>
    <t>sensorreg --sel als1 --read 0xE6</t>
    <phoneticPr fontId="23" type="noConversion"/>
  </si>
  <si>
    <t>sensor --sel als1 --conntest</t>
    <phoneticPr fontId="33" type="noConversion"/>
  </si>
  <si>
    <t>Bright_Ch_1 @ALS_FH_Right</t>
    <phoneticPr fontId="29" type="noConversion"/>
  </si>
  <si>
    <t>cylinder_ALSON
led_ALS1ON
led_ALS2ON</t>
    <phoneticPr fontId="23" type="noConversion"/>
  </si>
  <si>
    <t>sensor --sel als2 --init
i2c -d 5 0x29 0xdf 1</t>
    <phoneticPr fontId="29" type="noConversion"/>
  </si>
  <si>
    <t>Revision_ID@ALS_FH_Left</t>
    <phoneticPr fontId="29" type="noConversion"/>
  </si>
  <si>
    <t>i2c -d 5 0x29 0xde 1</t>
    <phoneticPr fontId="29" type="noConversion"/>
  </si>
  <si>
    <t>Chip_ID@ALS_FH_Left</t>
    <phoneticPr fontId="29" type="noConversion"/>
  </si>
  <si>
    <t>sensor --sel als2 --get chip_id</t>
    <phoneticPr fontId="23" type="noConversion"/>
  </si>
  <si>
    <t>ADD_ID@ALS_FH_Left</t>
    <phoneticPr fontId="29" type="noConversion"/>
  </si>
  <si>
    <t>sensorreg --sel als2 --read 0xE4</t>
    <phoneticPr fontId="23" type="noConversion"/>
  </si>
  <si>
    <t>ADD_ID2@ALS_FH_Left</t>
    <phoneticPr fontId="29" type="noConversion"/>
  </si>
  <si>
    <t>sensorreg --sel als2 --read 0xE6</t>
    <phoneticPr fontId="23" type="noConversion"/>
  </si>
  <si>
    <t>sensor --sel als2 --conntest</t>
    <phoneticPr fontId="33" type="noConversion"/>
  </si>
  <si>
    <t>Bright_Ch_1 @ALS_FH_Left</t>
    <phoneticPr fontId="29" type="noConversion"/>
  </si>
  <si>
    <t>cylinder_ALSOFF
led_ALS1OFF
led_ALS2OFF</t>
    <phoneticPr fontId="23" type="noConversion"/>
  </si>
  <si>
    <t>Bright_Ch_2 @ALS_FH_Left</t>
    <phoneticPr fontId="29" type="noConversion"/>
  </si>
  <si>
    <t>Temperature@ALS_FH_Left</t>
    <phoneticPr fontId="29" type="noConversion"/>
  </si>
  <si>
    <t>BL_Leakage_Bright_Ch_1@ALS_FH_Right</t>
    <phoneticPr fontId="29" type="noConversion"/>
  </si>
  <si>
    <t>[NA,NA]</t>
    <phoneticPr fontId="28" type="noConversion"/>
  </si>
  <si>
    <t>led_ALS1OFF
led_ALS2OFF</t>
    <phoneticPr fontId="23" type="noConversion"/>
  </si>
  <si>
    <r>
      <rPr>
        <sz val="12"/>
        <color rgb="FF0000FF"/>
        <rFont val="Times New Roman"/>
        <family val="1"/>
      </rPr>
      <t xml:space="preserve">nvram --add boot-args iomfb_pcc2d_mode=1
nvram --set boot-command diags
nvram --save
reset
display --pick internal
pattern --pick internal
display --block iomfb --set NormalModeEnable 1
display --block iomfb --method pcc2d_data --options '0 44 59 nandfs:\AppleInternal\Diags\ALS\ALS_BLL_FH_10rows.txt'
wait 200
display --block iomfb --method read_adcl --options '0 nandfs:\AppleInternal\Diags\ALS\x1608p2_unity_fdr.bin'
display --pick internal
display --off
wait 200
display --pick internal
display --on
pattern --fill 0xFFFFFF
bl --nits 1200; wait 300; bl --nits 1600/*Used for QN*/
</t>
    </r>
    <r>
      <rPr>
        <sz val="12"/>
        <color theme="1"/>
        <rFont val="Times New Roman"/>
        <family val="1"/>
      </rPr>
      <t xml:space="preserve">
</t>
    </r>
    <r>
      <rPr>
        <sz val="12"/>
        <color rgb="FF0000FF"/>
        <rFont val="Times New Roman"/>
        <family val="1"/>
      </rPr>
      <t xml:space="preserve">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9" type="noConversion"/>
  </si>
  <si>
    <t>BL_Leakage_Bright_Ch_2@ALS_FH_Right</t>
    <phoneticPr fontId="29" type="noConversion"/>
  </si>
  <si>
    <t>BL_Leakage_Bright_Ch_3@ALS_FH_Right</t>
    <phoneticPr fontId="29" type="noConversion"/>
  </si>
  <si>
    <t>BL_Leakage_Bright_Ch_4@ALS_FH_Right</t>
    <phoneticPr fontId="29" type="noConversion"/>
  </si>
  <si>
    <t>BL_Leakage_Bright_Ch_5@ALS_FH_Right</t>
    <phoneticPr fontId="29" type="noConversion"/>
  </si>
  <si>
    <t>BL_Leakage_Bright_Ch_1@ALS_FH_Left</t>
    <phoneticPr fontId="29"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</si>
  <si>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9" type="noConversion"/>
  </si>
  <si>
    <t>BL_Leakage_Bright_Ch_2@ALS_FH_Left</t>
    <phoneticPr fontId="29" type="noConversion"/>
  </si>
  <si>
    <t>BL_Leakage_Bright_Ch_3@ALS_FH_Left</t>
    <phoneticPr fontId="29" type="noConversion"/>
  </si>
  <si>
    <t>BL_Leakage_Bright_Ch_4@ALS_FH_Left</t>
    <phoneticPr fontId="29" type="noConversion"/>
  </si>
  <si>
    <t>BL_Leakage_Bright_Ch_5@ALS_FH_Left</t>
    <phoneticPr fontId="29" type="noConversion"/>
  </si>
  <si>
    <t>Dark _Response_Bright_Ch_1 @ALS_FH_Right</t>
    <phoneticPr fontId="23"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</si>
  <si>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9" type="noConversion"/>
  </si>
  <si>
    <t>Dark _Response_Bright_Ch_2 @ALS_FH_Right</t>
    <phoneticPr fontId="23" type="noConversion"/>
  </si>
  <si>
    <t>Dark _Response_Bright_Ch_1 @ALS_FH_Left</t>
    <phoneticPr fontId="23"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</si>
  <si>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theme="1"/>
        <rFont val="Times New Roman"/>
        <family val="1"/>
      </rPr>
      <t>bl -l</t>
    </r>
    <r>
      <rPr>
        <sz val="12"/>
        <color rgb="FF0000FF"/>
        <rFont val="Times New Roman"/>
        <family val="1"/>
      </rPr>
      <t xml:space="preserve">
</t>
    </r>
    <r>
      <rPr>
        <sz val="12"/>
        <color theme="2" tint="-0.499984740745262"/>
        <rFont val="Times New Roman"/>
        <family val="1"/>
      </rPr>
      <t xml:space="preserve">display --pick internal
bl -o
display --block iomfb --method pcc2d_data --options '0 44 59 nandfs:\AppleInternal\Diags\ALS\UNIFORM_BL.txt'
display --off
nvram --remove boot-args iomfb_pcc2d_mode
</t>
    </r>
    <r>
      <rPr>
        <sz val="12"/>
        <color rgb="FF0000FF"/>
        <rFont val="Times New Roman"/>
        <family val="1"/>
      </rPr>
      <t xml:space="preserve">nvram --set boot-command diags
nvram --save
reset
</t>
    </r>
    <r>
      <rPr>
        <sz val="12"/>
        <color rgb="FF000000"/>
        <rFont val="Times New Roman"/>
        <family val="1"/>
      </rPr>
      <t>nvram --set boot-command fsboot</t>
    </r>
    <r>
      <rPr>
        <sz val="12"/>
        <color rgb="FF0000FF"/>
        <rFont val="Times New Roman"/>
        <family val="1"/>
      </rPr>
      <t xml:space="preserve">
</t>
    </r>
    <r>
      <rPr>
        <sz val="12"/>
        <color theme="2" tint="-0.499984740745262"/>
        <rFont val="Times New Roman"/>
        <family val="1"/>
      </rPr>
      <t>nvram --save</t>
    </r>
    <phoneticPr fontId="28" type="noConversion"/>
  </si>
  <si>
    <t>Dark _Response_Bright_Ch_2 @ALS_FH_Left</t>
    <phoneticPr fontId="23" type="noConversion"/>
  </si>
  <si>
    <t>Ready</t>
    <phoneticPr fontId="29" type="noConversion"/>
  </si>
  <si>
    <t>Dark _Response_Bright_Ch_5 @ALS_FH_Left</t>
    <phoneticPr fontId="29" type="noConversion"/>
  </si>
  <si>
    <t>cylinder_ALSOFF</t>
    <phoneticPr fontId="29" type="noConversion"/>
  </si>
  <si>
    <t>Test_IRQ@TCON_L_FH-Miss</t>
    <phoneticPr fontId="29" type="noConversion"/>
  </si>
  <si>
    <t>cylinder_HALL1OFF</t>
    <phoneticPr fontId="29" type="noConversion"/>
  </si>
  <si>
    <t>hallsensor —irqindex 1 —meas 6 —delay 500</t>
    <phoneticPr fontId="33" type="noConversion"/>
  </si>
  <si>
    <t>Test_IRQ@TCON_L_FH-Detect</t>
    <phoneticPr fontId="29" type="noConversion"/>
  </si>
  <si>
    <t>cylinder_HALL1ON
cylinder_HALL1OFF</t>
    <phoneticPr fontId="29" type="noConversion"/>
  </si>
  <si>
    <t>Test_IRQ@C3_Flex-Miss</t>
    <phoneticPr fontId="29" type="noConversion"/>
  </si>
  <si>
    <t>hallsensor —irqindex 0 —meas 6 —delay 500</t>
    <phoneticPr fontId="33" type="noConversion"/>
  </si>
  <si>
    <t>Test_IRQ@C3 Flex-Detect</t>
    <phoneticPr fontId="29" type="noConversion"/>
  </si>
  <si>
    <t>cylinder_ALSON
cylinder_ALSOFF</t>
    <phoneticPr fontId="29" type="noConversion"/>
  </si>
  <si>
    <t>i2c -s 0</t>
    <phoneticPr fontId="23" type="noConversion"/>
  </si>
  <si>
    <t>Ace(One-Ace) 8-bit: 0x70, 7-bit: 0x38
Ace(All-Ace) 8-bit: 0xD6, 7-bit: 0x6B</t>
    <phoneticPr fontId="23" type="noConversion"/>
  </si>
  <si>
    <t>I2C1_Sweep_Test</t>
    <phoneticPr fontId="23" type="noConversion"/>
  </si>
  <si>
    <t>audio -r
i2c -s 1</t>
    <phoneticPr fontId="23" type="noConversion"/>
  </si>
  <si>
    <t>SKR AMP CNRT 8-bit: 0x78, 7-bit: 0x3C
SKR AMP CNRW 8-bit: 0x7A, 7-bit: 0x3D
SKR AMP CNLT 8-bit: 0x7C, 7-bit: 0x3E
SKR AMP CNLW 8-bit: 0x7E, 7-bit: 0x3F
SKR BOOST MST 8-bit: 0x60, 7-bit: 0x30
SKR BOOST SLV 8-bit: 0x62, 7-bit: 0x31</t>
    <phoneticPr fontId="23" type="noConversion"/>
  </si>
  <si>
    <t>i2c -s 2</t>
    <phoneticPr fontId="23" type="noConversion"/>
  </si>
  <si>
    <t>BELLATRIX 8-bit: 0x26, 7-bit: 0x13</t>
    <phoneticPr fontId="23" type="noConversion"/>
  </si>
  <si>
    <t>i2c -s 3
audio --turnoff</t>
    <phoneticPr fontId="23" type="noConversion"/>
  </si>
  <si>
    <t>SKR AMP FHRT 8-bit: 0x70, 7-bit: 0x38
SKR AMP FHRW 8-bit: 0x72, 7-bit: 0x39
SKR AMP FHLT 8-bit: 0x74, 7-bit: 0x3A
SKR AMP FHLW 8-bit: 0x76, 7-bit: 0x3B</t>
    <phoneticPr fontId="23" type="noConversion"/>
  </si>
  <si>
    <t>I2C4_Sweep_Test</t>
    <phoneticPr fontId="29" type="noConversion"/>
  </si>
  <si>
    <t>display --pick internal
display --on
i2c -s 4</t>
    <phoneticPr fontId="23"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</si>
  <si>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3" type="noConversion"/>
  </si>
  <si>
    <t>i2c -s 5</t>
    <phoneticPr fontId="23"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</si>
  <si>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3" type="noConversion"/>
  </si>
  <si>
    <t>i2c -s 6</t>
    <phoneticPr fontId="23" type="noConversion"/>
  </si>
  <si>
    <t>SOCR. DOTARA 8-bit: 0x72, 7-bit: 0x39</t>
    <phoneticPr fontId="23" type="noConversion"/>
  </si>
  <si>
    <t>I2C7_Sweep_Test</t>
    <phoneticPr fontId="23" type="noConversion"/>
  </si>
  <si>
    <t>i2c -s 7</t>
    <phoneticPr fontId="23" type="noConversion"/>
  </si>
  <si>
    <t>POTOMAC 8-bit: 0xEA, 7-bit: 0x75</t>
    <phoneticPr fontId="23" type="noConversion"/>
  </si>
  <si>
    <t>i2c -s 8</t>
    <phoneticPr fontId="23" type="noConversion"/>
  </si>
  <si>
    <t>ACE2 8-bit: 0x70, 7-bit: 0x38
Ace(All-Ace) 8-bit: 0xD6, 7-bit: 0x6B</t>
    <phoneticPr fontId="23" type="noConversion"/>
  </si>
  <si>
    <t>i2c -s 9</t>
    <phoneticPr fontId="23" type="noConversion"/>
  </si>
  <si>
    <t>GASGAUGE 8-bit: 0xAA, 7-bit: 0x55</t>
    <phoneticPr fontId="23" type="noConversion"/>
  </si>
  <si>
    <t>Display</t>
    <phoneticPr fontId="33" type="noConversion"/>
  </si>
  <si>
    <t>EDP_BER_Test</t>
    <phoneticPr fontId="29" type="noConversion"/>
  </si>
  <si>
    <t>Not POR</t>
    <phoneticPr fontId="33" type="noConversion"/>
  </si>
  <si>
    <t>dptx -e alpm -t "false"
display --off
bl -n
display --on
display --method ber --options "-r"
display --method ber --options "-g"
dptx -e alpm -t "true"</t>
    <phoneticPr fontId="33" type="noConversion"/>
  </si>
  <si>
    <t>v</t>
    <phoneticPr fontId="28" type="noConversion"/>
  </si>
  <si>
    <t>ace --pick usbc --4cc SRYR --txdata "0x00" --rxdata 0
i2c -v 2 0x13 0x00 0x82
i2c -d 2 0x13 0x1A 1
i2c -d 2 0x13 0x1A 1
i2c -v 2 0x13 0x00 0x91
i2c -v 2 0x13 0xB5 0x58
i2c -v 2 0x13 0xA0 0x0D
i2c -d 2 0x13 0xA5 1
i2c -d 2 0x13 0xA4 1</t>
    <phoneticPr fontId="23" type="noConversion"/>
  </si>
  <si>
    <t>i2c -v 2 0x13 0x00 0x82
i2c -d 2 0x13 0x1A 1
i2c -d 2 0x13 0x1A 1
i2c -v 2 0x13 0x00 0x91
i2c -v 2 0x13 0xB5 0x58
 i2c -v 2 0x13 0x70 0x01
i2c -v 2 0x13 0xA0 0x0D
i2c -d 2 0x13 0xA5 1
i2c -d 2 0x13 0xA4 1</t>
    <phoneticPr fontId="23" type="noConversion"/>
  </si>
  <si>
    <t>i2c -v 2 0x13 0x00 0x82
 i2c -d 2 0x13 0x1A 1
 i2c -d 2 0x13 0x1A 1
i2c -v 2 0x13 0x00 0x91
i2c -v 2 0x13 0xB5 0xD0
i2c -v 2 0x13 0xA0 0x09
delay 1s
i2c -d 2 0x13 0xA5 1
i2c -d 2 0x13 0xA4 1</t>
    <phoneticPr fontId="23" type="noConversion"/>
  </si>
  <si>
    <t>oab3f_CMD_SET_PWR_ORION_0
oab3f_CMD_PWR_ORION_SW_EN_0
oab3f_CMD_PWR_ORION_EN_0
oab3f_CMD_IDBUS_POWER_MODE_1
oab3f_CMD_SET_RX_Vth_1000
oab3f_WAITFORID
delay 0.05s</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</si>
  <si>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3"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</si>
  <si>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3" type="noConversion"/>
  </si>
  <si>
    <t>oab3f_CMD_SET_ELOAD_0</t>
    <phoneticPr fontId="23" type="noConversion"/>
  </si>
  <si>
    <t>i2c -v 2 0x13 0x00 0x91
i2c -v 2 0x13 0xA0 0x04
i2c -d 2 0x13 0xA5 1
i2c -d 2 0x13 0xA4 1</t>
    <phoneticPr fontId="23"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</si>
  <si>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3" type="noConversion"/>
  </si>
  <si>
    <t>Provider_Mode-Output_Communication_330pF</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</si>
  <si>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3" type="noConversion"/>
  </si>
  <si>
    <t>Provider_Mode-HS_Output_Communication_330pF</t>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</si>
  <si>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</si>
  <si>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Provider_Mode-Bellatrix_State_Read</t>
    <phoneticPr fontId="23" type="noConversion"/>
  </si>
  <si>
    <t>i2c -d 2 0x13 0x74 8
i2c -d 2 0x13 0x1A 1</t>
    <phoneticPr fontId="23"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</si>
  <si>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3" type="noConversion"/>
  </si>
  <si>
    <t>i2c -v 2 0x13 0x01 0x31</t>
    <phoneticPr fontId="23" type="noConversion"/>
  </si>
  <si>
    <t>oab3f_CMD_READ_ORION_CURRENT
o3b3f_orion_current_read</t>
    <phoneticPr fontId="29" type="noConversion"/>
  </si>
  <si>
    <r>
      <t xml:space="preserve">device -k gasgauge -g charge-percentage
</t>
    </r>
    <r>
      <rPr>
        <sz val="12"/>
        <color rgb="FF00B0F0"/>
        <rFont val="Times New Roman"/>
        <family val="1"/>
      </rPr>
      <t>charge --set 100 --force</t>
    </r>
    <r>
      <rPr>
        <sz val="12"/>
        <color indexed="8"/>
        <rFont val="Times New Roman"/>
        <family val="1"/>
      </rPr>
      <t xml:space="preserve">
ace --pick usbc --4cc SRYR --txdata "0x00" --rxdata 0</t>
    </r>
    <phoneticPr fontId="23"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</si>
  <si>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3" type="noConversion"/>
  </si>
  <si>
    <t>charge --set 0</t>
    <phoneticPr fontId="23" type="noConversion"/>
  </si>
  <si>
    <t>i2c -v 2 0x13 0xA0 0x01
i2c -d 2 0x13 0xA5 1
i2c -d 2 0x13 0xA4 1</t>
    <phoneticPr fontId="23" type="noConversion"/>
  </si>
  <si>
    <t>i2c -v 2 0x13 0xA0 0x02
i2c -d 2 0x13 0xA5 1
i2c -d 2 0x13 0xA4 1</t>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</si>
  <si>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3"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</si>
  <si>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3"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</si>
  <si>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3" type="noConversion"/>
  </si>
  <si>
    <t>Consumer_Mode-Bellatrix_State_Read_end</t>
    <phoneticPr fontId="29" type="noConversion"/>
  </si>
  <si>
    <r>
      <t xml:space="preserve">i2c -d 2 0x13 0x74 8
i2c -d 2 0x13 0x1A 1
ace --pick usbc --4cc SRDY --txdata "0x00" --rxdata 0
</t>
    </r>
    <r>
      <rPr>
        <sz val="12"/>
        <color rgb="FF0000FF"/>
        <rFont val="Times New Roman"/>
        <family val="1"/>
      </rPr>
      <t>wait 1000</t>
    </r>
    <phoneticPr fontId="29"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</si>
  <si>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9" type="noConversion"/>
  </si>
  <si>
    <t>[2,NA]</t>
    <phoneticPr fontId="29" type="noConversion"/>
  </si>
  <si>
    <t>motor_POWERON
delay 0.8s
motor_READPOWER
motor_POWEROFF
delay 0.2s</t>
    <phoneticPr fontId="29" type="noConversion"/>
  </si>
  <si>
    <t xml:space="preserve">buttoncnt
q
bl -l
</t>
    <phoneticPr fontId="29" type="noConversion"/>
  </si>
  <si>
    <t>motor_VOLUPON
delay 0.8s
motor_READVOLUP
motor_VOLUPOFF
delay 0.2s</t>
    <phoneticPr fontId="29" type="noConversion"/>
  </si>
  <si>
    <t>motor_VOLDNON
delay 0.8s
motor_READVOLDN
motor_VOLDNOFF
delay 0.2s</t>
    <phoneticPr fontId="29" type="noConversion"/>
  </si>
  <si>
    <t>pmuadc --sel potomac --read tbat</t>
    <phoneticPr fontId="29" type="noConversion"/>
  </si>
  <si>
    <t>PMU</t>
    <phoneticPr fontId="23" type="noConversion"/>
  </si>
  <si>
    <t>Temperature_TCAL@Sera</t>
    <phoneticPr fontId="23" type="noConversion"/>
  </si>
  <si>
    <t xml:space="preserve">temperature --all
</t>
    <phoneticPr fontId="33" type="noConversion"/>
  </si>
  <si>
    <t>Temperature_TDEV1@Sera</t>
    <phoneticPr fontId="23" type="noConversion"/>
  </si>
  <si>
    <t>Temperature_TDEV2@Sera</t>
    <phoneticPr fontId="23" type="noConversion"/>
  </si>
  <si>
    <t>Temperature_TDEV3@Sera</t>
    <phoneticPr fontId="23" type="noConversion"/>
  </si>
  <si>
    <t>Temperature_TDEV4@Sera</t>
    <phoneticPr fontId="23" type="noConversion"/>
  </si>
  <si>
    <t>Temperature_TDEV5@Sera</t>
    <phoneticPr fontId="23" type="noConversion"/>
  </si>
  <si>
    <t>Temperature_TDEV6@Sera</t>
    <phoneticPr fontId="23" type="noConversion"/>
  </si>
  <si>
    <t>Temperature_TDEV7@Sera</t>
    <phoneticPr fontId="23" type="noConversion"/>
  </si>
  <si>
    <t>Temperature_TDEV8@Sera</t>
    <phoneticPr fontId="23" type="noConversion"/>
  </si>
  <si>
    <t>Temperature_TCAL@SIMETRA</t>
    <phoneticPr fontId="23" type="noConversion"/>
  </si>
  <si>
    <t>Temperature_TDEV1@SIMETRA</t>
    <phoneticPr fontId="23" type="noConversion"/>
  </si>
  <si>
    <t>Temperature_TDEV2@SIMETRA</t>
    <phoneticPr fontId="23" type="noConversion"/>
  </si>
  <si>
    <t>Temperature_TDEV3@SIMETRA</t>
    <phoneticPr fontId="23" type="noConversion"/>
  </si>
  <si>
    <t>Temperature_TDEV4@SIMETRA</t>
    <phoneticPr fontId="23" type="noConversion"/>
  </si>
  <si>
    <t>Temperature_TDEV5@SIMETRA</t>
    <phoneticPr fontId="23" type="noConversion"/>
  </si>
  <si>
    <t>Temperature_RCAM_C3@ADAMS</t>
    <phoneticPr fontId="23" type="noConversion"/>
  </si>
  <si>
    <t>camisp --find
pmuadc --read all</t>
    <phoneticPr fontId="23" type="noConversion"/>
  </si>
  <si>
    <t>CPMU</t>
    <phoneticPr fontId="23" type="noConversion"/>
  </si>
  <si>
    <t>Temperature_RCAM_TCAL@ADAMS</t>
    <phoneticPr fontId="23" type="noConversion"/>
  </si>
  <si>
    <t>Temperature_FCAM_C4@ADAMS</t>
    <phoneticPr fontId="23" type="noConversion"/>
  </si>
  <si>
    <t>CPMU2</t>
    <phoneticPr fontId="23" type="noConversion"/>
  </si>
  <si>
    <t>Temperature_FCAM_TCAL@ADAMS</t>
    <phoneticPr fontId="23" type="noConversion"/>
  </si>
  <si>
    <t>[0,101]</t>
    <phoneticPr fontId="33" type="noConversion"/>
  </si>
  <si>
    <t>device -k GasGauge -g charge-percentage</t>
    <phoneticPr fontId="29" type="noConversion"/>
  </si>
  <si>
    <t>[3700,4350]</t>
    <phoneticPr fontId="33" type="noConversion"/>
  </si>
  <si>
    <t>pmuadc --sel euphrates --read vbat</t>
    <phoneticPr fontId="29" type="noConversion"/>
  </si>
  <si>
    <r>
      <t>bl -r
reg select pmu
reg read 0x694c 7</t>
    </r>
    <r>
      <rPr>
        <sz val="12"/>
        <color rgb="FF0000FF"/>
        <rFont val="Times New Roman"/>
        <family val="1"/>
      </rPr>
      <t>// need catch 0x00</t>
    </r>
    <r>
      <rPr>
        <sz val="12"/>
        <color theme="1"/>
        <rFont val="Times New Roman"/>
        <family val="1"/>
      </rPr>
      <t xml:space="preserve">
reg write 0x694c 0xff
reg write 0x694d 0xff
reg write 0x694e 0xff
reg write 0x694f 0xff
reg write 0x6950 0xff
reg write 0x6806 0x3f 0x02 </t>
    </r>
    <r>
      <rPr>
        <sz val="12"/>
        <color rgb="FF0000FF"/>
        <rFont val="Times New Roman"/>
        <family val="1"/>
      </rPr>
      <t>//set BL Min current</t>
    </r>
    <r>
      <rPr>
        <sz val="12"/>
        <color theme="1"/>
        <rFont val="Times New Roman"/>
        <family val="1"/>
      </rPr>
      <t xml:space="preserve">
reg read 0x694c 7</t>
    </r>
    <r>
      <rPr>
        <sz val="12"/>
        <color rgb="FF0000FF"/>
        <rFont val="Times New Roman"/>
        <family val="1"/>
      </rPr>
      <t>// need catch 0x00</t>
    </r>
    <r>
      <rPr>
        <sz val="12"/>
        <color theme="1"/>
        <rFont val="Times New Roman"/>
        <family val="1"/>
      </rPr>
      <t xml:space="preserve">
reg write 0x694c 0xff
reg write 0x694d 0xff
reg write 0x694e 0xff
reg write 0x694f 0xff
reg write 0x6950 0xff
reg write 0x6806 0x7f 0x06 </t>
    </r>
    <r>
      <rPr>
        <sz val="12"/>
        <color rgb="FF0000FF"/>
        <rFont val="Times New Roman"/>
        <family val="1"/>
      </rPr>
      <t>//set BL Mid current</t>
    </r>
    <r>
      <rPr>
        <sz val="12"/>
        <color theme="1"/>
        <rFont val="Times New Roman"/>
        <family val="1"/>
      </rPr>
      <t xml:space="preserve">
reg read 0x694c 7</t>
    </r>
    <r>
      <rPr>
        <sz val="12"/>
        <color rgb="FF0000FF"/>
        <rFont val="Times New Roman"/>
        <family val="1"/>
      </rPr>
      <t>// need catch 0x00</t>
    </r>
    <r>
      <rPr>
        <sz val="12"/>
        <color theme="1"/>
        <rFont val="Times New Roman"/>
        <family val="1"/>
      </rPr>
      <t xml:space="preserve">
reg write 0x694c 0xff
reg write 0x694d 0xff
reg write 0x694e 0xff
reg write 0x694f 0xff
reg write 0x6950 0xff
reg write 0x6806 0xff 0x07 </t>
    </r>
    <r>
      <rPr>
        <sz val="12"/>
        <color rgb="FF0000FF"/>
        <rFont val="Times New Roman"/>
        <family val="1"/>
      </rPr>
      <t>//set BL Max current</t>
    </r>
    <r>
      <rPr>
        <sz val="12"/>
        <color theme="1"/>
        <rFont val="Times New Roman"/>
        <family val="1"/>
      </rPr>
      <t xml:space="preserve">
reg read 0x694c 7</t>
    </r>
    <r>
      <rPr>
        <sz val="12"/>
        <color rgb="FF0000FF"/>
        <rFont val="Times New Roman"/>
        <family val="1"/>
      </rPr>
      <t>// need catch 0x00</t>
    </r>
    <r>
      <rPr>
        <sz val="12"/>
        <color theme="1"/>
        <rFont val="Times New Roman"/>
        <family val="1"/>
      </rPr>
      <t xml:space="preserve">
reg write 0x6806 0x3f 0x02
bl -r
bl -l</t>
    </r>
    <phoneticPr fontId="29" type="noConversion"/>
  </si>
  <si>
    <t>Ready</t>
    <phoneticPr fontId="23" type="noConversion"/>
  </si>
  <si>
    <t>Juliet_Camera_Preview</t>
    <phoneticPr fontId="23" type="noConversion"/>
  </si>
  <si>
    <t>QN Delete "Juliet_Camera_Preview" test item</t>
    <phoneticPr fontId="23" type="noConversion"/>
  </si>
  <si>
    <t>Reset</t>
    <phoneticPr fontId="28" type="noConversion"/>
  </si>
  <si>
    <t>test_RESET</t>
    <phoneticPr fontId="28" type="noConversion"/>
  </si>
  <si>
    <t>pmuadc --sel potomac --read vbat</t>
    <phoneticPr fontId="28" type="noConversion"/>
  </si>
  <si>
    <t>device -k GasGauge -g charge-percentage</t>
    <phoneticPr fontId="28" type="noConversion"/>
  </si>
  <si>
    <r>
      <t xml:space="preserve">pmuadc --sel potomac --read vbat
</t>
    </r>
    <r>
      <rPr>
        <sz val="12"/>
        <color rgb="FF0000FF"/>
        <rFont val="Times New Roman"/>
        <family val="1"/>
      </rPr>
      <t>nvram --set auto-boot true
nvram --set boot-command diags
nvram --save
reset</t>
    </r>
    <r>
      <rPr>
        <sz val="12"/>
        <color indexed="8"/>
        <rFont val="Times New Roman"/>
        <family val="1"/>
      </rPr>
      <t xml:space="preserve">
</t>
    </r>
    <phoneticPr fontId="23" type="noConversion"/>
  </si>
  <si>
    <t>Version4.44</t>
    <phoneticPr fontId="23" type="noConversion"/>
  </si>
  <si>
    <t>Voltage_After_Test</t>
    <phoneticPr fontId="23" type="noConversion"/>
  </si>
  <si>
    <t>2.Add reset relate command in "Voltage_After_Test" test item (for QN).</t>
    <phoneticPr fontId="23" type="noConversion"/>
  </si>
  <si>
    <t>1.Delete "Juliet_Camera_Preview" test item (for QN).</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</si>
</sst>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2"/>
      <color indexed="8"/>
      <name val="新細明體"/>
    </font>
    <font>
      <sz val="12"/>
      <color theme="1"/>
      <name val="Helvetica Neue"/>
      <family val="2"/>
      <charset val="136"/>
      <scheme val="minor"/>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sz val="12"/>
      <color theme="4"/>
      <name val="Times New Roman"/>
      <family val="1"/>
    </font>
    <font>
      <sz val="12"/>
      <name val="新細明體"/>
      <family val="1"/>
      <charset val="136"/>
    </font>
    <font>
      <sz val="12"/>
      <color indexed="8"/>
      <name val="細明體"/>
      <family val="3"/>
      <charset val="136"/>
    </font>
    <font>
      <sz val="12"/>
      <color rgb="FF00B0F0"/>
      <name val="Times New Roman"/>
      <family val="1"/>
    </font>
    <font>
      <sz val="12"/>
      <color theme="2" tint="-0.499984740745262"/>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4">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style="thin">
        <color indexed="9"/>
      </left>
      <right style="thin">
        <color indexed="9"/>
      </right>
      <top/>
      <bottom style="thin">
        <color indexed="9"/>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indexed="8"/>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indexed="64"/>
      </left>
      <right style="thin">
        <color indexed="64"/>
      </right>
      <top/>
      <bottom style="thin">
        <color indexed="64"/>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auto="1"/>
      </right>
      <top style="thin">
        <color indexed="8"/>
      </top>
      <bottom/>
      <diagonal/>
    </border>
    <border>
      <left style="thin">
        <color indexed="8"/>
      </left>
      <right style="thin">
        <color indexed="8"/>
      </right>
      <top/>
      <bottom/>
      <diagonal/>
    </border>
    <border>
      <left style="thin">
        <color indexed="8"/>
      </left>
      <right style="medium">
        <color auto="1"/>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auto="1"/>
      </left>
      <right style="thin">
        <color auto="1"/>
      </right>
      <top style="thin">
        <color indexed="8"/>
      </top>
      <bottom/>
      <diagonal/>
    </border>
    <border>
      <left style="thin">
        <color auto="1"/>
      </left>
      <right/>
      <top style="thin">
        <color auto="1"/>
      </top>
      <bottom style="thin">
        <color auto="1"/>
      </bottom>
      <diagonal/>
    </border>
    <border>
      <left style="thin">
        <color indexed="64"/>
      </left>
      <right style="thin">
        <color indexed="64"/>
      </right>
      <top/>
      <bottom/>
      <diagonal/>
    </border>
    <border>
      <left style="thin">
        <color auto="1"/>
      </left>
      <right/>
      <top/>
      <bottom/>
      <diagonal/>
    </border>
  </borders>
  <cellStyleXfs count="84">
    <xf numFmtId="0" fontId="0" fillId="0" borderId="0" applyNumberFormat="0" applyFill="0" applyBorder="0" applyProtection="0">
      <alignment vertical="center"/>
    </xf>
    <xf numFmtId="0" fontId="26" fillId="0" borderId="17">
      <alignment vertical="center"/>
    </xf>
    <xf numFmtId="0" fontId="26" fillId="0" borderId="17">
      <alignment vertical="center"/>
    </xf>
    <xf numFmtId="0" fontId="31" fillId="0" borderId="17">
      <alignment vertical="center"/>
    </xf>
    <xf numFmtId="0" fontId="31"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3" fillId="0" borderId="17">
      <alignment vertical="center"/>
    </xf>
    <xf numFmtId="0" fontId="26" fillId="0" borderId="17">
      <alignment vertical="center"/>
    </xf>
    <xf numFmtId="0" fontId="26" fillId="0" borderId="17">
      <alignment vertical="center"/>
    </xf>
    <xf numFmtId="0" fontId="3" fillId="0" borderId="17">
      <alignment vertical="center"/>
    </xf>
    <xf numFmtId="0" fontId="26" fillId="0" borderId="17"/>
    <xf numFmtId="0" fontId="26" fillId="0" borderId="17"/>
    <xf numFmtId="0" fontId="34" fillId="0" borderId="17"/>
    <xf numFmtId="0" fontId="26" fillId="0" borderId="17"/>
    <xf numFmtId="0" fontId="26" fillId="0" borderId="17"/>
    <xf numFmtId="0" fontId="26" fillId="0" borderId="17"/>
    <xf numFmtId="0" fontId="26" fillId="0" borderId="17"/>
    <xf numFmtId="0" fontId="26" fillId="0" borderId="17"/>
    <xf numFmtId="0" fontId="26" fillId="0" borderId="17">
      <alignment vertical="center"/>
    </xf>
    <xf numFmtId="0" fontId="3" fillId="0" borderId="17">
      <alignment vertical="center"/>
    </xf>
    <xf numFmtId="0" fontId="3" fillId="0" borderId="17">
      <alignment vertical="center"/>
    </xf>
    <xf numFmtId="0" fontId="42" fillId="0" borderId="17">
      <alignment vertical="center"/>
    </xf>
    <xf numFmtId="0" fontId="42" fillId="0" borderId="17">
      <alignment vertical="center"/>
    </xf>
    <xf numFmtId="0" fontId="42" fillId="0" borderId="17">
      <alignment vertical="center"/>
    </xf>
    <xf numFmtId="0" fontId="3" fillId="0" borderId="17">
      <alignment vertical="center"/>
    </xf>
    <xf numFmtId="0" fontId="3"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26" fillId="0" borderId="17">
      <alignment vertical="center"/>
    </xf>
    <xf numFmtId="0" fontId="26" fillId="0" borderId="17">
      <alignment vertical="center"/>
    </xf>
    <xf numFmtId="0" fontId="34" fillId="0" borderId="17">
      <alignment vertical="center"/>
    </xf>
    <xf numFmtId="0" fontId="26" fillId="0" borderId="17">
      <alignment vertical="center"/>
    </xf>
    <xf numFmtId="0" fontId="26" fillId="0" borderId="17">
      <alignment vertical="center"/>
    </xf>
    <xf numFmtId="0" fontId="26" fillId="0" borderId="17">
      <alignment vertical="center"/>
    </xf>
    <xf numFmtId="0" fontId="26" fillId="0" borderId="17">
      <alignment vertical="center"/>
    </xf>
    <xf numFmtId="0" fontId="31" fillId="0" borderId="17">
      <alignment vertical="center"/>
    </xf>
    <xf numFmtId="0" fontId="31" fillId="0" borderId="17">
      <alignment vertical="center"/>
    </xf>
    <xf numFmtId="0" fontId="31" fillId="0" borderId="17">
      <alignment vertical="center"/>
    </xf>
    <xf numFmtId="0" fontId="31" fillId="0" borderId="17">
      <alignment vertical="center"/>
    </xf>
    <xf numFmtId="0" fontId="26" fillId="0" borderId="17">
      <alignment vertical="center"/>
    </xf>
    <xf numFmtId="0" fontId="26" fillId="0" borderId="17"/>
    <xf numFmtId="0" fontId="26" fillId="0" borderId="17"/>
    <xf numFmtId="0" fontId="26" fillId="0" borderId="17"/>
    <xf numFmtId="0" fontId="26" fillId="0" borderId="17"/>
    <xf numFmtId="0" fontId="26" fillId="0" borderId="17"/>
    <xf numFmtId="0" fontId="26" fillId="0" borderId="17">
      <alignment vertical="center"/>
    </xf>
    <xf numFmtId="0" fontId="26" fillId="0" borderId="17">
      <alignment vertical="center"/>
    </xf>
    <xf numFmtId="0" fontId="3" fillId="0" borderId="17">
      <alignment vertical="center"/>
    </xf>
    <xf numFmtId="0" fontId="3" fillId="0" borderId="17">
      <alignment vertical="center"/>
    </xf>
    <xf numFmtId="0" fontId="3" fillId="0" borderId="17">
      <alignment vertical="center"/>
    </xf>
    <xf numFmtId="0" fontId="42" fillId="0" borderId="17">
      <alignment vertical="center"/>
    </xf>
    <xf numFmtId="0" fontId="26" fillId="0" borderId="17">
      <alignment vertical="center"/>
    </xf>
    <xf numFmtId="0" fontId="3" fillId="0" borderId="17">
      <alignment vertical="center"/>
    </xf>
    <xf numFmtId="0" fontId="3" fillId="0" borderId="17">
      <alignment vertical="center"/>
    </xf>
    <xf numFmtId="0" fontId="3" fillId="0" borderId="17">
      <alignment vertical="center"/>
    </xf>
    <xf numFmtId="0" fontId="26" fillId="0" borderId="17">
      <alignment vertical="center"/>
    </xf>
    <xf numFmtId="0" fontId="26" fillId="0" borderId="17">
      <alignment vertical="center"/>
    </xf>
    <xf numFmtId="0" fontId="3" fillId="0" borderId="17">
      <alignment vertical="center"/>
    </xf>
    <xf numFmtId="0" fontId="3" fillId="0" borderId="17">
      <alignment vertical="center"/>
    </xf>
    <xf numFmtId="0" fontId="42" fillId="0" borderId="17">
      <alignment vertical="center"/>
    </xf>
    <xf numFmtId="0" fontId="26" fillId="0" borderId="17">
      <alignment vertical="center"/>
    </xf>
    <xf numFmtId="0" fontId="49" fillId="0" borderId="0" applyNumberFormat="0" applyFill="0" applyBorder="0" applyAlignment="0" applyProtection="0">
      <alignment vertical="top"/>
      <protection locked="0"/>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2" fillId="0" borderId="17">
      <alignment vertical="center"/>
    </xf>
    <xf numFmtId="0" fontId="1" fillId="0" borderId="17">
      <alignment vertical="center"/>
    </xf>
    <xf numFmtId="0" fontId="1" fillId="0" borderId="17">
      <alignment vertical="center"/>
    </xf>
  </cellStyleXfs>
  <cellXfs count="974">
    <xf numFmtId="0" fontId="0" fillId="0" borderId="0" xfId="0" applyFont="1" applyAlignment="1">
      <alignment vertical="center"/>
    </xf>
    <xf numFmtId="0" fontId="0" fillId="0" borderId="0" xfId="0" applyNumberFormat="1" applyFont="1" applyAlignment="1">
      <alignment vertical="center"/>
    </xf>
    <xf numFmtId="49" fontId="4" fillId="0" borderId="1" xfId="0" applyNumberFormat="1" applyFont="1" applyBorder="1" applyAlignment="1">
      <alignment vertical="center"/>
    </xf>
    <xf numFmtId="0" fontId="4" fillId="0" borderId="1" xfId="0" applyFont="1" applyBorder="1" applyAlignment="1">
      <alignment vertical="center"/>
    </xf>
    <xf numFmtId="0" fontId="0" fillId="0" borderId="1" xfId="0" applyFont="1" applyBorder="1" applyAlignment="1">
      <alignment vertical="center"/>
    </xf>
    <xf numFmtId="49" fontId="5" fillId="2" borderId="2" xfId="0" applyNumberFormat="1" applyFont="1" applyFill="1" applyBorder="1" applyAlignment="1">
      <alignment vertical="center"/>
    </xf>
    <xf numFmtId="0" fontId="4"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6" fillId="3" borderId="5" xfId="0" applyNumberFormat="1" applyFont="1" applyFill="1" applyBorder="1" applyAlignment="1">
      <alignment horizontal="center" vertical="center"/>
    </xf>
    <xf numFmtId="0" fontId="6" fillId="3" borderId="6" xfId="0" applyFont="1" applyFill="1" applyBorder="1" applyAlignment="1">
      <alignment horizontal="center" vertical="center"/>
    </xf>
    <xf numFmtId="14" fontId="6" fillId="3" borderId="6" xfId="0" applyNumberFormat="1" applyFont="1" applyFill="1" applyBorder="1" applyAlignment="1">
      <alignment horizontal="center" vertical="center"/>
    </xf>
    <xf numFmtId="49" fontId="6"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7" fillId="4" borderId="14" xfId="0" applyFont="1" applyFill="1" applyBorder="1" applyAlignment="1">
      <alignment horizontal="center" vertical="center" wrapText="1"/>
    </xf>
    <xf numFmtId="49" fontId="10" fillId="11" borderId="19" xfId="0" applyNumberFormat="1" applyFont="1" applyFill="1" applyBorder="1" applyAlignment="1">
      <alignment horizontal="center" vertical="center" wrapText="1"/>
    </xf>
    <xf numFmtId="49" fontId="10" fillId="11" borderId="20" xfId="0" applyNumberFormat="1" applyFont="1" applyFill="1" applyBorder="1" applyAlignment="1">
      <alignment horizontal="center" vertical="center" wrapText="1"/>
    </xf>
    <xf numFmtId="49" fontId="10" fillId="11" borderId="15" xfId="0" applyNumberFormat="1" applyFont="1" applyFill="1" applyBorder="1" applyAlignment="1">
      <alignment horizontal="center" vertical="center" wrapText="1"/>
    </xf>
    <xf numFmtId="0" fontId="9"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9" fillId="4" borderId="15" xfId="0" applyNumberFormat="1" applyFont="1" applyFill="1" applyBorder="1" applyAlignment="1">
      <alignment horizontal="center" vertical="center"/>
    </xf>
    <xf numFmtId="49" fontId="9" fillId="5" borderId="15" xfId="0" applyNumberFormat="1" applyFont="1" applyFill="1" applyBorder="1" applyAlignment="1">
      <alignment horizontal="center" vertical="center" wrapText="1"/>
    </xf>
    <xf numFmtId="0" fontId="9" fillId="4" borderId="15" xfId="0" applyFont="1" applyFill="1" applyBorder="1" applyAlignment="1">
      <alignment horizontal="center" vertical="center"/>
    </xf>
    <xf numFmtId="0" fontId="9"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6" fillId="4" borderId="26" xfId="0" applyNumberFormat="1" applyFont="1" applyFill="1" applyBorder="1" applyAlignment="1">
      <alignment horizontal="center" vertical="center" wrapText="1"/>
    </xf>
    <xf numFmtId="49" fontId="9" fillId="2" borderId="15" xfId="0" applyNumberFormat="1" applyFont="1" applyFill="1" applyBorder="1" applyAlignment="1">
      <alignment horizontal="center" vertical="center"/>
    </xf>
    <xf numFmtId="49" fontId="9" fillId="7" borderId="15" xfId="0" applyNumberFormat="1" applyFont="1" applyFill="1" applyBorder="1" applyAlignment="1">
      <alignment horizontal="center" vertical="center" wrapText="1"/>
    </xf>
    <xf numFmtId="49" fontId="9" fillId="6" borderId="15" xfId="0" applyNumberFormat="1" applyFont="1" applyFill="1" applyBorder="1" applyAlignment="1">
      <alignment horizontal="center" vertical="center" wrapText="1"/>
    </xf>
    <xf numFmtId="0" fontId="9" fillId="4" borderId="29" xfId="0" applyFont="1" applyFill="1" applyBorder="1" applyAlignment="1">
      <alignment horizontal="center" vertical="center"/>
    </xf>
    <xf numFmtId="49" fontId="9" fillId="12" borderId="15" xfId="0" applyNumberFormat="1" applyFont="1" applyFill="1" applyBorder="1" applyAlignment="1">
      <alignment horizontal="center" vertical="center" wrapText="1"/>
    </xf>
    <xf numFmtId="49" fontId="9"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9" fillId="10" borderId="15" xfId="0" applyNumberFormat="1" applyFont="1" applyFill="1" applyBorder="1" applyAlignment="1">
      <alignment horizontal="center" vertical="center" wrapText="1"/>
    </xf>
    <xf numFmtId="49" fontId="9" fillId="4" borderId="15" xfId="0" applyNumberFormat="1" applyFont="1" applyFill="1" applyBorder="1" applyAlignment="1">
      <alignment horizontal="center" vertical="top" wrapText="1"/>
    </xf>
    <xf numFmtId="49" fontId="9" fillId="4" borderId="15" xfId="0" applyNumberFormat="1" applyFont="1" applyFill="1" applyBorder="1" applyAlignment="1">
      <alignment vertical="center"/>
    </xf>
    <xf numFmtId="0" fontId="9" fillId="4" borderId="15" xfId="0" applyFont="1" applyFill="1" applyBorder="1" applyAlignment="1">
      <alignment vertical="center"/>
    </xf>
    <xf numFmtId="0" fontId="9" fillId="4" borderId="9" xfId="0" applyFont="1" applyFill="1" applyBorder="1" applyAlignment="1">
      <alignment vertical="center"/>
    </xf>
    <xf numFmtId="0" fontId="0" fillId="0" borderId="0" xfId="0" applyNumberFormat="1" applyFont="1" applyAlignment="1">
      <alignment vertical="center"/>
    </xf>
    <xf numFmtId="0" fontId="9" fillId="4" borderId="9" xfId="0" applyFont="1" applyFill="1" applyBorder="1" applyAlignment="1">
      <alignment horizontal="center" vertical="center"/>
    </xf>
    <xf numFmtId="1" fontId="6" fillId="4" borderId="15" xfId="0" applyNumberFormat="1" applyFont="1" applyFill="1" applyBorder="1" applyAlignment="1">
      <alignment horizontal="center" vertical="center" wrapText="1"/>
    </xf>
    <xf numFmtId="0" fontId="18" fillId="4" borderId="33" xfId="0" applyFont="1" applyFill="1" applyBorder="1" applyAlignment="1">
      <alignment vertical="center" wrapText="1"/>
    </xf>
    <xf numFmtId="0" fontId="18" fillId="4" borderId="12" xfId="0" applyFont="1" applyFill="1" applyBorder="1" applyAlignment="1">
      <alignment vertical="center" wrapText="1"/>
    </xf>
    <xf numFmtId="0" fontId="18" fillId="4" borderId="34" xfId="0" applyFont="1" applyFill="1" applyBorder="1" applyAlignment="1">
      <alignment vertical="top" wrapText="1"/>
    </xf>
    <xf numFmtId="0" fontId="18" fillId="4" borderId="16" xfId="0" applyFont="1" applyFill="1" applyBorder="1" applyAlignment="1">
      <alignment vertical="center" wrapText="1"/>
    </xf>
    <xf numFmtId="0" fontId="18" fillId="4" borderId="17" xfId="0" applyFont="1" applyFill="1" applyBorder="1" applyAlignment="1">
      <alignment vertical="center" wrapText="1"/>
    </xf>
    <xf numFmtId="0" fontId="18" fillId="4" borderId="35" xfId="0" applyFont="1" applyFill="1" applyBorder="1" applyAlignment="1">
      <alignment vertical="top" wrapText="1"/>
    </xf>
    <xf numFmtId="0" fontId="9" fillId="4" borderId="36" xfId="0" applyFont="1" applyFill="1" applyBorder="1" applyAlignment="1">
      <alignment horizontal="center" vertical="center"/>
    </xf>
    <xf numFmtId="0" fontId="9" fillId="4" borderId="37" xfId="0" applyFont="1" applyFill="1" applyBorder="1" applyAlignment="1">
      <alignment horizontal="center" vertical="center"/>
    </xf>
    <xf numFmtId="0" fontId="9" fillId="4" borderId="37" xfId="0" applyFont="1" applyFill="1" applyBorder="1" applyAlignment="1">
      <alignment vertical="center"/>
    </xf>
    <xf numFmtId="0" fontId="9" fillId="4" borderId="18" xfId="0" applyFont="1" applyFill="1" applyBorder="1" applyAlignment="1">
      <alignment horizontal="center" vertical="center"/>
    </xf>
    <xf numFmtId="0" fontId="18" fillId="4" borderId="38" xfId="0" applyFont="1" applyFill="1" applyBorder="1" applyAlignment="1">
      <alignment vertical="center"/>
    </xf>
    <xf numFmtId="0" fontId="18" fillId="4" borderId="3" xfId="0" applyFont="1" applyFill="1" applyBorder="1" applyAlignment="1">
      <alignment vertical="center"/>
    </xf>
    <xf numFmtId="0" fontId="18" fillId="4" borderId="4" xfId="0" applyFont="1" applyFill="1" applyBorder="1" applyAlignment="1">
      <alignment vertical="top"/>
    </xf>
    <xf numFmtId="49" fontId="9" fillId="4" borderId="15" xfId="0" applyNumberFormat="1" applyFont="1" applyFill="1" applyBorder="1" applyAlignment="1">
      <alignment vertical="center" wrapText="1"/>
    </xf>
    <xf numFmtId="0" fontId="9" fillId="4" borderId="15" xfId="0" applyFont="1" applyFill="1" applyBorder="1" applyAlignment="1">
      <alignment horizontal="center" vertical="top" wrapText="1"/>
    </xf>
    <xf numFmtId="49" fontId="9" fillId="4" borderId="15" xfId="0" applyNumberFormat="1" applyFont="1" applyFill="1" applyBorder="1" applyAlignment="1">
      <alignment vertical="top" wrapText="1"/>
    </xf>
    <xf numFmtId="0" fontId="9" fillId="4" borderId="15" xfId="0" applyFont="1" applyFill="1" applyBorder="1" applyAlignment="1">
      <alignment vertical="top" wrapText="1"/>
    </xf>
    <xf numFmtId="49" fontId="19" fillId="4" borderId="15" xfId="0" applyNumberFormat="1" applyFont="1" applyFill="1" applyBorder="1" applyAlignment="1">
      <alignment vertical="center"/>
    </xf>
    <xf numFmtId="0" fontId="9" fillId="4" borderId="15" xfId="0" applyFont="1" applyFill="1" applyBorder="1" applyAlignment="1">
      <alignment vertical="top"/>
    </xf>
    <xf numFmtId="0" fontId="9" fillId="9" borderId="15" xfId="0" applyFont="1" applyFill="1" applyBorder="1" applyAlignment="1">
      <alignment horizontal="center" vertical="center" wrapText="1"/>
    </xf>
    <xf numFmtId="0" fontId="9"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0" fontId="9" fillId="4" borderId="13" xfId="0" applyFont="1" applyFill="1" applyBorder="1" applyAlignment="1">
      <alignment vertical="top" wrapText="1"/>
    </xf>
    <xf numFmtId="0" fontId="9" fillId="0" borderId="0" xfId="0" applyNumberFormat="1" applyFont="1" applyAlignment="1">
      <alignment vertical="center"/>
    </xf>
    <xf numFmtId="0" fontId="9" fillId="0" borderId="0" xfId="0" applyFont="1" applyAlignment="1">
      <alignment vertical="center"/>
    </xf>
    <xf numFmtId="0" fontId="9" fillId="4" borderId="29" xfId="0" applyFont="1" applyFill="1" applyBorder="1" applyAlignment="1">
      <alignment vertical="center"/>
    </xf>
    <xf numFmtId="0" fontId="9" fillId="4" borderId="29" xfId="0" applyFont="1" applyFill="1" applyBorder="1" applyAlignment="1">
      <alignment vertical="top" wrapText="1"/>
    </xf>
    <xf numFmtId="0" fontId="9" fillId="4" borderId="9" xfId="0" applyFont="1" applyFill="1" applyBorder="1" applyAlignment="1">
      <alignment vertical="top"/>
    </xf>
    <xf numFmtId="0" fontId="9" fillId="4" borderId="25" xfId="0" applyFont="1" applyFill="1" applyBorder="1" applyAlignment="1">
      <alignment horizontal="center" vertical="center"/>
    </xf>
    <xf numFmtId="0" fontId="9" fillId="0" borderId="0" xfId="0" applyNumberFormat="1" applyFont="1" applyAlignment="1">
      <alignment horizontal="center" vertical="center"/>
    </xf>
    <xf numFmtId="0" fontId="9" fillId="4" borderId="12" xfId="0" applyFont="1" applyFill="1" applyBorder="1" applyAlignment="1">
      <alignment vertical="center"/>
    </xf>
    <xf numFmtId="0" fontId="9" fillId="4" borderId="13" xfId="0" applyFont="1" applyFill="1" applyBorder="1" applyAlignment="1">
      <alignment vertical="center"/>
    </xf>
    <xf numFmtId="0" fontId="9" fillId="4" borderId="16" xfId="0" applyFont="1" applyFill="1" applyBorder="1" applyAlignment="1">
      <alignment vertical="center"/>
    </xf>
    <xf numFmtId="0" fontId="9" fillId="4" borderId="17" xfId="0" applyFont="1" applyFill="1" applyBorder="1" applyAlignment="1">
      <alignment vertical="center"/>
    </xf>
    <xf numFmtId="0" fontId="9" fillId="4" borderId="10" xfId="0" applyFont="1" applyFill="1" applyBorder="1" applyAlignment="1">
      <alignment horizontal="center" vertical="center"/>
    </xf>
    <xf numFmtId="49" fontId="9" fillId="8" borderId="15" xfId="0" applyNumberFormat="1" applyFont="1" applyFill="1" applyBorder="1" applyAlignment="1">
      <alignment horizontal="center" vertical="center" wrapText="1"/>
    </xf>
    <xf numFmtId="0" fontId="9" fillId="4" borderId="1" xfId="0" applyFont="1" applyFill="1" applyBorder="1" applyAlignment="1">
      <alignment vertical="center"/>
    </xf>
    <xf numFmtId="0" fontId="9" fillId="4" borderId="39" xfId="0" applyFont="1" applyFill="1" applyBorder="1" applyAlignment="1">
      <alignment vertical="center"/>
    </xf>
    <xf numFmtId="0" fontId="9" fillId="4" borderId="9" xfId="0" applyFont="1" applyFill="1" applyBorder="1" applyAlignment="1">
      <alignment horizontal="center" vertical="center" wrapText="1"/>
    </xf>
    <xf numFmtId="0" fontId="7" fillId="4" borderId="9" xfId="0" applyFont="1" applyFill="1" applyBorder="1" applyAlignment="1">
      <alignment horizontal="center" vertical="center" wrapText="1"/>
    </xf>
    <xf numFmtId="49" fontId="9" fillId="4" borderId="27" xfId="0" applyNumberFormat="1" applyFont="1" applyFill="1" applyBorder="1" applyAlignment="1">
      <alignment horizontal="center" vertical="center"/>
    </xf>
    <xf numFmtId="49" fontId="9" fillId="4" borderId="1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42" xfId="0" applyFont="1" applyFill="1" applyBorder="1" applyAlignment="1">
      <alignment vertical="center"/>
    </xf>
    <xf numFmtId="0" fontId="9" fillId="4" borderId="39" xfId="0" applyFont="1" applyFill="1" applyBorder="1" applyAlignment="1">
      <alignment horizontal="center" vertical="center"/>
    </xf>
    <xf numFmtId="49" fontId="9" fillId="4" borderId="40" xfId="0" applyNumberFormat="1" applyFont="1" applyFill="1" applyBorder="1" applyAlignment="1">
      <alignment horizontal="center" vertical="center"/>
    </xf>
    <xf numFmtId="49" fontId="9" fillId="9" borderId="40" xfId="0" applyNumberFormat="1" applyFont="1" applyFill="1" applyBorder="1" applyAlignment="1">
      <alignment horizontal="center" vertical="center" wrapText="1"/>
    </xf>
    <xf numFmtId="49" fontId="9" fillId="5" borderId="40" xfId="0" applyNumberFormat="1" applyFont="1" applyFill="1" applyBorder="1" applyAlignment="1">
      <alignment horizontal="center" vertical="center" wrapText="1"/>
    </xf>
    <xf numFmtId="0" fontId="9" fillId="4" borderId="43" xfId="0" applyFont="1" applyFill="1" applyBorder="1" applyAlignment="1">
      <alignment vertical="center"/>
    </xf>
    <xf numFmtId="0" fontId="9" fillId="4" borderId="1" xfId="0" applyFont="1" applyFill="1" applyBorder="1" applyAlignment="1">
      <alignment vertical="top"/>
    </xf>
    <xf numFmtId="0" fontId="9" fillId="4" borderId="39" xfId="0" applyFont="1" applyFill="1" applyBorder="1" applyAlignment="1">
      <alignment horizontal="center" vertical="center" wrapText="1"/>
    </xf>
    <xf numFmtId="0" fontId="9" fillId="4" borderId="39" xfId="0" applyFont="1" applyFill="1" applyBorder="1" applyAlignment="1">
      <alignment vertical="top"/>
    </xf>
    <xf numFmtId="0" fontId="9" fillId="4" borderId="40" xfId="0" applyNumberFormat="1" applyFont="1" applyFill="1" applyBorder="1" applyAlignment="1">
      <alignment horizontal="center" vertical="center"/>
    </xf>
    <xf numFmtId="0" fontId="27" fillId="0" borderId="17" xfId="1" applyFont="1" applyFill="1">
      <alignment vertical="center"/>
    </xf>
    <xf numFmtId="0" fontId="27" fillId="0" borderId="17" xfId="1" applyFont="1">
      <alignment vertical="center"/>
    </xf>
    <xf numFmtId="0" fontId="22" fillId="4" borderId="40" xfId="0" applyFont="1" applyFill="1" applyBorder="1" applyAlignment="1">
      <alignment vertical="center"/>
    </xf>
    <xf numFmtId="49" fontId="9" fillId="2" borderId="40" xfId="0" applyNumberFormat="1" applyFont="1" applyFill="1" applyBorder="1" applyAlignment="1">
      <alignment horizontal="center" vertical="center"/>
    </xf>
    <xf numFmtId="49" fontId="9" fillId="6" borderId="40" xfId="0" applyNumberFormat="1" applyFont="1" applyFill="1" applyBorder="1" applyAlignment="1">
      <alignment horizontal="center" vertical="center" wrapText="1"/>
    </xf>
    <xf numFmtId="49" fontId="9" fillId="7" borderId="40" xfId="0" applyNumberFormat="1" applyFont="1" applyFill="1" applyBorder="1" applyAlignment="1">
      <alignment horizontal="center" vertical="center" wrapText="1"/>
    </xf>
    <xf numFmtId="49" fontId="9" fillId="12" borderId="40" xfId="0" applyNumberFormat="1" applyFont="1" applyFill="1" applyBorder="1" applyAlignment="1">
      <alignment horizontal="center" vertical="center" wrapText="1"/>
    </xf>
    <xf numFmtId="49" fontId="9" fillId="10" borderId="48" xfId="0" applyNumberFormat="1" applyFont="1" applyFill="1" applyBorder="1" applyAlignment="1">
      <alignment horizontal="center" vertical="center" wrapText="1"/>
    </xf>
    <xf numFmtId="0" fontId="9" fillId="4" borderId="48" xfId="0" applyNumberFormat="1" applyFont="1" applyFill="1" applyBorder="1" applyAlignment="1">
      <alignment horizontal="center" vertical="center"/>
    </xf>
    <xf numFmtId="0" fontId="31" fillId="0" borderId="9" xfId="0" applyFont="1" applyBorder="1" applyAlignment="1">
      <alignment vertical="center"/>
    </xf>
    <xf numFmtId="0" fontId="31" fillId="0" borderId="9" xfId="0" applyFont="1" applyBorder="1" applyAlignment="1">
      <alignment vertical="center" wrapText="1"/>
    </xf>
    <xf numFmtId="0" fontId="31" fillId="0" borderId="0" xfId="0" applyNumberFormat="1" applyFont="1" applyAlignment="1">
      <alignment vertical="center"/>
    </xf>
    <xf numFmtId="0" fontId="31" fillId="0" borderId="50" xfId="0" applyFont="1" applyBorder="1" applyAlignment="1">
      <alignment vertical="center"/>
    </xf>
    <xf numFmtId="0" fontId="0" fillId="0" borderId="50" xfId="0" applyFont="1" applyBorder="1" applyAlignment="1">
      <alignment vertical="center"/>
    </xf>
    <xf numFmtId="0" fontId="27" fillId="0" borderId="17" xfId="1" applyFont="1" applyAlignment="1">
      <alignment vertical="center" wrapText="1"/>
    </xf>
    <xf numFmtId="0" fontId="27" fillId="0" borderId="17" xfId="0" applyFont="1" applyFill="1" applyBorder="1">
      <alignment vertical="center"/>
    </xf>
    <xf numFmtId="0" fontId="31" fillId="0" borderId="17" xfId="4" applyNumberFormat="1" applyFont="1" applyBorder="1" applyAlignment="1">
      <alignment vertical="center"/>
    </xf>
    <xf numFmtId="0" fontId="31" fillId="0" borderId="17" xfId="4" applyNumberFormat="1" applyFont="1" applyAlignment="1">
      <alignment vertical="center"/>
    </xf>
    <xf numFmtId="0" fontId="18" fillId="4" borderId="17" xfId="4" applyFont="1" applyFill="1" applyBorder="1" applyAlignment="1">
      <alignment vertical="center" wrapText="1"/>
    </xf>
    <xf numFmtId="0" fontId="18" fillId="4" borderId="17" xfId="4" applyFont="1" applyFill="1" applyBorder="1" applyAlignment="1">
      <alignment vertical="top" wrapText="1"/>
    </xf>
    <xf numFmtId="0" fontId="18" fillId="4" borderId="3" xfId="4" applyFont="1" applyFill="1" applyBorder="1" applyAlignment="1">
      <alignment vertical="top"/>
    </xf>
    <xf numFmtId="49" fontId="10" fillId="11" borderId="53" xfId="4" applyNumberFormat="1" applyFont="1" applyFill="1" applyBorder="1" applyAlignment="1">
      <alignment horizontal="center" vertical="center" wrapText="1"/>
    </xf>
    <xf numFmtId="49" fontId="10" fillId="11" borderId="54" xfId="4" applyNumberFormat="1" applyFont="1" applyFill="1" applyBorder="1" applyAlignment="1">
      <alignment horizontal="center" vertical="center" wrapText="1"/>
    </xf>
    <xf numFmtId="49" fontId="10" fillId="11" borderId="55" xfId="4" applyNumberFormat="1" applyFont="1" applyFill="1" applyBorder="1" applyAlignment="1">
      <alignment horizontal="center" vertical="center" wrapText="1"/>
    </xf>
    <xf numFmtId="0" fontId="31" fillId="0" borderId="17" xfId="4" applyFont="1" applyAlignment="1">
      <alignment vertical="center"/>
    </xf>
    <xf numFmtId="0" fontId="27" fillId="0" borderId="17" xfId="5" applyFont="1" applyAlignment="1">
      <alignment horizontal="center" vertical="center"/>
    </xf>
    <xf numFmtId="0" fontId="9" fillId="0" borderId="17" xfId="2" applyFont="1" applyAlignment="1">
      <alignment horizontal="center" vertical="center"/>
    </xf>
    <xf numFmtId="0" fontId="27" fillId="0" borderId="17" xfId="6" applyFont="1" applyAlignment="1">
      <alignment vertical="center"/>
    </xf>
    <xf numFmtId="0" fontId="9" fillId="17" borderId="56" xfId="6" applyNumberFormat="1" applyFont="1" applyFill="1" applyBorder="1" applyAlignment="1">
      <alignment horizontal="center" vertical="center"/>
    </xf>
    <xf numFmtId="0" fontId="27" fillId="0" borderId="17" xfId="5" applyFont="1" applyAlignment="1">
      <alignment vertical="top"/>
    </xf>
    <xf numFmtId="0" fontId="27" fillId="0" borderId="17" xfId="5" applyFont="1">
      <alignment vertical="center"/>
    </xf>
    <xf numFmtId="0" fontId="27" fillId="0" borderId="17" xfId="1" applyFont="1" applyAlignment="1">
      <alignment horizontal="center" vertical="center"/>
    </xf>
    <xf numFmtId="0" fontId="27" fillId="17" borderId="17" xfId="5" applyFont="1" applyFill="1">
      <alignment vertical="center"/>
    </xf>
    <xf numFmtId="0" fontId="27" fillId="0" borderId="17" xfId="9" applyFont="1">
      <alignment vertical="center"/>
    </xf>
    <xf numFmtId="0" fontId="27" fillId="0" borderId="17" xfId="5" applyFont="1" applyFill="1" applyBorder="1">
      <alignment vertical="center"/>
    </xf>
    <xf numFmtId="0" fontId="26" fillId="0" borderId="17" xfId="10">
      <alignment vertical="center"/>
    </xf>
    <xf numFmtId="0" fontId="27" fillId="0" borderId="17" xfId="10" applyFont="1" applyFill="1" applyBorder="1" applyAlignment="1">
      <alignment horizontal="center" vertical="center" wrapText="1"/>
    </xf>
    <xf numFmtId="0" fontId="27" fillId="0" borderId="17" xfId="5" applyFont="1" applyFill="1" applyBorder="1" applyAlignment="1">
      <alignment vertical="top" wrapText="1"/>
    </xf>
    <xf numFmtId="0" fontId="27" fillId="0" borderId="17" xfId="5" applyFont="1" applyFill="1" applyBorder="1" applyAlignment="1">
      <alignment vertical="center" wrapText="1"/>
    </xf>
    <xf numFmtId="0" fontId="27" fillId="0" borderId="17" xfId="5" applyFont="1" applyBorder="1">
      <alignment vertical="center"/>
    </xf>
    <xf numFmtId="0" fontId="27" fillId="0" borderId="17" xfId="9" applyFont="1" applyFill="1" applyBorder="1">
      <alignment vertical="center"/>
    </xf>
    <xf numFmtId="0" fontId="27" fillId="0" borderId="17" xfId="9" applyFont="1" applyFill="1" applyBorder="1" applyAlignment="1">
      <alignment vertical="top" wrapText="1"/>
    </xf>
    <xf numFmtId="0" fontId="27" fillId="17" borderId="17" xfId="1" applyFont="1" applyFill="1" applyBorder="1" applyAlignment="1">
      <alignment vertical="center"/>
    </xf>
    <xf numFmtId="0" fontId="27" fillId="17" borderId="17" xfId="1" applyFont="1" applyFill="1">
      <alignment vertical="center"/>
    </xf>
    <xf numFmtId="0" fontId="27" fillId="0" borderId="17" xfId="5" applyFont="1" applyFill="1" applyBorder="1" applyAlignment="1">
      <alignment horizontal="center" vertical="center" wrapText="1"/>
    </xf>
    <xf numFmtId="0" fontId="27" fillId="0" borderId="17" xfId="5" applyFont="1" applyBorder="1" applyAlignment="1">
      <alignment vertical="top"/>
    </xf>
    <xf numFmtId="0" fontId="27" fillId="17" borderId="17" xfId="1" applyFont="1" applyFill="1" applyAlignment="1">
      <alignment horizontal="center" vertical="center"/>
    </xf>
    <xf numFmtId="0" fontId="9" fillId="0" borderId="17" xfId="2" applyFont="1" applyAlignment="1">
      <alignment horizontal="left" vertical="center"/>
    </xf>
    <xf numFmtId="0" fontId="27" fillId="0" borderId="17" xfId="1" applyFont="1" applyAlignment="1">
      <alignment horizontal="left" vertical="center"/>
    </xf>
    <xf numFmtId="0" fontId="27" fillId="17" borderId="17" xfId="1" applyFont="1" applyFill="1" applyAlignment="1">
      <alignment horizontal="left" vertical="center"/>
    </xf>
    <xf numFmtId="0" fontId="27" fillId="0" borderId="64" xfId="1" applyFont="1" applyFill="1" applyBorder="1">
      <alignment vertical="center"/>
    </xf>
    <xf numFmtId="0" fontId="27" fillId="0" borderId="65" xfId="1" applyFont="1" applyBorder="1" applyAlignment="1">
      <alignment horizontal="center" vertical="center"/>
    </xf>
    <xf numFmtId="0" fontId="27" fillId="0" borderId="65" xfId="1" applyFont="1" applyFill="1" applyBorder="1" applyAlignment="1">
      <alignment vertical="top"/>
    </xf>
    <xf numFmtId="0" fontId="27" fillId="0" borderId="65" xfId="1" applyFont="1" applyFill="1" applyBorder="1">
      <alignment vertical="center"/>
    </xf>
    <xf numFmtId="0" fontId="27" fillId="0" borderId="65" xfId="1" applyFont="1" applyFill="1" applyBorder="1" applyAlignment="1">
      <alignment vertical="top" wrapText="1"/>
    </xf>
    <xf numFmtId="49" fontId="6" fillId="3" borderId="52" xfId="0" applyNumberFormat="1" applyFont="1" applyFill="1" applyBorder="1" applyAlignment="1">
      <alignment horizontal="center" vertical="center"/>
    </xf>
    <xf numFmtId="0" fontId="6" fillId="3" borderId="55" xfId="0" applyFont="1" applyFill="1" applyBorder="1" applyAlignment="1">
      <alignment horizontal="center" vertical="center"/>
    </xf>
    <xf numFmtId="14" fontId="6" fillId="3" borderId="55" xfId="0" applyNumberFormat="1" applyFont="1" applyFill="1" applyBorder="1" applyAlignment="1">
      <alignment horizontal="center" vertical="center"/>
    </xf>
    <xf numFmtId="49" fontId="6" fillId="3" borderId="67" xfId="0" applyNumberFormat="1" applyFont="1" applyFill="1" applyBorder="1" applyAlignment="1">
      <alignment horizontal="center" vertical="center"/>
    </xf>
    <xf numFmtId="0" fontId="31" fillId="0" borderId="65" xfId="0" applyNumberFormat="1" applyFont="1" applyBorder="1" applyAlignment="1">
      <alignment vertical="center"/>
    </xf>
    <xf numFmtId="0" fontId="0" fillId="0" borderId="65" xfId="0" applyNumberFormat="1" applyFont="1" applyBorder="1" applyAlignment="1">
      <alignment vertical="center"/>
    </xf>
    <xf numFmtId="0" fontId="31" fillId="0" borderId="66" xfId="0" applyNumberFormat="1" applyFont="1" applyBorder="1" applyAlignment="1">
      <alignment vertical="center"/>
    </xf>
    <xf numFmtId="0" fontId="0" fillId="0" borderId="66" xfId="0" applyNumberFormat="1" applyFont="1" applyBorder="1" applyAlignment="1">
      <alignment vertical="center"/>
    </xf>
    <xf numFmtId="49" fontId="6" fillId="3" borderId="65" xfId="0" applyNumberFormat="1" applyFont="1" applyFill="1" applyBorder="1" applyAlignment="1">
      <alignment horizontal="center" vertical="center"/>
    </xf>
    <xf numFmtId="0" fontId="6" fillId="3" borderId="65" xfId="0" applyFont="1" applyFill="1" applyBorder="1" applyAlignment="1">
      <alignment horizontal="center" vertical="center"/>
    </xf>
    <xf numFmtId="14" fontId="6" fillId="3" borderId="65" xfId="0" applyNumberFormat="1" applyFont="1" applyFill="1" applyBorder="1" applyAlignment="1">
      <alignment horizontal="center" vertical="center"/>
    </xf>
    <xf numFmtId="0" fontId="45" fillId="0" borderId="65" xfId="0" applyNumberFormat="1" applyFont="1" applyBorder="1" applyAlignment="1">
      <alignment vertical="center"/>
    </xf>
    <xf numFmtId="0" fontId="9" fillId="4" borderId="61" xfId="0" applyFont="1" applyFill="1" applyBorder="1" applyAlignment="1">
      <alignment horizontal="center" vertical="center" wrapText="1"/>
    </xf>
    <xf numFmtId="0" fontId="27" fillId="0" borderId="57" xfId="0" applyFont="1" applyFill="1" applyBorder="1" applyAlignment="1">
      <alignment horizontal="center" vertical="center"/>
    </xf>
    <xf numFmtId="0" fontId="9" fillId="4" borderId="68" xfId="0" applyFont="1" applyFill="1" applyBorder="1" applyAlignment="1">
      <alignment horizontal="center" vertical="center" wrapText="1"/>
    </xf>
    <xf numFmtId="0" fontId="9" fillId="4" borderId="61" xfId="0" applyFont="1" applyFill="1" applyBorder="1" applyAlignment="1">
      <alignment horizontal="center" vertical="center"/>
    </xf>
    <xf numFmtId="49" fontId="9" fillId="9" borderId="70" xfId="0" applyNumberFormat="1" applyFont="1" applyFill="1" applyBorder="1" applyAlignment="1">
      <alignment horizontal="center" vertical="center" wrapText="1"/>
    </xf>
    <xf numFmtId="49" fontId="9" fillId="9" borderId="65" xfId="0" applyNumberFormat="1" applyFont="1" applyFill="1" applyBorder="1" applyAlignment="1">
      <alignment horizontal="center" vertical="center" wrapText="1"/>
    </xf>
    <xf numFmtId="0" fontId="9" fillId="4" borderId="69" xfId="0" applyFont="1" applyFill="1" applyBorder="1" applyAlignment="1">
      <alignment horizontal="center" vertical="center"/>
    </xf>
    <xf numFmtId="49" fontId="9" fillId="9" borderId="72" xfId="0" applyNumberFormat="1" applyFont="1" applyFill="1" applyBorder="1" applyAlignment="1">
      <alignment horizontal="center" vertical="center" wrapText="1"/>
    </xf>
    <xf numFmtId="49" fontId="9" fillId="4" borderId="65" xfId="0" applyNumberFormat="1" applyFont="1" applyFill="1" applyBorder="1" applyAlignment="1">
      <alignment horizontal="center" vertical="center"/>
    </xf>
    <xf numFmtId="49" fontId="9" fillId="4" borderId="65" xfId="0" applyNumberFormat="1" applyFont="1" applyFill="1" applyBorder="1" applyAlignment="1">
      <alignment vertical="center"/>
    </xf>
    <xf numFmtId="49" fontId="9" fillId="4" borderId="65" xfId="0" applyNumberFormat="1" applyFont="1" applyFill="1" applyBorder="1" applyAlignment="1">
      <alignment horizontal="left" vertical="center"/>
    </xf>
    <xf numFmtId="0" fontId="9" fillId="4" borderId="65" xfId="0" applyFont="1" applyFill="1" applyBorder="1" applyAlignment="1">
      <alignment horizontal="center" vertical="center"/>
    </xf>
    <xf numFmtId="0" fontId="9" fillId="4" borderId="65" xfId="0" applyFont="1" applyFill="1" applyBorder="1" applyAlignment="1">
      <alignment vertical="center"/>
    </xf>
    <xf numFmtId="0" fontId="9" fillId="4" borderId="65" xfId="0" applyFont="1" applyFill="1" applyBorder="1" applyAlignment="1">
      <alignment vertical="top" wrapText="1"/>
    </xf>
    <xf numFmtId="49" fontId="9" fillId="4" borderId="65" xfId="0" applyNumberFormat="1" applyFont="1" applyFill="1" applyBorder="1" applyAlignment="1">
      <alignment vertical="top" wrapText="1"/>
    </xf>
    <xf numFmtId="49" fontId="9" fillId="17" borderId="65" xfId="0" applyNumberFormat="1" applyFont="1" applyFill="1" applyBorder="1" applyAlignment="1">
      <alignment vertical="center"/>
    </xf>
    <xf numFmtId="0" fontId="9" fillId="4" borderId="65" xfId="0" applyFont="1" applyFill="1" applyBorder="1" applyAlignment="1">
      <alignment vertical="top"/>
    </xf>
    <xf numFmtId="0" fontId="9" fillId="17" borderId="65" xfId="0" applyNumberFormat="1" applyFont="1" applyFill="1" applyBorder="1" applyAlignment="1">
      <alignment vertical="center"/>
    </xf>
    <xf numFmtId="49" fontId="9" fillId="4" borderId="65" xfId="0" applyNumberFormat="1" applyFont="1" applyFill="1" applyBorder="1" applyAlignment="1">
      <alignment vertical="center" wrapText="1"/>
    </xf>
    <xf numFmtId="0" fontId="27" fillId="17" borderId="65" xfId="0" applyFont="1" applyFill="1" applyBorder="1">
      <alignment vertical="center"/>
    </xf>
    <xf numFmtId="0" fontId="9" fillId="4" borderId="65" xfId="0" applyFont="1" applyFill="1" applyBorder="1" applyAlignment="1">
      <alignment horizontal="center" vertical="center" wrapText="1"/>
    </xf>
    <xf numFmtId="49" fontId="9" fillId="4" borderId="65" xfId="0" applyNumberFormat="1" applyFont="1" applyFill="1" applyBorder="1" applyAlignment="1">
      <alignment vertical="top"/>
    </xf>
    <xf numFmtId="0" fontId="17" fillId="4" borderId="65" xfId="0" applyFont="1" applyFill="1" applyBorder="1" applyAlignment="1">
      <alignment horizontal="center" vertical="center"/>
    </xf>
    <xf numFmtId="0" fontId="17" fillId="4" borderId="65" xfId="0" applyFont="1" applyFill="1" applyBorder="1" applyAlignment="1">
      <alignment horizontal="center" vertical="center" wrapText="1"/>
    </xf>
    <xf numFmtId="0" fontId="17" fillId="4" borderId="65" xfId="0" applyNumberFormat="1" applyFont="1" applyFill="1" applyBorder="1" applyAlignment="1">
      <alignment horizontal="left" vertical="top" wrapText="1"/>
    </xf>
    <xf numFmtId="49" fontId="9" fillId="10" borderId="70" xfId="0" applyNumberFormat="1" applyFont="1" applyFill="1" applyBorder="1" applyAlignment="1">
      <alignment horizontal="center" vertical="center" wrapText="1"/>
    </xf>
    <xf numFmtId="0" fontId="9" fillId="4" borderId="70" xfId="0" applyNumberFormat="1" applyFont="1" applyFill="1" applyBorder="1" applyAlignment="1">
      <alignment horizontal="center" vertical="center"/>
    </xf>
    <xf numFmtId="49" fontId="9" fillId="4" borderId="65" xfId="0" applyNumberFormat="1" applyFont="1" applyFill="1" applyBorder="1" applyAlignment="1">
      <alignment horizontal="center" vertical="center" wrapText="1"/>
    </xf>
    <xf numFmtId="49" fontId="9" fillId="4" borderId="68" xfId="0" applyNumberFormat="1" applyFont="1" applyFill="1" applyBorder="1" applyAlignment="1">
      <alignment horizontal="center" vertical="center"/>
    </xf>
    <xf numFmtId="49" fontId="9" fillId="4" borderId="68" xfId="0" applyNumberFormat="1" applyFont="1" applyFill="1" applyBorder="1" applyAlignment="1">
      <alignment vertical="center"/>
    </xf>
    <xf numFmtId="0" fontId="9" fillId="4" borderId="68" xfId="0" applyFont="1" applyFill="1" applyBorder="1" applyAlignment="1">
      <alignment vertical="center"/>
    </xf>
    <xf numFmtId="0" fontId="9" fillId="4" borderId="68" xfId="0" applyFont="1" applyFill="1" applyBorder="1" applyAlignment="1">
      <alignment vertical="top"/>
    </xf>
    <xf numFmtId="0" fontId="9" fillId="4" borderId="68" xfId="0" applyFont="1" applyFill="1" applyBorder="1" applyAlignment="1">
      <alignment horizontal="left" vertical="center" wrapText="1"/>
    </xf>
    <xf numFmtId="0" fontId="27" fillId="0" borderId="65" xfId="5" applyFont="1" applyBorder="1">
      <alignment vertical="center"/>
    </xf>
    <xf numFmtId="0" fontId="27" fillId="0" borderId="65" xfId="5" applyFont="1" applyBorder="1" applyAlignment="1">
      <alignment vertical="top"/>
    </xf>
    <xf numFmtId="0" fontId="24" fillId="0" borderId="65" xfId="5" applyFont="1" applyFill="1" applyBorder="1" applyAlignment="1">
      <alignment horizontal="left" vertical="top" wrapText="1"/>
    </xf>
    <xf numFmtId="0" fontId="24" fillId="0" borderId="65" xfId="1" applyNumberFormat="1" applyFont="1" applyFill="1" applyBorder="1" applyAlignment="1">
      <alignment vertical="top" wrapText="1"/>
    </xf>
    <xf numFmtId="0" fontId="24" fillId="17" borderId="65" xfId="1" applyNumberFormat="1" applyFont="1" applyFill="1" applyBorder="1" applyAlignment="1">
      <alignment vertical="top" wrapText="1"/>
    </xf>
    <xf numFmtId="0" fontId="27" fillId="0" borderId="75" xfId="5" applyFont="1" applyBorder="1" applyAlignment="1">
      <alignment horizontal="center" vertical="center"/>
    </xf>
    <xf numFmtId="49" fontId="9" fillId="4" borderId="75" xfId="4" applyNumberFormat="1" applyFont="1" applyFill="1" applyBorder="1" applyAlignment="1">
      <alignment horizontal="left" vertical="center"/>
    </xf>
    <xf numFmtId="0" fontId="9" fillId="22" borderId="75" xfId="2" applyNumberFormat="1" applyFont="1" applyFill="1" applyBorder="1" applyAlignment="1">
      <alignment horizontal="center" vertical="center" wrapText="1"/>
    </xf>
    <xf numFmtId="0" fontId="27" fillId="0" borderId="75" xfId="5" applyFont="1" applyBorder="1">
      <alignment vertical="center"/>
    </xf>
    <xf numFmtId="0" fontId="27" fillId="0" borderId="75" xfId="5" applyFont="1" applyBorder="1" applyAlignment="1">
      <alignment vertical="top"/>
    </xf>
    <xf numFmtId="0" fontId="27" fillId="0" borderId="75" xfId="5" applyNumberFormat="1" applyFont="1" applyBorder="1" applyAlignment="1">
      <alignment horizontal="left" vertical="top"/>
    </xf>
    <xf numFmtId="49" fontId="9" fillId="4" borderId="75" xfId="4" applyNumberFormat="1" applyFont="1" applyFill="1" applyBorder="1" applyAlignment="1">
      <alignment vertical="center"/>
    </xf>
    <xf numFmtId="0" fontId="27" fillId="0" borderId="75" xfId="9" applyFont="1" applyBorder="1" applyAlignment="1">
      <alignment horizontal="center" vertical="center"/>
    </xf>
    <xf numFmtId="0" fontId="27" fillId="0" borderId="75" xfId="9" applyFont="1" applyBorder="1">
      <alignment vertical="center"/>
    </xf>
    <xf numFmtId="0" fontId="27" fillId="0" borderId="75" xfId="9" applyFont="1" applyBorder="1" applyAlignment="1">
      <alignment vertical="top" wrapText="1"/>
    </xf>
    <xf numFmtId="0" fontId="27" fillId="0" borderId="75" xfId="9" applyFont="1" applyBorder="1" applyAlignment="1">
      <alignment vertical="center" wrapText="1"/>
    </xf>
    <xf numFmtId="0" fontId="27" fillId="0" borderId="75" xfId="5" applyFont="1" applyBorder="1" applyAlignment="1">
      <alignment vertical="top" wrapText="1"/>
    </xf>
    <xf numFmtId="0" fontId="27" fillId="0" borderId="75" xfId="5" applyNumberFormat="1" applyFont="1" applyBorder="1" applyAlignment="1">
      <alignment horizontal="left" vertical="top" wrapText="1"/>
    </xf>
    <xf numFmtId="49" fontId="9" fillId="17" borderId="75" xfId="4" applyNumberFormat="1" applyFont="1" applyFill="1" applyBorder="1" applyAlignment="1">
      <alignment vertical="center"/>
    </xf>
    <xf numFmtId="0" fontId="9" fillId="0" borderId="75" xfId="7" applyFont="1" applyBorder="1" applyAlignment="1">
      <alignment horizontal="center" vertical="center"/>
    </xf>
    <xf numFmtId="49" fontId="9" fillId="4" borderId="75" xfId="0" applyNumberFormat="1" applyFont="1" applyFill="1" applyBorder="1" applyAlignment="1">
      <alignment vertical="center"/>
    </xf>
    <xf numFmtId="49" fontId="9" fillId="4" borderId="75" xfId="0" applyNumberFormat="1" applyFont="1" applyFill="1" applyBorder="1" applyAlignment="1">
      <alignment horizontal="center" vertical="center"/>
    </xf>
    <xf numFmtId="0" fontId="9" fillId="18" borderId="75" xfId="7" applyNumberFormat="1" applyFont="1" applyFill="1" applyBorder="1" applyAlignment="1">
      <alignment horizontal="center" vertical="center" wrapText="1"/>
    </xf>
    <xf numFmtId="0" fontId="27" fillId="0" borderId="75" xfId="9" applyFont="1" applyBorder="1" applyAlignment="1">
      <alignment vertical="top"/>
    </xf>
    <xf numFmtId="0" fontId="27" fillId="0" borderId="75" xfId="9" applyNumberFormat="1" applyFont="1" applyBorder="1" applyAlignment="1">
      <alignment vertical="top" wrapText="1"/>
    </xf>
    <xf numFmtId="0" fontId="27" fillId="0" borderId="75" xfId="9" applyNumberFormat="1" applyFont="1" applyBorder="1" applyAlignment="1">
      <alignment vertical="top"/>
    </xf>
    <xf numFmtId="0" fontId="47" fillId="0" borderId="75" xfId="9" applyNumberFormat="1" applyFont="1" applyBorder="1" applyAlignment="1">
      <alignment vertical="top" wrapText="1"/>
    </xf>
    <xf numFmtId="0" fontId="27" fillId="0" borderId="75" xfId="9" applyNumberFormat="1" applyFont="1" applyFill="1" applyBorder="1" applyAlignment="1">
      <alignment vertical="top"/>
    </xf>
    <xf numFmtId="0" fontId="27" fillId="0" borderId="75" xfId="9" applyNumberFormat="1" applyFont="1" applyFill="1" applyBorder="1" applyAlignment="1">
      <alignment vertical="top" wrapText="1"/>
    </xf>
    <xf numFmtId="0" fontId="9" fillId="0" borderId="75" xfId="2" applyNumberFormat="1" applyFont="1" applyFill="1" applyBorder="1" applyAlignment="1">
      <alignment horizontal="left" vertical="top" wrapText="1"/>
    </xf>
    <xf numFmtId="0" fontId="27" fillId="0" borderId="75" xfId="10" applyFont="1" applyBorder="1">
      <alignment vertical="center"/>
    </xf>
    <xf numFmtId="0" fontId="27" fillId="0" borderId="75" xfId="10" applyFont="1" applyBorder="1" applyAlignment="1">
      <alignment vertical="top"/>
    </xf>
    <xf numFmtId="0" fontId="27" fillId="0" borderId="75" xfId="1" applyFont="1" applyBorder="1" applyAlignment="1">
      <alignment horizontal="center" vertical="center"/>
    </xf>
    <xf numFmtId="0" fontId="40" fillId="0" borderId="75" xfId="1" applyFont="1" applyBorder="1">
      <alignment vertical="center"/>
    </xf>
    <xf numFmtId="0" fontId="27" fillId="0" borderId="75" xfId="1" applyFont="1" applyBorder="1">
      <alignment vertical="center"/>
    </xf>
    <xf numFmtId="0" fontId="27" fillId="0" borderId="75" xfId="1" applyNumberFormat="1" applyFont="1" applyFill="1" applyBorder="1" applyAlignment="1">
      <alignment vertical="top" wrapText="1"/>
    </xf>
    <xf numFmtId="0" fontId="27" fillId="0" borderId="75" xfId="1" applyNumberFormat="1" applyFont="1" applyBorder="1" applyAlignment="1">
      <alignment vertical="top" wrapText="1"/>
    </xf>
    <xf numFmtId="0" fontId="27" fillId="0" borderId="75" xfId="9" applyNumberFormat="1" applyFont="1" applyBorder="1">
      <alignment vertical="center"/>
    </xf>
    <xf numFmtId="49" fontId="9" fillId="9" borderId="75" xfId="0" applyNumberFormat="1" applyFont="1" applyFill="1" applyBorder="1" applyAlignment="1">
      <alignment horizontal="center" vertical="center" wrapText="1"/>
    </xf>
    <xf numFmtId="0" fontId="27" fillId="17" borderId="75" xfId="9" applyNumberFormat="1" applyFont="1" applyFill="1" applyBorder="1" applyAlignment="1">
      <alignment vertical="top" wrapText="1"/>
    </xf>
    <xf numFmtId="49" fontId="9" fillId="17" borderId="75" xfId="4" applyNumberFormat="1" applyFont="1" applyFill="1" applyBorder="1" applyAlignment="1">
      <alignment horizontal="left" vertical="center"/>
    </xf>
    <xf numFmtId="0" fontId="27" fillId="0" borderId="75" xfId="5" applyNumberFormat="1" applyFont="1" applyFill="1" applyBorder="1" applyAlignment="1">
      <alignment horizontal="left" vertical="top" wrapText="1"/>
    </xf>
    <xf numFmtId="0" fontId="27" fillId="17" borderId="75" xfId="0" applyFont="1" applyFill="1" applyBorder="1">
      <alignment vertical="center"/>
    </xf>
    <xf numFmtId="0" fontId="27" fillId="0" borderId="75" xfId="1" applyFont="1" applyFill="1" applyBorder="1">
      <alignment vertical="center"/>
    </xf>
    <xf numFmtId="0" fontId="47" fillId="0" borderId="75" xfId="1" applyNumberFormat="1" applyFont="1" applyFill="1" applyBorder="1" applyAlignment="1">
      <alignment vertical="top" wrapText="1"/>
    </xf>
    <xf numFmtId="0" fontId="47" fillId="0" borderId="75" xfId="5" applyNumberFormat="1" applyFont="1" applyFill="1" applyBorder="1" applyAlignment="1">
      <alignment horizontal="left" vertical="top" wrapText="1"/>
    </xf>
    <xf numFmtId="0" fontId="27" fillId="0" borderId="75" xfId="1" applyFont="1" applyFill="1" applyBorder="1" applyAlignment="1">
      <alignment vertical="top" wrapText="1"/>
    </xf>
    <xf numFmtId="0" fontId="27" fillId="0" borderId="75" xfId="1" applyFont="1" applyFill="1" applyBorder="1" applyAlignment="1">
      <alignment vertical="top"/>
    </xf>
    <xf numFmtId="0" fontId="27" fillId="0" borderId="75" xfId="1" applyFont="1" applyBorder="1" applyAlignment="1">
      <alignment vertical="top" wrapText="1"/>
    </xf>
    <xf numFmtId="0" fontId="27" fillId="17" borderId="75" xfId="1" applyFont="1" applyFill="1" applyBorder="1">
      <alignment vertical="center"/>
    </xf>
    <xf numFmtId="49" fontId="9" fillId="4" borderId="75" xfId="0" applyNumberFormat="1" applyFont="1" applyFill="1" applyBorder="1" applyAlignment="1">
      <alignment horizontal="left" vertical="center"/>
    </xf>
    <xf numFmtId="0" fontId="9" fillId="4" borderId="75" xfId="0" applyFont="1" applyFill="1" applyBorder="1" applyAlignment="1">
      <alignment horizontal="center" vertical="center"/>
    </xf>
    <xf numFmtId="0" fontId="27" fillId="17" borderId="75" xfId="4" applyFont="1" applyFill="1" applyBorder="1" applyAlignment="1">
      <alignment horizontal="left" vertical="center"/>
    </xf>
    <xf numFmtId="49" fontId="9" fillId="4" borderId="75" xfId="4" applyNumberFormat="1" applyFont="1" applyFill="1" applyBorder="1" applyAlignment="1">
      <alignment horizontal="center" vertical="center"/>
    </xf>
    <xf numFmtId="49" fontId="9" fillId="9" borderId="75" xfId="4" applyNumberFormat="1" applyFont="1" applyFill="1" applyBorder="1" applyAlignment="1">
      <alignment horizontal="center" vertical="center" wrapText="1"/>
    </xf>
    <xf numFmtId="0" fontId="9" fillId="4" borderId="75" xfId="4" applyFont="1" applyFill="1" applyBorder="1" applyAlignment="1">
      <alignment horizontal="center" vertical="center" wrapText="1"/>
    </xf>
    <xf numFmtId="0" fontId="9" fillId="4" borderId="75" xfId="4" applyFont="1" applyFill="1" applyBorder="1" applyAlignment="1">
      <alignment vertical="center"/>
    </xf>
    <xf numFmtId="49" fontId="9" fillId="4" borderId="75" xfId="4" applyNumberFormat="1" applyFont="1" applyFill="1" applyBorder="1" applyAlignment="1">
      <alignment vertical="top" wrapText="1"/>
    </xf>
    <xf numFmtId="0" fontId="9" fillId="4" borderId="75" xfId="4" applyNumberFormat="1" applyFont="1" applyFill="1" applyBorder="1" applyAlignment="1">
      <alignment horizontal="left" vertical="top" wrapText="1"/>
    </xf>
    <xf numFmtId="0" fontId="9" fillId="4" borderId="75" xfId="4" applyFont="1" applyFill="1" applyBorder="1" applyAlignment="1">
      <alignment horizontal="center" vertical="center"/>
    </xf>
    <xf numFmtId="0" fontId="9" fillId="17" borderId="75" xfId="4" applyNumberFormat="1" applyFont="1" applyFill="1" applyBorder="1" applyAlignment="1">
      <alignment vertical="center"/>
    </xf>
    <xf numFmtId="0" fontId="9" fillId="4" borderId="75" xfId="4" applyFont="1" applyFill="1" applyBorder="1" applyAlignment="1">
      <alignment vertical="top"/>
    </xf>
    <xf numFmtId="49" fontId="9" fillId="4" borderId="75" xfId="4" applyNumberFormat="1" applyFont="1" applyFill="1" applyBorder="1" applyAlignment="1">
      <alignment vertical="top"/>
    </xf>
    <xf numFmtId="0" fontId="9" fillId="4" borderId="75" xfId="4" applyFont="1" applyFill="1" applyBorder="1" applyAlignment="1">
      <alignment vertical="top" wrapText="1"/>
    </xf>
    <xf numFmtId="0" fontId="17" fillId="4" borderId="75" xfId="4" applyFont="1" applyFill="1" applyBorder="1" applyAlignment="1">
      <alignment horizontal="center" vertical="center"/>
    </xf>
    <xf numFmtId="0" fontId="17" fillId="4" borderId="75" xfId="4" applyFont="1" applyFill="1" applyBorder="1" applyAlignment="1">
      <alignment horizontal="center" vertical="center" wrapText="1"/>
    </xf>
    <xf numFmtId="0" fontId="17" fillId="4" borderId="75" xfId="4" applyNumberFormat="1" applyFont="1" applyFill="1" applyBorder="1" applyAlignment="1">
      <alignment horizontal="left" vertical="top" wrapText="1"/>
    </xf>
    <xf numFmtId="0" fontId="27" fillId="17" borderId="75" xfId="1" applyFont="1" applyFill="1" applyBorder="1" applyAlignment="1">
      <alignment horizontal="center" vertical="center"/>
    </xf>
    <xf numFmtId="0" fontId="27" fillId="0" borderId="75" xfId="1" applyFont="1" applyBorder="1" applyAlignment="1">
      <alignment vertical="center" wrapText="1"/>
    </xf>
    <xf numFmtId="0" fontId="9" fillId="17" borderId="75" xfId="3" applyNumberFormat="1" applyFont="1" applyFill="1" applyBorder="1" applyAlignment="1">
      <alignment horizontal="left" vertical="top" wrapText="1"/>
    </xf>
    <xf numFmtId="0" fontId="36" fillId="23" borderId="77" xfId="6" applyNumberFormat="1" applyFont="1" applyFill="1" applyBorder="1" applyAlignment="1">
      <alignment horizontal="center" vertical="center" wrapText="1"/>
    </xf>
    <xf numFmtId="0" fontId="27" fillId="0" borderId="80" xfId="5" applyFont="1" applyBorder="1" applyAlignment="1">
      <alignment vertical="center" wrapText="1"/>
    </xf>
    <xf numFmtId="0" fontId="27" fillId="0" borderId="80" xfId="9" applyFont="1" applyBorder="1" applyAlignment="1">
      <alignment vertical="center" wrapText="1"/>
    </xf>
    <xf numFmtId="0" fontId="27" fillId="0" borderId="80" xfId="9" applyFont="1" applyBorder="1" applyAlignment="1">
      <alignment vertical="top" wrapText="1"/>
    </xf>
    <xf numFmtId="0" fontId="27" fillId="0" borderId="80" xfId="9" applyFont="1" applyBorder="1">
      <alignment vertical="center"/>
    </xf>
    <xf numFmtId="0" fontId="27" fillId="0" borderId="80" xfId="1" applyFont="1" applyBorder="1">
      <alignment vertical="center"/>
    </xf>
    <xf numFmtId="0" fontId="27" fillId="0" borderId="80" xfId="9" applyFont="1" applyFill="1" applyBorder="1" applyAlignment="1">
      <alignment horizontal="left" vertical="top" wrapText="1"/>
    </xf>
    <xf numFmtId="0" fontId="27" fillId="0" borderId="80" xfId="1" applyFont="1" applyFill="1" applyBorder="1">
      <alignment vertical="center"/>
    </xf>
    <xf numFmtId="0" fontId="27" fillId="0" borderId="80" xfId="1" applyFont="1" applyFill="1" applyBorder="1" applyAlignment="1">
      <alignment horizontal="left" vertical="center"/>
    </xf>
    <xf numFmtId="0" fontId="27" fillId="17" borderId="80" xfId="1" applyFont="1" applyFill="1" applyBorder="1" applyAlignment="1">
      <alignment vertical="center"/>
    </xf>
    <xf numFmtId="0" fontId="27" fillId="0" borderId="80" xfId="9" applyFont="1" applyFill="1" applyBorder="1">
      <alignment vertical="center"/>
    </xf>
    <xf numFmtId="0" fontId="27" fillId="17" borderId="80" xfId="5" applyFont="1" applyFill="1" applyBorder="1" applyAlignment="1">
      <alignment vertical="center" wrapText="1"/>
    </xf>
    <xf numFmtId="49" fontId="9" fillId="4" borderId="81" xfId="4" applyNumberFormat="1" applyFont="1" applyFill="1" applyBorder="1" applyAlignment="1">
      <alignment horizontal="left" vertical="center"/>
    </xf>
    <xf numFmtId="49" fontId="9" fillId="4" borderId="81" xfId="4" applyNumberFormat="1" applyFont="1" applyFill="1" applyBorder="1" applyAlignment="1">
      <alignment vertical="center"/>
    </xf>
    <xf numFmtId="0" fontId="27" fillId="0" borderId="81" xfId="5" applyFont="1" applyBorder="1" applyAlignment="1">
      <alignment horizontal="center" vertical="center"/>
    </xf>
    <xf numFmtId="0" fontId="9" fillId="22" borderId="81" xfId="2" applyNumberFormat="1" applyFont="1" applyFill="1" applyBorder="1" applyAlignment="1">
      <alignment horizontal="center" vertical="center" wrapText="1"/>
    </xf>
    <xf numFmtId="0" fontId="27" fillId="0" borderId="81" xfId="5" applyFont="1" applyBorder="1">
      <alignment vertical="center"/>
    </xf>
    <xf numFmtId="0" fontId="27" fillId="0" borderId="81" xfId="5" applyFont="1" applyBorder="1" applyAlignment="1">
      <alignment vertical="top"/>
    </xf>
    <xf numFmtId="0" fontId="27" fillId="0" borderId="81" xfId="5" applyNumberFormat="1" applyFont="1" applyBorder="1" applyAlignment="1">
      <alignment horizontal="left" vertical="top"/>
    </xf>
    <xf numFmtId="0" fontId="27" fillId="0" borderId="82" xfId="5" applyFont="1" applyBorder="1" applyAlignment="1">
      <alignment vertical="center" wrapText="1"/>
    </xf>
    <xf numFmtId="49" fontId="10" fillId="11" borderId="76" xfId="0" applyNumberFormat="1" applyFont="1" applyFill="1" applyBorder="1" applyAlignment="1">
      <alignment horizontal="center" vertical="center" wrapText="1"/>
    </xf>
    <xf numFmtId="49" fontId="10" fillId="11" borderId="77" xfId="0" applyNumberFormat="1" applyFont="1" applyFill="1" applyBorder="1" applyAlignment="1">
      <alignment horizontal="center" vertical="center" wrapText="1"/>
    </xf>
    <xf numFmtId="49" fontId="10" fillId="11" borderId="78" xfId="0" applyNumberFormat="1" applyFont="1" applyFill="1" applyBorder="1" applyAlignment="1">
      <alignment horizontal="center" vertical="center" wrapText="1"/>
    </xf>
    <xf numFmtId="0" fontId="9" fillId="4" borderId="79" xfId="0" applyNumberFormat="1" applyFont="1" applyFill="1" applyBorder="1" applyAlignment="1">
      <alignment horizontal="center" vertical="center"/>
    </xf>
    <xf numFmtId="49" fontId="9" fillId="4" borderId="75" xfId="0" applyNumberFormat="1" applyFont="1" applyFill="1" applyBorder="1" applyAlignment="1">
      <alignment horizontal="center" vertical="center" wrapText="1"/>
    </xf>
    <xf numFmtId="0" fontId="9" fillId="4" borderId="75" xfId="0" applyFont="1" applyFill="1" applyBorder="1" applyAlignment="1">
      <alignment vertical="center"/>
    </xf>
    <xf numFmtId="0" fontId="9" fillId="4" borderId="75" xfId="0" applyFont="1" applyFill="1" applyBorder="1" applyAlignment="1">
      <alignment vertical="top"/>
    </xf>
    <xf numFmtId="0" fontId="9" fillId="4" borderId="75" xfId="0" applyFont="1" applyFill="1" applyBorder="1" applyAlignment="1">
      <alignment vertical="top" wrapText="1"/>
    </xf>
    <xf numFmtId="0" fontId="9" fillId="4" borderId="80" xfId="0" applyFont="1" applyFill="1" applyBorder="1" applyAlignment="1">
      <alignment vertical="center"/>
    </xf>
    <xf numFmtId="49" fontId="9" fillId="17" borderId="75" xfId="0" applyNumberFormat="1" applyFont="1" applyFill="1" applyBorder="1" applyAlignment="1">
      <alignment vertical="center"/>
    </xf>
    <xf numFmtId="49" fontId="9" fillId="4" borderId="75" xfId="0" applyNumberFormat="1" applyFont="1" applyFill="1" applyBorder="1" applyAlignment="1">
      <alignment horizontal="center" vertical="top"/>
    </xf>
    <xf numFmtId="49" fontId="9" fillId="4" borderId="75" xfId="0" applyNumberFormat="1" applyFont="1" applyFill="1" applyBorder="1" applyAlignment="1">
      <alignment vertical="top" wrapText="1"/>
    </xf>
    <xf numFmtId="0" fontId="30" fillId="4" borderId="80" xfId="0" applyFont="1" applyFill="1" applyBorder="1" applyAlignment="1">
      <alignment vertical="center"/>
    </xf>
    <xf numFmtId="0" fontId="9" fillId="17" borderId="75" xfId="0" applyFont="1" applyFill="1" applyBorder="1" applyAlignment="1">
      <alignment vertical="top" wrapText="1"/>
    </xf>
    <xf numFmtId="0" fontId="30" fillId="4" borderId="80" xfId="0" applyFont="1" applyFill="1" applyBorder="1" applyAlignment="1">
      <alignment vertical="center" wrapText="1"/>
    </xf>
    <xf numFmtId="49" fontId="24" fillId="4" borderId="75" xfId="0" applyNumberFormat="1" applyFont="1" applyFill="1" applyBorder="1" applyAlignment="1">
      <alignment vertical="top" wrapText="1"/>
    </xf>
    <xf numFmtId="0" fontId="9" fillId="4" borderId="75" xfId="0" applyFont="1" applyFill="1" applyBorder="1" applyAlignment="1">
      <alignment horizontal="center" vertical="top"/>
    </xf>
    <xf numFmtId="0" fontId="9" fillId="4" borderId="80" xfId="0" applyFont="1" applyFill="1" applyBorder="1" applyAlignment="1">
      <alignment vertical="center" wrapText="1"/>
    </xf>
    <xf numFmtId="0" fontId="27" fillId="4" borderId="83" xfId="0" applyFont="1" applyFill="1" applyBorder="1" applyAlignment="1">
      <alignment horizontal="left" vertical="center"/>
    </xf>
    <xf numFmtId="0" fontId="9" fillId="4" borderId="64" xfId="0" applyFont="1" applyFill="1" applyBorder="1" applyAlignment="1">
      <alignment vertical="center"/>
    </xf>
    <xf numFmtId="49" fontId="9" fillId="4" borderId="65" xfId="0" applyNumberFormat="1" applyFont="1" applyFill="1" applyBorder="1" applyAlignment="1">
      <alignment horizontal="left" vertical="center" wrapText="1"/>
    </xf>
    <xf numFmtId="49" fontId="9" fillId="4" borderId="65" xfId="0" applyNumberFormat="1" applyFont="1" applyFill="1" applyBorder="1" applyAlignment="1">
      <alignment horizontal="left" vertical="top" wrapText="1"/>
    </xf>
    <xf numFmtId="0" fontId="9" fillId="4" borderId="64" xfId="0" applyFont="1" applyFill="1" applyBorder="1" applyAlignment="1">
      <alignment vertical="center" wrapText="1"/>
    </xf>
    <xf numFmtId="49" fontId="9" fillId="4" borderId="59" xfId="0" applyNumberFormat="1" applyFont="1" applyFill="1" applyBorder="1" applyAlignment="1">
      <alignment horizontal="center" vertical="center" wrapText="1"/>
    </xf>
    <xf numFmtId="49" fontId="9" fillId="4" borderId="59" xfId="0" applyNumberFormat="1" applyFont="1" applyFill="1" applyBorder="1" applyAlignment="1">
      <alignment vertical="center"/>
    </xf>
    <xf numFmtId="0" fontId="9" fillId="4" borderId="59" xfId="0" applyFont="1" applyFill="1" applyBorder="1" applyAlignment="1">
      <alignment horizontal="center" vertical="center"/>
    </xf>
    <xf numFmtId="49" fontId="9" fillId="9" borderId="59" xfId="0" applyNumberFormat="1" applyFont="1" applyFill="1" applyBorder="1" applyAlignment="1">
      <alignment horizontal="center" vertical="center" wrapText="1"/>
    </xf>
    <xf numFmtId="0" fontId="9" fillId="4" borderId="59" xfId="0" applyFont="1" applyFill="1" applyBorder="1" applyAlignment="1">
      <alignment vertical="center"/>
    </xf>
    <xf numFmtId="0" fontId="9" fillId="4" borderId="59" xfId="0" applyFont="1" applyFill="1" applyBorder="1" applyAlignment="1">
      <alignment vertical="top"/>
    </xf>
    <xf numFmtId="49" fontId="9" fillId="4" borderId="59" xfId="0" applyNumberFormat="1" applyFont="1" applyFill="1" applyBorder="1" applyAlignment="1">
      <alignment vertical="top" wrapText="1"/>
    </xf>
    <xf numFmtId="0" fontId="9" fillId="4" borderId="60" xfId="0" applyFont="1" applyFill="1" applyBorder="1" applyAlignment="1">
      <alignment vertical="center"/>
    </xf>
    <xf numFmtId="0" fontId="9" fillId="4" borderId="74" xfId="0" applyFont="1" applyFill="1" applyBorder="1" applyAlignment="1">
      <alignment horizontal="center" vertical="center"/>
    </xf>
    <xf numFmtId="0" fontId="9" fillId="4" borderId="42" xfId="0" applyFont="1" applyFill="1" applyBorder="1" applyAlignment="1">
      <alignment vertical="top" wrapText="1"/>
    </xf>
    <xf numFmtId="49" fontId="10" fillId="11" borderId="84" xfId="0" applyNumberFormat="1" applyFont="1" applyFill="1" applyBorder="1" applyAlignment="1">
      <alignment horizontal="center" vertical="center" wrapText="1"/>
    </xf>
    <xf numFmtId="49" fontId="10" fillId="11" borderId="85" xfId="0" applyNumberFormat="1" applyFont="1" applyFill="1" applyBorder="1" applyAlignment="1">
      <alignment horizontal="center" vertical="center" wrapText="1"/>
    </xf>
    <xf numFmtId="49" fontId="10" fillId="11" borderId="86" xfId="0" applyNumberFormat="1" applyFont="1" applyFill="1" applyBorder="1" applyAlignment="1">
      <alignment horizontal="center" vertical="center" wrapText="1"/>
    </xf>
    <xf numFmtId="0" fontId="9" fillId="4" borderId="87" xfId="0" applyNumberFormat="1" applyFont="1" applyFill="1" applyBorder="1" applyAlignment="1">
      <alignment horizontal="center" vertical="center"/>
    </xf>
    <xf numFmtId="49" fontId="9" fillId="4" borderId="68" xfId="0" applyNumberFormat="1" applyFont="1" applyFill="1" applyBorder="1" applyAlignment="1">
      <alignment horizontal="left" vertical="center"/>
    </xf>
    <xf numFmtId="0" fontId="9" fillId="4" borderId="68" xfId="0" applyFont="1" applyFill="1" applyBorder="1" applyAlignment="1">
      <alignment horizontal="center" vertical="center"/>
    </xf>
    <xf numFmtId="49" fontId="9" fillId="9" borderId="68" xfId="0" applyNumberFormat="1" applyFont="1" applyFill="1" applyBorder="1" applyAlignment="1">
      <alignment horizontal="center" vertical="center" wrapText="1"/>
    </xf>
    <xf numFmtId="0" fontId="9" fillId="4" borderId="68" xfId="0" applyFont="1" applyFill="1" applyBorder="1" applyAlignment="1">
      <alignment horizontal="left" vertical="top" wrapText="1"/>
    </xf>
    <xf numFmtId="0" fontId="9" fillId="4" borderId="83" xfId="0" applyFont="1" applyFill="1" applyBorder="1" applyAlignment="1">
      <alignment vertical="center"/>
    </xf>
    <xf numFmtId="0" fontId="9" fillId="4" borderId="68" xfId="0" applyFont="1" applyFill="1" applyBorder="1" applyAlignment="1">
      <alignment vertical="top" wrapText="1"/>
    </xf>
    <xf numFmtId="49" fontId="9" fillId="4" borderId="68" xfId="0" applyNumberFormat="1" applyFont="1" applyFill="1" applyBorder="1" applyAlignment="1">
      <alignment vertical="top" wrapText="1"/>
    </xf>
    <xf numFmtId="0" fontId="9" fillId="4" borderId="83" xfId="0" applyFont="1" applyFill="1" applyBorder="1" applyAlignment="1">
      <alignment vertical="center" wrapText="1"/>
    </xf>
    <xf numFmtId="49" fontId="9" fillId="17" borderId="68" xfId="0" applyNumberFormat="1" applyFont="1" applyFill="1" applyBorder="1" applyAlignment="1">
      <alignment vertical="center"/>
    </xf>
    <xf numFmtId="49" fontId="25" fillId="4" borderId="83" xfId="0" applyNumberFormat="1" applyFont="1" applyFill="1" applyBorder="1" applyAlignment="1">
      <alignment vertical="center" wrapText="1"/>
    </xf>
    <xf numFmtId="49" fontId="9" fillId="4" borderId="68" xfId="0" applyNumberFormat="1" applyFont="1" applyFill="1" applyBorder="1" applyAlignment="1">
      <alignment horizontal="left" vertical="top" wrapText="1"/>
    </xf>
    <xf numFmtId="49" fontId="30" fillId="4" borderId="83" xfId="0" applyNumberFormat="1" applyFont="1" applyFill="1" applyBorder="1" applyAlignment="1">
      <alignment vertical="center"/>
    </xf>
    <xf numFmtId="49" fontId="6" fillId="4" borderId="68" xfId="0" applyNumberFormat="1" applyFont="1" applyFill="1" applyBorder="1" applyAlignment="1">
      <alignment horizontal="center" vertical="center" wrapText="1"/>
    </xf>
    <xf numFmtId="49" fontId="9" fillId="4" borderId="83" xfId="0" applyNumberFormat="1" applyFont="1" applyFill="1" applyBorder="1" applyAlignment="1">
      <alignment vertical="center" wrapText="1"/>
    </xf>
    <xf numFmtId="49" fontId="9" fillId="17" borderId="83" xfId="0" applyNumberFormat="1" applyFont="1" applyFill="1" applyBorder="1" applyAlignment="1">
      <alignment vertical="center" wrapText="1"/>
    </xf>
    <xf numFmtId="49" fontId="9" fillId="4" borderId="68" xfId="0" applyNumberFormat="1" applyFont="1" applyFill="1" applyBorder="1" applyAlignment="1">
      <alignment horizontal="center" vertical="top"/>
    </xf>
    <xf numFmtId="49" fontId="9" fillId="4" borderId="68" xfId="0" applyNumberFormat="1" applyFont="1" applyFill="1" applyBorder="1" applyAlignment="1">
      <alignment vertical="top"/>
    </xf>
    <xf numFmtId="0" fontId="25" fillId="4" borderId="83" xfId="0" applyFont="1" applyFill="1" applyBorder="1" applyAlignment="1">
      <alignment vertical="center"/>
    </xf>
    <xf numFmtId="49" fontId="9" fillId="5" borderId="68" xfId="0" applyNumberFormat="1" applyFont="1" applyFill="1" applyBorder="1" applyAlignment="1">
      <alignment horizontal="center" vertical="center" wrapText="1"/>
    </xf>
    <xf numFmtId="0" fontId="12" fillId="4" borderId="68" xfId="0" applyFont="1" applyFill="1" applyBorder="1" applyAlignment="1">
      <alignment horizontal="center" vertical="center" wrapText="1"/>
    </xf>
    <xf numFmtId="49" fontId="25" fillId="4" borderId="83" xfId="0" applyNumberFormat="1" applyFont="1" applyFill="1" applyBorder="1" applyAlignment="1">
      <alignment horizontal="left" vertical="center"/>
    </xf>
    <xf numFmtId="49" fontId="9" fillId="17" borderId="68" xfId="0" applyNumberFormat="1" applyFont="1" applyFill="1" applyBorder="1" applyAlignment="1">
      <alignment horizontal="left" vertical="top" wrapText="1"/>
    </xf>
    <xf numFmtId="0" fontId="25" fillId="4" borderId="83" xfId="0" applyFont="1" applyFill="1" applyBorder="1" applyAlignment="1">
      <alignment vertical="center" wrapText="1"/>
    </xf>
    <xf numFmtId="0" fontId="24" fillId="17" borderId="83" xfId="0" applyFont="1" applyFill="1" applyBorder="1" applyAlignment="1">
      <alignment vertical="center" wrapText="1"/>
    </xf>
    <xf numFmtId="0" fontId="13" fillId="4" borderId="68" xfId="0" applyFont="1" applyFill="1" applyBorder="1" applyAlignment="1">
      <alignment horizontal="center" vertical="center" wrapText="1"/>
    </xf>
    <xf numFmtId="49" fontId="9" fillId="4" borderId="68" xfId="0" applyNumberFormat="1" applyFont="1" applyFill="1" applyBorder="1" applyAlignment="1">
      <alignment horizontal="center" vertical="center"/>
    </xf>
    <xf numFmtId="49" fontId="14" fillId="4" borderId="68" xfId="0" applyNumberFormat="1" applyFont="1" applyFill="1" applyBorder="1" applyAlignment="1">
      <alignment horizontal="center" wrapText="1"/>
    </xf>
    <xf numFmtId="0" fontId="9" fillId="4" borderId="68" xfId="0" applyFont="1" applyFill="1" applyBorder="1" applyAlignment="1">
      <alignment horizontal="center" vertical="center"/>
    </xf>
    <xf numFmtId="49" fontId="12" fillId="4" borderId="68" xfId="0" applyNumberFormat="1" applyFont="1" applyFill="1" applyBorder="1" applyAlignment="1">
      <alignment horizontal="center" vertical="center" wrapText="1"/>
    </xf>
    <xf numFmtId="49" fontId="9" fillId="4" borderId="83" xfId="0" applyNumberFormat="1" applyFont="1" applyFill="1" applyBorder="1" applyAlignment="1">
      <alignment vertical="center"/>
    </xf>
    <xf numFmtId="49" fontId="9" fillId="4" borderId="68" xfId="0" applyNumberFormat="1" applyFont="1" applyFill="1" applyBorder="1" applyAlignment="1">
      <alignment horizontal="center" vertical="center" wrapText="1"/>
    </xf>
    <xf numFmtId="0" fontId="9" fillId="4" borderId="83" xfId="0" applyFont="1" applyFill="1" applyBorder="1" applyAlignment="1">
      <alignment horizontal="left" vertical="center"/>
    </xf>
    <xf numFmtId="49" fontId="9" fillId="17" borderId="83" xfId="0" applyNumberFormat="1" applyFont="1" applyFill="1" applyBorder="1" applyAlignment="1">
      <alignment horizontal="left" vertical="center" wrapText="1"/>
    </xf>
    <xf numFmtId="0" fontId="30" fillId="4" borderId="83" xfId="0" applyFont="1" applyFill="1" applyBorder="1" applyAlignment="1">
      <alignment horizontal="left" vertical="center" wrapText="1"/>
    </xf>
    <xf numFmtId="49" fontId="9" fillId="4" borderId="83" xfId="0" applyNumberFormat="1" applyFont="1" applyFill="1" applyBorder="1" applyAlignment="1">
      <alignment horizontal="left" vertical="center"/>
    </xf>
    <xf numFmtId="49" fontId="9" fillId="4" borderId="83" xfId="0" applyNumberFormat="1" applyFont="1" applyFill="1" applyBorder="1" applyAlignment="1">
      <alignment horizontal="left" vertical="center" wrapText="1"/>
    </xf>
    <xf numFmtId="49" fontId="9" fillId="4" borderId="69" xfId="0" applyNumberFormat="1" applyFont="1" applyFill="1" applyBorder="1" applyAlignment="1">
      <alignment horizontal="center" vertical="center"/>
    </xf>
    <xf numFmtId="49" fontId="9" fillId="4" borderId="68" xfId="0" applyNumberFormat="1" applyFont="1" applyFill="1" applyBorder="1" applyAlignment="1">
      <alignment vertical="center" wrapText="1"/>
    </xf>
    <xf numFmtId="49" fontId="24" fillId="17" borderId="83" xfId="0" applyNumberFormat="1" applyFont="1" applyFill="1" applyBorder="1" applyAlignment="1">
      <alignment vertical="center"/>
    </xf>
    <xf numFmtId="49" fontId="9" fillId="4" borderId="68" xfId="0" applyNumberFormat="1" applyFont="1" applyFill="1" applyBorder="1" applyAlignment="1">
      <alignment horizontal="center" vertical="top" wrapText="1"/>
    </xf>
    <xf numFmtId="49" fontId="24" fillId="4" borderId="68" xfId="0" applyNumberFormat="1" applyFont="1" applyFill="1" applyBorder="1" applyAlignment="1">
      <alignment vertical="top" wrapText="1"/>
    </xf>
    <xf numFmtId="49" fontId="9" fillId="17" borderId="68" xfId="0" applyNumberFormat="1" applyFont="1" applyFill="1" applyBorder="1" applyAlignment="1">
      <alignment vertical="top" wrapText="1"/>
    </xf>
    <xf numFmtId="0" fontId="27" fillId="17" borderId="65" xfId="3" applyFont="1" applyFill="1" applyBorder="1">
      <alignment vertical="center"/>
    </xf>
    <xf numFmtId="0" fontId="27" fillId="0" borderId="65" xfId="0" applyFont="1" applyFill="1" applyBorder="1">
      <alignment vertical="center"/>
    </xf>
    <xf numFmtId="0" fontId="27" fillId="0" borderId="65" xfId="0" applyFont="1" applyFill="1" applyBorder="1" applyAlignment="1">
      <alignment horizontal="center" vertical="center"/>
    </xf>
    <xf numFmtId="0" fontId="27" fillId="0" borderId="65" xfId="0" applyFont="1" applyFill="1" applyBorder="1" applyAlignment="1">
      <alignment vertical="top"/>
    </xf>
    <xf numFmtId="0" fontId="24" fillId="0" borderId="65" xfId="3" applyNumberFormat="1" applyFont="1" applyFill="1" applyBorder="1" applyAlignment="1">
      <alignment horizontal="left" vertical="top" wrapText="1"/>
    </xf>
    <xf numFmtId="0" fontId="30" fillId="0" borderId="64" xfId="0" applyFont="1" applyFill="1" applyBorder="1" applyAlignment="1">
      <alignment vertical="center" wrapText="1"/>
    </xf>
    <xf numFmtId="0" fontId="24" fillId="0" borderId="66" xfId="3" applyNumberFormat="1" applyFont="1" applyFill="1" applyBorder="1" applyAlignment="1">
      <alignment horizontal="left" vertical="top" wrapText="1"/>
    </xf>
    <xf numFmtId="0" fontId="27" fillId="0" borderId="64" xfId="0" applyFont="1" applyFill="1" applyBorder="1" applyAlignment="1">
      <alignment vertical="center" wrapText="1"/>
    </xf>
    <xf numFmtId="0" fontId="27" fillId="0" borderId="65" xfId="3" applyFont="1" applyFill="1" applyBorder="1">
      <alignment vertical="center"/>
    </xf>
    <xf numFmtId="0" fontId="27" fillId="0" borderId="64" xfId="0" applyFont="1" applyFill="1" applyBorder="1" applyAlignment="1">
      <alignment vertical="top" wrapText="1"/>
    </xf>
    <xf numFmtId="0" fontId="27" fillId="0" borderId="64" xfId="0" applyFont="1" applyFill="1" applyBorder="1">
      <alignment vertical="center"/>
    </xf>
    <xf numFmtId="49" fontId="9" fillId="4" borderId="68" xfId="0" applyNumberFormat="1" applyFont="1" applyFill="1" applyBorder="1" applyAlignment="1">
      <alignment horizontal="left" vertical="center" wrapText="1"/>
    </xf>
    <xf numFmtId="0" fontId="9" fillId="4" borderId="68" xfId="0" applyNumberFormat="1" applyFont="1" applyFill="1" applyBorder="1" applyAlignment="1">
      <alignment horizontal="left" vertical="top" wrapText="1"/>
    </xf>
    <xf numFmtId="49" fontId="9" fillId="4" borderId="90" xfId="0" applyNumberFormat="1" applyFont="1" applyFill="1" applyBorder="1" applyAlignment="1">
      <alignment horizontal="center" vertical="center"/>
    </xf>
    <xf numFmtId="49" fontId="9" fillId="4" borderId="90" xfId="0" applyNumberFormat="1" applyFont="1" applyFill="1" applyBorder="1" applyAlignment="1">
      <alignment horizontal="left" vertical="center" wrapText="1"/>
    </xf>
    <xf numFmtId="49" fontId="9" fillId="4" borderId="90" xfId="0" applyNumberFormat="1" applyFont="1" applyFill="1" applyBorder="1" applyAlignment="1">
      <alignment vertical="center"/>
    </xf>
    <xf numFmtId="0" fontId="9" fillId="4" borderId="90" xfId="0" applyFont="1" applyFill="1" applyBorder="1" applyAlignment="1">
      <alignment horizontal="center" vertical="center"/>
    </xf>
    <xf numFmtId="49" fontId="9" fillId="9" borderId="90" xfId="0" applyNumberFormat="1" applyFont="1" applyFill="1" applyBorder="1" applyAlignment="1">
      <alignment horizontal="center" vertical="center" wrapText="1"/>
    </xf>
    <xf numFmtId="0" fontId="9" fillId="4" borderId="90" xfId="0" applyFont="1" applyFill="1" applyBorder="1" applyAlignment="1">
      <alignment horizontal="center" vertical="center" wrapText="1"/>
    </xf>
    <xf numFmtId="0" fontId="9" fillId="4" borderId="90" xfId="0" applyFont="1" applyFill="1" applyBorder="1" applyAlignment="1">
      <alignment vertical="center"/>
    </xf>
    <xf numFmtId="49" fontId="9" fillId="4" borderId="90" xfId="0" applyNumberFormat="1" applyFont="1" applyFill="1" applyBorder="1" applyAlignment="1">
      <alignment vertical="top" wrapText="1"/>
    </xf>
    <xf numFmtId="0" fontId="9" fillId="4" borderId="90" xfId="0" applyFont="1" applyFill="1" applyBorder="1" applyAlignment="1">
      <alignment horizontal="left" vertical="top" wrapText="1"/>
    </xf>
    <xf numFmtId="0" fontId="9" fillId="4" borderId="91" xfId="0" applyFont="1" applyFill="1" applyBorder="1" applyAlignment="1">
      <alignment vertical="center"/>
    </xf>
    <xf numFmtId="0" fontId="7" fillId="4" borderId="1"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9" fillId="4" borderId="51" xfId="0" applyFont="1" applyFill="1" applyBorder="1" applyAlignment="1">
      <alignment vertical="center"/>
    </xf>
    <xf numFmtId="0" fontId="9" fillId="4" borderId="68" xfId="0" applyFont="1" applyFill="1" applyBorder="1" applyAlignment="1">
      <alignment horizontal="left" vertical="top"/>
    </xf>
    <xf numFmtId="0" fontId="9" fillId="4" borderId="83" xfId="0" applyFont="1" applyFill="1" applyBorder="1" applyAlignment="1">
      <alignment vertical="top"/>
    </xf>
    <xf numFmtId="0" fontId="9" fillId="4" borderId="83" xfId="0" applyFont="1" applyFill="1" applyBorder="1" applyAlignment="1">
      <alignment vertical="top" wrapText="1"/>
    </xf>
    <xf numFmtId="49" fontId="9" fillId="4" borderId="68" xfId="0" applyNumberFormat="1" applyFont="1" applyFill="1" applyBorder="1" applyAlignment="1">
      <alignment horizontal="left" vertical="top"/>
    </xf>
    <xf numFmtId="0" fontId="9" fillId="4" borderId="68" xfId="0" applyFont="1" applyFill="1" applyBorder="1" applyAlignment="1">
      <alignment horizontal="center" vertical="top"/>
    </xf>
    <xf numFmtId="0" fontId="27" fillId="0" borderId="62" xfId="1" applyFont="1" applyFill="1" applyBorder="1">
      <alignment vertical="center"/>
    </xf>
    <xf numFmtId="49" fontId="9" fillId="4" borderId="68" xfId="4" applyNumberFormat="1" applyFont="1" applyFill="1" applyBorder="1" applyAlignment="1">
      <alignment horizontal="left" vertical="center"/>
    </xf>
    <xf numFmtId="0" fontId="27" fillId="0" borderId="64" xfId="5" applyFont="1" applyBorder="1" applyAlignment="1">
      <alignment vertical="center" wrapText="1"/>
    </xf>
    <xf numFmtId="0" fontId="27" fillId="0" borderId="62" xfId="1" applyFont="1" applyFill="1" applyBorder="1" applyAlignment="1">
      <alignment vertical="top"/>
    </xf>
    <xf numFmtId="0" fontId="9" fillId="4" borderId="72" xfId="0" applyFont="1" applyFill="1" applyBorder="1" applyAlignment="1">
      <alignment horizontal="center" vertical="center"/>
    </xf>
    <xf numFmtId="0" fontId="9" fillId="4" borderId="72" xfId="0" applyFont="1" applyFill="1" applyBorder="1" applyAlignment="1">
      <alignment horizontal="center" vertical="top"/>
    </xf>
    <xf numFmtId="0" fontId="9" fillId="4" borderId="72" xfId="0" applyFont="1" applyFill="1" applyBorder="1" applyAlignment="1">
      <alignment vertical="top"/>
    </xf>
    <xf numFmtId="0" fontId="9" fillId="4" borderId="72" xfId="0" applyFont="1" applyFill="1" applyBorder="1" applyAlignment="1">
      <alignment horizontal="left" vertical="top" wrapText="1"/>
    </xf>
    <xf numFmtId="0" fontId="9" fillId="4" borderId="90" xfId="0" applyFont="1" applyFill="1" applyBorder="1" applyAlignment="1">
      <alignment vertical="top"/>
    </xf>
    <xf numFmtId="0" fontId="9" fillId="4" borderId="90" xfId="0" applyFont="1" applyFill="1" applyBorder="1" applyAlignment="1">
      <alignment horizontal="left" vertical="top"/>
    </xf>
    <xf numFmtId="0" fontId="9" fillId="4" borderId="91" xfId="0" applyFont="1" applyFill="1" applyBorder="1" applyAlignment="1">
      <alignment vertical="center" wrapText="1"/>
    </xf>
    <xf numFmtId="49" fontId="9" fillId="4" borderId="68" xfId="0" applyNumberFormat="1" applyFont="1" applyFill="1" applyBorder="1" applyAlignment="1">
      <alignment horizontal="center" vertical="center"/>
    </xf>
    <xf numFmtId="0" fontId="9" fillId="4" borderId="83" xfId="0" applyFont="1" applyFill="1" applyBorder="1" applyAlignment="1">
      <alignment horizontal="left" vertical="center"/>
    </xf>
    <xf numFmtId="49" fontId="9" fillId="4" borderId="68" xfId="0" applyNumberFormat="1" applyFont="1" applyFill="1" applyBorder="1" applyAlignment="1">
      <alignment horizontal="center" vertical="center"/>
    </xf>
    <xf numFmtId="0" fontId="27" fillId="0" borderId="75" xfId="0" applyFont="1" applyFill="1" applyBorder="1">
      <alignment vertical="center"/>
    </xf>
    <xf numFmtId="0" fontId="27" fillId="0" borderId="75" xfId="0" applyFont="1" applyFill="1" applyBorder="1" applyAlignment="1">
      <alignment vertical="top"/>
    </xf>
    <xf numFmtId="0" fontId="30" fillId="0" borderId="80" xfId="0" applyFont="1" applyFill="1" applyBorder="1" applyAlignment="1">
      <alignment vertical="center" wrapText="1"/>
    </xf>
    <xf numFmtId="49" fontId="24" fillId="4" borderId="68" xfId="0" applyNumberFormat="1" applyFont="1" applyFill="1" applyBorder="1" applyAlignment="1">
      <alignment horizontal="left" vertical="top" wrapText="1"/>
    </xf>
    <xf numFmtId="49" fontId="9" fillId="4" borderId="68" xfId="0" applyNumberFormat="1" applyFont="1" applyFill="1" applyBorder="1" applyAlignment="1">
      <alignment horizontal="center" vertical="center"/>
    </xf>
    <xf numFmtId="49" fontId="9" fillId="4" borderId="68" xfId="0" applyNumberFormat="1" applyFont="1" applyFill="1" applyBorder="1" applyAlignment="1">
      <alignment horizontal="center" vertical="center"/>
    </xf>
    <xf numFmtId="0" fontId="27" fillId="0" borderId="65" xfId="3" applyFont="1" applyFill="1" applyBorder="1" applyAlignment="1">
      <alignment vertical="center" wrapText="1"/>
    </xf>
    <xf numFmtId="0" fontId="27" fillId="0" borderId="17" xfId="0" applyFont="1" applyFill="1" applyBorder="1" applyAlignment="1">
      <alignment horizontal="center" vertical="center"/>
    </xf>
    <xf numFmtId="49" fontId="9" fillId="4" borderId="72" xfId="0" applyNumberFormat="1" applyFont="1" applyFill="1" applyBorder="1" applyAlignment="1">
      <alignment vertical="center"/>
    </xf>
    <xf numFmtId="0" fontId="27" fillId="0" borderId="95" xfId="3" applyFont="1" applyFill="1" applyBorder="1">
      <alignment vertical="center"/>
    </xf>
    <xf numFmtId="0" fontId="27" fillId="0" borderId="65" xfId="0" applyFont="1" applyFill="1" applyBorder="1" applyAlignment="1">
      <alignment horizontal="left" vertical="center"/>
    </xf>
    <xf numFmtId="0" fontId="27" fillId="0" borderId="75" xfId="0" applyFont="1" applyFill="1" applyBorder="1" applyAlignment="1">
      <alignment horizontal="left" vertical="center"/>
    </xf>
    <xf numFmtId="0" fontId="27" fillId="0" borderId="65" xfId="0" applyFont="1" applyFill="1" applyBorder="1" applyAlignment="1">
      <alignment horizontal="left" vertical="center" wrapText="1"/>
    </xf>
    <xf numFmtId="0" fontId="27" fillId="0" borderId="95" xfId="0" applyFont="1" applyBorder="1" applyAlignment="1">
      <alignment horizontal="center" vertical="center" wrapText="1"/>
    </xf>
    <xf numFmtId="0" fontId="50" fillId="0" borderId="95" xfId="0" applyFont="1" applyBorder="1" applyAlignment="1">
      <alignment horizontal="center" vertical="center" wrapText="1"/>
    </xf>
    <xf numFmtId="0" fontId="24" fillId="0" borderId="62" xfId="1" applyNumberFormat="1" applyFont="1" applyFill="1" applyBorder="1" applyAlignment="1">
      <alignment vertical="top" wrapText="1"/>
    </xf>
    <xf numFmtId="0" fontId="24" fillId="0" borderId="75" xfId="9" applyNumberFormat="1" applyFont="1" applyBorder="1" applyAlignment="1">
      <alignment vertical="top" wrapText="1"/>
    </xf>
    <xf numFmtId="0" fontId="31" fillId="0" borderId="95" xfId="0" applyNumberFormat="1" applyFont="1" applyBorder="1" applyAlignment="1">
      <alignment vertical="center"/>
    </xf>
    <xf numFmtId="0" fontId="0" fillId="0" borderId="95" xfId="0" applyNumberFormat="1" applyFont="1" applyBorder="1" applyAlignment="1">
      <alignment vertical="center"/>
    </xf>
    <xf numFmtId="49" fontId="9" fillId="4" borderId="68" xfId="0" applyNumberFormat="1" applyFont="1" applyFill="1" applyBorder="1" applyAlignment="1">
      <alignment horizontal="center" vertical="center"/>
    </xf>
    <xf numFmtId="0" fontId="18" fillId="4" borderId="98" xfId="4" applyFont="1" applyFill="1" applyBorder="1" applyAlignment="1">
      <alignment vertical="top" wrapText="1"/>
    </xf>
    <xf numFmtId="0" fontId="18" fillId="4" borderId="99" xfId="4" applyFont="1" applyFill="1" applyBorder="1" applyAlignment="1">
      <alignment vertical="center" wrapText="1"/>
    </xf>
    <xf numFmtId="0" fontId="18" fillId="4" borderId="100" xfId="4" applyFont="1" applyFill="1" applyBorder="1" applyAlignment="1">
      <alignment vertical="center" wrapText="1"/>
    </xf>
    <xf numFmtId="0" fontId="9" fillId="0" borderId="17" xfId="4" applyNumberFormat="1" applyFont="1" applyAlignment="1">
      <alignment vertical="center"/>
    </xf>
    <xf numFmtId="49" fontId="9" fillId="4" borderId="102" xfId="4" applyNumberFormat="1" applyFont="1" applyFill="1" applyBorder="1" applyAlignment="1">
      <alignment vertical="center" wrapText="1"/>
    </xf>
    <xf numFmtId="49" fontId="10" fillId="11" borderId="107" xfId="4" applyNumberFormat="1" applyFont="1" applyFill="1" applyBorder="1" applyAlignment="1">
      <alignment horizontal="center" vertical="center" wrapText="1"/>
    </xf>
    <xf numFmtId="49" fontId="9" fillId="4" borderId="68" xfId="0" applyNumberFormat="1" applyFont="1" applyFill="1" applyBorder="1" applyAlignment="1">
      <alignment horizontal="center" vertical="center"/>
    </xf>
    <xf numFmtId="49" fontId="9" fillId="4" borderId="68" xfId="0" applyNumberFormat="1" applyFont="1" applyFill="1" applyBorder="1" applyAlignment="1">
      <alignment horizontal="center" vertical="center" wrapText="1"/>
    </xf>
    <xf numFmtId="0" fontId="9" fillId="4" borderId="108" xfId="0" applyFont="1" applyFill="1" applyBorder="1" applyAlignment="1">
      <alignment horizontal="center" vertical="center"/>
    </xf>
    <xf numFmtId="0" fontId="9" fillId="4" borderId="108" xfId="0" applyFont="1" applyFill="1" applyBorder="1" applyAlignment="1">
      <alignment horizontal="center" vertical="center" wrapText="1"/>
    </xf>
    <xf numFmtId="0" fontId="9" fillId="4" borderId="108" xfId="0" applyFont="1" applyFill="1" applyBorder="1" applyAlignment="1">
      <alignment vertical="top"/>
    </xf>
    <xf numFmtId="49" fontId="9" fillId="17" borderId="109" xfId="0" applyNumberFormat="1" applyFont="1" applyFill="1" applyBorder="1" applyAlignment="1">
      <alignment horizontal="left" vertical="center" wrapText="1"/>
    </xf>
    <xf numFmtId="0" fontId="27" fillId="0" borderId="95" xfId="0" applyFont="1" applyFill="1" applyBorder="1">
      <alignment vertical="center"/>
    </xf>
    <xf numFmtId="49" fontId="9" fillId="4" borderId="68" xfId="0" applyNumberFormat="1" applyFont="1" applyFill="1" applyBorder="1" applyAlignment="1">
      <alignment horizontal="center" vertical="center"/>
    </xf>
    <xf numFmtId="49" fontId="24" fillId="4" borderId="83" xfId="0" applyNumberFormat="1" applyFont="1" applyFill="1" applyBorder="1" applyAlignment="1">
      <alignment horizontal="left" vertical="center"/>
    </xf>
    <xf numFmtId="0" fontId="24" fillId="0" borderId="57" xfId="0" applyFont="1" applyFill="1" applyBorder="1" applyAlignment="1">
      <alignment horizontal="center" vertical="center"/>
    </xf>
    <xf numFmtId="0" fontId="9" fillId="4" borderId="108" xfId="0" applyFont="1" applyFill="1" applyBorder="1" applyAlignment="1">
      <alignment vertical="top" wrapText="1"/>
    </xf>
    <xf numFmtId="0" fontId="24" fillId="4" borderId="68" xfId="0" applyFont="1" applyFill="1" applyBorder="1" applyAlignment="1">
      <alignment horizontal="center" vertical="center"/>
    </xf>
    <xf numFmtId="0" fontId="24" fillId="4" borderId="108" xfId="0" applyFont="1" applyFill="1" applyBorder="1" applyAlignment="1">
      <alignment horizontal="center" vertical="center"/>
    </xf>
    <xf numFmtId="49" fontId="24" fillId="4" borderId="68" xfId="0" applyNumberFormat="1" applyFont="1" applyFill="1" applyBorder="1" applyAlignment="1">
      <alignment horizontal="center" vertical="center"/>
    </xf>
    <xf numFmtId="0" fontId="9" fillId="4" borderId="110" xfId="4" applyFont="1" applyFill="1" applyBorder="1" applyAlignment="1">
      <alignment vertical="center"/>
    </xf>
    <xf numFmtId="0" fontId="9" fillId="4" borderId="110" xfId="4" applyFont="1" applyFill="1" applyBorder="1" applyAlignment="1">
      <alignment horizontal="center" vertical="center"/>
    </xf>
    <xf numFmtId="0" fontId="7" fillId="4" borderId="111" xfId="4" applyFont="1" applyFill="1" applyBorder="1" applyAlignment="1">
      <alignment horizontal="center" vertical="center"/>
    </xf>
    <xf numFmtId="1" fontId="6" fillId="4" borderId="112" xfId="4" applyNumberFormat="1" applyFont="1" applyFill="1" applyBorder="1" applyAlignment="1">
      <alignment horizontal="center" vertical="center" wrapText="1"/>
    </xf>
    <xf numFmtId="49" fontId="9" fillId="4" borderId="113" xfId="4" applyNumberFormat="1" applyFont="1" applyFill="1" applyBorder="1" applyAlignment="1">
      <alignment horizontal="center" vertical="center"/>
    </xf>
    <xf numFmtId="0" fontId="9" fillId="4" borderId="114" xfId="4" applyFont="1" applyFill="1" applyBorder="1" applyAlignment="1">
      <alignment vertical="center"/>
    </xf>
    <xf numFmtId="0" fontId="9" fillId="4" borderId="110" xfId="4" applyNumberFormat="1" applyFont="1" applyFill="1" applyBorder="1" applyAlignment="1">
      <alignment vertical="center"/>
    </xf>
    <xf numFmtId="0" fontId="9" fillId="0" borderId="17" xfId="4" applyFont="1" applyAlignment="1">
      <alignment vertical="center"/>
    </xf>
    <xf numFmtId="49" fontId="9" fillId="13" borderId="113" xfId="4" applyNumberFormat="1" applyFont="1" applyFill="1" applyBorder="1" applyAlignment="1">
      <alignment horizontal="center" vertical="center" wrapText="1"/>
    </xf>
    <xf numFmtId="0" fontId="9" fillId="4" borderId="113" xfId="4" applyNumberFormat="1" applyFont="1" applyFill="1" applyBorder="1" applyAlignment="1">
      <alignment horizontal="center" vertical="center"/>
    </xf>
    <xf numFmtId="49" fontId="9" fillId="2" borderId="113" xfId="4" applyNumberFormat="1" applyFont="1" applyFill="1" applyBorder="1" applyAlignment="1">
      <alignment horizontal="center" vertical="center"/>
    </xf>
    <xf numFmtId="49" fontId="9" fillId="7" borderId="113" xfId="4" applyNumberFormat="1" applyFont="1" applyFill="1" applyBorder="1" applyAlignment="1">
      <alignment horizontal="center" vertical="center" wrapText="1"/>
    </xf>
    <xf numFmtId="49" fontId="9" fillId="6" borderId="113" xfId="4" applyNumberFormat="1" applyFont="1" applyFill="1" applyBorder="1" applyAlignment="1">
      <alignment horizontal="center" vertical="center" wrapText="1"/>
    </xf>
    <xf numFmtId="49" fontId="9" fillId="14" borderId="113" xfId="4" applyNumberFormat="1" applyFont="1" applyFill="1" applyBorder="1" applyAlignment="1">
      <alignment horizontal="center" vertical="center" wrapText="1"/>
    </xf>
    <xf numFmtId="49" fontId="9" fillId="15" borderId="113" xfId="4" applyNumberFormat="1" applyFont="1" applyFill="1" applyBorder="1" applyAlignment="1">
      <alignment horizontal="center" vertical="center" wrapText="1"/>
    </xf>
    <xf numFmtId="0" fontId="9" fillId="4" borderId="116" xfId="4" applyFont="1" applyFill="1" applyBorder="1" applyAlignment="1">
      <alignment vertical="center"/>
    </xf>
    <xf numFmtId="0" fontId="9" fillId="4" borderId="116" xfId="4" applyFont="1" applyFill="1" applyBorder="1" applyAlignment="1">
      <alignment horizontal="center" vertical="center"/>
    </xf>
    <xf numFmtId="0" fontId="7" fillId="4" borderId="117" xfId="4" applyFont="1" applyFill="1" applyBorder="1" applyAlignment="1">
      <alignment horizontal="center" vertical="center"/>
    </xf>
    <xf numFmtId="49" fontId="9" fillId="10" borderId="119" xfId="4" applyNumberFormat="1" applyFont="1" applyFill="1" applyBorder="1" applyAlignment="1">
      <alignment horizontal="center" vertical="center" wrapText="1"/>
    </xf>
    <xf numFmtId="0" fontId="9" fillId="4" borderId="119" xfId="4" applyNumberFormat="1" applyFont="1" applyFill="1" applyBorder="1" applyAlignment="1">
      <alignment horizontal="center" vertical="center"/>
    </xf>
    <xf numFmtId="0" fontId="9" fillId="4" borderId="120" xfId="4" applyFont="1" applyFill="1" applyBorder="1" applyAlignment="1">
      <alignment vertical="center"/>
    </xf>
    <xf numFmtId="0" fontId="9" fillId="4" borderId="116" xfId="4" applyNumberFormat="1" applyFont="1" applyFill="1" applyBorder="1" applyAlignment="1">
      <alignment vertical="center"/>
    </xf>
    <xf numFmtId="0" fontId="9" fillId="4" borderId="75" xfId="4" applyNumberFormat="1" applyFont="1" applyFill="1" applyBorder="1" applyAlignment="1">
      <alignment vertical="top" wrapText="1"/>
    </xf>
    <xf numFmtId="0" fontId="9" fillId="0" borderId="75" xfId="4" applyFont="1" applyBorder="1" applyAlignment="1">
      <alignment horizontal="center" vertical="center"/>
    </xf>
    <xf numFmtId="0" fontId="41" fillId="0" borderId="17" xfId="4" applyFont="1" applyBorder="1">
      <alignment vertical="center"/>
    </xf>
    <xf numFmtId="0" fontId="9" fillId="0" borderId="17" xfId="4" applyNumberFormat="1" applyFont="1" applyAlignment="1">
      <alignment horizontal="center" vertical="center"/>
    </xf>
    <xf numFmtId="0" fontId="9" fillId="4" borderId="65" xfId="0" applyNumberFormat="1" applyFont="1" applyFill="1" applyBorder="1" applyAlignment="1">
      <alignment horizontal="left" vertical="top" wrapText="1"/>
    </xf>
    <xf numFmtId="0" fontId="27" fillId="0" borderId="75" xfId="10" applyFont="1" applyBorder="1" applyAlignment="1">
      <alignment vertical="top" wrapText="1"/>
    </xf>
    <xf numFmtId="49" fontId="10" fillId="11" borderId="122" xfId="4" applyNumberFormat="1" applyFont="1" applyFill="1" applyBorder="1" applyAlignment="1">
      <alignment horizontal="center" vertical="center" wrapText="1"/>
    </xf>
    <xf numFmtId="49" fontId="10" fillId="11" borderId="123" xfId="4" applyNumberFormat="1" applyFont="1" applyFill="1" applyBorder="1" applyAlignment="1">
      <alignment horizontal="center" vertical="center" wrapText="1"/>
    </xf>
    <xf numFmtId="0" fontId="9" fillId="4" borderId="121" xfId="4" applyNumberFormat="1" applyFont="1" applyFill="1" applyBorder="1" applyAlignment="1">
      <alignment horizontal="center" vertical="center"/>
    </xf>
    <xf numFmtId="0" fontId="31" fillId="0" borderId="75" xfId="0" applyNumberFormat="1" applyFont="1" applyBorder="1" applyAlignment="1">
      <alignment vertical="center"/>
    </xf>
    <xf numFmtId="0" fontId="0" fillId="0" borderId="75" xfId="0" applyNumberFormat="1" applyFont="1" applyBorder="1" applyAlignment="1">
      <alignment vertical="center"/>
    </xf>
    <xf numFmtId="49" fontId="9" fillId="4" borderId="68" xfId="0" applyNumberFormat="1" applyFont="1" applyFill="1" applyBorder="1" applyAlignment="1">
      <alignment horizontal="center" vertical="center"/>
    </xf>
    <xf numFmtId="0" fontId="9" fillId="4" borderId="124" xfId="0" applyFont="1" applyFill="1" applyBorder="1" applyAlignment="1">
      <alignment horizontal="center" vertical="center" wrapText="1"/>
    </xf>
    <xf numFmtId="0" fontId="9" fillId="4" borderId="124" xfId="0" applyFont="1" applyFill="1" applyBorder="1" applyAlignment="1">
      <alignment vertical="top"/>
    </xf>
    <xf numFmtId="0" fontId="30" fillId="0" borderId="75" xfId="1" applyFont="1" applyBorder="1" applyAlignment="1">
      <alignment horizontal="center" vertical="center"/>
    </xf>
    <xf numFmtId="0" fontId="24" fillId="4" borderId="68" xfId="0" applyFont="1" applyFill="1" applyBorder="1" applyAlignment="1">
      <alignment horizontal="center" vertical="center" wrapText="1"/>
    </xf>
    <xf numFmtId="49" fontId="24" fillId="4" borderId="124" xfId="0" applyNumberFormat="1" applyFont="1" applyFill="1" applyBorder="1" applyAlignment="1">
      <alignment horizontal="center" vertical="center"/>
    </xf>
    <xf numFmtId="49" fontId="24" fillId="4" borderId="83" xfId="0" applyNumberFormat="1" applyFont="1" applyFill="1" applyBorder="1" applyAlignment="1">
      <alignment horizontal="left" vertical="center" wrapText="1"/>
    </xf>
    <xf numFmtId="49" fontId="24" fillId="4" borderId="125" xfId="0" applyNumberFormat="1" applyFont="1" applyFill="1" applyBorder="1" applyAlignment="1">
      <alignment horizontal="left" vertical="center" wrapText="1"/>
    </xf>
    <xf numFmtId="0" fontId="27" fillId="0" borderId="65" xfId="1" applyNumberFormat="1" applyFont="1" applyFill="1" applyBorder="1" applyAlignment="1">
      <alignment vertical="top" wrapText="1"/>
    </xf>
    <xf numFmtId="0" fontId="24" fillId="17" borderId="75" xfId="1" applyNumberFormat="1" applyFont="1" applyFill="1" applyBorder="1" applyAlignment="1">
      <alignment vertical="top" wrapText="1"/>
    </xf>
    <xf numFmtId="0" fontId="9" fillId="4" borderId="83" xfId="0" applyFont="1" applyFill="1" applyBorder="1" applyAlignment="1">
      <alignment horizontal="left" vertical="center"/>
    </xf>
    <xf numFmtId="0" fontId="24" fillId="0" borderId="65" xfId="1" applyFont="1" applyBorder="1" applyAlignment="1">
      <alignment horizontal="center" vertical="center"/>
    </xf>
    <xf numFmtId="0" fontId="24" fillId="4" borderId="124" xfId="0" applyFont="1" applyFill="1" applyBorder="1" applyAlignment="1">
      <alignment horizontal="center" vertical="center"/>
    </xf>
    <xf numFmtId="49" fontId="9" fillId="4" borderId="68" xfId="0" applyNumberFormat="1" applyFont="1" applyFill="1" applyBorder="1" applyAlignment="1">
      <alignment horizontal="center" vertical="center"/>
    </xf>
    <xf numFmtId="0" fontId="9" fillId="4" borderId="68" xfId="0" applyFont="1" applyFill="1" applyBorder="1" applyAlignment="1">
      <alignment horizontal="center" vertical="center"/>
    </xf>
    <xf numFmtId="49" fontId="9" fillId="4" borderId="68" xfId="0" applyNumberFormat="1" applyFont="1" applyFill="1" applyBorder="1" applyAlignment="1">
      <alignment horizontal="left" vertical="center" wrapText="1"/>
    </xf>
    <xf numFmtId="49" fontId="9" fillId="4" borderId="126" xfId="0" applyNumberFormat="1" applyFont="1" applyFill="1" applyBorder="1" applyAlignment="1">
      <alignment horizontal="center" vertical="center"/>
    </xf>
    <xf numFmtId="49" fontId="9" fillId="4" borderId="126" xfId="0" applyNumberFormat="1" applyFont="1" applyFill="1" applyBorder="1" applyAlignment="1">
      <alignment horizontal="left" vertical="center" wrapText="1"/>
    </xf>
    <xf numFmtId="49" fontId="9" fillId="17" borderId="126" xfId="0" applyNumberFormat="1" applyFont="1" applyFill="1" applyBorder="1" applyAlignment="1">
      <alignment vertical="center"/>
    </xf>
    <xf numFmtId="0" fontId="9" fillId="4" borderId="126" xfId="0" applyFont="1" applyFill="1" applyBorder="1" applyAlignment="1">
      <alignment horizontal="center" vertical="center"/>
    </xf>
    <xf numFmtId="49" fontId="9" fillId="9" borderId="126" xfId="0" applyNumberFormat="1" applyFont="1" applyFill="1" applyBorder="1" applyAlignment="1">
      <alignment horizontal="center" vertical="center" wrapText="1"/>
    </xf>
    <xf numFmtId="0" fontId="9" fillId="4" borderId="126" xfId="0" applyFont="1" applyFill="1" applyBorder="1" applyAlignment="1">
      <alignment horizontal="center" vertical="center" wrapText="1"/>
    </xf>
    <xf numFmtId="0" fontId="9" fillId="4" borderId="126" xfId="0" applyFont="1" applyFill="1" applyBorder="1" applyAlignment="1">
      <alignment vertical="center"/>
    </xf>
    <xf numFmtId="0" fontId="9" fillId="4" borderId="126" xfId="0" applyFont="1" applyFill="1" applyBorder="1" applyAlignment="1">
      <alignment vertical="top" wrapText="1"/>
    </xf>
    <xf numFmtId="0" fontId="9" fillId="4" borderId="126" xfId="0" applyFont="1" applyFill="1" applyBorder="1" applyAlignment="1">
      <alignment vertical="top"/>
    </xf>
    <xf numFmtId="49" fontId="9" fillId="4" borderId="126" xfId="0" applyNumberFormat="1" applyFont="1" applyFill="1" applyBorder="1" applyAlignment="1">
      <alignment vertical="center"/>
    </xf>
    <xf numFmtId="0" fontId="9" fillId="4" borderId="65" xfId="0" applyNumberFormat="1" applyFont="1" applyFill="1" applyBorder="1" applyAlignment="1">
      <alignment horizontal="left" vertical="top" wrapText="1"/>
    </xf>
    <xf numFmtId="0" fontId="31" fillId="0" borderId="75" xfId="0" applyNumberFormat="1" applyFont="1" applyBorder="1" applyAlignment="1">
      <alignment horizontal="left" vertical="center"/>
    </xf>
    <xf numFmtId="49" fontId="27" fillId="4" borderId="65" xfId="0" applyNumberFormat="1" applyFont="1" applyFill="1" applyBorder="1" applyAlignment="1">
      <alignment vertical="top" wrapText="1"/>
    </xf>
    <xf numFmtId="0" fontId="9" fillId="4" borderId="131" xfId="4" applyFont="1" applyFill="1" applyBorder="1" applyAlignment="1">
      <alignment vertical="center"/>
    </xf>
    <xf numFmtId="0" fontId="9" fillId="4" borderId="132" xfId="4" applyFont="1" applyFill="1" applyBorder="1" applyAlignment="1">
      <alignment vertical="center"/>
    </xf>
    <xf numFmtId="0" fontId="9" fillId="4" borderId="133" xfId="4" applyNumberFormat="1" applyFont="1" applyFill="1" applyBorder="1" applyAlignment="1">
      <alignment horizontal="center" vertical="center"/>
    </xf>
    <xf numFmtId="49" fontId="9" fillId="4" borderId="133" xfId="4" applyNumberFormat="1" applyFont="1" applyFill="1" applyBorder="1" applyAlignment="1">
      <alignment horizontal="center" vertical="center"/>
    </xf>
    <xf numFmtId="49" fontId="9" fillId="4" borderId="133" xfId="4" applyNumberFormat="1" applyFont="1" applyFill="1" applyBorder="1" applyAlignment="1">
      <alignment vertical="center"/>
    </xf>
    <xf numFmtId="49" fontId="9" fillId="4" borderId="133" xfId="4" applyNumberFormat="1" applyFont="1" applyFill="1" applyBorder="1" applyAlignment="1">
      <alignment horizontal="left" vertical="center"/>
    </xf>
    <xf numFmtId="0" fontId="9" fillId="4" borderId="133" xfId="4" applyFont="1" applyFill="1" applyBorder="1" applyAlignment="1">
      <alignment horizontal="center" vertical="center"/>
    </xf>
    <xf numFmtId="49" fontId="9" fillId="9" borderId="133" xfId="4" applyNumberFormat="1" applyFont="1" applyFill="1" applyBorder="1" applyAlignment="1">
      <alignment horizontal="center" vertical="center" wrapText="1"/>
    </xf>
    <xf numFmtId="0" fontId="9" fillId="4" borderId="133" xfId="4" applyFont="1" applyFill="1" applyBorder="1" applyAlignment="1">
      <alignment vertical="center"/>
    </xf>
    <xf numFmtId="0" fontId="9" fillId="4" borderId="133" xfId="4" applyNumberFormat="1" applyFont="1" applyFill="1" applyBorder="1" applyAlignment="1">
      <alignment vertical="top"/>
    </xf>
    <xf numFmtId="49" fontId="9" fillId="17" borderId="133" xfId="4" applyNumberFormat="1" applyFont="1" applyFill="1" applyBorder="1" applyAlignment="1">
      <alignment horizontal="left" vertical="center"/>
    </xf>
    <xf numFmtId="0" fontId="9" fillId="4" borderId="133" xfId="4" applyNumberFormat="1" applyFont="1" applyFill="1" applyBorder="1" applyAlignment="1">
      <alignment vertical="top" wrapText="1"/>
    </xf>
    <xf numFmtId="0" fontId="9" fillId="17" borderId="133" xfId="4" applyNumberFormat="1" applyFont="1" applyFill="1" applyBorder="1" applyAlignment="1">
      <alignment vertical="top" wrapText="1"/>
    </xf>
    <xf numFmtId="49" fontId="20" fillId="4" borderId="133" xfId="4" applyNumberFormat="1" applyFont="1" applyFill="1" applyBorder="1" applyAlignment="1">
      <alignment horizontal="center" vertical="center"/>
    </xf>
    <xf numFmtId="0" fontId="24" fillId="17" borderId="133" xfId="4" applyNumberFormat="1" applyFont="1" applyFill="1" applyBorder="1" applyAlignment="1">
      <alignment vertical="top" wrapText="1"/>
    </xf>
    <xf numFmtId="49" fontId="24" fillId="17" borderId="133" xfId="4" applyNumberFormat="1" applyFont="1" applyFill="1" applyBorder="1" applyAlignment="1">
      <alignment horizontal="center" vertical="center"/>
    </xf>
    <xf numFmtId="0" fontId="9" fillId="4" borderId="133" xfId="4" applyFont="1" applyFill="1" applyBorder="1" applyAlignment="1">
      <alignment horizontal="center" vertical="center" wrapText="1"/>
    </xf>
    <xf numFmtId="49" fontId="24" fillId="17" borderId="133" xfId="4" applyNumberFormat="1" applyFont="1" applyFill="1" applyBorder="1" applyAlignment="1">
      <alignment horizontal="left" vertical="center"/>
    </xf>
    <xf numFmtId="49" fontId="30" fillId="17" borderId="133" xfId="4" applyNumberFormat="1" applyFont="1" applyFill="1" applyBorder="1" applyAlignment="1">
      <alignment horizontal="center" vertical="center"/>
    </xf>
    <xf numFmtId="0" fontId="41" fillId="0" borderId="133" xfId="4" applyFont="1" applyBorder="1" applyAlignment="1">
      <alignment horizontal="center" vertical="center"/>
    </xf>
    <xf numFmtId="0" fontId="24" fillId="0" borderId="133" xfId="4" applyFont="1" applyBorder="1" applyAlignment="1">
      <alignment horizontal="center" vertical="center"/>
    </xf>
    <xf numFmtId="0" fontId="24" fillId="17" borderId="133" xfId="4" applyFont="1" applyFill="1" applyBorder="1" applyAlignment="1">
      <alignment horizontal="center" vertical="center"/>
    </xf>
    <xf numFmtId="0" fontId="27" fillId="0" borderId="133" xfId="4" applyFont="1" applyBorder="1" applyAlignment="1">
      <alignment horizontal="center" vertical="center"/>
    </xf>
    <xf numFmtId="0" fontId="9" fillId="22" borderId="133" xfId="2" applyNumberFormat="1" applyFont="1" applyFill="1" applyBorder="1" applyAlignment="1">
      <alignment horizontal="center" vertical="center" wrapText="1"/>
    </xf>
    <xf numFmtId="0" fontId="9" fillId="0" borderId="133" xfId="4" applyFont="1" applyBorder="1" applyAlignment="1">
      <alignment horizontal="center" vertical="center"/>
    </xf>
    <xf numFmtId="0" fontId="24" fillId="4" borderId="133" xfId="4" applyNumberFormat="1" applyFont="1" applyFill="1" applyBorder="1" applyAlignment="1">
      <alignment vertical="top" wrapText="1"/>
    </xf>
    <xf numFmtId="49" fontId="9" fillId="17" borderId="133" xfId="4" applyNumberFormat="1" applyFont="1" applyFill="1" applyBorder="1" applyAlignment="1">
      <alignment horizontal="center" vertical="center"/>
    </xf>
    <xf numFmtId="0" fontId="31" fillId="0" borderId="133" xfId="4" applyFont="1" applyBorder="1" applyAlignment="1">
      <alignment vertical="center"/>
    </xf>
    <xf numFmtId="49" fontId="9" fillId="4" borderId="133" xfId="4" applyNumberFormat="1" applyFont="1" applyFill="1" applyBorder="1" applyAlignment="1">
      <alignment horizontal="center" vertical="center" wrapText="1"/>
    </xf>
    <xf numFmtId="0" fontId="9" fillId="4" borderId="133" xfId="4" applyNumberFormat="1" applyFont="1" applyFill="1" applyBorder="1" applyAlignment="1">
      <alignment horizontal="left" vertical="top" wrapText="1"/>
    </xf>
    <xf numFmtId="0" fontId="41" fillId="0" borderId="133" xfId="4" applyFont="1" applyFill="1" applyBorder="1" applyAlignment="1">
      <alignment horizontal="center" vertical="center"/>
    </xf>
    <xf numFmtId="0" fontId="9" fillId="4" borderId="133" xfId="4" applyNumberFormat="1" applyFont="1" applyFill="1" applyBorder="1" applyAlignment="1">
      <alignment vertical="center" wrapText="1"/>
    </xf>
    <xf numFmtId="0" fontId="27" fillId="17" borderId="133" xfId="4" applyFont="1" applyFill="1" applyBorder="1" applyAlignment="1">
      <alignment horizontal="left" vertical="center"/>
    </xf>
    <xf numFmtId="0" fontId="41" fillId="0" borderId="133" xfId="4" applyFont="1" applyBorder="1">
      <alignment vertical="center"/>
    </xf>
    <xf numFmtId="0" fontId="41" fillId="0" borderId="133" xfId="4" applyFont="1" applyBorder="1" applyAlignment="1">
      <alignment vertical="top"/>
    </xf>
    <xf numFmtId="0" fontId="41" fillId="0" borderId="133" xfId="4" applyFont="1" applyBorder="1" applyAlignment="1">
      <alignment vertical="center" wrapText="1"/>
    </xf>
    <xf numFmtId="0" fontId="27" fillId="4" borderId="133" xfId="4" applyNumberFormat="1" applyFont="1" applyFill="1" applyBorder="1" applyAlignment="1">
      <alignment vertical="top" wrapText="1"/>
    </xf>
    <xf numFmtId="49" fontId="6" fillId="4" borderId="133" xfId="4" applyNumberFormat="1" applyFont="1" applyFill="1" applyBorder="1" applyAlignment="1">
      <alignment horizontal="center" vertical="top"/>
    </xf>
    <xf numFmtId="49" fontId="9" fillId="4" borderId="133" xfId="4" applyNumberFormat="1" applyFont="1" applyFill="1" applyBorder="1" applyAlignment="1">
      <alignment horizontal="center" vertical="top" wrapText="1"/>
    </xf>
    <xf numFmtId="0" fontId="47" fillId="0" borderId="133" xfId="5" applyFont="1" applyFill="1" applyBorder="1" applyAlignment="1">
      <alignment horizontal="left" vertical="top" wrapText="1"/>
    </xf>
    <xf numFmtId="0" fontId="24" fillId="0" borderId="133" xfId="5" applyFont="1" applyFill="1" applyBorder="1" applyAlignment="1">
      <alignment horizontal="left" vertical="top" wrapText="1"/>
    </xf>
    <xf numFmtId="49" fontId="9" fillId="13" borderId="133" xfId="4" applyNumberFormat="1" applyFont="1" applyFill="1" applyBorder="1" applyAlignment="1">
      <alignment horizontal="center" vertical="center" wrapText="1"/>
    </xf>
    <xf numFmtId="49" fontId="10" fillId="11" borderId="77" xfId="4" applyNumberFormat="1" applyFont="1" applyFill="1" applyBorder="1" applyAlignment="1">
      <alignment horizontal="center" vertical="center" wrapText="1"/>
    </xf>
    <xf numFmtId="0" fontId="10" fillId="11" borderId="77" xfId="4" applyNumberFormat="1" applyFont="1" applyFill="1" applyBorder="1" applyAlignment="1">
      <alignment horizontal="center" vertical="center" wrapText="1"/>
    </xf>
    <xf numFmtId="0" fontId="9" fillId="4" borderId="134" xfId="4" applyNumberFormat="1" applyFont="1" applyFill="1" applyBorder="1" applyAlignment="1">
      <alignment horizontal="center" vertical="center"/>
    </xf>
    <xf numFmtId="0" fontId="9" fillId="4" borderId="135" xfId="4" applyFont="1" applyFill="1" applyBorder="1" applyAlignment="1">
      <alignment vertical="top"/>
    </xf>
    <xf numFmtId="49" fontId="25" fillId="4" borderId="135" xfId="4" applyNumberFormat="1" applyFont="1" applyFill="1" applyBorder="1" applyAlignment="1">
      <alignment vertical="center"/>
    </xf>
    <xf numFmtId="0" fontId="9" fillId="17" borderId="135" xfId="4" applyFont="1" applyFill="1" applyBorder="1" applyAlignment="1">
      <alignment vertical="top"/>
    </xf>
    <xf numFmtId="0" fontId="9" fillId="17" borderId="135" xfId="4" applyFont="1" applyFill="1" applyBorder="1" applyAlignment="1">
      <alignment vertical="top" wrapText="1"/>
    </xf>
    <xf numFmtId="0" fontId="9" fillId="4" borderId="135" xfId="4" applyFont="1" applyFill="1" applyBorder="1" applyAlignment="1">
      <alignment vertical="top" wrapText="1"/>
    </xf>
    <xf numFmtId="49" fontId="9" fillId="16" borderId="135" xfId="4" applyNumberFormat="1" applyFont="1" applyFill="1" applyBorder="1" applyAlignment="1">
      <alignment vertical="center" wrapText="1"/>
    </xf>
    <xf numFmtId="0" fontId="9" fillId="4" borderId="135" xfId="4" applyFont="1" applyFill="1" applyBorder="1" applyAlignment="1">
      <alignment vertical="center" wrapText="1"/>
    </xf>
    <xf numFmtId="49" fontId="25" fillId="4" borderId="135" xfId="4" applyNumberFormat="1" applyFont="1" applyFill="1" applyBorder="1" applyAlignment="1">
      <alignment horizontal="left" vertical="center"/>
    </xf>
    <xf numFmtId="0" fontId="30" fillId="4" borderId="135" xfId="4" applyFont="1" applyFill="1" applyBorder="1" applyAlignment="1">
      <alignment vertical="top" wrapText="1"/>
    </xf>
    <xf numFmtId="0" fontId="24" fillId="4" borderId="135" xfId="4" applyFont="1" applyFill="1" applyBorder="1" applyAlignment="1">
      <alignment vertical="top" wrapText="1"/>
    </xf>
    <xf numFmtId="0" fontId="25" fillId="4" borderId="135" xfId="4" applyFont="1" applyFill="1" applyBorder="1" applyAlignment="1">
      <alignment vertical="center" wrapText="1"/>
    </xf>
    <xf numFmtId="0" fontId="9" fillId="4" borderId="135" xfId="4" applyFont="1" applyFill="1" applyBorder="1" applyAlignment="1">
      <alignment horizontal="center" vertical="center" wrapText="1"/>
    </xf>
    <xf numFmtId="0" fontId="21" fillId="4" borderId="135" xfId="4" applyFont="1" applyFill="1" applyBorder="1" applyAlignment="1">
      <alignment horizontal="left" vertical="top" wrapText="1"/>
    </xf>
    <xf numFmtId="0" fontId="9" fillId="4" borderId="135" xfId="4" applyFont="1" applyFill="1" applyBorder="1" applyAlignment="1">
      <alignment horizontal="left" vertical="top" wrapText="1"/>
    </xf>
    <xf numFmtId="49" fontId="9" fillId="4" borderId="135" xfId="4" applyNumberFormat="1" applyFont="1" applyFill="1" applyBorder="1" applyAlignment="1">
      <alignment horizontal="left" vertical="top" wrapText="1"/>
    </xf>
    <xf numFmtId="0" fontId="41" fillId="0" borderId="135" xfId="4" applyFont="1" applyFill="1" applyBorder="1" applyAlignment="1">
      <alignment horizontal="left" vertical="top" wrapText="1"/>
    </xf>
    <xf numFmtId="49" fontId="24" fillId="17" borderId="135" xfId="4" applyNumberFormat="1" applyFont="1" applyFill="1" applyBorder="1" applyAlignment="1">
      <alignment vertical="top" wrapText="1"/>
    </xf>
    <xf numFmtId="49" fontId="9" fillId="17" borderId="135" xfId="4" applyNumberFormat="1" applyFont="1" applyFill="1" applyBorder="1" applyAlignment="1">
      <alignment vertical="top" wrapText="1"/>
    </xf>
    <xf numFmtId="0" fontId="9" fillId="17" borderId="135" xfId="4" applyNumberFormat="1" applyFont="1" applyFill="1" applyBorder="1" applyAlignment="1">
      <alignment vertical="top" wrapText="1"/>
    </xf>
    <xf numFmtId="0" fontId="9" fillId="4" borderId="136" xfId="4" applyNumberFormat="1" applyFont="1" applyFill="1" applyBorder="1" applyAlignment="1">
      <alignment horizontal="center" vertical="center"/>
    </xf>
    <xf numFmtId="49" fontId="9" fillId="4" borderId="136" xfId="4" applyNumberFormat="1" applyFont="1" applyFill="1" applyBorder="1" applyAlignment="1">
      <alignment horizontal="center" vertical="center"/>
    </xf>
    <xf numFmtId="49" fontId="9" fillId="4" borderId="136" xfId="4" applyNumberFormat="1" applyFont="1" applyFill="1" applyBorder="1" applyAlignment="1">
      <alignment vertical="center"/>
    </xf>
    <xf numFmtId="49" fontId="9" fillId="4" borderId="136" xfId="4" applyNumberFormat="1" applyFont="1" applyFill="1" applyBorder="1" applyAlignment="1">
      <alignment horizontal="left" vertical="center"/>
    </xf>
    <xf numFmtId="0" fontId="9" fillId="4" borderId="136" xfId="4" applyFont="1" applyFill="1" applyBorder="1" applyAlignment="1">
      <alignment horizontal="center" vertical="center"/>
    </xf>
    <xf numFmtId="49" fontId="9" fillId="9" borderId="136" xfId="4" applyNumberFormat="1" applyFont="1" applyFill="1" applyBorder="1" applyAlignment="1">
      <alignment horizontal="center" vertical="center" wrapText="1"/>
    </xf>
    <xf numFmtId="0" fontId="9" fillId="4" borderId="136" xfId="4" applyFont="1" applyFill="1" applyBorder="1" applyAlignment="1">
      <alignment vertical="center"/>
    </xf>
    <xf numFmtId="0" fontId="9" fillId="4" borderId="136" xfId="4" applyNumberFormat="1" applyFont="1" applyFill="1" applyBorder="1" applyAlignment="1">
      <alignment vertical="top" wrapText="1"/>
    </xf>
    <xf numFmtId="0" fontId="9" fillId="4" borderId="137" xfId="4" applyFont="1" applyFill="1" applyBorder="1" applyAlignment="1">
      <alignment vertical="top" wrapText="1"/>
    </xf>
    <xf numFmtId="0" fontId="9" fillId="4" borderId="135" xfId="4" applyFont="1" applyFill="1" applyBorder="1" applyAlignment="1">
      <alignment horizontal="left" vertical="center" wrapText="1"/>
    </xf>
    <xf numFmtId="0" fontId="31" fillId="0" borderId="138" xfId="0" applyNumberFormat="1" applyFont="1" applyBorder="1" applyAlignment="1">
      <alignment vertical="center"/>
    </xf>
    <xf numFmtId="0" fontId="0" fillId="0" borderId="138" xfId="0" applyNumberFormat="1" applyFont="1" applyBorder="1" applyAlignment="1">
      <alignment vertical="center"/>
    </xf>
    <xf numFmtId="0" fontId="31" fillId="0" borderId="138" xfId="0" applyNumberFormat="1" applyFont="1" applyBorder="1" applyAlignment="1">
      <alignment horizontal="left" vertical="center"/>
    </xf>
    <xf numFmtId="49" fontId="9" fillId="4" borderId="138" xfId="4" applyNumberFormat="1" applyFont="1" applyFill="1" applyBorder="1" applyAlignment="1">
      <alignment horizontal="left" vertical="center"/>
    </xf>
    <xf numFmtId="49" fontId="9" fillId="4" borderId="138" xfId="4" applyNumberFormat="1" applyFont="1" applyFill="1" applyBorder="1" applyAlignment="1">
      <alignment vertical="center"/>
    </xf>
    <xf numFmtId="0" fontId="9" fillId="4" borderId="138" xfId="4" applyNumberFormat="1" applyFont="1" applyFill="1" applyBorder="1" applyAlignment="1">
      <alignment vertical="top" wrapText="1"/>
    </xf>
    <xf numFmtId="0" fontId="9" fillId="4" borderId="139" xfId="4" applyFont="1" applyFill="1" applyBorder="1" applyAlignment="1">
      <alignment vertical="center"/>
    </xf>
    <xf numFmtId="49" fontId="9" fillId="4" borderId="68" xfId="0" applyNumberFormat="1" applyFont="1" applyFill="1" applyBorder="1" applyAlignment="1">
      <alignment horizontal="center" vertical="center"/>
    </xf>
    <xf numFmtId="0" fontId="9" fillId="4" borderId="68" xfId="0" applyFont="1" applyFill="1" applyBorder="1" applyAlignment="1">
      <alignment horizontal="center" vertical="center"/>
    </xf>
    <xf numFmtId="49" fontId="9" fillId="4" borderId="68" xfId="0" applyNumberFormat="1" applyFont="1" applyFill="1" applyBorder="1" applyAlignment="1">
      <alignment horizontal="left" vertical="center" wrapText="1"/>
    </xf>
    <xf numFmtId="49" fontId="6" fillId="3" borderId="139" xfId="0" applyNumberFormat="1" applyFont="1" applyFill="1" applyBorder="1" applyAlignment="1">
      <alignment horizontal="center" vertical="center"/>
    </xf>
    <xf numFmtId="0" fontId="31" fillId="0" borderId="139" xfId="0" applyNumberFormat="1" applyFont="1" applyBorder="1" applyAlignment="1">
      <alignment vertical="center"/>
    </xf>
    <xf numFmtId="0" fontId="6" fillId="3" borderId="139" xfId="0" applyFont="1" applyFill="1" applyBorder="1" applyAlignment="1">
      <alignment horizontal="center" vertical="center"/>
    </xf>
    <xf numFmtId="14" fontId="6" fillId="3" borderId="139" xfId="0" applyNumberFormat="1" applyFont="1" applyFill="1" applyBorder="1" applyAlignment="1">
      <alignment horizontal="center" vertical="center"/>
    </xf>
    <xf numFmtId="0" fontId="0" fillId="0" borderId="139" xfId="0" applyNumberFormat="1" applyFont="1" applyBorder="1" applyAlignment="1">
      <alignment vertical="center"/>
    </xf>
    <xf numFmtId="0" fontId="9" fillId="4" borderId="68" xfId="0" applyFont="1" applyFill="1" applyBorder="1" applyAlignment="1">
      <alignment horizontal="center" vertical="center"/>
    </xf>
    <xf numFmtId="0" fontId="9" fillId="4" borderId="131" xfId="4" applyFont="1" applyFill="1" applyBorder="1" applyAlignment="1">
      <alignment horizontal="center" vertical="center"/>
    </xf>
    <xf numFmtId="0" fontId="31" fillId="4" borderId="111" xfId="4" applyFont="1" applyFill="1" applyBorder="1" applyAlignment="1">
      <alignment vertical="center"/>
    </xf>
    <xf numFmtId="1" fontId="6" fillId="4" borderId="140" xfId="4" applyNumberFormat="1" applyFont="1" applyFill="1" applyBorder="1" applyAlignment="1">
      <alignment horizontal="center" vertical="center" wrapText="1"/>
    </xf>
    <xf numFmtId="49" fontId="9" fillId="4" borderId="126" xfId="4" applyNumberFormat="1" applyFont="1" applyFill="1" applyBorder="1" applyAlignment="1">
      <alignment horizontal="center" vertical="center"/>
    </xf>
    <xf numFmtId="49" fontId="9" fillId="5" borderId="140" xfId="4" applyNumberFormat="1" applyFont="1" applyFill="1" applyBorder="1" applyAlignment="1">
      <alignment horizontal="center" vertical="center" wrapText="1"/>
    </xf>
    <xf numFmtId="0" fontId="9" fillId="4" borderId="126" xfId="4" applyNumberFormat="1" applyFont="1" applyFill="1" applyBorder="1" applyAlignment="1">
      <alignment horizontal="center" vertical="center"/>
    </xf>
    <xf numFmtId="0" fontId="18" fillId="4" borderId="141" xfId="4" applyFont="1" applyFill="1" applyBorder="1" applyAlignment="1">
      <alignment vertical="center" wrapText="1"/>
    </xf>
    <xf numFmtId="49" fontId="9" fillId="2" borderId="140" xfId="4" applyNumberFormat="1" applyFont="1" applyFill="1" applyBorder="1" applyAlignment="1">
      <alignment horizontal="center" vertical="center"/>
    </xf>
    <xf numFmtId="49" fontId="9" fillId="7" borderId="140" xfId="4" applyNumberFormat="1" applyFont="1" applyFill="1" applyBorder="1" applyAlignment="1">
      <alignment horizontal="center" vertical="center" wrapText="1"/>
    </xf>
    <xf numFmtId="49" fontId="9" fillId="6" borderId="140" xfId="4" applyNumberFormat="1" applyFont="1" applyFill="1" applyBorder="1" applyAlignment="1">
      <alignment horizontal="center" vertical="center" wrapText="1"/>
    </xf>
    <xf numFmtId="0" fontId="9" fillId="4" borderId="142" xfId="4" applyFont="1" applyFill="1" applyBorder="1" applyAlignment="1">
      <alignment horizontal="center" vertical="center"/>
    </xf>
    <xf numFmtId="0" fontId="9" fillId="4" borderId="143" xfId="4" applyFont="1" applyFill="1" applyBorder="1" applyAlignment="1">
      <alignment horizontal="center" vertical="center"/>
    </xf>
    <xf numFmtId="0" fontId="9" fillId="4" borderId="144" xfId="4" applyFont="1" applyFill="1" applyBorder="1" applyAlignment="1">
      <alignment vertical="center" wrapText="1"/>
    </xf>
    <xf numFmtId="49" fontId="9" fillId="12" borderId="140" xfId="4" applyNumberFormat="1" applyFont="1" applyFill="1" applyBorder="1" applyAlignment="1">
      <alignment horizontal="center" vertical="center" wrapText="1"/>
    </xf>
    <xf numFmtId="49" fontId="9" fillId="9" borderId="140" xfId="4" applyNumberFormat="1" applyFont="1" applyFill="1" applyBorder="1" applyAlignment="1">
      <alignment horizontal="center" vertical="center" wrapText="1"/>
    </xf>
    <xf numFmtId="0" fontId="9" fillId="4" borderId="145" xfId="4" applyFont="1" applyFill="1" applyBorder="1" applyAlignment="1">
      <alignment horizontal="center" vertical="center"/>
    </xf>
    <xf numFmtId="0" fontId="31" fillId="4" borderId="146" xfId="4" applyFont="1" applyFill="1" applyBorder="1" applyAlignment="1">
      <alignment vertical="center"/>
    </xf>
    <xf numFmtId="49" fontId="9" fillId="10" borderId="140" xfId="4" applyNumberFormat="1" applyFont="1" applyFill="1" applyBorder="1" applyAlignment="1">
      <alignment horizontal="center" vertical="center" wrapText="1"/>
    </xf>
    <xf numFmtId="0" fontId="18" fillId="4" borderId="38" xfId="4" applyFont="1" applyFill="1" applyBorder="1" applyAlignment="1">
      <alignment vertical="center"/>
    </xf>
    <xf numFmtId="0" fontId="18" fillId="4" borderId="3" xfId="4" applyFont="1" applyFill="1" applyBorder="1" applyAlignment="1">
      <alignment vertical="center"/>
    </xf>
    <xf numFmtId="0" fontId="18" fillId="4" borderId="3" xfId="4" applyFont="1" applyFill="1" applyBorder="1" applyAlignment="1">
      <alignment vertical="top" wrapText="1"/>
    </xf>
    <xf numFmtId="49" fontId="10" fillId="11" borderId="52" xfId="4" applyNumberFormat="1" applyFont="1" applyFill="1" applyBorder="1" applyAlignment="1">
      <alignment horizontal="center" vertical="center" wrapText="1"/>
    </xf>
    <xf numFmtId="49" fontId="10" fillId="11" borderId="103" xfId="4" applyNumberFormat="1" applyFont="1" applyFill="1" applyBorder="1" applyAlignment="1">
      <alignment horizontal="center" vertical="center" wrapText="1"/>
    </xf>
    <xf numFmtId="49" fontId="10" fillId="11" borderId="28" xfId="4" applyNumberFormat="1" applyFont="1" applyFill="1" applyBorder="1" applyAlignment="1">
      <alignment horizontal="center" vertical="center" wrapText="1"/>
    </xf>
    <xf numFmtId="49" fontId="10" fillId="11" borderId="127" xfId="4" applyNumberFormat="1" applyFont="1" applyFill="1" applyBorder="1" applyAlignment="1">
      <alignment horizontal="center" vertical="center" wrapText="1"/>
    </xf>
    <xf numFmtId="49" fontId="9" fillId="4" borderId="139" xfId="4" applyNumberFormat="1" applyFont="1" applyFill="1" applyBorder="1" applyAlignment="1">
      <alignment horizontal="center" vertical="center"/>
    </xf>
    <xf numFmtId="49" fontId="6" fillId="4" borderId="139" xfId="4" applyNumberFormat="1" applyFont="1" applyFill="1" applyBorder="1" applyAlignment="1">
      <alignment vertical="center"/>
    </xf>
    <xf numFmtId="49" fontId="32" fillId="4" borderId="139" xfId="4" applyNumberFormat="1" applyFont="1" applyFill="1" applyBorder="1" applyAlignment="1">
      <alignment horizontal="center" vertical="center"/>
    </xf>
    <xf numFmtId="49" fontId="9" fillId="9" borderId="139" xfId="4" applyNumberFormat="1" applyFont="1" applyFill="1" applyBorder="1" applyAlignment="1">
      <alignment horizontal="center" vertical="center" wrapText="1"/>
    </xf>
    <xf numFmtId="49" fontId="9" fillId="4" borderId="139" xfId="4" applyNumberFormat="1" applyFont="1" applyFill="1" applyBorder="1" applyAlignment="1">
      <alignment horizontal="center" vertical="top" wrapText="1"/>
    </xf>
    <xf numFmtId="0" fontId="31" fillId="0" borderId="139" xfId="4" applyNumberFormat="1" applyFont="1" applyBorder="1" applyAlignment="1">
      <alignment vertical="center"/>
    </xf>
    <xf numFmtId="0" fontId="31" fillId="0" borderId="139" xfId="4" applyBorder="1">
      <alignment vertical="center"/>
    </xf>
    <xf numFmtId="0" fontId="31" fillId="0" borderId="139" xfId="4" applyFont="1" applyBorder="1">
      <alignment vertical="center"/>
    </xf>
    <xf numFmtId="0" fontId="9" fillId="4" borderId="139" xfId="4" applyFont="1" applyFill="1" applyBorder="1" applyAlignment="1">
      <alignment vertical="center" wrapText="1"/>
    </xf>
    <xf numFmtId="0" fontId="9" fillId="4" borderId="139" xfId="4" applyFont="1" applyFill="1" applyBorder="1" applyAlignment="1">
      <alignment horizontal="center" vertical="top" wrapText="1"/>
    </xf>
    <xf numFmtId="49" fontId="9" fillId="4" borderId="102" xfId="4" applyNumberFormat="1" applyFont="1" applyFill="1" applyBorder="1" applyAlignment="1">
      <alignment vertical="top" wrapText="1"/>
    </xf>
    <xf numFmtId="0" fontId="9" fillId="4" borderId="139" xfId="4" applyFont="1" applyFill="1" applyBorder="1" applyAlignment="1">
      <alignment horizontal="center" vertical="top"/>
    </xf>
    <xf numFmtId="0" fontId="9" fillId="4" borderId="139" xfId="4" applyFont="1" applyFill="1" applyBorder="1" applyAlignment="1">
      <alignment vertical="top" wrapText="1"/>
    </xf>
    <xf numFmtId="0" fontId="9" fillId="4" borderId="102" xfId="4" applyFont="1" applyFill="1" applyBorder="1" applyAlignment="1">
      <alignment vertical="top" wrapText="1"/>
    </xf>
    <xf numFmtId="0" fontId="31" fillId="4" borderId="139" xfId="4" applyFont="1" applyFill="1" applyBorder="1" applyAlignment="1">
      <alignment vertical="center"/>
    </xf>
    <xf numFmtId="0" fontId="24" fillId="4" borderId="139" xfId="4" applyFont="1" applyFill="1" applyBorder="1" applyAlignment="1">
      <alignment vertical="center" wrapText="1"/>
    </xf>
    <xf numFmtId="0" fontId="32" fillId="4" borderId="139" xfId="4" applyFont="1" applyFill="1" applyBorder="1" applyAlignment="1">
      <alignment horizontal="center" vertical="center"/>
    </xf>
    <xf numFmtId="49" fontId="51" fillId="4" borderId="139" xfId="4" applyNumberFormat="1" applyFont="1" applyFill="1" applyBorder="1" applyAlignment="1">
      <alignment horizontal="center" vertical="center"/>
    </xf>
    <xf numFmtId="0" fontId="31" fillId="4" borderId="102" xfId="4" applyFont="1" applyFill="1" applyBorder="1" applyAlignment="1">
      <alignment vertical="center" wrapText="1"/>
    </xf>
    <xf numFmtId="0" fontId="24" fillId="4" borderId="102" xfId="4" applyFont="1" applyFill="1" applyBorder="1" applyAlignment="1">
      <alignment vertical="top" wrapText="1"/>
    </xf>
    <xf numFmtId="0" fontId="31" fillId="0" borderId="17" xfId="4" applyNumberFormat="1" applyFont="1" applyBorder="1" applyAlignment="1">
      <alignment vertical="center" wrapText="1"/>
    </xf>
    <xf numFmtId="1" fontId="6" fillId="4" borderId="126" xfId="4" applyNumberFormat="1" applyFont="1" applyFill="1" applyBorder="1" applyAlignment="1">
      <alignment horizontal="center" vertical="center" wrapText="1"/>
    </xf>
    <xf numFmtId="49" fontId="9" fillId="5" borderId="126" xfId="4" applyNumberFormat="1" applyFont="1" applyFill="1" applyBorder="1" applyAlignment="1">
      <alignment horizontal="center" vertical="center" wrapText="1"/>
    </xf>
    <xf numFmtId="49" fontId="9" fillId="2" borderId="126" xfId="4" applyNumberFormat="1" applyFont="1" applyFill="1" applyBorder="1" applyAlignment="1">
      <alignment horizontal="center" vertical="center"/>
    </xf>
    <xf numFmtId="49" fontId="9" fillId="7" borderId="126" xfId="4" applyNumberFormat="1" applyFont="1" applyFill="1" applyBorder="1" applyAlignment="1">
      <alignment horizontal="center" vertical="center" wrapText="1"/>
    </xf>
    <xf numFmtId="49" fontId="9" fillId="6" borderId="126" xfId="4" applyNumberFormat="1" applyFont="1" applyFill="1" applyBorder="1" applyAlignment="1">
      <alignment horizontal="center" vertical="center" wrapText="1"/>
    </xf>
    <xf numFmtId="0" fontId="9" fillId="4" borderId="144" xfId="4" applyFont="1" applyFill="1" applyBorder="1" applyAlignment="1">
      <alignment vertical="center"/>
    </xf>
    <xf numFmtId="49" fontId="9" fillId="12" borderId="126" xfId="4" applyNumberFormat="1" applyFont="1" applyFill="1" applyBorder="1" applyAlignment="1">
      <alignment horizontal="center" vertical="center" wrapText="1"/>
    </xf>
    <xf numFmtId="49" fontId="9" fillId="9" borderId="126" xfId="4" applyNumberFormat="1" applyFont="1" applyFill="1" applyBorder="1" applyAlignment="1">
      <alignment horizontal="center" vertical="center" wrapText="1"/>
    </xf>
    <xf numFmtId="0" fontId="31" fillId="4" borderId="117" xfId="4" applyFont="1" applyFill="1" applyBorder="1" applyAlignment="1">
      <alignment vertical="center"/>
    </xf>
    <xf numFmtId="49" fontId="9" fillId="10" borderId="126" xfId="4" applyNumberFormat="1" applyFont="1" applyFill="1" applyBorder="1" applyAlignment="1">
      <alignment horizontal="center" vertical="center" wrapText="1"/>
    </xf>
    <xf numFmtId="49" fontId="10" fillId="11" borderId="139" xfId="4" applyNumberFormat="1" applyFont="1" applyFill="1" applyBorder="1" applyAlignment="1">
      <alignment horizontal="center" vertical="center" wrapText="1"/>
    </xf>
    <xf numFmtId="49" fontId="10" fillId="11" borderId="106" xfId="4" applyNumberFormat="1" applyFont="1" applyFill="1" applyBorder="1" applyAlignment="1">
      <alignment horizontal="center" vertical="center" wrapText="1"/>
    </xf>
    <xf numFmtId="49" fontId="6" fillId="17" borderId="139" xfId="4" applyNumberFormat="1" applyFont="1" applyFill="1" applyBorder="1" applyAlignment="1">
      <alignment vertical="center"/>
    </xf>
    <xf numFmtId="0" fontId="31" fillId="17" borderId="139" xfId="4" applyFill="1" applyBorder="1">
      <alignment vertical="center"/>
    </xf>
    <xf numFmtId="49" fontId="9" fillId="4" borderId="147" xfId="4" applyNumberFormat="1" applyFont="1" applyFill="1" applyBorder="1" applyAlignment="1">
      <alignment horizontal="center" vertical="center"/>
    </xf>
    <xf numFmtId="0" fontId="31" fillId="17" borderId="139" xfId="4" applyFont="1" applyFill="1" applyBorder="1">
      <alignment vertical="center"/>
    </xf>
    <xf numFmtId="49" fontId="32" fillId="4" borderId="147" xfId="4" applyNumberFormat="1" applyFont="1" applyFill="1" applyBorder="1" applyAlignment="1">
      <alignment horizontal="center" vertical="center"/>
    </xf>
    <xf numFmtId="49" fontId="9" fillId="4" borderId="139" xfId="4" applyNumberFormat="1" applyFont="1" applyFill="1" applyBorder="1" applyAlignment="1">
      <alignment vertical="center" wrapText="1"/>
    </xf>
    <xf numFmtId="49" fontId="9" fillId="4" borderId="139" xfId="4" applyNumberFormat="1" applyFont="1" applyFill="1" applyBorder="1" applyAlignment="1">
      <alignment vertical="top" wrapText="1"/>
    </xf>
    <xf numFmtId="0" fontId="32" fillId="4" borderId="147" xfId="4" applyFont="1" applyFill="1" applyBorder="1" applyAlignment="1">
      <alignment horizontal="center" vertical="center"/>
    </xf>
    <xf numFmtId="0" fontId="9" fillId="4" borderId="139" xfId="4" applyNumberFormat="1" applyFont="1" applyFill="1" applyBorder="1" applyAlignment="1">
      <alignment vertical="top" wrapText="1"/>
    </xf>
    <xf numFmtId="0" fontId="31" fillId="0" borderId="147" xfId="4" applyNumberFormat="1" applyFont="1" applyBorder="1" applyAlignment="1">
      <alignment vertical="center"/>
    </xf>
    <xf numFmtId="0" fontId="31" fillId="0" borderId="147" xfId="4" applyFont="1" applyBorder="1" applyAlignment="1">
      <alignment vertical="center"/>
    </xf>
    <xf numFmtId="0" fontId="31" fillId="0" borderId="97" xfId="4" applyNumberFormat="1" applyFont="1" applyBorder="1" applyAlignment="1">
      <alignment horizontal="center" vertical="center" wrapText="1"/>
    </xf>
    <xf numFmtId="49" fontId="10" fillId="11" borderId="148" xfId="4" applyNumberFormat="1" applyFont="1" applyFill="1" applyBorder="1" applyAlignment="1">
      <alignment horizontal="center" vertical="center" wrapText="1"/>
    </xf>
    <xf numFmtId="49" fontId="9" fillId="4" borderId="102" xfId="4" applyNumberFormat="1" applyFont="1" applyFill="1" applyBorder="1" applyAlignment="1">
      <alignment horizontal="center" vertical="center"/>
    </xf>
    <xf numFmtId="0" fontId="9" fillId="4" borderId="102" xfId="4" applyFont="1" applyFill="1" applyBorder="1" applyAlignment="1">
      <alignment vertical="center" wrapText="1"/>
    </xf>
    <xf numFmtId="0" fontId="9" fillId="4" borderId="65" xfId="0" applyNumberFormat="1" applyFont="1" applyFill="1" applyBorder="1" applyAlignment="1">
      <alignment horizontal="left" vertical="top" wrapText="1"/>
    </xf>
    <xf numFmtId="0" fontId="9" fillId="4" borderId="139" xfId="0" applyFont="1" applyFill="1" applyBorder="1" applyAlignment="1">
      <alignment horizontal="center" vertical="center"/>
    </xf>
    <xf numFmtId="0" fontId="9" fillId="4" borderId="139" xfId="0" applyFont="1" applyFill="1" applyBorder="1" applyAlignment="1">
      <alignment vertical="center"/>
    </xf>
    <xf numFmtId="0" fontId="24" fillId="4" borderId="133" xfId="4" applyFont="1" applyFill="1" applyBorder="1" applyAlignment="1">
      <alignment horizontal="center" vertical="center"/>
    </xf>
    <xf numFmtId="49" fontId="24" fillId="4" borderId="133" xfId="4" applyNumberFormat="1" applyFont="1" applyFill="1" applyBorder="1" applyAlignment="1">
      <alignment horizontal="center" vertical="center"/>
    </xf>
    <xf numFmtId="49" fontId="24" fillId="4" borderId="138" xfId="4" applyNumberFormat="1" applyFont="1" applyFill="1" applyBorder="1" applyAlignment="1">
      <alignment horizontal="center" vertical="center"/>
    </xf>
    <xf numFmtId="0" fontId="24" fillId="4" borderId="133" xfId="4" applyNumberFormat="1" applyFont="1" applyFill="1" applyBorder="1" applyAlignment="1">
      <alignment horizontal="center" vertical="center"/>
    </xf>
    <xf numFmtId="0" fontId="30" fillId="4" borderId="133" xfId="4" applyNumberFormat="1" applyFont="1" applyFill="1" applyBorder="1" applyAlignment="1">
      <alignment vertical="top" wrapText="1"/>
    </xf>
    <xf numFmtId="0" fontId="30" fillId="4" borderId="68" xfId="0" applyFont="1" applyFill="1" applyBorder="1" applyAlignment="1">
      <alignment horizontal="center" vertical="center"/>
    </xf>
    <xf numFmtId="0" fontId="30" fillId="0" borderId="75" xfId="5" applyNumberFormat="1" applyFont="1" applyBorder="1" applyAlignment="1">
      <alignment horizontal="left" vertical="top" wrapText="1"/>
    </xf>
    <xf numFmtId="0" fontId="27" fillId="17" borderId="133" xfId="4" applyNumberFormat="1" applyFont="1" applyFill="1" applyBorder="1" applyAlignment="1">
      <alignment vertical="top" wrapText="1"/>
    </xf>
    <xf numFmtId="49" fontId="9" fillId="4" borderId="127" xfId="0" applyNumberFormat="1" applyFont="1" applyFill="1" applyBorder="1" applyAlignment="1">
      <alignment vertical="center"/>
    </xf>
    <xf numFmtId="0" fontId="27" fillId="17" borderId="139" xfId="0" applyFont="1" applyFill="1" applyBorder="1">
      <alignment vertical="center"/>
    </xf>
    <xf numFmtId="0" fontId="27" fillId="0" borderId="139" xfId="0" applyFont="1" applyFill="1" applyBorder="1" applyAlignment="1">
      <alignment horizontal="center" vertical="center"/>
    </xf>
    <xf numFmtId="0" fontId="40" fillId="0" borderId="139" xfId="0" applyFont="1" applyFill="1" applyBorder="1" applyAlignment="1">
      <alignment horizontal="center" vertical="center" wrapText="1"/>
    </xf>
    <xf numFmtId="0" fontId="27" fillId="0" borderId="139" xfId="0" applyFont="1" applyFill="1" applyBorder="1" applyAlignment="1">
      <alignment horizontal="center" vertical="top" wrapText="1"/>
    </xf>
    <xf numFmtId="0" fontId="27" fillId="0" borderId="139" xfId="0" applyFont="1" applyFill="1" applyBorder="1" applyAlignment="1">
      <alignment horizontal="left" vertical="top" wrapText="1"/>
    </xf>
    <xf numFmtId="0" fontId="9" fillId="0" borderId="62" xfId="3" applyNumberFormat="1" applyFont="1" applyFill="1" applyBorder="1" applyAlignment="1">
      <alignment horizontal="left" vertical="top" wrapText="1"/>
    </xf>
    <xf numFmtId="0" fontId="27" fillId="0" borderId="139" xfId="0" applyFont="1" applyFill="1" applyBorder="1" applyAlignment="1">
      <alignment vertical="center" wrapText="1"/>
    </xf>
    <xf numFmtId="0" fontId="27" fillId="0" borderId="17" xfId="0" applyFont="1" applyBorder="1">
      <alignment vertical="center"/>
    </xf>
    <xf numFmtId="0" fontId="41" fillId="0" borderId="139" xfId="0" applyFont="1" applyBorder="1" applyAlignment="1">
      <alignment horizontal="center" vertical="center"/>
    </xf>
    <xf numFmtId="0" fontId="27" fillId="0" borderId="151" xfId="0" applyFont="1" applyFill="1" applyBorder="1" applyAlignment="1">
      <alignment horizontal="left" vertical="top" wrapText="1"/>
    </xf>
    <xf numFmtId="0" fontId="27" fillId="0" borderId="75" xfId="0" applyFont="1" applyFill="1" applyBorder="1" applyAlignment="1">
      <alignment horizontal="center" vertical="center"/>
    </xf>
    <xf numFmtId="0" fontId="40" fillId="0" borderId="75" xfId="0" applyFont="1" applyFill="1" applyBorder="1" applyAlignment="1">
      <alignment horizontal="center" vertical="center" wrapText="1"/>
    </xf>
    <xf numFmtId="0" fontId="27" fillId="0" borderId="75" xfId="0" applyFont="1" applyFill="1" applyBorder="1" applyAlignment="1">
      <alignment horizontal="center" vertical="top" wrapText="1"/>
    </xf>
    <xf numFmtId="0" fontId="27" fillId="0" borderId="75" xfId="0" applyFont="1" applyFill="1" applyBorder="1" applyAlignment="1">
      <alignment horizontal="left" vertical="top" wrapText="1"/>
    </xf>
    <xf numFmtId="0" fontId="30" fillId="0" borderId="139" xfId="0" applyFont="1" applyFill="1" applyBorder="1" applyAlignment="1">
      <alignment horizontal="center" vertical="center"/>
    </xf>
    <xf numFmtId="0" fontId="30" fillId="17" borderId="75" xfId="1" applyFont="1" applyFill="1" applyBorder="1" applyAlignment="1">
      <alignment horizontal="center" vertical="center"/>
    </xf>
    <xf numFmtId="0" fontId="27" fillId="17" borderId="139" xfId="1" applyFont="1" applyFill="1" applyBorder="1" applyAlignment="1">
      <alignment horizontal="center" vertical="center"/>
    </xf>
    <xf numFmtId="0" fontId="31" fillId="0" borderId="139" xfId="0" applyNumberFormat="1" applyFont="1" applyBorder="1" applyAlignment="1">
      <alignment horizontal="left" vertical="center"/>
    </xf>
    <xf numFmtId="49" fontId="27" fillId="17" borderId="133" xfId="4" applyNumberFormat="1" applyFont="1" applyFill="1" applyBorder="1" applyAlignment="1">
      <alignment horizontal="center" vertical="center"/>
    </xf>
    <xf numFmtId="49" fontId="9" fillId="4" borderId="126" xfId="0" applyNumberFormat="1" applyFont="1" applyFill="1" applyBorder="1" applyAlignment="1">
      <alignment vertical="top" wrapText="1"/>
    </xf>
    <xf numFmtId="0" fontId="9" fillId="4" borderId="126" xfId="0" applyNumberFormat="1" applyFont="1" applyFill="1" applyBorder="1" applyAlignment="1">
      <alignment horizontal="left" vertical="top" wrapText="1"/>
    </xf>
    <xf numFmtId="0" fontId="9" fillId="0" borderId="17" xfId="0" applyNumberFormat="1" applyFont="1" applyBorder="1" applyAlignment="1">
      <alignment vertical="center"/>
    </xf>
    <xf numFmtId="0" fontId="9" fillId="0" borderId="17" xfId="0" applyFont="1" applyBorder="1" applyAlignment="1">
      <alignment vertical="center"/>
    </xf>
    <xf numFmtId="0" fontId="9" fillId="4" borderId="126" xfId="0" applyFont="1" applyFill="1" applyBorder="1" applyAlignment="1">
      <alignment horizontal="left" vertical="top" wrapText="1"/>
    </xf>
    <xf numFmtId="0" fontId="9" fillId="0" borderId="17" xfId="0" applyNumberFormat="1" applyFont="1" applyBorder="1" applyAlignment="1">
      <alignment horizontal="left" vertical="center"/>
    </xf>
    <xf numFmtId="0" fontId="30" fillId="0" borderId="133" xfId="4" applyFont="1" applyBorder="1" applyAlignment="1">
      <alignment horizontal="center" vertical="center"/>
    </xf>
    <xf numFmtId="0" fontId="30" fillId="17" borderId="133" xfId="4" applyFont="1" applyFill="1" applyBorder="1" applyAlignment="1">
      <alignment horizontal="center" vertical="center"/>
    </xf>
    <xf numFmtId="0" fontId="25" fillId="0" borderId="133" xfId="4" applyFont="1" applyBorder="1" applyAlignment="1">
      <alignment horizontal="center" vertical="center"/>
    </xf>
    <xf numFmtId="0" fontId="24" fillId="0" borderId="66" xfId="3" applyNumberFormat="1" applyFont="1" applyFill="1" applyBorder="1" applyAlignment="1">
      <alignment horizontal="left" vertical="top" wrapText="1"/>
    </xf>
    <xf numFmtId="49" fontId="9" fillId="4" borderId="68" xfId="0" applyNumberFormat="1" applyFont="1" applyFill="1" applyBorder="1" applyAlignment="1">
      <alignment horizontal="center" vertical="center"/>
    </xf>
    <xf numFmtId="49" fontId="30" fillId="17" borderId="83" xfId="0" applyNumberFormat="1" applyFont="1" applyFill="1" applyBorder="1" applyAlignment="1">
      <alignment vertical="center" wrapText="1"/>
    </xf>
    <xf numFmtId="0" fontId="30" fillId="17" borderId="139" xfId="1" applyFont="1" applyFill="1" applyBorder="1" applyAlignment="1">
      <alignment horizontal="center" vertical="center"/>
    </xf>
    <xf numFmtId="49" fontId="9" fillId="4" borderId="139" xfId="0" applyNumberFormat="1" applyFont="1" applyFill="1" applyBorder="1" applyAlignment="1">
      <alignment horizontal="center" vertical="center" wrapText="1"/>
    </xf>
    <xf numFmtId="0" fontId="9" fillId="4" borderId="139" xfId="0" applyFont="1" applyFill="1" applyBorder="1" applyAlignment="1">
      <alignment vertical="top"/>
    </xf>
    <xf numFmtId="49" fontId="9" fillId="4" borderId="139" xfId="4" applyNumberFormat="1" applyFont="1" applyFill="1" applyBorder="1" applyAlignment="1">
      <alignment vertical="center"/>
    </xf>
    <xf numFmtId="49" fontId="9" fillId="4" borderId="139" xfId="4" applyNumberFormat="1" applyFont="1" applyFill="1" applyBorder="1" applyAlignment="1">
      <alignment horizontal="left" vertical="center"/>
    </xf>
    <xf numFmtId="49" fontId="30" fillId="17" borderId="139" xfId="0" applyNumberFormat="1" applyFont="1" applyFill="1" applyBorder="1" applyAlignment="1">
      <alignment horizontal="left" vertical="top" wrapText="1"/>
    </xf>
    <xf numFmtId="0" fontId="9" fillId="4" borderId="135" xfId="0" applyFont="1" applyFill="1" applyBorder="1" applyAlignment="1">
      <alignment vertical="center" wrapText="1"/>
    </xf>
    <xf numFmtId="49" fontId="30" fillId="17" borderId="65" xfId="0" applyNumberFormat="1" applyFont="1" applyFill="1" applyBorder="1" applyAlignment="1">
      <alignment horizontal="left" vertical="top" wrapText="1"/>
    </xf>
    <xf numFmtId="49" fontId="24" fillId="17" borderId="75" xfId="0" applyNumberFormat="1" applyFont="1" applyFill="1" applyBorder="1" applyAlignment="1">
      <alignment vertical="top" wrapText="1"/>
    </xf>
    <xf numFmtId="0" fontId="30" fillId="4" borderId="64" xfId="0" applyFont="1" applyFill="1" applyBorder="1" applyAlignment="1">
      <alignment vertical="center" wrapText="1"/>
    </xf>
    <xf numFmtId="0" fontId="27" fillId="0" borderId="75" xfId="9" applyNumberFormat="1" applyFont="1" applyBorder="1" applyAlignment="1">
      <alignment horizontal="left" vertical="top" wrapText="1"/>
    </xf>
    <xf numFmtId="49" fontId="30" fillId="4" borderId="72" xfId="0" applyNumberFormat="1" applyFont="1" applyFill="1" applyBorder="1" applyAlignment="1">
      <alignment horizontal="left" vertical="top" wrapText="1"/>
    </xf>
    <xf numFmtId="0" fontId="30" fillId="4" borderId="58" xfId="0" applyFont="1" applyFill="1" applyBorder="1" applyAlignment="1">
      <alignment vertical="center" wrapText="1"/>
    </xf>
    <xf numFmtId="49" fontId="9" fillId="4" borderId="131" xfId="4" applyNumberFormat="1" applyFont="1" applyFill="1" applyBorder="1" applyAlignment="1">
      <alignment vertical="center"/>
    </xf>
    <xf numFmtId="0" fontId="9" fillId="4" borderId="131" xfId="4" applyFont="1" applyFill="1" applyBorder="1" applyAlignment="1">
      <alignment vertical="top" wrapText="1"/>
    </xf>
    <xf numFmtId="49" fontId="9" fillId="4" borderId="132" xfId="4" applyNumberFormat="1" applyFont="1" applyFill="1" applyBorder="1" applyAlignment="1">
      <alignment vertical="center"/>
    </xf>
    <xf numFmtId="0" fontId="9" fillId="4" borderId="132" xfId="4" applyFont="1" applyFill="1" applyBorder="1" applyAlignment="1">
      <alignment horizontal="center" vertical="center"/>
    </xf>
    <xf numFmtId="49" fontId="9" fillId="10" borderId="127" xfId="4" applyNumberFormat="1" applyFont="1" applyFill="1" applyBorder="1" applyAlignment="1">
      <alignment horizontal="center" vertical="center" wrapText="1"/>
    </xf>
    <xf numFmtId="0" fontId="9" fillId="4" borderId="127" xfId="4" applyNumberFormat="1" applyFont="1" applyFill="1" applyBorder="1" applyAlignment="1">
      <alignment horizontal="center" vertical="center"/>
    </xf>
    <xf numFmtId="0" fontId="9" fillId="4" borderId="132" xfId="4" applyFont="1" applyFill="1" applyBorder="1" applyAlignment="1">
      <alignment vertical="top" wrapText="1"/>
    </xf>
    <xf numFmtId="49" fontId="9" fillId="4" borderId="121" xfId="4" applyNumberFormat="1" applyFont="1" applyFill="1" applyBorder="1" applyAlignment="1">
      <alignment horizontal="center" vertical="center"/>
    </xf>
    <xf numFmtId="0" fontId="9" fillId="4" borderId="80" xfId="4" applyFont="1" applyFill="1" applyBorder="1" applyAlignment="1">
      <alignment vertical="center"/>
    </xf>
    <xf numFmtId="0" fontId="30" fillId="4" borderId="80" xfId="4" applyFont="1" applyFill="1" applyBorder="1" applyAlignment="1">
      <alignment vertical="center"/>
    </xf>
    <xf numFmtId="0" fontId="9" fillId="17" borderId="80" xfId="4" applyFont="1" applyFill="1" applyBorder="1" applyAlignment="1">
      <alignment vertical="center"/>
    </xf>
    <xf numFmtId="0" fontId="9" fillId="4" borderId="75" xfId="4" applyFont="1" applyFill="1" applyBorder="1" applyAlignment="1">
      <alignment vertical="center" wrapText="1"/>
    </xf>
    <xf numFmtId="0" fontId="30" fillId="4" borderId="126" xfId="4" applyFont="1" applyFill="1" applyBorder="1" applyAlignment="1">
      <alignment horizontal="center" vertical="center"/>
    </xf>
    <xf numFmtId="0" fontId="30" fillId="17" borderId="75" xfId="4" applyNumberFormat="1" applyFont="1" applyFill="1" applyBorder="1" applyAlignment="1">
      <alignment vertical="top" wrapText="1"/>
    </xf>
    <xf numFmtId="49" fontId="9" fillId="4" borderId="126" xfId="4" applyNumberFormat="1" applyFont="1" applyFill="1" applyBorder="1" applyAlignment="1">
      <alignment vertical="center"/>
    </xf>
    <xf numFmtId="0" fontId="27" fillId="4" borderId="125" xfId="4" applyFont="1" applyFill="1" applyBorder="1" applyAlignment="1">
      <alignment horizontal="left" vertical="center"/>
    </xf>
    <xf numFmtId="49" fontId="24" fillId="17" borderId="75" xfId="4" applyNumberFormat="1" applyFont="1" applyFill="1" applyBorder="1" applyAlignment="1">
      <alignment vertical="center"/>
    </xf>
    <xf numFmtId="49" fontId="6" fillId="4" borderId="75" xfId="4" applyNumberFormat="1" applyFont="1" applyFill="1" applyBorder="1" applyAlignment="1">
      <alignment horizontal="center" vertical="center"/>
    </xf>
    <xf numFmtId="49" fontId="12" fillId="4" borderId="75" xfId="4" applyNumberFormat="1" applyFont="1" applyFill="1" applyBorder="1" applyAlignment="1">
      <alignment horizontal="center" vertical="center"/>
    </xf>
    <xf numFmtId="0" fontId="12" fillId="4" borderId="75" xfId="4" applyFont="1" applyFill="1" applyBorder="1" applyAlignment="1">
      <alignment horizontal="center" vertical="center"/>
    </xf>
    <xf numFmtId="0" fontId="9" fillId="4" borderId="75" xfId="4" applyFont="1" applyFill="1" applyBorder="1" applyAlignment="1">
      <alignment horizontal="center" vertical="top"/>
    </xf>
    <xf numFmtId="0" fontId="9" fillId="17" borderId="75" xfId="4" applyNumberFormat="1" applyFont="1" applyFill="1" applyBorder="1" applyAlignment="1">
      <alignment vertical="top" wrapText="1"/>
    </xf>
    <xf numFmtId="49" fontId="9" fillId="17" borderId="75" xfId="4" applyNumberFormat="1" applyFont="1" applyFill="1" applyBorder="1" applyAlignment="1">
      <alignment horizontal="center" vertical="center"/>
    </xf>
    <xf numFmtId="49" fontId="9" fillId="4" borderId="75" xfId="4" applyNumberFormat="1" applyFont="1" applyFill="1" applyBorder="1" applyAlignment="1">
      <alignment horizontal="center" vertical="top" wrapText="1"/>
    </xf>
    <xf numFmtId="49" fontId="9" fillId="4" borderId="75" xfId="4" applyNumberFormat="1" applyFont="1" applyFill="1" applyBorder="1" applyAlignment="1">
      <alignment vertical="center" wrapText="1"/>
    </xf>
    <xf numFmtId="0" fontId="27" fillId="17" borderId="75" xfId="4" applyFont="1" applyFill="1" applyBorder="1">
      <alignment vertical="center"/>
    </xf>
    <xf numFmtId="0" fontId="24" fillId="0" borderId="75" xfId="1" applyNumberFormat="1" applyFont="1" applyFill="1" applyBorder="1" applyAlignment="1">
      <alignment vertical="top" wrapText="1"/>
    </xf>
    <xf numFmtId="0" fontId="9" fillId="4" borderId="80" xfId="4" applyFont="1" applyFill="1" applyBorder="1" applyAlignment="1">
      <alignment horizontal="left" vertical="center" wrapText="1"/>
    </xf>
    <xf numFmtId="0" fontId="9" fillId="4" borderId="140" xfId="4" applyNumberFormat="1" applyFont="1" applyFill="1" applyBorder="1" applyAlignment="1">
      <alignment horizontal="center" vertical="center"/>
    </xf>
    <xf numFmtId="49" fontId="9" fillId="4" borderId="126" xfId="4" applyNumberFormat="1" applyFont="1" applyFill="1" applyBorder="1" applyAlignment="1">
      <alignment horizontal="left" vertical="center" wrapText="1"/>
    </xf>
    <xf numFmtId="0" fontId="9" fillId="4" borderId="126" xfId="4" applyFont="1" applyFill="1" applyBorder="1" applyAlignment="1">
      <alignment horizontal="center" vertical="center"/>
    </xf>
    <xf numFmtId="0" fontId="9" fillId="4" borderId="126" xfId="4" applyFont="1" applyFill="1" applyBorder="1" applyAlignment="1">
      <alignment horizontal="center" vertical="center" wrapText="1"/>
    </xf>
    <xf numFmtId="0" fontId="9" fillId="4" borderId="126" xfId="4" applyFont="1" applyFill="1" applyBorder="1" applyAlignment="1">
      <alignment vertical="center"/>
    </xf>
    <xf numFmtId="0" fontId="9" fillId="4" borderId="126" xfId="4" applyFont="1" applyFill="1" applyBorder="1" applyAlignment="1">
      <alignment vertical="top"/>
    </xf>
    <xf numFmtId="49" fontId="27" fillId="4" borderId="75" xfId="4" applyNumberFormat="1" applyFont="1" applyFill="1" applyBorder="1" applyAlignment="1">
      <alignment vertical="center" wrapText="1"/>
    </xf>
    <xf numFmtId="0" fontId="27" fillId="4" borderId="75" xfId="4" applyFont="1" applyFill="1" applyBorder="1" applyAlignment="1">
      <alignment vertical="center"/>
    </xf>
    <xf numFmtId="49" fontId="9" fillId="4" borderId="81" xfId="4" applyNumberFormat="1" applyFont="1" applyFill="1" applyBorder="1" applyAlignment="1">
      <alignment horizontal="center" vertical="center"/>
    </xf>
    <xf numFmtId="0" fontId="9" fillId="4" borderId="81" xfId="4" applyFont="1" applyFill="1" applyBorder="1" applyAlignment="1">
      <alignment horizontal="center" vertical="center"/>
    </xf>
    <xf numFmtId="49" fontId="9" fillId="9" borderId="81" xfId="4" applyNumberFormat="1" applyFont="1" applyFill="1" applyBorder="1" applyAlignment="1">
      <alignment horizontal="center" vertical="center" wrapText="1"/>
    </xf>
    <xf numFmtId="0" fontId="9" fillId="4" borderId="81" xfId="4" applyFont="1" applyFill="1" applyBorder="1" applyAlignment="1">
      <alignment vertical="center"/>
    </xf>
    <xf numFmtId="0" fontId="9" fillId="4" borderId="81" xfId="4" applyNumberFormat="1" applyFont="1" applyFill="1" applyBorder="1" applyAlignment="1">
      <alignment vertical="top" wrapText="1"/>
    </xf>
    <xf numFmtId="0" fontId="9" fillId="4" borderId="82" xfId="4" applyFont="1" applyFill="1" applyBorder="1" applyAlignment="1">
      <alignment vertical="center"/>
    </xf>
    <xf numFmtId="0" fontId="9" fillId="4" borderId="73" xfId="4" applyFont="1" applyFill="1" applyBorder="1" applyAlignment="1">
      <alignment vertical="center"/>
    </xf>
    <xf numFmtId="0" fontId="9" fillId="4" borderId="73" xfId="4" applyFont="1" applyFill="1" applyBorder="1" applyAlignment="1">
      <alignment horizontal="center" vertical="center"/>
    </xf>
    <xf numFmtId="0" fontId="9" fillId="4" borderId="73" xfId="4" applyFont="1" applyFill="1" applyBorder="1" applyAlignment="1">
      <alignment vertical="top" wrapText="1"/>
    </xf>
    <xf numFmtId="0" fontId="9" fillId="17" borderId="75" xfId="1" applyFont="1" applyFill="1" applyBorder="1" applyAlignment="1">
      <alignment horizontal="center" vertical="center"/>
    </xf>
    <xf numFmtId="0" fontId="9" fillId="17" borderId="75" xfId="2" applyNumberFormat="1" applyFont="1" applyFill="1" applyBorder="1" applyAlignment="1">
      <alignment horizontal="center" vertical="center"/>
    </xf>
    <xf numFmtId="0" fontId="9" fillId="17" borderId="153" xfId="6" applyNumberFormat="1" applyFont="1" applyFill="1" applyBorder="1" applyAlignment="1">
      <alignment horizontal="center" vertical="center"/>
    </xf>
    <xf numFmtId="0" fontId="9" fillId="16" borderId="75" xfId="7" applyFont="1" applyFill="1" applyBorder="1" applyAlignment="1">
      <alignment horizontal="center" vertical="center"/>
    </xf>
    <xf numFmtId="0" fontId="9" fillId="19" borderId="75" xfId="7" applyNumberFormat="1" applyFont="1" applyFill="1" applyBorder="1" applyAlignment="1">
      <alignment horizontal="center" vertical="center" wrapText="1"/>
    </xf>
    <xf numFmtId="0" fontId="9" fillId="20" borderId="75" xfId="7" applyNumberFormat="1" applyFont="1" applyFill="1" applyBorder="1" applyAlignment="1">
      <alignment horizontal="center" vertical="center" wrapText="1"/>
    </xf>
    <xf numFmtId="0" fontId="9" fillId="21" borderId="75" xfId="7" applyNumberFormat="1" applyFont="1" applyFill="1" applyBorder="1" applyAlignment="1">
      <alignment horizontal="center" vertical="center" wrapText="1"/>
    </xf>
    <xf numFmtId="0" fontId="9" fillId="22" borderId="75" xfId="7" applyNumberFormat="1" applyFont="1" applyFill="1" applyBorder="1" applyAlignment="1">
      <alignment horizontal="center" vertical="center" wrapText="1"/>
    </xf>
    <xf numFmtId="0" fontId="9" fillId="25" borderId="66" xfId="7" applyNumberFormat="1" applyFont="1" applyFill="1" applyBorder="1" applyAlignment="1">
      <alignment horizontal="center" vertical="center" wrapText="1"/>
    </xf>
    <xf numFmtId="0" fontId="9" fillId="17" borderId="66" xfId="2" applyNumberFormat="1" applyFont="1" applyFill="1" applyBorder="1" applyAlignment="1">
      <alignment horizontal="center" vertical="center"/>
    </xf>
    <xf numFmtId="0" fontId="37" fillId="24" borderId="122" xfId="82" applyFont="1" applyFill="1" applyBorder="1" applyAlignment="1">
      <alignment horizontal="center" vertical="center" wrapText="1"/>
    </xf>
    <xf numFmtId="0" fontId="37" fillId="24" borderId="77" xfId="82" applyFont="1" applyFill="1" applyBorder="1" applyAlignment="1">
      <alignment horizontal="center" vertical="center" wrapText="1"/>
    </xf>
    <xf numFmtId="0" fontId="37" fillId="24" borderId="123" xfId="82" applyFont="1" applyFill="1" applyBorder="1" applyAlignment="1">
      <alignment horizontal="center" vertical="center" wrapText="1"/>
    </xf>
    <xf numFmtId="0" fontId="27" fillId="0" borderId="121" xfId="5" applyFont="1" applyBorder="1" applyAlignment="1">
      <alignment horizontal="center" vertical="center"/>
    </xf>
    <xf numFmtId="0" fontId="9" fillId="4" borderId="75" xfId="4" applyNumberFormat="1" applyFont="1" applyFill="1" applyBorder="1" applyAlignment="1">
      <alignment horizontal="center" vertical="center"/>
    </xf>
    <xf numFmtId="0" fontId="27" fillId="18" borderId="75" xfId="82" applyFont="1" applyFill="1" applyBorder="1" applyAlignment="1">
      <alignment horizontal="center" vertical="center"/>
    </xf>
    <xf numFmtId="0" fontId="27" fillId="4" borderId="80" xfId="4" applyFont="1" applyFill="1" applyBorder="1" applyAlignment="1">
      <alignment horizontal="left" vertical="center"/>
    </xf>
    <xf numFmtId="49" fontId="30" fillId="4" borderId="75" xfId="4" applyNumberFormat="1" applyFont="1" applyFill="1" applyBorder="1" applyAlignment="1">
      <alignment horizontal="center" vertical="center"/>
    </xf>
    <xf numFmtId="0" fontId="30" fillId="4" borderId="75" xfId="4" applyFont="1" applyFill="1" applyBorder="1" applyAlignment="1">
      <alignment horizontal="center" vertical="center"/>
    </xf>
    <xf numFmtId="0" fontId="1" fillId="0" borderId="17" xfId="83">
      <alignment vertical="center"/>
    </xf>
    <xf numFmtId="0" fontId="27" fillId="0" borderId="75" xfId="82" applyFont="1" applyBorder="1" applyAlignment="1">
      <alignment horizontal="center" vertical="center"/>
    </xf>
    <xf numFmtId="0" fontId="24" fillId="4" borderId="75" xfId="4" applyNumberFormat="1" applyFont="1" applyFill="1" applyBorder="1" applyAlignment="1">
      <alignment vertical="top" wrapText="1"/>
    </xf>
    <xf numFmtId="49" fontId="24" fillId="17" borderId="80" xfId="4" applyNumberFormat="1" applyFont="1" applyFill="1" applyBorder="1" applyAlignment="1">
      <alignment vertical="top" wrapText="1"/>
    </xf>
    <xf numFmtId="0" fontId="41" fillId="0" borderId="17" xfId="82" applyFont="1" applyBorder="1">
      <alignment vertical="center"/>
    </xf>
    <xf numFmtId="49" fontId="9" fillId="17" borderId="80" xfId="4" applyNumberFormat="1" applyFont="1" applyFill="1" applyBorder="1" applyAlignment="1">
      <alignment vertical="top" wrapText="1"/>
    </xf>
    <xf numFmtId="0" fontId="25" fillId="0" borderId="17" xfId="82" applyFont="1" applyBorder="1">
      <alignment vertical="center"/>
    </xf>
    <xf numFmtId="0" fontId="24" fillId="17" borderId="75" xfId="4" applyNumberFormat="1" applyFont="1" applyFill="1" applyBorder="1" applyAlignment="1">
      <alignment vertical="top" wrapText="1"/>
    </xf>
    <xf numFmtId="0" fontId="9" fillId="17" borderId="80" xfId="4" applyNumberFormat="1" applyFont="1" applyFill="1" applyBorder="1" applyAlignment="1">
      <alignment vertical="top" wrapText="1"/>
    </xf>
    <xf numFmtId="0" fontId="1" fillId="0" borderId="17" xfId="82" applyBorder="1">
      <alignment vertical="center"/>
    </xf>
    <xf numFmtId="0" fontId="41" fillId="0" borderId="75" xfId="82" applyFont="1" applyBorder="1">
      <alignment vertical="center"/>
    </xf>
    <xf numFmtId="0" fontId="41" fillId="0" borderId="75" xfId="82" applyFont="1" applyBorder="1" applyAlignment="1">
      <alignment horizontal="center" vertical="center"/>
    </xf>
    <xf numFmtId="0" fontId="41" fillId="17" borderId="80" xfId="82" applyFont="1" applyFill="1" applyBorder="1" applyAlignment="1">
      <alignment vertical="top" wrapText="1"/>
    </xf>
    <xf numFmtId="0" fontId="41" fillId="17" borderId="80" xfId="82" applyFont="1" applyFill="1" applyBorder="1" applyAlignment="1">
      <alignment vertical="top"/>
    </xf>
    <xf numFmtId="0" fontId="41" fillId="0" borderId="75" xfId="82" applyFont="1" applyBorder="1" applyAlignment="1">
      <alignment vertical="top"/>
    </xf>
    <xf numFmtId="0" fontId="27" fillId="18" borderId="81" xfId="82" applyFont="1" applyFill="1" applyBorder="1" applyAlignment="1">
      <alignment horizontal="center" vertical="center"/>
    </xf>
    <xf numFmtId="0" fontId="30" fillId="4" borderId="64" xfId="0" applyFont="1" applyFill="1" applyBorder="1" applyAlignment="1">
      <alignment vertical="center"/>
    </xf>
    <xf numFmtId="0" fontId="25" fillId="4" borderId="64" xfId="0" applyFont="1" applyFill="1" applyBorder="1" applyAlignment="1">
      <alignment horizontal="left" vertical="center" wrapText="1"/>
    </xf>
    <xf numFmtId="49" fontId="7" fillId="4" borderId="9" xfId="0" applyNumberFormat="1"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 xfId="0" applyFont="1" applyFill="1" applyBorder="1" applyAlignment="1">
      <alignment horizontal="center" vertical="center" wrapText="1"/>
    </xf>
    <xf numFmtId="49" fontId="9" fillId="4" borderId="21" xfId="0" applyNumberFormat="1" applyFont="1" applyFill="1" applyBorder="1" applyAlignment="1">
      <alignment horizontal="left" vertical="top" wrapText="1"/>
    </xf>
    <xf numFmtId="0" fontId="9" fillId="4" borderId="23" xfId="0" applyFont="1" applyFill="1" applyBorder="1" applyAlignment="1">
      <alignment horizontal="left" vertical="top" wrapText="1"/>
    </xf>
    <xf numFmtId="0" fontId="9" fillId="4" borderId="22" xfId="0" applyFont="1" applyFill="1" applyBorder="1" applyAlignment="1">
      <alignment horizontal="left" vertical="top" wrapText="1"/>
    </xf>
    <xf numFmtId="49" fontId="9" fillId="4" borderId="21" xfId="0" applyNumberFormat="1" applyFont="1" applyFill="1" applyBorder="1" applyAlignment="1">
      <alignment horizontal="left" vertical="center" wrapText="1"/>
    </xf>
    <xf numFmtId="0" fontId="9" fillId="4" borderId="23" xfId="0" applyFont="1" applyFill="1" applyBorder="1" applyAlignment="1">
      <alignment horizontal="left" vertical="center" wrapText="1"/>
    </xf>
    <xf numFmtId="0" fontId="9" fillId="4" borderId="22" xfId="0" applyFont="1" applyFill="1" applyBorder="1" applyAlignment="1">
      <alignment horizontal="left" vertical="center" wrapText="1"/>
    </xf>
    <xf numFmtId="0" fontId="24" fillId="17" borderId="66" xfId="1" applyNumberFormat="1" applyFont="1" applyFill="1" applyBorder="1" applyAlignment="1">
      <alignment horizontal="left" vertical="center" wrapText="1"/>
    </xf>
    <xf numFmtId="0" fontId="24" fillId="17" borderId="71" xfId="1" applyNumberFormat="1" applyFont="1" applyFill="1" applyBorder="1" applyAlignment="1">
      <alignment horizontal="left" vertical="center" wrapText="1"/>
    </xf>
    <xf numFmtId="0" fontId="24" fillId="17" borderId="62" xfId="1" applyNumberFormat="1" applyFont="1" applyFill="1" applyBorder="1" applyAlignment="1">
      <alignment horizontal="left" vertical="center" wrapText="1"/>
    </xf>
    <xf numFmtId="0" fontId="27" fillId="0" borderId="66" xfId="0" applyFont="1" applyBorder="1" applyAlignment="1">
      <alignment horizontal="left" vertical="center" wrapText="1"/>
    </xf>
    <xf numFmtId="0" fontId="27" fillId="0" borderId="103" xfId="0" applyFont="1" applyBorder="1" applyAlignment="1">
      <alignment horizontal="left" vertical="center"/>
    </xf>
    <xf numFmtId="0" fontId="27" fillId="0" borderId="62" xfId="0" applyFont="1" applyBorder="1" applyAlignment="1">
      <alignment horizontal="left" vertical="center"/>
    </xf>
    <xf numFmtId="0" fontId="27" fillId="0" borderId="139" xfId="0" applyFont="1" applyBorder="1" applyAlignment="1">
      <alignment horizontal="center" vertical="center"/>
    </xf>
    <xf numFmtId="0" fontId="27" fillId="0" borderId="75" xfId="0" applyFont="1" applyBorder="1" applyAlignment="1">
      <alignment horizontal="center" vertical="center"/>
    </xf>
    <xf numFmtId="0" fontId="27" fillId="0" borderId="66" xfId="0" applyFont="1" applyFill="1" applyBorder="1" applyAlignment="1">
      <alignment horizontal="left" vertical="center" wrapText="1"/>
    </xf>
    <xf numFmtId="0" fontId="27" fillId="0" borderId="103" xfId="0" applyFont="1" applyFill="1" applyBorder="1" applyAlignment="1">
      <alignment horizontal="left" vertical="center" wrapText="1"/>
    </xf>
    <xf numFmtId="0" fontId="27" fillId="0" borderId="62" xfId="0" applyFont="1" applyFill="1" applyBorder="1" applyAlignment="1">
      <alignment horizontal="left" vertical="center" wrapText="1"/>
    </xf>
    <xf numFmtId="0" fontId="27" fillId="0" borderId="66" xfId="0" applyFont="1" applyFill="1" applyBorder="1" applyAlignment="1">
      <alignment horizontal="center" vertical="top" wrapText="1"/>
    </xf>
    <xf numFmtId="0" fontId="27" fillId="0" borderId="103" xfId="0" applyFont="1" applyFill="1" applyBorder="1" applyAlignment="1">
      <alignment horizontal="center" vertical="top" wrapText="1"/>
    </xf>
    <xf numFmtId="0" fontId="27" fillId="0" borderId="62" xfId="0" applyFont="1" applyFill="1" applyBorder="1" applyAlignment="1">
      <alignment horizontal="center" vertical="top" wrapText="1"/>
    </xf>
    <xf numFmtId="0" fontId="27" fillId="0" borderId="66" xfId="0" applyFont="1" applyFill="1" applyBorder="1" applyAlignment="1">
      <alignment horizontal="center" vertical="center" wrapText="1"/>
    </xf>
    <xf numFmtId="0" fontId="27" fillId="0" borderId="103" xfId="0" applyFont="1" applyFill="1" applyBorder="1" applyAlignment="1">
      <alignment horizontal="center" vertical="center" wrapText="1"/>
    </xf>
    <xf numFmtId="0" fontId="27" fillId="0" borderId="62" xfId="0" applyFont="1" applyFill="1" applyBorder="1" applyAlignment="1">
      <alignment horizontal="center" vertical="center" wrapText="1"/>
    </xf>
    <xf numFmtId="0" fontId="24" fillId="0" borderId="148" xfId="0" applyFont="1" applyFill="1" applyBorder="1" applyAlignment="1">
      <alignment horizontal="left" vertical="center" wrapText="1"/>
    </xf>
    <xf numFmtId="0" fontId="24" fillId="0" borderId="103" xfId="0" applyFont="1" applyFill="1" applyBorder="1" applyAlignment="1">
      <alignment horizontal="left" vertical="center" wrapText="1"/>
    </xf>
    <xf numFmtId="0" fontId="24" fillId="0" borderId="62" xfId="0" applyFont="1" applyFill="1" applyBorder="1" applyAlignment="1">
      <alignment horizontal="left" vertical="center" wrapText="1"/>
    </xf>
    <xf numFmtId="0" fontId="24" fillId="0" borderId="148" xfId="3" applyNumberFormat="1" applyFont="1" applyFill="1" applyBorder="1" applyAlignment="1">
      <alignment horizontal="left" vertical="top" wrapText="1"/>
    </xf>
    <xf numFmtId="0" fontId="24" fillId="0" borderId="103" xfId="3" applyNumberFormat="1" applyFont="1" applyFill="1" applyBorder="1" applyAlignment="1">
      <alignment horizontal="left" vertical="top" wrapText="1"/>
    </xf>
    <xf numFmtId="0" fontId="24" fillId="0" borderId="96" xfId="3" applyNumberFormat="1" applyFont="1" applyFill="1" applyBorder="1" applyAlignment="1">
      <alignment horizontal="left" vertical="top" wrapText="1"/>
    </xf>
    <xf numFmtId="0" fontId="9" fillId="0" borderId="66" xfId="3" applyNumberFormat="1" applyFont="1" applyFill="1" applyBorder="1" applyAlignment="1">
      <alignment horizontal="left" vertical="center" wrapText="1"/>
    </xf>
    <xf numFmtId="0" fontId="9" fillId="0" borderId="103" xfId="3" applyNumberFormat="1" applyFont="1" applyFill="1" applyBorder="1" applyAlignment="1">
      <alignment horizontal="left" vertical="center" wrapText="1"/>
    </xf>
    <xf numFmtId="0" fontId="9" fillId="0" borderId="62" xfId="3" applyNumberFormat="1" applyFont="1" applyFill="1" applyBorder="1" applyAlignment="1">
      <alignment horizontal="left" vertical="center" wrapText="1"/>
    </xf>
    <xf numFmtId="0" fontId="27" fillId="4" borderId="127" xfId="0" applyNumberFormat="1" applyFont="1" applyFill="1" applyBorder="1" applyAlignment="1">
      <alignment horizontal="left" vertical="center" wrapText="1"/>
    </xf>
    <xf numFmtId="0" fontId="27" fillId="4" borderId="129" xfId="0" applyNumberFormat="1" applyFont="1" applyFill="1" applyBorder="1" applyAlignment="1">
      <alignment horizontal="left" vertical="center" wrapText="1"/>
    </xf>
    <xf numFmtId="0" fontId="27" fillId="4" borderId="72" xfId="0" applyNumberFormat="1" applyFont="1" applyFill="1" applyBorder="1" applyAlignment="1">
      <alignment horizontal="left" vertical="center" wrapText="1"/>
    </xf>
    <xf numFmtId="0" fontId="25" fillId="4" borderId="128" xfId="0" applyFont="1" applyFill="1" applyBorder="1" applyAlignment="1">
      <alignment horizontal="left" vertical="center" wrapText="1"/>
    </xf>
    <xf numFmtId="0" fontId="25" fillId="4" borderId="130" xfId="0" applyFont="1" applyFill="1" applyBorder="1" applyAlignment="1">
      <alignment horizontal="left" vertical="center" wrapText="1"/>
    </xf>
    <xf numFmtId="0" fontId="25" fillId="4" borderId="58" xfId="0" applyFont="1" applyFill="1" applyBorder="1" applyAlignment="1">
      <alignment horizontal="left" vertical="center" wrapText="1"/>
    </xf>
    <xf numFmtId="0" fontId="25" fillId="4" borderId="88" xfId="0" applyFont="1" applyFill="1" applyBorder="1" applyAlignment="1">
      <alignment horizontal="left" vertical="center" wrapText="1"/>
    </xf>
    <xf numFmtId="0" fontId="25" fillId="4" borderId="89" xfId="0" applyFont="1" applyFill="1" applyBorder="1" applyAlignment="1">
      <alignment horizontal="left" vertical="center" wrapText="1"/>
    </xf>
    <xf numFmtId="0" fontId="9" fillId="4" borderId="127" xfId="0" applyNumberFormat="1" applyFont="1" applyFill="1" applyBorder="1" applyAlignment="1">
      <alignment horizontal="left" vertical="top" wrapText="1"/>
    </xf>
    <xf numFmtId="0" fontId="9" fillId="4" borderId="129" xfId="0" applyNumberFormat="1" applyFont="1" applyFill="1" applyBorder="1" applyAlignment="1">
      <alignment horizontal="left" vertical="top" wrapText="1"/>
    </xf>
    <xf numFmtId="0" fontId="9" fillId="4" borderId="72" xfId="0" applyNumberFormat="1" applyFont="1" applyFill="1" applyBorder="1" applyAlignment="1">
      <alignment horizontal="left" vertical="top" wrapText="1"/>
    </xf>
    <xf numFmtId="49" fontId="9" fillId="4" borderId="128" xfId="0" applyNumberFormat="1" applyFont="1" applyFill="1" applyBorder="1" applyAlignment="1">
      <alignment horizontal="left" vertical="center" wrapText="1"/>
    </xf>
    <xf numFmtId="49" fontId="9" fillId="4" borderId="130" xfId="0" applyNumberFormat="1" applyFont="1" applyFill="1" applyBorder="1" applyAlignment="1">
      <alignment horizontal="left" vertical="center" wrapText="1"/>
    </xf>
    <xf numFmtId="49" fontId="9" fillId="4" borderId="58" xfId="0" applyNumberFormat="1" applyFont="1" applyFill="1" applyBorder="1" applyAlignment="1">
      <alignment horizontal="left" vertical="center" wrapText="1"/>
    </xf>
    <xf numFmtId="0" fontId="24" fillId="0" borderId="66" xfId="3" applyNumberFormat="1" applyFont="1" applyFill="1" applyBorder="1" applyAlignment="1">
      <alignment horizontal="left" vertical="top" wrapText="1"/>
    </xf>
    <xf numFmtId="0" fontId="24" fillId="0" borderId="62" xfId="3" applyNumberFormat="1" applyFont="1" applyFill="1" applyBorder="1" applyAlignment="1">
      <alignment horizontal="left" vertical="top" wrapText="1"/>
    </xf>
    <xf numFmtId="0" fontId="30" fillId="4" borderId="128" xfId="0" applyFont="1" applyFill="1" applyBorder="1" applyAlignment="1">
      <alignment vertical="center" wrapText="1"/>
    </xf>
    <xf numFmtId="0" fontId="9" fillId="4" borderId="130" xfId="0" applyFont="1" applyFill="1" applyBorder="1" applyAlignment="1">
      <alignment vertical="center" wrapText="1"/>
    </xf>
    <xf numFmtId="0" fontId="9" fillId="4" borderId="58" xfId="0" applyFont="1" applyFill="1" applyBorder="1" applyAlignment="1">
      <alignment vertical="center" wrapText="1"/>
    </xf>
    <xf numFmtId="0" fontId="30" fillId="4" borderId="128" xfId="0" applyFont="1" applyFill="1" applyBorder="1" applyAlignment="1">
      <alignment horizontal="left" vertical="center" wrapText="1"/>
    </xf>
    <xf numFmtId="0" fontId="30" fillId="4" borderId="130" xfId="0" applyFont="1" applyFill="1" applyBorder="1" applyAlignment="1">
      <alignment horizontal="left" vertical="center" wrapText="1"/>
    </xf>
    <xf numFmtId="0" fontId="30" fillId="4" borderId="58" xfId="0" applyFont="1" applyFill="1" applyBorder="1" applyAlignment="1">
      <alignment horizontal="left" vertical="center" wrapText="1"/>
    </xf>
    <xf numFmtId="0" fontId="27" fillId="0" borderId="148" xfId="0" applyFont="1" applyFill="1" applyBorder="1" applyAlignment="1">
      <alignment horizontal="left" vertical="center" wrapText="1"/>
    </xf>
    <xf numFmtId="0" fontId="27" fillId="0" borderId="97" xfId="0" applyFont="1" applyFill="1" applyBorder="1" applyAlignment="1">
      <alignment horizontal="left" vertical="center" wrapText="1"/>
    </xf>
    <xf numFmtId="0" fontId="30" fillId="0" borderId="66" xfId="0" applyFont="1" applyFill="1" applyBorder="1" applyAlignment="1">
      <alignment horizontal="left" vertical="center" wrapText="1"/>
    </xf>
    <xf numFmtId="0" fontId="27" fillId="0" borderId="97" xfId="0" applyFont="1" applyFill="1" applyBorder="1" applyAlignment="1">
      <alignment horizontal="center" vertical="center" wrapText="1"/>
    </xf>
    <xf numFmtId="49" fontId="7" fillId="4" borderId="12" xfId="0" applyNumberFormat="1"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28" xfId="0" applyFont="1" applyFill="1" applyBorder="1" applyAlignment="1">
      <alignment horizontal="center" vertical="center" wrapText="1"/>
    </xf>
    <xf numFmtId="49" fontId="9" fillId="4" borderId="68" xfId="0" applyNumberFormat="1" applyFont="1" applyFill="1" applyBorder="1" applyAlignment="1">
      <alignment horizontal="center" vertical="center"/>
    </xf>
    <xf numFmtId="0" fontId="9" fillId="4" borderId="68" xfId="0" applyFont="1" applyFill="1" applyBorder="1" applyAlignment="1">
      <alignment horizontal="center" vertical="center"/>
    </xf>
    <xf numFmtId="49" fontId="9" fillId="4" borderId="68" xfId="0" applyNumberFormat="1" applyFont="1" applyFill="1" applyBorder="1" applyAlignment="1">
      <alignment horizontal="left" vertical="center" wrapText="1"/>
    </xf>
    <xf numFmtId="0" fontId="9" fillId="4" borderId="68" xfId="0" applyFont="1" applyFill="1" applyBorder="1" applyAlignment="1">
      <alignment horizontal="left" vertical="center" wrapText="1"/>
    </xf>
    <xf numFmtId="0" fontId="9" fillId="4" borderId="83" xfId="0" applyFont="1" applyFill="1" applyBorder="1" applyAlignment="1">
      <alignment horizontal="left" vertical="center"/>
    </xf>
    <xf numFmtId="0" fontId="25" fillId="4" borderId="83" xfId="0" applyFont="1" applyFill="1" applyBorder="1" applyAlignment="1">
      <alignment horizontal="left" vertical="center"/>
    </xf>
    <xf numFmtId="49" fontId="9" fillId="4" borderId="68" xfId="0" applyNumberFormat="1" applyFont="1" applyFill="1" applyBorder="1" applyAlignment="1">
      <alignment horizontal="center" vertical="center" wrapText="1"/>
    </xf>
    <xf numFmtId="49" fontId="30" fillId="4" borderId="83" xfId="0" applyNumberFormat="1" applyFont="1" applyFill="1" applyBorder="1" applyAlignment="1">
      <alignment horizontal="left" vertical="center"/>
    </xf>
    <xf numFmtId="0" fontId="30" fillId="4" borderId="83" xfId="0" applyFont="1" applyFill="1" applyBorder="1" applyAlignment="1">
      <alignment horizontal="left" vertical="center"/>
    </xf>
    <xf numFmtId="0" fontId="7" fillId="4" borderId="32"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9" fillId="4" borderId="21" xfId="0" applyNumberFormat="1" applyFont="1" applyFill="1" applyBorder="1" applyAlignment="1">
      <alignment horizontal="center" vertical="center"/>
    </xf>
    <xf numFmtId="0" fontId="9" fillId="4" borderId="23"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139" xfId="4" applyNumberFormat="1" applyFont="1" applyFill="1" applyBorder="1" applyAlignment="1">
      <alignment horizontal="center" vertical="center"/>
    </xf>
    <xf numFmtId="49" fontId="7" fillId="4" borderId="139" xfId="4" applyNumberFormat="1" applyFont="1" applyFill="1" applyBorder="1" applyAlignment="1">
      <alignment horizontal="center" vertical="center" wrapText="1"/>
    </xf>
    <xf numFmtId="0" fontId="31" fillId="4" borderId="139" xfId="4" applyFont="1" applyFill="1" applyBorder="1" applyAlignment="1">
      <alignment horizontal="center" vertical="center"/>
    </xf>
    <xf numFmtId="0" fontId="31" fillId="4" borderId="106" xfId="4" applyFont="1" applyFill="1" applyBorder="1" applyAlignment="1">
      <alignment horizontal="center" vertical="center"/>
    </xf>
    <xf numFmtId="0" fontId="31" fillId="4" borderId="103" xfId="4" applyFont="1" applyFill="1" applyBorder="1" applyAlignment="1">
      <alignment horizontal="center" vertical="center"/>
    </xf>
    <xf numFmtId="0" fontId="31" fillId="4" borderId="97" xfId="4" applyFont="1" applyFill="1" applyBorder="1" applyAlignment="1">
      <alignment horizontal="center" vertical="center"/>
    </xf>
    <xf numFmtId="0" fontId="9" fillId="4" borderId="139" xfId="4" applyFont="1" applyFill="1" applyBorder="1" applyAlignment="1">
      <alignment horizontal="center" vertical="center"/>
    </xf>
    <xf numFmtId="0" fontId="9" fillId="4" borderId="106" xfId="4" applyNumberFormat="1" applyFont="1" applyFill="1" applyBorder="1" applyAlignment="1">
      <alignment horizontal="center" vertical="center"/>
    </xf>
    <xf numFmtId="0" fontId="9" fillId="4" borderId="97" xfId="4" applyNumberFormat="1" applyFont="1" applyFill="1" applyBorder="1" applyAlignment="1">
      <alignment horizontal="center" vertical="center"/>
    </xf>
    <xf numFmtId="0" fontId="9" fillId="4" borderId="103" xfId="4" applyNumberFormat="1" applyFont="1" applyFill="1" applyBorder="1" applyAlignment="1">
      <alignment horizontal="center" vertical="center"/>
    </xf>
    <xf numFmtId="0" fontId="9" fillId="4" borderId="102" xfId="4" applyNumberFormat="1" applyFont="1" applyFill="1" applyBorder="1" applyAlignment="1">
      <alignment horizontal="center" vertical="center"/>
    </xf>
    <xf numFmtId="49" fontId="7" fillId="4" borderId="99" xfId="4" applyNumberFormat="1" applyFont="1" applyFill="1" applyBorder="1" applyAlignment="1">
      <alignment horizontal="center" vertical="center" wrapText="1"/>
    </xf>
    <xf numFmtId="0" fontId="7" fillId="4" borderId="101" xfId="4" applyFont="1" applyFill="1" applyBorder="1" applyAlignment="1">
      <alignment horizontal="center" vertical="center" wrapText="1"/>
    </xf>
    <xf numFmtId="0" fontId="7" fillId="4" borderId="17" xfId="4" applyFont="1" applyFill="1" applyBorder="1" applyAlignment="1">
      <alignment horizontal="center" vertical="center" wrapText="1"/>
    </xf>
    <xf numFmtId="0" fontId="7" fillId="4" borderId="28" xfId="4" applyFont="1" applyFill="1" applyBorder="1" applyAlignment="1">
      <alignment horizontal="center" vertical="center" wrapText="1"/>
    </xf>
    <xf numFmtId="0" fontId="7" fillId="4" borderId="31" xfId="4" applyFont="1" applyFill="1" applyBorder="1" applyAlignment="1">
      <alignment horizontal="center" vertical="center" wrapText="1"/>
    </xf>
    <xf numFmtId="0" fontId="9" fillId="4" borderId="105" xfId="4" applyNumberFormat="1" applyFont="1" applyFill="1" applyBorder="1" applyAlignment="1">
      <alignment horizontal="center" vertical="center"/>
    </xf>
    <xf numFmtId="0" fontId="9" fillId="4" borderId="104" xfId="4" applyNumberFormat="1" applyFont="1" applyFill="1" applyBorder="1" applyAlignment="1">
      <alignment horizontal="center" vertical="center"/>
    </xf>
    <xf numFmtId="0" fontId="9" fillId="4" borderId="148" xfId="4" applyNumberFormat="1" applyFont="1" applyFill="1" applyBorder="1" applyAlignment="1">
      <alignment horizontal="center" vertical="center"/>
    </xf>
    <xf numFmtId="0" fontId="9" fillId="4" borderId="149" xfId="4" applyNumberFormat="1" applyFont="1" applyFill="1" applyBorder="1" applyAlignment="1">
      <alignment horizontal="center" vertical="center"/>
    </xf>
    <xf numFmtId="0" fontId="25" fillId="4" borderId="80" xfId="4" applyFont="1" applyFill="1" applyBorder="1" applyAlignment="1">
      <alignment horizontal="left" vertical="center"/>
    </xf>
    <xf numFmtId="0" fontId="9" fillId="4" borderId="80" xfId="4" applyFont="1" applyFill="1" applyBorder="1" applyAlignment="1">
      <alignment horizontal="left" vertical="center"/>
    </xf>
    <xf numFmtId="0" fontId="9" fillId="4" borderId="75" xfId="4" applyNumberFormat="1" applyFont="1" applyFill="1" applyBorder="1" applyAlignment="1">
      <alignment horizontal="left" vertical="center" wrapText="1"/>
    </xf>
    <xf numFmtId="49" fontId="9" fillId="4" borderId="92" xfId="4" applyNumberFormat="1" applyFont="1" applyFill="1" applyBorder="1" applyAlignment="1">
      <alignment horizontal="left" vertical="center" wrapText="1"/>
    </xf>
    <xf numFmtId="49" fontId="9" fillId="4" borderId="93" xfId="4" applyNumberFormat="1" applyFont="1" applyFill="1" applyBorder="1" applyAlignment="1">
      <alignment horizontal="left" vertical="center"/>
    </xf>
    <xf numFmtId="49" fontId="9" fillId="4" borderId="94" xfId="4" applyNumberFormat="1" applyFont="1" applyFill="1" applyBorder="1" applyAlignment="1">
      <alignment horizontal="left" vertical="center"/>
    </xf>
    <xf numFmtId="0" fontId="27" fillId="4" borderId="127" xfId="4" applyNumberFormat="1" applyFont="1" applyFill="1" applyBorder="1" applyAlignment="1">
      <alignment horizontal="left" vertical="top" wrapText="1"/>
    </xf>
    <xf numFmtId="0" fontId="27" fillId="4" borderId="63" xfId="4" applyNumberFormat="1" applyFont="1" applyFill="1" applyBorder="1" applyAlignment="1">
      <alignment horizontal="left" vertical="top" wrapText="1"/>
    </xf>
    <xf numFmtId="0" fontId="27" fillId="4" borderId="72" xfId="4" applyNumberFormat="1" applyFont="1" applyFill="1" applyBorder="1" applyAlignment="1">
      <alignment horizontal="left" vertical="top" wrapText="1"/>
    </xf>
    <xf numFmtId="0" fontId="9" fillId="4" borderId="150" xfId="4" applyNumberFormat="1" applyFont="1" applyFill="1" applyBorder="1" applyAlignment="1">
      <alignment horizontal="left" vertical="top" wrapText="1"/>
    </xf>
    <xf numFmtId="0" fontId="9" fillId="4" borderId="152" xfId="4" applyNumberFormat="1" applyFont="1" applyFill="1" applyBorder="1" applyAlignment="1">
      <alignment horizontal="left" vertical="top" wrapText="1"/>
    </xf>
    <xf numFmtId="0" fontId="9" fillId="4" borderId="62" xfId="4" applyNumberFormat="1" applyFont="1" applyFill="1" applyBorder="1" applyAlignment="1">
      <alignment horizontal="left" vertical="top" wrapText="1"/>
    </xf>
    <xf numFmtId="0" fontId="9" fillId="4" borderId="66" xfId="4" applyNumberFormat="1" applyFont="1" applyFill="1" applyBorder="1" applyAlignment="1">
      <alignment horizontal="left" vertical="top" wrapText="1"/>
    </xf>
    <xf numFmtId="49" fontId="25" fillId="4" borderId="80" xfId="4" applyNumberFormat="1" applyFont="1" applyFill="1" applyBorder="1" applyAlignment="1">
      <alignment horizontal="left" vertical="center" wrapText="1"/>
    </xf>
    <xf numFmtId="49" fontId="25" fillId="4" borderId="80" xfId="4" applyNumberFormat="1" applyFont="1" applyFill="1" applyBorder="1" applyAlignment="1">
      <alignment horizontal="left" vertical="center"/>
    </xf>
    <xf numFmtId="49" fontId="7" fillId="4" borderId="131" xfId="4" applyNumberFormat="1" applyFont="1" applyFill="1" applyBorder="1" applyAlignment="1">
      <alignment horizontal="center" vertical="center" wrapText="1"/>
    </xf>
    <xf numFmtId="0" fontId="7" fillId="4" borderId="131" xfId="4" applyFont="1" applyFill="1" applyBorder="1" applyAlignment="1">
      <alignment horizontal="center" vertical="center"/>
    </xf>
    <xf numFmtId="0" fontId="7" fillId="4" borderId="132" xfId="4" applyFont="1" applyFill="1" applyBorder="1" applyAlignment="1">
      <alignment horizontal="center" vertical="center"/>
    </xf>
    <xf numFmtId="0" fontId="7" fillId="4" borderId="111" xfId="4" applyFont="1" applyFill="1" applyBorder="1" applyAlignment="1">
      <alignment horizontal="center" vertical="center"/>
    </xf>
    <xf numFmtId="0" fontId="7" fillId="4" borderId="115" xfId="4" applyFont="1" applyFill="1" applyBorder="1" applyAlignment="1">
      <alignment horizontal="center" vertical="center"/>
    </xf>
    <xf numFmtId="0" fontId="7" fillId="4" borderId="118" xfId="4" applyFont="1" applyFill="1" applyBorder="1" applyAlignment="1">
      <alignment horizontal="center" vertical="center"/>
    </xf>
    <xf numFmtId="0" fontId="24" fillId="17" borderId="75" xfId="1" applyNumberFormat="1" applyFont="1" applyFill="1" applyBorder="1" applyAlignment="1">
      <alignment horizontal="left" vertical="center" wrapText="1"/>
    </xf>
    <xf numFmtId="0" fontId="9" fillId="4" borderId="80" xfId="4" applyFont="1" applyFill="1" applyBorder="1" applyAlignment="1">
      <alignment horizontal="left" vertical="center" wrapText="1"/>
    </xf>
    <xf numFmtId="0" fontId="25" fillId="4" borderId="135" xfId="4" applyFont="1" applyFill="1" applyBorder="1" applyAlignment="1">
      <alignment horizontal="left" vertical="center" wrapText="1"/>
    </xf>
    <xf numFmtId="0" fontId="9" fillId="4" borderId="133" xfId="4" applyNumberFormat="1" applyFont="1" applyFill="1" applyBorder="1" applyAlignment="1">
      <alignment horizontal="left" vertical="top" wrapText="1"/>
    </xf>
    <xf numFmtId="0" fontId="9" fillId="4" borderId="133" xfId="4" applyNumberFormat="1" applyFont="1" applyFill="1" applyBorder="1" applyAlignment="1">
      <alignment horizontal="left" vertical="center" wrapText="1"/>
    </xf>
    <xf numFmtId="0" fontId="9" fillId="4" borderId="135" xfId="4" applyFont="1" applyFill="1" applyBorder="1" applyAlignment="1">
      <alignment horizontal="center" vertical="center" wrapText="1"/>
    </xf>
    <xf numFmtId="0" fontId="9" fillId="4" borderId="135" xfId="4" applyFont="1" applyFill="1" applyBorder="1" applyAlignment="1">
      <alignment horizontal="left" vertical="center"/>
    </xf>
    <xf numFmtId="0" fontId="9" fillId="4" borderId="135" xfId="4" applyFont="1" applyFill="1" applyBorder="1" applyAlignment="1">
      <alignment horizontal="left" vertical="center" wrapText="1"/>
    </xf>
    <xf numFmtId="0" fontId="24" fillId="4" borderId="133" xfId="4" applyNumberFormat="1" applyFont="1" applyFill="1" applyBorder="1" applyAlignment="1">
      <alignment horizontal="left" vertical="center" wrapText="1"/>
    </xf>
    <xf numFmtId="0" fontId="41" fillId="0" borderId="133" xfId="4" applyFont="1" applyBorder="1" applyAlignment="1">
      <alignment horizontal="left" vertical="center" wrapText="1"/>
    </xf>
    <xf numFmtId="49" fontId="7" fillId="4" borderId="110" xfId="4" applyNumberFormat="1" applyFont="1" applyFill="1" applyBorder="1" applyAlignment="1">
      <alignment horizontal="center" vertical="center" wrapText="1"/>
    </xf>
    <xf numFmtId="0" fontId="7" fillId="4" borderId="110" xfId="4" applyFont="1" applyFill="1" applyBorder="1" applyAlignment="1">
      <alignment horizontal="center" vertical="center"/>
    </xf>
    <xf numFmtId="0" fontId="7" fillId="4" borderId="116" xfId="4" applyFont="1" applyFill="1" applyBorder="1" applyAlignment="1">
      <alignment horizontal="center" vertical="center"/>
    </xf>
    <xf numFmtId="0" fontId="24" fillId="4" borderId="133" xfId="4" applyNumberFormat="1" applyFont="1" applyFill="1" applyBorder="1" applyAlignment="1">
      <alignment horizontal="left" vertical="top" wrapText="1"/>
    </xf>
    <xf numFmtId="0" fontId="9" fillId="4" borderId="133" xfId="4" applyNumberFormat="1" applyFont="1" applyFill="1" applyBorder="1" applyAlignment="1">
      <alignment horizontal="left" vertical="center"/>
    </xf>
    <xf numFmtId="0" fontId="18" fillId="4" borderId="48" xfId="0" applyFont="1" applyFill="1" applyBorder="1" applyAlignment="1">
      <alignment horizontal="center" vertical="center" wrapText="1"/>
    </xf>
    <xf numFmtId="0" fontId="18" fillId="4" borderId="49" xfId="0" applyFont="1" applyFill="1" applyBorder="1" applyAlignment="1">
      <alignment horizontal="center" vertical="center" wrapText="1"/>
    </xf>
    <xf numFmtId="49" fontId="7" fillId="4" borderId="44" xfId="0" applyNumberFormat="1" applyFont="1" applyFill="1" applyBorder="1" applyAlignment="1">
      <alignment horizontal="center" vertical="center" wrapText="1"/>
    </xf>
    <xf numFmtId="49" fontId="7" fillId="4" borderId="45" xfId="0" applyNumberFormat="1" applyFont="1" applyFill="1" applyBorder="1" applyAlignment="1">
      <alignment horizontal="center" vertical="center" wrapText="1"/>
    </xf>
    <xf numFmtId="49" fontId="7" fillId="4" borderId="46" xfId="0" applyNumberFormat="1" applyFont="1" applyFill="1" applyBorder="1" applyAlignment="1">
      <alignment horizontal="center" vertical="center" wrapText="1"/>
    </xf>
    <xf numFmtId="49" fontId="7" fillId="4" borderId="47" xfId="0" applyNumberFormat="1" applyFont="1" applyFill="1" applyBorder="1" applyAlignment="1">
      <alignment horizontal="center" vertical="center" wrapText="1"/>
    </xf>
    <xf numFmtId="49" fontId="9" fillId="4" borderId="75" xfId="0" applyNumberFormat="1" applyFont="1" applyFill="1" applyBorder="1" applyAlignment="1">
      <alignment vertical="center" wrapText="1"/>
    </xf>
    <xf numFmtId="0" fontId="47" fillId="4" borderId="64" xfId="0" applyFont="1" applyFill="1" applyBorder="1" applyAlignment="1">
      <alignment horizontal="left" vertical="center"/>
    </xf>
    <xf numFmtId="0" fontId="25" fillId="4" borderId="64" xfId="0" applyFont="1" applyFill="1" applyBorder="1" applyAlignment="1">
      <alignment horizontal="left" vertical="center"/>
    </xf>
    <xf numFmtId="0" fontId="25" fillId="4" borderId="80" xfId="0" applyFont="1" applyFill="1" applyBorder="1" applyAlignment="1">
      <alignment horizontal="left" vertical="center" wrapText="1"/>
    </xf>
    <xf numFmtId="0" fontId="27" fillId="0" borderId="75" xfId="9" applyNumberFormat="1" applyFont="1" applyBorder="1" applyAlignment="1">
      <alignment horizontal="left" vertical="top" wrapText="1"/>
    </xf>
    <xf numFmtId="0" fontId="27" fillId="0" borderId="75" xfId="1" applyNumberFormat="1" applyFont="1" applyBorder="1" applyAlignment="1">
      <alignment horizontal="left" vertical="center" wrapText="1"/>
    </xf>
    <xf numFmtId="0" fontId="47" fillId="17" borderId="75" xfId="1" applyNumberFormat="1" applyFont="1" applyFill="1" applyBorder="1" applyAlignment="1">
      <alignment horizontal="left" vertical="center" wrapText="1"/>
    </xf>
    <xf numFmtId="0" fontId="27" fillId="0" borderId="75" xfId="1" applyNumberFormat="1" applyFont="1" applyFill="1" applyBorder="1" applyAlignment="1">
      <alignment horizontal="left" vertical="center" wrapText="1"/>
    </xf>
    <xf numFmtId="0" fontId="27" fillId="0" borderId="75" xfId="5" applyNumberFormat="1" applyFont="1" applyBorder="1" applyAlignment="1">
      <alignment horizontal="left" vertical="center" wrapText="1"/>
    </xf>
    <xf numFmtId="0" fontId="47" fillId="0" borderId="66" xfId="10" applyNumberFormat="1" applyFont="1" applyBorder="1" applyAlignment="1">
      <alignment horizontal="left" vertical="center" wrapText="1"/>
    </xf>
    <xf numFmtId="0" fontId="47" fillId="0" borderId="103" xfId="10" applyNumberFormat="1" applyFont="1" applyBorder="1" applyAlignment="1">
      <alignment horizontal="left" vertical="center" wrapText="1"/>
    </xf>
    <xf numFmtId="0" fontId="18" fillId="0" borderId="17" xfId="6" quotePrefix="1" applyNumberFormat="1" applyFont="1" applyFill="1" applyBorder="1" applyAlignment="1">
      <alignment horizontal="center" vertical="center" wrapText="1"/>
    </xf>
    <xf numFmtId="0" fontId="27" fillId="0" borderId="80" xfId="9" applyFont="1" applyBorder="1" applyAlignment="1">
      <alignment horizontal="left" vertical="top" wrapText="1"/>
    </xf>
    <xf numFmtId="0" fontId="27" fillId="0" borderId="75" xfId="9" applyNumberFormat="1" applyFont="1" applyFill="1" applyBorder="1" applyAlignment="1">
      <alignment horizontal="left" vertical="center"/>
    </xf>
    <xf numFmtId="0" fontId="27" fillId="0" borderId="80" xfId="9" applyFont="1" applyBorder="1" applyAlignment="1">
      <alignment horizontal="left" vertical="center" wrapText="1"/>
    </xf>
  </cellXfs>
  <cellStyles count="84">
    <cellStyle name="常规 2" xfId="56" xr:uid="{00000000-0005-0000-0000-000041000000}"/>
    <cellStyle name="常规 2 2" xfId="57" xr:uid="{00000000-0005-0000-0000-000042000000}"/>
    <cellStyle name="常规 2 2 2" xfId="2" xr:uid="{00000000-0005-0000-0000-000043000000}"/>
    <cellStyle name="常规 2 2 2 2" xfId="58" xr:uid="{00000000-0005-0000-0000-000044000000}"/>
    <cellStyle name="常规 2 2 2 2 2" xfId="59" xr:uid="{00000000-0005-0000-0000-000045000000}"/>
    <cellStyle name="常规 2 2 2 2 2 2" xfId="78" xr:uid="{00000000-0005-0000-0000-000046000000}"/>
    <cellStyle name="常规 2 2 2 2 3" xfId="77" xr:uid="{00000000-0005-0000-0000-000047000000}"/>
    <cellStyle name="常规 2 2 2 3" xfId="60" xr:uid="{00000000-0005-0000-0000-000048000000}"/>
    <cellStyle name="常规 2 2 2 3 2" xfId="79" xr:uid="{00000000-0005-0000-0000-000049000000}"/>
    <cellStyle name="常规 2 2 3" xfId="61" xr:uid="{00000000-0005-0000-0000-00004A000000}"/>
    <cellStyle name="常规 2 2 3 2" xfId="7" xr:uid="{00000000-0005-0000-0000-00004B000000}"/>
    <cellStyle name="常规 2 2 3 3" xfId="62" xr:uid="{00000000-0005-0000-0000-00004C000000}"/>
    <cellStyle name="常规 2 2 4" xfId="63" xr:uid="{00000000-0005-0000-0000-00004D000000}"/>
    <cellStyle name="常规 2 2 4 2" xfId="64" xr:uid="{00000000-0005-0000-0000-00004E000000}"/>
    <cellStyle name="常规 2 2 4 2 2" xfId="81" xr:uid="{00000000-0005-0000-0000-00004F000000}"/>
    <cellStyle name="常规 2 2 4 3" xfId="80" xr:uid="{00000000-0005-0000-0000-000050000000}"/>
    <cellStyle name="常规 3" xfId="65" xr:uid="{00000000-0005-0000-0000-000051000000}"/>
    <cellStyle name="常规 4" xfId="66" xr:uid="{00000000-0005-0000-0000-000052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00000000-0005-0000-0000-00000D000000}"/>
    <cellStyle name="一般 11 3 3" xfId="70" xr:uid="{00000000-0005-0000-0000-00000E000000}"/>
    <cellStyle name="一般 12" xfId="23" xr:uid="{00000000-0005-0000-0000-00000F000000}"/>
    <cellStyle name="一般 12 2" xfId="24" xr:uid="{00000000-0005-0000-0000-000010000000}"/>
    <cellStyle name="一般 12 2 2" xfId="25" xr:uid="{00000000-0005-0000-0000-000011000000}"/>
    <cellStyle name="一般 2" xfId="4" xr:uid="{00000000-0005-0000-0000-000012000000}"/>
    <cellStyle name="一般 2 2" xfId="1" xr:uid="{00000000-0005-0000-0000-000013000000}"/>
    <cellStyle name="一般 2 2 2" xfId="26" xr:uid="{00000000-0005-0000-0000-000014000000}"/>
    <cellStyle name="一般 2 2 2 2" xfId="27" xr:uid="{00000000-0005-0000-0000-000015000000}"/>
    <cellStyle name="一般 2 2 2 2 2" xfId="73" xr:uid="{00000000-0005-0000-0000-000016000000}"/>
    <cellStyle name="一般 2 2 2 3" xfId="72" xr:uid="{00000000-0005-0000-0000-000017000000}"/>
    <cellStyle name="一般 2 3" xfId="8" xr:uid="{00000000-0005-0000-0000-000018000000}"/>
    <cellStyle name="一般 2 3 2" xfId="28" xr:uid="{00000000-0005-0000-0000-000019000000}"/>
    <cellStyle name="一般 2 3 2 2" xfId="29" xr:uid="{00000000-0005-0000-0000-00001A000000}"/>
    <cellStyle name="一般 2 3 3" xfId="30" xr:uid="{00000000-0005-0000-0000-00001B000000}"/>
    <cellStyle name="一般 2 3 4" xfId="68" xr:uid="{00000000-0005-0000-0000-00001C000000}"/>
    <cellStyle name="一般 2 3 5" xfId="82" xr:uid="{00000000-0005-0000-0000-00001D000000}"/>
    <cellStyle name="一般 2 4" xfId="3" xr:uid="{00000000-0005-0000-0000-00001E000000}"/>
    <cellStyle name="一般 2 4 2" xfId="31" xr:uid="{00000000-0005-0000-0000-00001F000000}"/>
    <cellStyle name="一般 2 4 3" xfId="32" xr:uid="{00000000-0005-0000-0000-000020000000}"/>
    <cellStyle name="一般 2 4 3 2" xfId="33" xr:uid="{00000000-0005-0000-0000-000021000000}"/>
    <cellStyle name="一般 2 4 4" xfId="6" xr:uid="{00000000-0005-0000-0000-000022000000}"/>
    <cellStyle name="一般 2 5" xfId="34" xr:uid="{00000000-0005-0000-0000-000023000000}"/>
    <cellStyle name="一般 2 5 2" xfId="35" xr:uid="{00000000-0005-0000-0000-000024000000}"/>
    <cellStyle name="一般 2 6" xfId="36" xr:uid="{00000000-0005-0000-0000-000025000000}"/>
    <cellStyle name="一般 3" xfId="37" xr:uid="{00000000-0005-0000-0000-000026000000}"/>
    <cellStyle name="一般 3 2" xfId="38" xr:uid="{00000000-0005-0000-0000-000027000000}"/>
    <cellStyle name="一般 3 3" xfId="39" xr:uid="{00000000-0005-0000-0000-000028000000}"/>
    <cellStyle name="一般 4" xfId="40" xr:uid="{00000000-0005-0000-0000-000029000000}"/>
    <cellStyle name="一般 4 3 2 2" xfId="41" xr:uid="{00000000-0005-0000-0000-00002A000000}"/>
    <cellStyle name="一般 4 3 2 2 2" xfId="42" xr:uid="{00000000-0005-0000-0000-00002B000000}"/>
    <cellStyle name="一般 4 3 2 2 2 2" xfId="43" xr:uid="{00000000-0005-0000-0000-00002C000000}"/>
    <cellStyle name="一般 4 3 2 2 3" xfId="44" xr:uid="{00000000-0005-0000-0000-00002D000000}"/>
    <cellStyle name="一般 5" xfId="45" xr:uid="{00000000-0005-0000-0000-00002E000000}"/>
    <cellStyle name="一般 5 2" xfId="46" xr:uid="{00000000-0005-0000-0000-00002F000000}"/>
    <cellStyle name="一般 5 3" xfId="47" xr:uid="{00000000-0005-0000-0000-000030000000}"/>
    <cellStyle name="一般 5 3 2" xfId="48" xr:uid="{00000000-0005-0000-0000-000031000000}"/>
    <cellStyle name="一般 5 3 2 2" xfId="49" xr:uid="{00000000-0005-0000-0000-000032000000}"/>
    <cellStyle name="一般 5 3 3" xfId="50" xr:uid="{00000000-0005-0000-0000-000033000000}"/>
    <cellStyle name="一般 6" xfId="51" xr:uid="{00000000-0005-0000-0000-000034000000}"/>
    <cellStyle name="一般 6 2" xfId="52" xr:uid="{00000000-0005-0000-0000-000035000000}"/>
    <cellStyle name="一般 7" xfId="5" xr:uid="{00000000-0005-0000-0000-000036000000}"/>
    <cellStyle name="一般 8" xfId="10" xr:uid="{00000000-0005-0000-0000-000037000000}"/>
    <cellStyle name="一般 9" xfId="53" xr:uid="{00000000-0005-0000-0000-000038000000}"/>
    <cellStyle name="一般 9 2" xfId="54" xr:uid="{00000000-0005-0000-0000-000039000000}"/>
    <cellStyle name="一般 9 2 2" xfId="75" xr:uid="{00000000-0005-0000-0000-00003A000000}"/>
    <cellStyle name="一般 9 3" xfId="55" xr:uid="{00000000-0005-0000-0000-00003B000000}"/>
    <cellStyle name="一般 9 3 2" xfId="11" xr:uid="{00000000-0005-0000-0000-00003C000000}"/>
    <cellStyle name="一般 9 3 2 2" xfId="69" xr:uid="{00000000-0005-0000-0000-00003D000000}"/>
    <cellStyle name="一般 9 3 2 3" xfId="83" xr:uid="{00000000-0005-0000-0000-00003E000000}"/>
    <cellStyle name="一般 9 3 3" xfId="76" xr:uid="{00000000-0005-0000-0000-00003F000000}"/>
    <cellStyle name="一般 9 4" xfId="74" xr:uid="{00000000-0005-0000-0000-000040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8.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L_W_CH2" TargetMode="External"/><Relationship Id="rId21" Type="http://schemas.openxmlformats.org/officeDocument/2006/relationships/hyperlink" Target="mailto:VMON_Frequency@CN_L_T_CH0" TargetMode="External"/><Relationship Id="rId42" Type="http://schemas.openxmlformats.org/officeDocument/2006/relationships/hyperlink" Target="mailto:VMON_THD+N@CN_R_W_CH6" TargetMode="External"/><Relationship Id="rId47" Type="http://schemas.openxmlformats.org/officeDocument/2006/relationships/hyperlink" Target="mailto:VMON_RMS@CN_R_T%20_CH4" TargetMode="External"/><Relationship Id="rId63" Type="http://schemas.openxmlformats.org/officeDocument/2006/relationships/hyperlink" Target="mailto:VMON_RMS@CN_L_T%20_CH8" TargetMode="External"/><Relationship Id="rId68" Type="http://schemas.openxmlformats.org/officeDocument/2006/relationships/hyperlink" Target="mailto:VMON_FFT_Peak_Magnitude@FH_R_T_CH12" TargetMode="External"/><Relationship Id="rId84" Type="http://schemas.openxmlformats.org/officeDocument/2006/relationships/hyperlink" Target="mailto:Green_FREQ@TONE3" TargetMode="External"/><Relationship Id="rId89" Type="http://schemas.openxmlformats.org/officeDocument/2006/relationships/hyperlink" Target="mailto:Green_PEAK_MAG@TONE1" TargetMode="External"/><Relationship Id="rId7" Type="http://schemas.openxmlformats.org/officeDocument/2006/relationships/hyperlink" Target="mailto:Riker_Trim@0x08" TargetMode="External"/><Relationship Id="rId71" Type="http://schemas.openxmlformats.org/officeDocument/2006/relationships/hyperlink" Target="mailto:VMON_RMS@FH_R_T%20_CH12" TargetMode="External"/><Relationship Id="rId92" Type="http://schemas.openxmlformats.org/officeDocument/2006/relationships/hyperlink" Target="mailto:Green_PEAK_MAG@TONE4" TargetMode="External"/><Relationship Id="rId2" Type="http://schemas.openxmlformats.org/officeDocument/2006/relationships/hyperlink" Target="mailto:Riker_VDD_Idle@Adams_LDO4" TargetMode="External"/><Relationship Id="rId16" Type="http://schemas.openxmlformats.org/officeDocument/2006/relationships/hyperlink" Target="mailto:Flash_Mode@Neon1%20_Cool_Strobe" TargetMode="External"/><Relationship Id="rId29" Type="http://schemas.openxmlformats.org/officeDocument/2006/relationships/hyperlink" Target="mailto:IMON_FFT_Peak_Magnitude@CN_L_W_CH3" TargetMode="External"/><Relationship Id="rId107" Type="http://schemas.openxmlformats.org/officeDocument/2006/relationships/hyperlink" Target="mailto:Penrose_Green_AC_Voltage@Ch0-3.4Klux" TargetMode="External"/><Relationship Id="rId11" Type="http://schemas.openxmlformats.org/officeDocument/2006/relationships/hyperlink" Target="mailto:Riker_ID@0x00" TargetMode="External"/><Relationship Id="rId24" Type="http://schemas.openxmlformats.org/officeDocument/2006/relationships/hyperlink" Target="mailto:IMON_THD_N@CN_L_T%20_CH1" TargetMode="External"/><Relationship Id="rId32" Type="http://schemas.openxmlformats.org/officeDocument/2006/relationships/hyperlink" Target="mailto:VMON_FFT_Peak_Magnitude@CN_R_T_CH4" TargetMode="External"/><Relationship Id="rId37" Type="http://schemas.openxmlformats.org/officeDocument/2006/relationships/hyperlink" Target="mailto:IMON_Frequency@CN_R_T%20_CH5" TargetMode="External"/><Relationship Id="rId40" Type="http://schemas.openxmlformats.org/officeDocument/2006/relationships/hyperlink" Target="mailto:VMON_FFT_Peak_Magnitude@CN_R_W_CH6" TargetMode="External"/><Relationship Id="rId45" Type="http://schemas.openxmlformats.org/officeDocument/2006/relationships/hyperlink" Target="mailto:IMON_Frequency@CN_R_W%20_CH7" TargetMode="External"/><Relationship Id="rId53" Type="http://schemas.openxmlformats.org/officeDocument/2006/relationships/hyperlink" Target="mailto:IMON_Frequency@FH_L_T%20_CH9" TargetMode="External"/><Relationship Id="rId58" Type="http://schemas.openxmlformats.org/officeDocument/2006/relationships/hyperlink" Target="mailto:VMON_THD+N@FH_L_W_CH10" TargetMode="External"/><Relationship Id="rId66" Type="http://schemas.openxmlformats.org/officeDocument/2006/relationships/hyperlink" Target="mailto:VMON_THD+N@FH_R_T_CH12" TargetMode="External"/><Relationship Id="rId74" Type="http://schemas.openxmlformats.org/officeDocument/2006/relationships/hyperlink" Target="mailto:VMON_THD+N@FH_R_W_CH14" TargetMode="External"/><Relationship Id="rId79" Type="http://schemas.openxmlformats.org/officeDocument/2006/relationships/hyperlink" Target="mailto:IMON_RMS@FH_R_W%20_CH15" TargetMode="External"/><Relationship Id="rId87" Type="http://schemas.openxmlformats.org/officeDocument/2006/relationships/hyperlink" Target="mailto:Green_FREQ@TONE6" TargetMode="External"/><Relationship Id="rId102" Type="http://schemas.openxmlformats.org/officeDocument/2006/relationships/hyperlink" Target="mailto:Green_DC_Ratio@Green-13.6Klux" TargetMode="External"/><Relationship Id="rId5" Type="http://schemas.openxmlformats.org/officeDocument/2006/relationships/hyperlink" Target="mailto:Riker_Trace_ID@0x04" TargetMode="External"/><Relationship Id="rId61" Type="http://schemas.openxmlformats.org/officeDocument/2006/relationships/hyperlink" Target="mailto:IMON_Frequency@FH_L_W%20_CH11" TargetMode="External"/><Relationship Id="rId82" Type="http://schemas.openxmlformats.org/officeDocument/2006/relationships/hyperlink" Target="mailto:Green_FREQ@TONE1" TargetMode="External"/><Relationship Id="rId90" Type="http://schemas.openxmlformats.org/officeDocument/2006/relationships/hyperlink" Target="mailto:Green_PEAK_MAG@TONE2" TargetMode="External"/><Relationship Id="rId95" Type="http://schemas.openxmlformats.org/officeDocument/2006/relationships/hyperlink" Target="mailto:Green_PEAK_MAG@TONE7" TargetMode="External"/><Relationship Id="rId19" Type="http://schemas.openxmlformats.org/officeDocument/2006/relationships/hyperlink" Target="mailto:Flash_Mode@Neon2%20_Amber_Strobe" TargetMode="External"/><Relationship Id="rId14" Type="http://schemas.openxmlformats.org/officeDocument/2006/relationships/hyperlink" Target="mailto:Flash_Mode@Neon2%20_Cool_Strobe" TargetMode="External"/><Relationship Id="rId22" Type="http://schemas.openxmlformats.org/officeDocument/2006/relationships/hyperlink" Target="mailto:VMON_THD_N@CN_L_T%20_CH0" TargetMode="External"/><Relationship Id="rId27" Type="http://schemas.openxmlformats.org/officeDocument/2006/relationships/hyperlink" Target="mailto:VMON_Frequency@CN_L_W%20_CH2" TargetMode="External"/><Relationship Id="rId30" Type="http://schemas.openxmlformats.org/officeDocument/2006/relationships/hyperlink" Target="mailto:IMON_Frequency@CN_L_W%20_CH3" TargetMode="External"/><Relationship Id="rId35" Type="http://schemas.openxmlformats.org/officeDocument/2006/relationships/hyperlink" Target="mailto:VMON_RMS@CN_R_T%20_CH4" TargetMode="External"/><Relationship Id="rId43" Type="http://schemas.openxmlformats.org/officeDocument/2006/relationships/hyperlink" Target="mailto:VMON_RMS@CN_R_T%20_CH4" TargetMode="External"/><Relationship Id="rId48" Type="http://schemas.openxmlformats.org/officeDocument/2006/relationships/hyperlink" Target="mailto:VMON_FFT_Peak_Magnitude@FH_L_T_CH8" TargetMode="External"/><Relationship Id="rId56" Type="http://schemas.openxmlformats.org/officeDocument/2006/relationships/hyperlink" Target="mailto:VMON_FFT_Peak_Magnitude@FH_L_W_CH10" TargetMode="External"/><Relationship Id="rId64" Type="http://schemas.openxmlformats.org/officeDocument/2006/relationships/hyperlink" Target="mailto:VMON_FFT_Peak_Magnitude@FH_R_T_CH12" TargetMode="External"/><Relationship Id="rId69" Type="http://schemas.openxmlformats.org/officeDocument/2006/relationships/hyperlink" Target="mailto:IMON_Frequency@FH_R_T_CH13" TargetMode="External"/><Relationship Id="rId77" Type="http://schemas.openxmlformats.org/officeDocument/2006/relationships/hyperlink" Target="mailto:IMON_Frequency@FH_R_W_CH15" TargetMode="External"/><Relationship Id="rId100" Type="http://schemas.openxmlformats.org/officeDocument/2006/relationships/hyperlink" Target="mailto:Green_DC_Voltage@Ch0-13.6Klux" TargetMode="External"/><Relationship Id="rId105" Type="http://schemas.openxmlformats.org/officeDocument/2006/relationships/hyperlink" Target="mailto:Penrose_IR_AC_Voltage@Ch1-4W/m%5E2" TargetMode="External"/><Relationship Id="rId8" Type="http://schemas.openxmlformats.org/officeDocument/2006/relationships/hyperlink" Target="mailto:Riker_Trim@0x09" TargetMode="External"/><Relationship Id="rId51" Type="http://schemas.openxmlformats.org/officeDocument/2006/relationships/hyperlink" Target="mailto:VMON_RMS@CN_L_T%20_CH8" TargetMode="External"/><Relationship Id="rId72" Type="http://schemas.openxmlformats.org/officeDocument/2006/relationships/hyperlink" Target="mailto:VMON_FFT_Peak_Magnitude@FH_R_W_CH14" TargetMode="External"/><Relationship Id="rId80" Type="http://schemas.openxmlformats.org/officeDocument/2006/relationships/hyperlink" Target="mailto:Loop_Test@SPK_CN_L_T_To_4x_Mic" TargetMode="External"/><Relationship Id="rId85" Type="http://schemas.openxmlformats.org/officeDocument/2006/relationships/hyperlink" Target="mailto:Green_FREQ@TONE4" TargetMode="External"/><Relationship Id="rId93" Type="http://schemas.openxmlformats.org/officeDocument/2006/relationships/hyperlink" Target="mailto:Green_PEAK_MAG@TONE5" TargetMode="External"/><Relationship Id="rId98" Type="http://schemas.openxmlformats.org/officeDocument/2006/relationships/hyperlink" Target="mailto:DC_Voltage@Ch1-3.4Klux" TargetMode="External"/><Relationship Id="rId3" Type="http://schemas.openxmlformats.org/officeDocument/2006/relationships/hyperlink" Target="mailto:Riker_ID@0x00" TargetMode="External"/><Relationship Id="rId12" Type="http://schemas.openxmlformats.org/officeDocument/2006/relationships/hyperlink" Target="mailto:Riker_ID@0x01" TargetMode="External"/><Relationship Id="rId17" Type="http://schemas.openxmlformats.org/officeDocument/2006/relationships/hyperlink" Target="mailto:Flash_Mode@4x_Strobe" TargetMode="External"/><Relationship Id="rId25" Type="http://schemas.openxmlformats.org/officeDocument/2006/relationships/hyperlink" Target="mailto:IMON_RMS@CN_L_T%20_CH1" TargetMode="External"/><Relationship Id="rId33" Type="http://schemas.openxmlformats.org/officeDocument/2006/relationships/hyperlink" Target="mailto:VMON_Frequency@CN_R_T%20_CH4" TargetMode="External"/><Relationship Id="rId38" Type="http://schemas.openxmlformats.org/officeDocument/2006/relationships/hyperlink" Target="mailto:IMON_THD+N@CN_R_T_CH5" TargetMode="External"/><Relationship Id="rId46" Type="http://schemas.openxmlformats.org/officeDocument/2006/relationships/hyperlink" Target="mailto:IMON_THD+N@CN_R_W_CH7" TargetMode="External"/><Relationship Id="rId59" Type="http://schemas.openxmlformats.org/officeDocument/2006/relationships/hyperlink" Target="mailto:VMON_RMS@FH_L_W%20_CH10" TargetMode="External"/><Relationship Id="rId67" Type="http://schemas.openxmlformats.org/officeDocument/2006/relationships/hyperlink" Target="mailto:VMON_RMS@FH_R_T%20_CH12" TargetMode="External"/><Relationship Id="rId103" Type="http://schemas.openxmlformats.org/officeDocument/2006/relationships/hyperlink" Target="mailto:Green_DC_Ratio@Green-13.6Klux" TargetMode="External"/><Relationship Id="rId108" Type="http://schemas.openxmlformats.org/officeDocument/2006/relationships/printerSettings" Target="../printerSettings/printerSettings3.bin"/><Relationship Id="rId20" Type="http://schemas.openxmlformats.org/officeDocument/2006/relationships/hyperlink" Target="mailto:Borris_Boost@Master_Slave_OTP_VER" TargetMode="External"/><Relationship Id="rId41" Type="http://schemas.openxmlformats.org/officeDocument/2006/relationships/hyperlink" Target="mailto:VMON_Frequency@CN_R_W%20_CH6" TargetMode="External"/><Relationship Id="rId54" Type="http://schemas.openxmlformats.org/officeDocument/2006/relationships/hyperlink" Target="mailto:IMON_THD+N@FH_L_T_CH9" TargetMode="External"/><Relationship Id="rId62" Type="http://schemas.openxmlformats.org/officeDocument/2006/relationships/hyperlink" Target="mailto:IMON_THD+N@FH_L_W_CH11" TargetMode="External"/><Relationship Id="rId70" Type="http://schemas.openxmlformats.org/officeDocument/2006/relationships/hyperlink" Target="mailto:IMON_THD+N@FH_R_T_CH13" TargetMode="External"/><Relationship Id="rId75" Type="http://schemas.openxmlformats.org/officeDocument/2006/relationships/hyperlink" Target="mailto:VMON_RMS@FH_R_W%20_CH14" TargetMode="External"/><Relationship Id="rId83" Type="http://schemas.openxmlformats.org/officeDocument/2006/relationships/hyperlink" Target="mailto:Green_FREQ@TONE2" TargetMode="External"/><Relationship Id="rId88" Type="http://schemas.openxmlformats.org/officeDocument/2006/relationships/hyperlink" Target="mailto:Green_FREQ@TONE7" TargetMode="External"/><Relationship Id="rId91" Type="http://schemas.openxmlformats.org/officeDocument/2006/relationships/hyperlink" Target="mailto:Green_PEAK_MAG@TONE3" TargetMode="External"/><Relationship Id="rId96" Type="http://schemas.openxmlformats.org/officeDocument/2006/relationships/hyperlink" Target="mailto:DC_FREQ@TONE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Riker_Trace_ID@0x04" TargetMode="External"/><Relationship Id="rId15" Type="http://schemas.openxmlformats.org/officeDocument/2006/relationships/hyperlink" Target="mailto:Flash_Mode@Neon1%20_Amber_Strobe" TargetMode="External"/><Relationship Id="rId23" Type="http://schemas.openxmlformats.org/officeDocument/2006/relationships/hyperlink" Target="mailto:IMON_Frequency@CN_L_T%20_CH1" TargetMode="External"/><Relationship Id="rId28" Type="http://schemas.openxmlformats.org/officeDocument/2006/relationships/hyperlink" Target="mailto:VMON_WHD_N@CN_L_W_CH2" TargetMode="External"/><Relationship Id="rId36" Type="http://schemas.openxmlformats.org/officeDocument/2006/relationships/hyperlink" Target="mailto:VMON_FFT_Peak_Magnitude@CN_R_T_CH4" TargetMode="External"/><Relationship Id="rId49" Type="http://schemas.openxmlformats.org/officeDocument/2006/relationships/hyperlink" Target="mailto:VMON_Frequency@FH_L_T%20_CH8" TargetMode="External"/><Relationship Id="rId57" Type="http://schemas.openxmlformats.org/officeDocument/2006/relationships/hyperlink" Target="mailto:VMON_Frequency@FH_L_W_CH10" TargetMode="External"/><Relationship Id="rId106" Type="http://schemas.openxmlformats.org/officeDocument/2006/relationships/hyperlink" Target="mailto:Penrose_Green_AC_Voltage@Ch1-3.4Klux" TargetMode="External"/><Relationship Id="rId10" Type="http://schemas.openxmlformats.org/officeDocument/2006/relationships/hyperlink" Target="mailto:Riker_Trace_ID@0x04" TargetMode="External"/><Relationship Id="rId31" Type="http://schemas.openxmlformats.org/officeDocument/2006/relationships/hyperlink" Target="mailto:IMON_THD+N@CN_L_W_CH3" TargetMode="External"/><Relationship Id="rId44" Type="http://schemas.openxmlformats.org/officeDocument/2006/relationships/hyperlink" Target="mailto:IMON_FFT_Peak_Magnitude@CN_R_W_CH7" TargetMode="External"/><Relationship Id="rId52" Type="http://schemas.openxmlformats.org/officeDocument/2006/relationships/hyperlink" Target="mailto:VMON_FFT_Peak_Magnitude@FH_L_T_CH8" TargetMode="External"/><Relationship Id="rId60" Type="http://schemas.openxmlformats.org/officeDocument/2006/relationships/hyperlink" Target="mailto:IMON_FFT_Peak_Magnitude@FH_L_W_CH11" TargetMode="External"/><Relationship Id="rId65" Type="http://schemas.openxmlformats.org/officeDocument/2006/relationships/hyperlink" Target="mailto:VMON_Frequency@FH_R_T_CH12" TargetMode="External"/><Relationship Id="rId73" Type="http://schemas.openxmlformats.org/officeDocument/2006/relationships/hyperlink" Target="mailto:VMON_Frequency@FH_R_W_CH14" TargetMode="External"/><Relationship Id="rId78" Type="http://schemas.openxmlformats.org/officeDocument/2006/relationships/hyperlink" Target="mailto:IMON_THD+N@FH_R_W_CH15" TargetMode="External"/><Relationship Id="rId81" Type="http://schemas.openxmlformats.org/officeDocument/2006/relationships/hyperlink" Target="mailto:FREQ@IR1_TONE1" TargetMode="External"/><Relationship Id="rId86" Type="http://schemas.openxmlformats.org/officeDocument/2006/relationships/hyperlink" Target="mailto:Green_FREQ@TONE5" TargetMode="External"/><Relationship Id="rId94" Type="http://schemas.openxmlformats.org/officeDocument/2006/relationships/hyperlink" Target="mailto:Green_PEAK_MAG@TONE6" TargetMode="External"/><Relationship Id="rId99" Type="http://schemas.openxmlformats.org/officeDocument/2006/relationships/hyperlink" Target="mailto:Green_DC_FREQ@TONE1-13.6Klux" TargetMode="External"/><Relationship Id="rId101" Type="http://schemas.openxmlformats.org/officeDocument/2006/relationships/hyperlink" Target="mailto:Green_DC_Voltage@Ch1-13.6Klux" TargetMode="External"/><Relationship Id="rId4" Type="http://schemas.openxmlformats.org/officeDocument/2006/relationships/hyperlink" Target="mailto:Riker_ID@0x01" TargetMode="External"/><Relationship Id="rId9" Type="http://schemas.openxmlformats.org/officeDocument/2006/relationships/hyperlink" Target="mailto:Riker_Trace_ID@0x04" TargetMode="External"/><Relationship Id="rId13" Type="http://schemas.openxmlformats.org/officeDocument/2006/relationships/hyperlink" Target="mailto:Torch_Mode@2x_Amber_Strobe" TargetMode="External"/><Relationship Id="rId18" Type="http://schemas.openxmlformats.org/officeDocument/2006/relationships/hyperlink" Target="mailto:Torch_Mode@2x_Cool_Strobe" TargetMode="External"/><Relationship Id="rId39" Type="http://schemas.openxmlformats.org/officeDocument/2006/relationships/hyperlink" Target="mailto:VMON_RMS@CN_R_T%20_CH4" TargetMode="External"/><Relationship Id="rId34" Type="http://schemas.openxmlformats.org/officeDocument/2006/relationships/hyperlink" Target="mailto:VMON_THD_N@CN_R_T_CH4" TargetMode="External"/><Relationship Id="rId50" Type="http://schemas.openxmlformats.org/officeDocument/2006/relationships/hyperlink" Target="mailto:VMON_THD+N@FH_L_T_CH8" TargetMode="External"/><Relationship Id="rId55" Type="http://schemas.openxmlformats.org/officeDocument/2006/relationships/hyperlink" Target="mailto:VMON_RMS@CN_L_T%20_CH8" TargetMode="External"/><Relationship Id="rId76" Type="http://schemas.openxmlformats.org/officeDocument/2006/relationships/hyperlink" Target="mailto:IMON_FFT_Peak_Magnitude@FH_R_W_CH15" TargetMode="External"/><Relationship Id="rId97" Type="http://schemas.openxmlformats.org/officeDocument/2006/relationships/hyperlink" Target="mailto:DC_Voltage@Ch0-3.4Klux" TargetMode="External"/><Relationship Id="rId104" Type="http://schemas.openxmlformats.org/officeDocument/2006/relationships/hyperlink" Target="mailto:Penrose_IR_AC_Voltage@Ch0-4W/m%5E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9" Type="http://schemas.openxmlformats.org/officeDocument/2006/relationships/hyperlink" Target="mailto:Loop_test@SPK_CN_L_T_To_4x_Mic_LRTH"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42" Type="http://schemas.openxmlformats.org/officeDocument/2006/relationships/hyperlink" Target="mailto:PK_MAG@LRTH_TM-Disable" TargetMode="External"/><Relationship Id="rId47" Type="http://schemas.openxmlformats.org/officeDocument/2006/relationships/hyperlink" Target="mailto:DC_MAG@LRTH_TM-Disable" TargetMode="External"/><Relationship Id="rId50" Type="http://schemas.openxmlformats.org/officeDocument/2006/relationships/hyperlink" Target="mailto:PK_MAG@CRTH_TM-Disable" TargetMode="External"/><Relationship Id="rId55" Type="http://schemas.openxmlformats.org/officeDocument/2006/relationships/hyperlink" Target="mailto:DC_MAG@CRTH_Compass-Disable"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46" Type="http://schemas.openxmlformats.org/officeDocument/2006/relationships/hyperlink" Target="mailto:PK_MAG@LRTH_EDGE_R-Disable"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41" Type="http://schemas.openxmlformats.org/officeDocument/2006/relationships/hyperlink" Target="mailto:DC_MAG@LRTH_HOUSING-Disable" TargetMode="External"/><Relationship Id="rId54" Type="http://schemas.openxmlformats.org/officeDocument/2006/relationships/hyperlink" Target="mailto:DC_MAG@CRTH_Housing-Disable"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40" Type="http://schemas.openxmlformats.org/officeDocument/2006/relationships/hyperlink" Target="mailto:PK_MAG@LRTH_TM" TargetMode="External"/><Relationship Id="rId45" Type="http://schemas.openxmlformats.org/officeDocument/2006/relationships/hyperlink" Target="mailto:PK_MAG@LRTH_EDGE_L-Disable" TargetMode="External"/><Relationship Id="rId53" Type="http://schemas.openxmlformats.org/officeDocument/2006/relationships/hyperlink" Target="mailto:PK_MAG@CRTH_EDGE_R-Disable" TargetMode="External"/><Relationship Id="rId58" Type="http://schemas.openxmlformats.org/officeDocument/2006/relationships/printerSettings" Target="../printerSettings/printerSettings5.bin"/><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49" Type="http://schemas.openxmlformats.org/officeDocument/2006/relationships/hyperlink" Target="mailto:DC_MAG@LRTH_EDGE_R-Disable" TargetMode="External"/><Relationship Id="rId57" Type="http://schemas.openxmlformats.org/officeDocument/2006/relationships/hyperlink" Target="mailto:DC_MAG@CRTH_EDGE_R-Disable"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4" Type="http://schemas.openxmlformats.org/officeDocument/2006/relationships/hyperlink" Target="mailto:PK_MAG@LRTH_HOUSING-Disable" TargetMode="External"/><Relationship Id="rId52" Type="http://schemas.openxmlformats.org/officeDocument/2006/relationships/hyperlink" Target="mailto:PK_MAG@CRTH_Compass-Disable"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43" Type="http://schemas.openxmlformats.org/officeDocument/2006/relationships/hyperlink" Target="mailto:PK_MAG@CRTH_Housing" TargetMode="External"/><Relationship Id="rId48" Type="http://schemas.openxmlformats.org/officeDocument/2006/relationships/hyperlink" Target="mailto:DC_MAG@LRTH_EDGE_L-Disable" TargetMode="External"/><Relationship Id="rId56" Type="http://schemas.openxmlformats.org/officeDocument/2006/relationships/hyperlink" Target="mailto:DC_MAG@CRTH_TM-Disable" TargetMode="External"/><Relationship Id="rId8" Type="http://schemas.openxmlformats.org/officeDocument/2006/relationships/hyperlink" Target="mailto:PMU_Button_Test@Power" TargetMode="External"/><Relationship Id="rId51" Type="http://schemas.openxmlformats.org/officeDocument/2006/relationships/hyperlink" Target="mailto:PK_MAG@CRTH_Housing-Disable" TargetMode="External"/><Relationship Id="rId3" Type="http://schemas.openxmlformats.org/officeDocument/2006/relationships/hyperlink" Target="mailto:Test_IRQ@TCON_L_FH-Detect"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74" Type="http://schemas.openxmlformats.org/officeDocument/2006/relationships/printerSettings" Target="../printerSettings/printerSettings6.bin"/><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7"/>
  <sheetViews>
    <sheetView showGridLines="0" tabSelected="1" topLeftCell="A562" workbookViewId="0">
      <selection activeCell="A583" sqref="A583"/>
    </sheetView>
  </sheetViews>
  <sheetFormatPr defaultColWidth="70.625" defaultRowHeight="16.350000000000001" customHeight="1"/>
  <cols>
    <col min="1" max="1" width="117.375" style="1" customWidth="1"/>
    <col min="2" max="2" width="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1391</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1296</v>
      </c>
      <c r="B6" s="10"/>
      <c r="C6" s="11">
        <f>DATE(2020,1,6)</f>
        <v>43836</v>
      </c>
      <c r="D6" s="12" t="s">
        <v>1391</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09" t="s">
        <v>1297</v>
      </c>
      <c r="B7" s="16"/>
      <c r="C7" s="16"/>
      <c r="D7" s="16"/>
    </row>
    <row r="8" spans="1:255" ht="17.100000000000001" customHeight="1">
      <c r="A8" s="110" t="s">
        <v>1300</v>
      </c>
      <c r="B8" s="16"/>
      <c r="C8" s="16"/>
      <c r="D8" s="16"/>
    </row>
    <row r="9" spans="1:255" ht="17.100000000000001" customHeight="1">
      <c r="A9" s="109" t="s">
        <v>1301</v>
      </c>
      <c r="B9" s="16"/>
      <c r="C9" s="16"/>
      <c r="D9" s="16"/>
    </row>
    <row r="10" spans="1:255" ht="16.350000000000001" customHeight="1">
      <c r="A10" s="109" t="s">
        <v>1298</v>
      </c>
      <c r="B10" s="16"/>
      <c r="C10" s="16"/>
      <c r="D10" s="16"/>
    </row>
    <row r="11" spans="1:255" ht="16.350000000000001" customHeight="1">
      <c r="A11" s="109" t="s">
        <v>1299</v>
      </c>
      <c r="B11" s="16"/>
      <c r="C11" s="16"/>
      <c r="D11" s="16"/>
    </row>
    <row r="12" spans="1:255" ht="16.350000000000001" customHeight="1">
      <c r="A12" s="109" t="s">
        <v>1302</v>
      </c>
      <c r="B12" s="16"/>
      <c r="C12" s="16"/>
      <c r="D12" s="16"/>
    </row>
    <row r="13" spans="1:255" ht="16.350000000000001" customHeight="1">
      <c r="A13" s="109" t="s">
        <v>1305</v>
      </c>
      <c r="B13" s="16"/>
      <c r="C13" s="16"/>
      <c r="D13" s="16"/>
    </row>
    <row r="14" spans="1:255" ht="16.350000000000001" customHeight="1">
      <c r="A14" s="109" t="s">
        <v>1303</v>
      </c>
      <c r="B14" s="16"/>
      <c r="C14" s="16"/>
      <c r="D14" s="16"/>
    </row>
    <row r="15" spans="1:255" ht="16.350000000000001" customHeight="1" thickBot="1">
      <c r="A15" s="109" t="s">
        <v>1304</v>
      </c>
      <c r="B15" s="16"/>
      <c r="C15" s="16"/>
      <c r="D15" s="16"/>
    </row>
    <row r="16" spans="1:255" ht="16.350000000000001" customHeight="1" thickBot="1">
      <c r="A16" s="9" t="s">
        <v>1296</v>
      </c>
      <c r="B16" s="10"/>
      <c r="C16" s="11">
        <f>DATE(2020,1,6)</f>
        <v>43836</v>
      </c>
      <c r="D16" s="12" t="s">
        <v>1391</v>
      </c>
    </row>
    <row r="17" spans="1:255" ht="16.350000000000001" customHeight="1">
      <c r="A17" s="109" t="s">
        <v>1297</v>
      </c>
      <c r="B17" s="16"/>
      <c r="C17" s="16"/>
      <c r="D17" s="16"/>
    </row>
    <row r="18" spans="1:255" ht="16.350000000000001" customHeight="1">
      <c r="A18" s="110" t="s">
        <v>1300</v>
      </c>
      <c r="B18" s="16"/>
      <c r="C18" s="16"/>
      <c r="D18" s="16"/>
    </row>
    <row r="19" spans="1:255" ht="16.350000000000001" customHeight="1">
      <c r="A19" s="109" t="s">
        <v>1309</v>
      </c>
      <c r="B19" s="16"/>
      <c r="C19" s="16"/>
      <c r="D19" s="16"/>
    </row>
    <row r="20" spans="1:255" ht="16.350000000000001" customHeight="1">
      <c r="A20" s="109" t="s">
        <v>1310</v>
      </c>
      <c r="B20" s="16"/>
      <c r="C20" s="16"/>
      <c r="D20" s="16"/>
    </row>
    <row r="21" spans="1:255" ht="16.350000000000001" customHeight="1">
      <c r="A21" s="111" t="s">
        <v>1311</v>
      </c>
      <c r="B21" s="16"/>
      <c r="C21" s="16"/>
      <c r="D21" s="16"/>
    </row>
    <row r="22" spans="1:255" ht="16.350000000000001" customHeight="1">
      <c r="A22" s="109" t="s">
        <v>1312</v>
      </c>
      <c r="B22" s="16"/>
      <c r="C22" s="16"/>
      <c r="D22" s="16"/>
    </row>
    <row r="23" spans="1:255" ht="16.350000000000001" customHeight="1">
      <c r="A23" s="112" t="s">
        <v>1317</v>
      </c>
      <c r="B23" s="113"/>
      <c r="C23" s="113"/>
      <c r="D23" s="11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09" t="s">
        <v>1313</v>
      </c>
      <c r="B24" s="16"/>
      <c r="C24" s="16"/>
      <c r="D24" s="16"/>
    </row>
    <row r="25" spans="1:255" ht="16.350000000000001" customHeight="1" thickBot="1">
      <c r="A25" s="109" t="s">
        <v>1314</v>
      </c>
      <c r="B25" s="16"/>
      <c r="C25" s="16"/>
      <c r="D25" s="16"/>
    </row>
    <row r="26" spans="1:255" ht="16.350000000000001" customHeight="1" thickBot="1">
      <c r="A26" s="9" t="s">
        <v>1338</v>
      </c>
      <c r="B26" s="10"/>
      <c r="C26" s="11">
        <f>DATE(2020,1,9)</f>
        <v>43839</v>
      </c>
      <c r="D26" s="12" t="s">
        <v>1391</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09" t="s">
        <v>1339</v>
      </c>
      <c r="B27" s="16"/>
      <c r="C27" s="16"/>
      <c r="D27" s="16"/>
    </row>
    <row r="28" spans="1:255" ht="16.350000000000001" customHeight="1">
      <c r="A28" s="111" t="s">
        <v>1340</v>
      </c>
    </row>
    <row r="29" spans="1:255" ht="16.350000000000001" customHeight="1">
      <c r="A29" s="111" t="s">
        <v>1341</v>
      </c>
    </row>
    <row r="30" spans="1:255" ht="16.350000000000001" customHeight="1" thickBot="1">
      <c r="A30" s="111" t="s">
        <v>1342</v>
      </c>
    </row>
    <row r="31" spans="1:255" ht="16.350000000000001" customHeight="1" thickBot="1">
      <c r="A31" s="9" t="s">
        <v>1345</v>
      </c>
      <c r="B31" s="10"/>
      <c r="C31" s="11">
        <f>DATE(2020,1,10)</f>
        <v>43840</v>
      </c>
      <c r="D31" s="12" t="s">
        <v>1391</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1346</v>
      </c>
      <c r="B32" s="16"/>
      <c r="C32" s="16"/>
      <c r="D32" s="16"/>
    </row>
    <row r="33" spans="1:255" ht="16.350000000000001" customHeight="1">
      <c r="A33" s="16" t="s">
        <v>1347</v>
      </c>
      <c r="B33" s="16"/>
      <c r="C33" s="16"/>
      <c r="D33" s="16"/>
    </row>
    <row r="34" spans="1:255" ht="16.350000000000001" customHeight="1">
      <c r="A34" s="16" t="s">
        <v>1348</v>
      </c>
      <c r="B34" s="16"/>
      <c r="C34" s="16"/>
      <c r="D34" s="16"/>
    </row>
    <row r="35" spans="1:255" ht="16.350000000000001" customHeight="1">
      <c r="A35" s="109" t="s">
        <v>1303</v>
      </c>
      <c r="B35" s="16"/>
      <c r="C35" s="16"/>
      <c r="D35" s="16"/>
    </row>
    <row r="36" spans="1:255" ht="16.350000000000001" customHeight="1">
      <c r="A36" s="16" t="s">
        <v>1350</v>
      </c>
      <c r="B36" s="16"/>
      <c r="C36" s="16"/>
      <c r="D36" s="16"/>
    </row>
    <row r="37" spans="1:255" ht="16.350000000000001" customHeight="1">
      <c r="A37" s="16" t="s">
        <v>1351</v>
      </c>
      <c r="B37" s="16"/>
      <c r="C37" s="16"/>
      <c r="D37" s="16"/>
    </row>
    <row r="38" spans="1:255" ht="16.350000000000001" customHeight="1">
      <c r="A38" s="16" t="s">
        <v>1352</v>
      </c>
      <c r="B38" s="16"/>
      <c r="C38" s="16"/>
      <c r="D38" s="16"/>
    </row>
    <row r="39" spans="1:255" ht="16.350000000000001" customHeight="1" thickBot="1">
      <c r="A39" s="16" t="s">
        <v>1353</v>
      </c>
      <c r="B39" s="16"/>
      <c r="C39" s="16"/>
      <c r="D39" s="16"/>
    </row>
    <row r="40" spans="1:255" ht="16.350000000000001" customHeight="1" thickBot="1">
      <c r="A40" s="9" t="s">
        <v>1355</v>
      </c>
      <c r="B40" s="10"/>
      <c r="C40" s="11">
        <f>DATE(2020,1,11)</f>
        <v>43841</v>
      </c>
      <c r="D40" s="12" t="s">
        <v>1391</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09" t="s">
        <v>1302</v>
      </c>
      <c r="B41" s="16"/>
      <c r="C41" s="16"/>
      <c r="D41" s="16"/>
    </row>
    <row r="42" spans="1:255" ht="16.350000000000001" customHeight="1">
      <c r="A42" s="109" t="s">
        <v>1357</v>
      </c>
      <c r="B42" s="16"/>
      <c r="C42" s="16"/>
      <c r="D42" s="16"/>
    </row>
    <row r="43" spans="1:255" ht="16.350000000000001" customHeight="1">
      <c r="A43" s="109" t="s">
        <v>1356</v>
      </c>
      <c r="B43" s="16"/>
      <c r="C43" s="16"/>
      <c r="D43" s="16"/>
    </row>
    <row r="44" spans="1:255" ht="16.350000000000001" customHeight="1">
      <c r="A44" s="109" t="s">
        <v>1358</v>
      </c>
      <c r="B44" s="16"/>
      <c r="C44" s="16"/>
      <c r="D44" s="16"/>
    </row>
    <row r="45" spans="1:255" ht="16.350000000000001" customHeight="1">
      <c r="A45" s="109" t="s">
        <v>1359</v>
      </c>
      <c r="B45" s="16"/>
      <c r="C45" s="16"/>
      <c r="D45" s="16"/>
    </row>
    <row r="46" spans="1:255" ht="16.350000000000001" customHeight="1">
      <c r="A46" s="109" t="s">
        <v>1313</v>
      </c>
      <c r="B46" s="16"/>
      <c r="C46" s="16"/>
      <c r="D46" s="16"/>
    </row>
    <row r="47" spans="1:255" ht="16.5" customHeight="1" thickBot="1">
      <c r="A47" s="109" t="s">
        <v>1360</v>
      </c>
      <c r="B47" s="16"/>
      <c r="C47" s="16"/>
      <c r="D47" s="16"/>
    </row>
    <row r="48" spans="1:255" ht="16.350000000000001" customHeight="1" thickBot="1">
      <c r="A48" s="9" t="s">
        <v>1366</v>
      </c>
      <c r="B48" s="10"/>
      <c r="C48" s="11">
        <f>DATE(2020,1,11)</f>
        <v>43841</v>
      </c>
      <c r="D48" s="12" t="s">
        <v>1391</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09" t="s">
        <v>1385</v>
      </c>
      <c r="B49" s="16"/>
      <c r="C49" s="16"/>
      <c r="D49" s="16"/>
    </row>
    <row r="50" spans="1:255" ht="16.350000000000001" customHeight="1" thickBot="1">
      <c r="A50" s="109" t="s">
        <v>1393</v>
      </c>
      <c r="B50" s="16"/>
      <c r="C50" s="16"/>
      <c r="D50" s="16"/>
    </row>
    <row r="51" spans="1:255" ht="16.350000000000001" customHeight="1" thickBot="1">
      <c r="A51" s="9" t="s">
        <v>1373</v>
      </c>
      <c r="B51" s="10"/>
      <c r="C51" s="11">
        <f>DATE(2020,1,13)</f>
        <v>43843</v>
      </c>
      <c r="D51" s="12" t="s">
        <v>1391</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09" t="s">
        <v>1386</v>
      </c>
      <c r="B52" s="16"/>
      <c r="C52" s="16"/>
      <c r="D52" s="16"/>
    </row>
    <row r="53" spans="1:255" ht="16.350000000000001" customHeight="1">
      <c r="A53" s="109" t="s">
        <v>1387</v>
      </c>
      <c r="B53" s="16"/>
      <c r="C53" s="16"/>
      <c r="D53" s="16"/>
    </row>
    <row r="54" spans="1:255" ht="16.350000000000001" customHeight="1">
      <c r="A54" s="109" t="s">
        <v>1388</v>
      </c>
      <c r="B54" s="16"/>
      <c r="C54" s="16"/>
      <c r="D54" s="16"/>
    </row>
    <row r="55" spans="1:255" ht="16.350000000000001" customHeight="1">
      <c r="A55" s="109" t="s">
        <v>1389</v>
      </c>
      <c r="B55" s="16"/>
      <c r="C55" s="16"/>
      <c r="D55" s="16"/>
    </row>
    <row r="56" spans="1:255" ht="16.350000000000001" customHeight="1" thickBot="1">
      <c r="A56" s="109" t="s">
        <v>1390</v>
      </c>
      <c r="B56" s="16"/>
      <c r="C56" s="16"/>
      <c r="D56" s="16"/>
    </row>
    <row r="57" spans="1:255" ht="16.350000000000001" customHeight="1" thickBot="1">
      <c r="A57" s="9" t="s">
        <v>1383</v>
      </c>
      <c r="B57" s="10"/>
      <c r="C57" s="11">
        <f>DATE(2020,1,13)</f>
        <v>43843</v>
      </c>
      <c r="D57" s="12" t="s">
        <v>1391</v>
      </c>
    </row>
    <row r="58" spans="1:255" ht="16.350000000000001" customHeight="1">
      <c r="A58" s="109" t="s">
        <v>1313</v>
      </c>
      <c r="B58" s="16"/>
      <c r="C58" s="16"/>
      <c r="D58" s="16"/>
    </row>
    <row r="59" spans="1:255" ht="16.350000000000001" customHeight="1" thickBot="1">
      <c r="A59" s="109" t="s">
        <v>1384</v>
      </c>
      <c r="B59" s="109" t="s">
        <v>1397</v>
      </c>
      <c r="C59" s="16"/>
      <c r="D59" s="16"/>
    </row>
    <row r="60" spans="1:255" ht="16.350000000000001" customHeight="1" thickBot="1">
      <c r="A60" s="9" t="s">
        <v>1396</v>
      </c>
      <c r="B60" s="10"/>
      <c r="C60" s="11">
        <f>DATE(2020,1,14)</f>
        <v>43844</v>
      </c>
      <c r="D60" s="12" t="s">
        <v>1391</v>
      </c>
    </row>
    <row r="61" spans="1:255" ht="16.350000000000001" customHeight="1">
      <c r="A61" s="109" t="s">
        <v>1302</v>
      </c>
      <c r="B61" s="16"/>
      <c r="C61" s="16"/>
      <c r="D61" s="16"/>
    </row>
    <row r="62" spans="1:255" ht="16.350000000000001" customHeight="1">
      <c r="A62" s="109" t="s">
        <v>1398</v>
      </c>
      <c r="B62" s="109" t="s">
        <v>1401</v>
      </c>
      <c r="C62" s="16"/>
      <c r="D62" s="16"/>
    </row>
    <row r="63" spans="1:255" ht="16.350000000000001" customHeight="1">
      <c r="A63" s="109" t="s">
        <v>1303</v>
      </c>
      <c r="B63" s="16"/>
      <c r="C63" s="16"/>
      <c r="D63" s="16"/>
    </row>
    <row r="64" spans="1:255" ht="16.350000000000001" customHeight="1">
      <c r="A64" s="109" t="s">
        <v>1399</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09" t="s">
        <v>1400</v>
      </c>
      <c r="B65" s="16"/>
      <c r="C65" s="16"/>
      <c r="D65" s="16"/>
    </row>
    <row r="66" spans="1:255" ht="16.350000000000001" customHeight="1" thickBot="1">
      <c r="A66" s="9" t="s">
        <v>1409</v>
      </c>
      <c r="B66" s="10"/>
      <c r="C66" s="11">
        <f>DATE(2020,1,16)</f>
        <v>43846</v>
      </c>
      <c r="D66" s="12" t="s">
        <v>1391</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09" t="s">
        <v>1481</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09" t="s">
        <v>1411</v>
      </c>
      <c r="B68" s="109"/>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1417</v>
      </c>
      <c r="B69" s="10"/>
      <c r="C69" s="11">
        <f>DATE(2020,1,16)</f>
        <v>43846</v>
      </c>
      <c r="D69" s="12" t="s">
        <v>1391</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09" t="s">
        <v>1482</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09" t="s">
        <v>1483</v>
      </c>
      <c r="B71" s="109"/>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1423</v>
      </c>
      <c r="B72" s="10"/>
      <c r="C72" s="11">
        <f>DATE(2020,1,18)</f>
        <v>43848</v>
      </c>
      <c r="D72" s="12" t="s">
        <v>1391</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1351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1425</v>
      </c>
      <c r="B74" s="16" t="s">
        <v>1427</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1356</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1426</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1428</v>
      </c>
      <c r="B77" s="10"/>
      <c r="C77" s="11">
        <f>DATE(2020,1,20)</f>
        <v>43850</v>
      </c>
      <c r="D77" s="12" t="s">
        <v>1391</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1302</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1479</v>
      </c>
      <c r="B79" s="16" t="s">
        <v>1429</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1480</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1441</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1430</v>
      </c>
      <c r="B82" s="10"/>
      <c r="C82" s="11">
        <f>DATE(2020,3,14)</f>
        <v>43904</v>
      </c>
      <c r="D82" s="12" t="s">
        <v>1391</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1469</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1468</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1470</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1471</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1477</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1478</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1489</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09" t="s">
        <v>1491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1490</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1502</v>
      </c>
      <c r="B92" s="10"/>
      <c r="C92" s="11">
        <f>DATE(2020,3,17)</f>
        <v>43907</v>
      </c>
      <c r="D92" s="12" t="s">
        <v>1391</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1494</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1503</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1517</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09" t="s">
        <v>1495</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1518</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1504</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1516</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09" t="s">
        <v>1519</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1520</v>
      </c>
      <c r="B101" s="10"/>
      <c r="C101" s="11">
        <f>DATE(2020,3,18)</f>
        <v>43908</v>
      </c>
      <c r="D101" s="12" t="s">
        <v>1391</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1551</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09" t="s">
        <v>1548</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1549</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1550</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09" t="s">
        <v>1521</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1557</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09" t="s">
        <v>1558</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1590</v>
      </c>
      <c r="B109" s="10"/>
      <c r="C109" s="11">
        <f>DATE(2020,3,21)</f>
        <v>43911</v>
      </c>
      <c r="D109" s="12" t="s">
        <v>1391</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11" t="s">
        <v>1594</v>
      </c>
    </row>
    <row r="111" spans="1:255" ht="16.350000000000001" customHeight="1" thickBot="1">
      <c r="A111" s="111" t="s">
        <v>1591</v>
      </c>
    </row>
    <row r="112" spans="1:255" ht="16.350000000000001" customHeight="1" thickBot="1">
      <c r="A112" s="9" t="s">
        <v>1645</v>
      </c>
      <c r="B112" s="10"/>
      <c r="C112" s="11">
        <f>DATE(2020,3,23)</f>
        <v>43913</v>
      </c>
      <c r="D112" s="12" t="s">
        <v>1391</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11" t="s">
        <v>1646</v>
      </c>
    </row>
    <row r="114" spans="1:255" ht="16.350000000000001" customHeight="1" thickBot="1">
      <c r="A114" s="111" t="s">
        <v>1647</v>
      </c>
    </row>
    <row r="115" spans="1:255" ht="16.350000000000001" customHeight="1">
      <c r="A115" s="155" t="s">
        <v>1649</v>
      </c>
      <c r="B115" s="156"/>
      <c r="C115" s="157">
        <f>DATE(2020,3,25)</f>
        <v>43915</v>
      </c>
      <c r="D115" s="158" t="s">
        <v>1391</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59" t="s">
        <v>1650</v>
      </c>
      <c r="B116" s="160"/>
      <c r="C116" s="160"/>
      <c r="D116" s="160"/>
    </row>
    <row r="117" spans="1:255" ht="16.350000000000001" customHeight="1">
      <c r="A117" s="159" t="s">
        <v>1652</v>
      </c>
      <c r="B117" s="160"/>
      <c r="C117" s="160"/>
      <c r="D117" s="160"/>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59" t="s">
        <v>1657</v>
      </c>
      <c r="B118" s="160"/>
      <c r="C118" s="160"/>
      <c r="D118" s="160"/>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61" t="s">
        <v>1658</v>
      </c>
      <c r="B119" s="162"/>
      <c r="C119" s="162"/>
      <c r="D119" s="162"/>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63" t="s">
        <v>1660</v>
      </c>
      <c r="B120" s="164"/>
      <c r="C120" s="165">
        <f>DATE(2020,3,26)</f>
        <v>43916</v>
      </c>
      <c r="D120" s="163" t="s">
        <v>1391</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59" t="s">
        <v>1339</v>
      </c>
      <c r="B121" s="160"/>
      <c r="C121" s="160"/>
      <c r="D121" s="160"/>
    </row>
    <row r="122" spans="1:255" ht="16.350000000000001" customHeight="1">
      <c r="A122" s="159" t="s">
        <v>1661</v>
      </c>
      <c r="B122" s="159" t="s">
        <v>1662</v>
      </c>
      <c r="C122" s="160"/>
      <c r="D122" s="160"/>
    </row>
    <row r="123" spans="1:255" ht="16.350000000000001" customHeight="1">
      <c r="A123" s="163" t="s">
        <v>1666</v>
      </c>
      <c r="B123" s="164"/>
      <c r="C123" s="165">
        <f>DATE(2020,3,27)</f>
        <v>43917</v>
      </c>
      <c r="D123" s="163" t="s">
        <v>1665</v>
      </c>
    </row>
    <row r="124" spans="1:255" ht="16.350000000000001" customHeight="1">
      <c r="A124" s="159" t="s">
        <v>1663</v>
      </c>
      <c r="B124" s="160"/>
      <c r="C124" s="160"/>
      <c r="D124" s="160"/>
    </row>
    <row r="125" spans="1:255" ht="16.350000000000001" customHeight="1">
      <c r="A125" s="166" t="s">
        <v>1664</v>
      </c>
      <c r="B125" s="160"/>
      <c r="C125" s="160"/>
      <c r="D125" s="160"/>
    </row>
    <row r="126" spans="1:255" ht="16.350000000000001" customHeight="1">
      <c r="A126" s="163" t="s">
        <v>1668</v>
      </c>
      <c r="B126" s="164"/>
      <c r="C126" s="165">
        <f>DATE(2020,3,27)</f>
        <v>43917</v>
      </c>
      <c r="D126" s="163" t="s">
        <v>1665</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59" t="s">
        <v>1551</v>
      </c>
      <c r="B127" s="160"/>
      <c r="C127" s="160"/>
      <c r="D127" s="160"/>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66" t="s">
        <v>1671</v>
      </c>
      <c r="B128" s="160"/>
      <c r="C128" s="160"/>
      <c r="D128" s="160"/>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59" t="s">
        <v>1674</v>
      </c>
      <c r="B129" s="160"/>
      <c r="C129" s="160"/>
      <c r="D129" s="160"/>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66" t="s">
        <v>1504</v>
      </c>
      <c r="B130" s="160"/>
      <c r="C130" s="160"/>
      <c r="D130" s="160"/>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59" t="s">
        <v>1672</v>
      </c>
      <c r="B131" s="160"/>
      <c r="C131" s="160"/>
      <c r="D131" s="160"/>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66" t="s">
        <v>1673</v>
      </c>
      <c r="B132" s="160" t="s">
        <v>1670</v>
      </c>
      <c r="C132" s="160"/>
      <c r="D132" s="160"/>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59" t="s">
        <v>1676</v>
      </c>
      <c r="B133" s="160"/>
      <c r="C133" s="160"/>
      <c r="D133" s="160"/>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63" t="s">
        <v>1677</v>
      </c>
      <c r="B134" s="164"/>
      <c r="C134" s="165">
        <f>DATE(2020,3,30)</f>
        <v>43920</v>
      </c>
      <c r="D134" s="163" t="s">
        <v>1680</v>
      </c>
    </row>
    <row r="135" spans="1:255" ht="16.350000000000001" customHeight="1">
      <c r="A135" s="159" t="s">
        <v>1678</v>
      </c>
      <c r="B135" s="160"/>
      <c r="C135" s="160"/>
      <c r="D135" s="160"/>
    </row>
    <row r="136" spans="1:255" ht="16.350000000000001" customHeight="1">
      <c r="A136" s="159" t="s">
        <v>1681</v>
      </c>
      <c r="B136" s="160"/>
      <c r="C136" s="160"/>
      <c r="D136" s="160"/>
    </row>
    <row r="137" spans="1:255" ht="16.350000000000001" customHeight="1">
      <c r="A137" s="159" t="s">
        <v>1679</v>
      </c>
      <c r="B137" s="160"/>
      <c r="C137" s="160"/>
      <c r="D137" s="160"/>
    </row>
    <row r="138" spans="1:255" ht="16.350000000000001" customHeight="1">
      <c r="A138" s="159" t="s">
        <v>1681</v>
      </c>
      <c r="B138" s="160"/>
      <c r="C138" s="160"/>
      <c r="D138" s="160"/>
    </row>
    <row r="139" spans="1:255" ht="16.350000000000001" customHeight="1">
      <c r="A139" s="159" t="s">
        <v>1682</v>
      </c>
      <c r="B139" s="160"/>
      <c r="C139" s="160"/>
      <c r="D139" s="160"/>
    </row>
    <row r="140" spans="1:255" ht="16.350000000000001" customHeight="1">
      <c r="A140" s="163" t="s">
        <v>1683</v>
      </c>
      <c r="B140" s="164"/>
      <c r="C140" s="165">
        <f>DATE(2020,3,30)</f>
        <v>43920</v>
      </c>
      <c r="D140" s="163" t="s">
        <v>1391</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59" t="s">
        <v>1551</v>
      </c>
      <c r="B141" s="160"/>
      <c r="C141" s="160"/>
      <c r="D141" s="160"/>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59" t="s">
        <v>1685</v>
      </c>
      <c r="B142" s="160"/>
      <c r="C142" s="160"/>
      <c r="D142" s="160"/>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59" t="s">
        <v>1690</v>
      </c>
      <c r="B143" s="160"/>
      <c r="C143" s="160"/>
      <c r="D143" s="160"/>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59" t="s">
        <v>1356</v>
      </c>
      <c r="B144" s="160"/>
      <c r="C144" s="160"/>
      <c r="D144" s="160"/>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59" t="s">
        <v>1686</v>
      </c>
      <c r="B145" s="160"/>
      <c r="C145" s="160"/>
      <c r="D145" s="160"/>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59" t="s">
        <v>1687</v>
      </c>
      <c r="B146" s="160"/>
      <c r="C146" s="160"/>
      <c r="D146" s="160"/>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59" t="s">
        <v>1504</v>
      </c>
      <c r="B147" s="160"/>
      <c r="C147" s="160"/>
      <c r="D147" s="160"/>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59" t="s">
        <v>1688</v>
      </c>
      <c r="B148" s="160"/>
      <c r="C148" s="160"/>
      <c r="D148" s="160"/>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59" t="s">
        <v>1689</v>
      </c>
      <c r="B149" s="160"/>
      <c r="C149" s="160"/>
      <c r="D149" s="160"/>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59" t="s">
        <v>1688</v>
      </c>
      <c r="B150" s="160"/>
      <c r="C150" s="160"/>
      <c r="D150" s="160"/>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59" t="s">
        <v>1687</v>
      </c>
      <c r="B151" s="160"/>
      <c r="C151" s="160"/>
      <c r="D151" s="160"/>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63" t="s">
        <v>1707</v>
      </c>
      <c r="B152" s="164"/>
      <c r="C152" s="165">
        <f>DATE(2020,3,31)</f>
        <v>43921</v>
      </c>
      <c r="D152" s="163" t="s">
        <v>1391</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59" t="s">
        <v>1718</v>
      </c>
      <c r="B153" s="160"/>
      <c r="C153" s="160"/>
      <c r="D153" s="160"/>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59" t="s">
        <v>1712</v>
      </c>
      <c r="B154" s="160"/>
      <c r="C154" s="160"/>
      <c r="D154" s="160"/>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59" t="s">
        <v>1504</v>
      </c>
      <c r="B155" s="160"/>
      <c r="C155" s="160"/>
      <c r="D155" s="160"/>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59" t="s">
        <v>1713</v>
      </c>
      <c r="B156" s="160"/>
      <c r="C156" s="160"/>
      <c r="D156" s="160"/>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59" t="s">
        <v>1714</v>
      </c>
      <c r="B157" s="160"/>
      <c r="C157" s="160"/>
      <c r="D157" s="160"/>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59" t="s">
        <v>1715</v>
      </c>
      <c r="B158" s="160"/>
      <c r="C158" s="160"/>
      <c r="D158" s="160"/>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59" t="s">
        <v>1716</v>
      </c>
      <c r="B159" s="160"/>
      <c r="C159" s="160"/>
      <c r="D159" s="160"/>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59" t="s">
        <v>1717</v>
      </c>
      <c r="B160" s="160"/>
      <c r="C160" s="160"/>
      <c r="D160" s="160"/>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63" t="s">
        <v>1719</v>
      </c>
      <c r="B161" s="164"/>
      <c r="C161" s="165">
        <f>DATE(2020,3,31)</f>
        <v>43921</v>
      </c>
      <c r="D161" s="163" t="s">
        <v>1391</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59" t="s">
        <v>1302</v>
      </c>
      <c r="B162" s="160"/>
      <c r="C162" s="160"/>
      <c r="D162" s="160"/>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59" t="s">
        <v>1725</v>
      </c>
      <c r="B163" s="160"/>
      <c r="C163" s="160"/>
      <c r="D163" s="160"/>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59" t="s">
        <v>1726</v>
      </c>
      <c r="B164" s="160"/>
      <c r="C164" s="160"/>
      <c r="D164" s="160"/>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59" t="s">
        <v>1723</v>
      </c>
      <c r="B165" s="160"/>
      <c r="C165" s="160"/>
      <c r="D165" s="160"/>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59" t="s">
        <v>1727</v>
      </c>
      <c r="B166" s="160"/>
      <c r="C166" s="160"/>
      <c r="D166" s="160"/>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63" t="s">
        <v>1728</v>
      </c>
      <c r="B167" s="164"/>
      <c r="C167" s="165">
        <f>DATE(2020,4,1)</f>
        <v>43922</v>
      </c>
      <c r="D167" s="163" t="s">
        <v>1391</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59" t="s">
        <v>1729</v>
      </c>
      <c r="B168" s="160"/>
      <c r="C168" s="160"/>
      <c r="D168" s="160"/>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59" t="s">
        <v>1730</v>
      </c>
      <c r="B169" s="160"/>
      <c r="C169" s="160"/>
      <c r="D169" s="160"/>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59" t="s">
        <v>1646</v>
      </c>
      <c r="B170" s="160"/>
      <c r="C170" s="160"/>
      <c r="D170" s="160"/>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59" t="s">
        <v>1731</v>
      </c>
      <c r="B171" s="160"/>
      <c r="C171" s="160"/>
      <c r="D171" s="160"/>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59" t="s">
        <v>1732</v>
      </c>
      <c r="B172" s="160"/>
      <c r="C172" s="160"/>
      <c r="D172" s="160"/>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59" t="s">
        <v>1733</v>
      </c>
      <c r="B173" s="160"/>
      <c r="C173" s="160"/>
      <c r="D173" s="160"/>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59" t="s">
        <v>1734</v>
      </c>
      <c r="B174" s="160"/>
      <c r="C174" s="160"/>
      <c r="D174" s="160"/>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59" t="s">
        <v>1302</v>
      </c>
      <c r="B175" s="160"/>
      <c r="C175" s="160"/>
      <c r="D175" s="160"/>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59" t="s">
        <v>1735</v>
      </c>
      <c r="B176" s="160"/>
      <c r="C176" s="160"/>
      <c r="D176" s="160"/>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63" t="s">
        <v>1736</v>
      </c>
      <c r="B177" s="164"/>
      <c r="C177" s="165">
        <f>DATE(2020,4,1)</f>
        <v>43922</v>
      </c>
      <c r="D177" s="163" t="s">
        <v>1391</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59" t="s">
        <v>1679</v>
      </c>
      <c r="B178" s="160"/>
      <c r="C178" s="160"/>
      <c r="D178" s="160"/>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59" t="s">
        <v>1738</v>
      </c>
      <c r="B179" s="160"/>
      <c r="C179" s="160"/>
      <c r="D179" s="160"/>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63" t="s">
        <v>1740</v>
      </c>
      <c r="B180" s="164"/>
      <c r="C180" s="165">
        <f>DATE(2020,4,1)</f>
        <v>43922</v>
      </c>
      <c r="D180" s="163" t="s">
        <v>1742</v>
      </c>
    </row>
    <row r="181" spans="1:255" ht="15" customHeight="1">
      <c r="A181" s="159" t="s">
        <v>1302</v>
      </c>
      <c r="B181" s="160"/>
      <c r="C181" s="160"/>
      <c r="D181" s="160"/>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59" t="s">
        <v>1753</v>
      </c>
      <c r="B182" s="160"/>
      <c r="C182" s="160"/>
      <c r="D182" s="160"/>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63" t="s">
        <v>1750</v>
      </c>
      <c r="B183" s="164"/>
      <c r="C183" s="165">
        <f>DATE(2020,4,2)</f>
        <v>43923</v>
      </c>
      <c r="D183" s="163" t="s">
        <v>1391</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59" t="s">
        <v>1646</v>
      </c>
      <c r="B184" s="160"/>
      <c r="C184" s="160"/>
      <c r="D184" s="160"/>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59" t="s">
        <v>1795</v>
      </c>
      <c r="B185" s="160"/>
      <c r="C185" s="160"/>
      <c r="D185" s="160"/>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59" t="s">
        <v>1752</v>
      </c>
      <c r="B186" s="160"/>
      <c r="C186" s="160"/>
      <c r="D186" s="160"/>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59" t="s">
        <v>1802</v>
      </c>
      <c r="B187" s="160"/>
      <c r="C187" s="160"/>
      <c r="D187" s="160"/>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59" t="s">
        <v>1794</v>
      </c>
      <c r="B188" s="160"/>
      <c r="C188" s="160"/>
      <c r="D188" s="160"/>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59" t="s">
        <v>1793</v>
      </c>
      <c r="B189" s="160"/>
      <c r="C189" s="160"/>
      <c r="D189" s="160"/>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63" t="s">
        <v>1797</v>
      </c>
      <c r="B190" s="164"/>
      <c r="C190" s="165">
        <f>DATE(2020,4,2)</f>
        <v>43923</v>
      </c>
      <c r="D190" s="163" t="s">
        <v>1391</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59" t="s">
        <v>1798</v>
      </c>
      <c r="B191" s="160"/>
      <c r="C191" s="160"/>
      <c r="D191" s="160"/>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59" t="s">
        <v>1799</v>
      </c>
      <c r="B192" s="160"/>
      <c r="C192" s="160"/>
      <c r="D192" s="160"/>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59" t="s">
        <v>1679</v>
      </c>
      <c r="B193" s="160"/>
      <c r="C193" s="160"/>
      <c r="D193" s="160"/>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59" t="s">
        <v>1800</v>
      </c>
      <c r="B194" s="160"/>
      <c r="C194" s="160"/>
      <c r="D194" s="160"/>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63" t="s">
        <v>1803</v>
      </c>
      <c r="B195" s="164"/>
      <c r="C195" s="165">
        <f>DATE(2020,4,3)</f>
        <v>43924</v>
      </c>
      <c r="D195" s="163" t="s">
        <v>1391</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59" t="s">
        <v>1504</v>
      </c>
      <c r="B196" s="160"/>
      <c r="C196" s="160"/>
      <c r="D196" s="160"/>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59" t="s">
        <v>1815</v>
      </c>
      <c r="B197" s="160"/>
      <c r="C197" s="160"/>
      <c r="D197" s="160"/>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59" t="s">
        <v>1816</v>
      </c>
      <c r="B198" s="160"/>
      <c r="C198" s="160"/>
      <c r="D198" s="160"/>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63" t="s">
        <v>1817</v>
      </c>
      <c r="B199" s="164"/>
      <c r="C199" s="165">
        <f>DATE(2020,4,3)</f>
        <v>43924</v>
      </c>
      <c r="D199" s="163" t="s">
        <v>1391</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59" t="s">
        <v>1818</v>
      </c>
      <c r="B200" s="160"/>
      <c r="C200" s="160"/>
      <c r="D200" s="160"/>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59" t="s">
        <v>1819</v>
      </c>
      <c r="B201" s="160"/>
      <c r="C201" s="160"/>
      <c r="D201" s="160"/>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59" t="s">
        <v>1794</v>
      </c>
      <c r="B202" s="160"/>
      <c r="C202" s="160"/>
      <c r="D202" s="160"/>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59" t="s">
        <v>1820</v>
      </c>
      <c r="B203" s="160"/>
      <c r="C203" s="160"/>
      <c r="D203" s="160"/>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63" t="s">
        <v>1821</v>
      </c>
      <c r="B204" s="164"/>
      <c r="C204" s="165">
        <f>DATE(2020,4,4)</f>
        <v>43925</v>
      </c>
      <c r="D204" s="163" t="s">
        <v>1391</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59" t="s">
        <v>1356</v>
      </c>
      <c r="B205" s="160"/>
      <c r="C205" s="160"/>
      <c r="D205" s="160"/>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59" t="s">
        <v>1827</v>
      </c>
      <c r="B206" s="159" t="s">
        <v>1826</v>
      </c>
      <c r="C206" s="160"/>
      <c r="D206" s="160"/>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59" t="s">
        <v>1824</v>
      </c>
      <c r="B207" s="160"/>
      <c r="C207" s="160"/>
      <c r="D207" s="160"/>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59" t="s">
        <v>1822</v>
      </c>
      <c r="B208" s="160"/>
      <c r="C208" s="160"/>
      <c r="D208" s="160"/>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59" t="s">
        <v>1823</v>
      </c>
      <c r="B209" s="160"/>
      <c r="C209" s="160"/>
      <c r="D209" s="160"/>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63" t="s">
        <v>1829</v>
      </c>
      <c r="B210" s="164"/>
      <c r="C210" s="165">
        <f>DATE(2020,4,6)</f>
        <v>43927</v>
      </c>
      <c r="D210" s="163" t="s">
        <v>1391</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59" t="s">
        <v>1729</v>
      </c>
      <c r="B211" s="160"/>
      <c r="C211" s="160"/>
      <c r="D211" s="160"/>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59" t="s">
        <v>1831</v>
      </c>
      <c r="B212" s="160"/>
      <c r="C212" s="160"/>
      <c r="D212" s="160"/>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59" t="s">
        <v>1302</v>
      </c>
      <c r="B213" s="160"/>
      <c r="C213" s="160"/>
      <c r="D213" s="160"/>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59" t="s">
        <v>1832</v>
      </c>
      <c r="B214" s="160"/>
      <c r="C214" s="160"/>
      <c r="D214" s="160"/>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59" t="s">
        <v>1833</v>
      </c>
      <c r="B215" s="160"/>
      <c r="C215" s="160"/>
      <c r="D215" s="160"/>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59" t="s">
        <v>1504</v>
      </c>
      <c r="B216" s="160"/>
      <c r="C216" s="160"/>
      <c r="D216" s="160"/>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59" t="s">
        <v>1834</v>
      </c>
      <c r="B217" s="160"/>
      <c r="C217" s="160"/>
      <c r="D217" s="160"/>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63" t="s">
        <v>1835</v>
      </c>
      <c r="B218" s="164"/>
      <c r="C218" s="165">
        <f>DATE(2020,4,7)</f>
        <v>43928</v>
      </c>
      <c r="D218" s="163" t="s">
        <v>1391</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59" t="s">
        <v>1504</v>
      </c>
      <c r="B219" s="160"/>
      <c r="C219" s="160"/>
      <c r="D219" s="160"/>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59" t="s">
        <v>1839</v>
      </c>
      <c r="B220" s="160"/>
      <c r="C220" s="160"/>
      <c r="D220" s="160"/>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59" t="s">
        <v>1302</v>
      </c>
      <c r="B221" s="160"/>
      <c r="C221" s="160"/>
      <c r="D221" s="160"/>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59" t="s">
        <v>1844</v>
      </c>
      <c r="B222" s="160"/>
      <c r="C222" s="160"/>
      <c r="D222" s="160"/>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59" t="s">
        <v>1845</v>
      </c>
      <c r="B223" s="160"/>
      <c r="C223" s="160"/>
      <c r="D223" s="160"/>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63" t="s">
        <v>1840</v>
      </c>
      <c r="B224" s="164"/>
      <c r="C224" s="165">
        <f>DATE(2020,4,7)</f>
        <v>43928</v>
      </c>
      <c r="D224" s="163" t="s">
        <v>1841</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60" t="s">
        <v>1842</v>
      </c>
      <c r="B225" s="160"/>
      <c r="C225" s="160"/>
      <c r="D225" s="160"/>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60" t="s">
        <v>1843</v>
      </c>
      <c r="B226" s="160"/>
      <c r="C226" s="160"/>
      <c r="D226" s="160"/>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63" t="s">
        <v>1848</v>
      </c>
      <c r="B227" s="164"/>
      <c r="C227" s="165">
        <f>DATE(2020,4,8)</f>
        <v>43929</v>
      </c>
      <c r="D227" s="163" t="s">
        <v>1841</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60" t="s">
        <v>1849</v>
      </c>
      <c r="B228" s="160"/>
      <c r="C228" s="160"/>
      <c r="D228" s="160"/>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60" t="s">
        <v>1850</v>
      </c>
      <c r="B229" s="160"/>
      <c r="C229" s="160"/>
      <c r="D229" s="160"/>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59" t="s">
        <v>1852</v>
      </c>
      <c r="B230" s="160"/>
      <c r="C230" s="160"/>
      <c r="D230" s="160"/>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60" t="s">
        <v>1851</v>
      </c>
      <c r="B231" s="160"/>
      <c r="C231" s="160"/>
      <c r="D231" s="160"/>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63" t="s">
        <v>1854</v>
      </c>
      <c r="B232" s="164"/>
      <c r="C232" s="165">
        <f>DATE(2020,4,9)</f>
        <v>43930</v>
      </c>
      <c r="D232" s="163" t="s">
        <v>1391</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60" t="s">
        <v>1856</v>
      </c>
      <c r="B233" s="160"/>
      <c r="C233" s="160"/>
      <c r="D233" s="160"/>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60" t="s">
        <v>1857</v>
      </c>
      <c r="B234" s="160"/>
      <c r="C234" s="160"/>
      <c r="D234" s="160"/>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60" t="s">
        <v>1858</v>
      </c>
      <c r="B235" s="160"/>
      <c r="C235" s="160"/>
      <c r="D235" s="160"/>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60" t="s">
        <v>1859</v>
      </c>
      <c r="B236" s="160"/>
      <c r="C236" s="160"/>
      <c r="D236" s="160"/>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63" t="s">
        <v>1864</v>
      </c>
      <c r="B237" s="164"/>
      <c r="C237" s="165">
        <f>DATE(2020,4,9)</f>
        <v>43930</v>
      </c>
      <c r="D237" s="163" t="s">
        <v>1391</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60" t="s">
        <v>1346</v>
      </c>
      <c r="B238" s="160"/>
      <c r="C238" s="160"/>
      <c r="D238" s="160"/>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59" t="s">
        <v>1868</v>
      </c>
      <c r="B239" s="160"/>
      <c r="C239" s="160"/>
      <c r="D239" s="160"/>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60" t="s">
        <v>1867</v>
      </c>
      <c r="B240" s="160"/>
      <c r="C240" s="160"/>
      <c r="D240" s="160"/>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63" t="s">
        <v>1869</v>
      </c>
      <c r="B241" s="164"/>
      <c r="C241" s="165">
        <f>DATE(2020,4,10)</f>
        <v>43931</v>
      </c>
      <c r="D241" s="163" t="s">
        <v>1841</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60" t="s">
        <v>1346</v>
      </c>
      <c r="B242" s="160"/>
      <c r="C242" s="160"/>
      <c r="D242" s="160"/>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60" t="s">
        <v>1870</v>
      </c>
      <c r="B243" s="160"/>
      <c r="C243" s="160"/>
      <c r="D243" s="160"/>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60" t="s">
        <v>1871</v>
      </c>
      <c r="B244" s="160"/>
      <c r="C244" s="160"/>
      <c r="D244" s="160"/>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60" t="s">
        <v>1872</v>
      </c>
      <c r="B245" s="160"/>
      <c r="C245" s="160"/>
      <c r="D245" s="160"/>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63" t="s">
        <v>1873</v>
      </c>
      <c r="B246" s="164"/>
      <c r="C246" s="165">
        <f>DATE(2020,4,11)</f>
        <v>43932</v>
      </c>
      <c r="D246" s="163" t="s">
        <v>1874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59" t="s">
        <v>1880</v>
      </c>
      <c r="B247" s="160"/>
      <c r="C247" s="160"/>
      <c r="D247" s="160"/>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59" t="s">
        <v>1881</v>
      </c>
      <c r="B248" s="160"/>
      <c r="C248" s="160"/>
      <c r="D248" s="160"/>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60" t="s">
        <v>1876</v>
      </c>
      <c r="B249" s="160"/>
      <c r="C249" s="160"/>
      <c r="D249" s="160"/>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60" t="s">
        <v>1884</v>
      </c>
      <c r="B250" s="160"/>
      <c r="C250" s="160"/>
      <c r="D250" s="160"/>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60" t="s">
        <v>1885</v>
      </c>
      <c r="B251" s="160"/>
      <c r="C251" s="160"/>
      <c r="D251" s="160"/>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60" t="s">
        <v>1679</v>
      </c>
      <c r="B252" s="160"/>
      <c r="C252" s="160"/>
      <c r="D252" s="160"/>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60" t="s">
        <v>1882</v>
      </c>
      <c r="B253" s="160"/>
      <c r="C253" s="160"/>
      <c r="D253" s="160"/>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60" t="s">
        <v>1883</v>
      </c>
      <c r="B254" s="160"/>
      <c r="C254" s="160"/>
      <c r="D254" s="160"/>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60" t="s">
        <v>1886</v>
      </c>
      <c r="B255" s="160"/>
      <c r="C255" s="160"/>
      <c r="D255" s="160"/>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60" t="s">
        <v>1879</v>
      </c>
      <c r="B256" s="160"/>
      <c r="C256" s="160"/>
      <c r="D256" s="160"/>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60" t="s">
        <v>1882</v>
      </c>
      <c r="B257" s="160"/>
      <c r="C257" s="160"/>
      <c r="D257" s="160"/>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60" t="s">
        <v>1876</v>
      </c>
      <c r="B258" s="160"/>
      <c r="C258" s="160"/>
      <c r="D258" s="160"/>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60" t="s">
        <v>1887</v>
      </c>
      <c r="B259" s="160"/>
      <c r="C259" s="160"/>
      <c r="D259" s="160"/>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63" t="s">
        <v>1888</v>
      </c>
      <c r="B260" s="164"/>
      <c r="C260" s="165">
        <f>DATE(2020,4,11)</f>
        <v>43932</v>
      </c>
      <c r="D260" s="163" t="s">
        <v>1874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60" t="s">
        <v>1504</v>
      </c>
      <c r="B261" s="160"/>
      <c r="C261" s="160"/>
      <c r="D261" s="160"/>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59" t="s">
        <v>1889</v>
      </c>
      <c r="B262" s="160"/>
      <c r="C262" s="160"/>
      <c r="D262" s="160"/>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63" t="s">
        <v>1892</v>
      </c>
      <c r="B263" s="164"/>
      <c r="C263" s="165">
        <f>DATE(2020,4,13)</f>
        <v>43934</v>
      </c>
      <c r="D263" s="163" t="s">
        <v>1874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60" t="s">
        <v>1356</v>
      </c>
      <c r="B264" s="160"/>
      <c r="C264" s="160"/>
      <c r="D264" s="160"/>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60" t="s">
        <v>1893</v>
      </c>
      <c r="B265" s="160"/>
      <c r="C265" s="160"/>
      <c r="D265" s="160"/>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63" t="s">
        <v>1895</v>
      </c>
      <c r="B266" s="164"/>
      <c r="C266" s="165">
        <f>DATE(2020,4,14)</f>
        <v>43935</v>
      </c>
      <c r="D266" s="163" t="s">
        <v>1874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59" t="s">
        <v>1897</v>
      </c>
      <c r="B267" s="160"/>
      <c r="C267" s="160"/>
      <c r="D267" s="160"/>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59" t="s">
        <v>1896</v>
      </c>
      <c r="B268" s="160"/>
      <c r="C268" s="160"/>
      <c r="D268" s="160"/>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63" t="s">
        <v>1898</v>
      </c>
      <c r="B269" s="164"/>
      <c r="C269" s="165">
        <f>DATE(2020,4,15)</f>
        <v>43936</v>
      </c>
      <c r="D269" s="163" t="s">
        <v>1874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59" t="s">
        <v>1504</v>
      </c>
      <c r="B270" s="160"/>
      <c r="C270" s="160"/>
      <c r="D270" s="160"/>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59" t="s">
        <v>1902</v>
      </c>
      <c r="B271" s="160"/>
      <c r="C271" s="160"/>
      <c r="D271" s="160"/>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63" t="s">
        <v>1901</v>
      </c>
      <c r="B272" s="164"/>
      <c r="C272" s="165">
        <f>DATE(2020,4,15)</f>
        <v>43936</v>
      </c>
      <c r="D272" s="163" t="s">
        <v>1874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59" t="s">
        <v>1646</v>
      </c>
      <c r="B273" s="160"/>
      <c r="C273" s="160"/>
      <c r="D273" s="160"/>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59" t="s">
        <v>1903</v>
      </c>
      <c r="B274" s="160"/>
      <c r="C274" s="160"/>
      <c r="D274" s="160"/>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59" t="s">
        <v>1818</v>
      </c>
      <c r="B275" s="160"/>
      <c r="C275" s="160"/>
      <c r="D275" s="160"/>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59" t="s">
        <v>1904</v>
      </c>
      <c r="B276" s="160"/>
      <c r="C276" s="160"/>
      <c r="D276" s="160"/>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59" t="s">
        <v>1906</v>
      </c>
      <c r="B277" s="160"/>
      <c r="C277" s="160"/>
      <c r="D277" s="160"/>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59" t="s">
        <v>1907</v>
      </c>
      <c r="B278" s="160"/>
      <c r="C278" s="160"/>
      <c r="D278" s="160"/>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63" t="s">
        <v>1912</v>
      </c>
      <c r="B279" s="164"/>
      <c r="C279" s="165">
        <f>DATE(2020,4,16)</f>
        <v>43937</v>
      </c>
      <c r="D279" s="163" t="s">
        <v>1874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59" t="s">
        <v>1482</v>
      </c>
      <c r="B280" s="160"/>
      <c r="C280" s="160"/>
      <c r="D280" s="160"/>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59" t="s">
        <v>1914</v>
      </c>
      <c r="B281" s="160"/>
      <c r="C281" s="160"/>
      <c r="D281" s="160"/>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63" t="s">
        <v>1915</v>
      </c>
      <c r="B282" s="164"/>
      <c r="C282" s="165">
        <f>DATE(2020,4,17)</f>
        <v>43938</v>
      </c>
      <c r="D282" s="163" t="s">
        <v>1874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59" t="s">
        <v>1482</v>
      </c>
      <c r="B283" s="160"/>
      <c r="C283" s="160"/>
      <c r="D283" s="160"/>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59" t="s">
        <v>1957</v>
      </c>
      <c r="B284" s="160"/>
      <c r="C284" s="160"/>
      <c r="D284" s="160"/>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63" t="s">
        <v>1963</v>
      </c>
      <c r="B285" s="164"/>
      <c r="C285" s="165">
        <f>DATE(2020,4,21)</f>
        <v>43942</v>
      </c>
      <c r="D285" s="163" t="s">
        <v>1874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59" t="s">
        <v>1964</v>
      </c>
      <c r="B286" s="160"/>
      <c r="C286" s="160"/>
      <c r="D286" s="160"/>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59" t="s">
        <v>1965</v>
      </c>
      <c r="B287" s="159" t="s">
        <v>1962</v>
      </c>
      <c r="C287" s="160"/>
      <c r="D287" s="159"/>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63" t="s">
        <v>1966</v>
      </c>
      <c r="B288" s="164"/>
      <c r="C288" s="165">
        <f>DATE(2020,4,23)</f>
        <v>43944</v>
      </c>
      <c r="D288" s="163" t="s">
        <v>1874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59" t="s">
        <v>1346</v>
      </c>
      <c r="B289" s="160"/>
      <c r="C289" s="160"/>
      <c r="D289" s="160"/>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59" t="s">
        <v>1967</v>
      </c>
      <c r="B290" s="160"/>
      <c r="C290" s="160"/>
      <c r="D290" s="160"/>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63" t="s">
        <v>1972</v>
      </c>
      <c r="B291" s="164"/>
      <c r="C291" s="165">
        <f>DATE(2020,4,23)</f>
        <v>43944</v>
      </c>
      <c r="D291" s="163" t="s">
        <v>1874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59" t="s">
        <v>1969</v>
      </c>
      <c r="B292" s="160"/>
      <c r="C292" s="160"/>
      <c r="D292" s="160"/>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59" t="s">
        <v>1974</v>
      </c>
      <c r="B293" s="160"/>
      <c r="C293" s="160"/>
      <c r="D293" s="160"/>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59" t="s">
        <v>1970</v>
      </c>
      <c r="B294" s="160"/>
      <c r="C294" s="160"/>
      <c r="D294" s="160"/>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59" t="s">
        <v>1971</v>
      </c>
      <c r="B295" s="159" t="s">
        <v>1973</v>
      </c>
      <c r="C295" s="160"/>
      <c r="D295" s="160"/>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63" t="s">
        <v>1975</v>
      </c>
      <c r="B296" s="164"/>
      <c r="C296" s="165">
        <f>DATE(2020,4,24)</f>
        <v>43945</v>
      </c>
      <c r="D296" s="163" t="s">
        <v>1874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59" t="s">
        <v>1880</v>
      </c>
      <c r="B297" s="160"/>
      <c r="C297" s="160"/>
      <c r="D297" s="160"/>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59" t="s">
        <v>1977</v>
      </c>
      <c r="B298" s="160"/>
      <c r="C298" s="160"/>
      <c r="D298" s="160"/>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59" t="s">
        <v>1980</v>
      </c>
      <c r="B299" s="160"/>
      <c r="C299" s="160"/>
      <c r="D299" s="160"/>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59" t="s">
        <v>1504</v>
      </c>
      <c r="B300" s="160"/>
      <c r="C300" s="160"/>
      <c r="D300" s="160"/>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59" t="s">
        <v>1978</v>
      </c>
      <c r="B301" s="160"/>
      <c r="C301" s="160"/>
      <c r="D301" s="160"/>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59" t="s">
        <v>1733</v>
      </c>
      <c r="B302" s="160"/>
      <c r="C302" s="160"/>
      <c r="D302" s="160"/>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59" t="s">
        <v>1979</v>
      </c>
      <c r="B303" s="160"/>
      <c r="C303" s="160"/>
      <c r="D303" s="160"/>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59" t="s">
        <v>1477</v>
      </c>
      <c r="B304" s="160"/>
      <c r="C304" s="160"/>
      <c r="D304" s="160"/>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59" t="s">
        <v>1978</v>
      </c>
      <c r="B305" s="160"/>
      <c r="C305" s="160"/>
      <c r="D305" s="160"/>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63" t="s">
        <v>1981</v>
      </c>
      <c r="B306" s="164"/>
      <c r="C306" s="165">
        <f>DATE(2020,4,25)</f>
        <v>43946</v>
      </c>
      <c r="D306" s="163" t="s">
        <v>1874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59" t="s">
        <v>1984</v>
      </c>
      <c r="B307" s="160"/>
      <c r="C307" s="160"/>
      <c r="D307" s="160"/>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59" t="s">
        <v>1985</v>
      </c>
      <c r="B308" s="160"/>
      <c r="C308" s="160"/>
      <c r="D308" s="160"/>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59" t="s">
        <v>1986</v>
      </c>
      <c r="B309" s="160"/>
      <c r="C309" s="160"/>
      <c r="D309" s="160"/>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59" t="s">
        <v>1987</v>
      </c>
      <c r="B310" s="160"/>
      <c r="C310" s="160"/>
      <c r="D310" s="160"/>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59" t="s">
        <v>1504</v>
      </c>
      <c r="B311" s="160"/>
      <c r="C311" s="160"/>
      <c r="D311" s="160"/>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59" t="s">
        <v>1989</v>
      </c>
      <c r="B312" s="160"/>
      <c r="C312" s="160"/>
      <c r="D312" s="160"/>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59" t="s">
        <v>1990</v>
      </c>
      <c r="B313" s="160"/>
      <c r="C313" s="160"/>
      <c r="D313" s="160"/>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59" t="s">
        <v>1988</v>
      </c>
      <c r="B314" s="160"/>
      <c r="C314" s="160"/>
      <c r="D314" s="160"/>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59" t="s">
        <v>1989</v>
      </c>
      <c r="B315" s="160"/>
      <c r="C315" s="160"/>
      <c r="D315" s="160"/>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59" t="s">
        <v>1477</v>
      </c>
      <c r="B316" s="160"/>
      <c r="C316" s="160"/>
      <c r="D316" s="160"/>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59" t="s">
        <v>1991</v>
      </c>
      <c r="B317" s="160"/>
      <c r="C317" s="160"/>
      <c r="D317" s="160"/>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59" t="s">
        <v>1992</v>
      </c>
      <c r="B318" s="160"/>
      <c r="C318" s="160"/>
      <c r="D318" s="160"/>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59" t="s">
        <v>1987</v>
      </c>
      <c r="B319" s="160"/>
      <c r="C319" s="160"/>
      <c r="D319" s="160"/>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63" t="s">
        <v>2007</v>
      </c>
      <c r="B320" s="164"/>
      <c r="C320" s="165">
        <f>DATE(2020,4,28)</f>
        <v>43949</v>
      </c>
      <c r="D320" s="163" t="s">
        <v>1874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431" t="s">
        <v>2009</v>
      </c>
      <c r="B321" s="432"/>
      <c r="C321" s="432"/>
      <c r="D321" s="432"/>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431" t="s">
        <v>2010</v>
      </c>
      <c r="B322" s="432"/>
      <c r="C322" s="432"/>
      <c r="D322" s="432"/>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59" t="s">
        <v>1356</v>
      </c>
      <c r="B323" s="160"/>
      <c r="C323" s="160"/>
      <c r="D323" s="160"/>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59" t="s">
        <v>2008</v>
      </c>
      <c r="B324" s="160"/>
      <c r="C324" s="160"/>
      <c r="D324" s="160"/>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59" t="s">
        <v>2011</v>
      </c>
      <c r="B325" s="160"/>
      <c r="C325" s="160"/>
      <c r="D325" s="160"/>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59" t="s">
        <v>1689</v>
      </c>
      <c r="B326" s="160"/>
      <c r="C326" s="160"/>
      <c r="D326" s="160"/>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59" t="s">
        <v>2008</v>
      </c>
      <c r="B327" s="160"/>
      <c r="C327" s="160"/>
      <c r="D327" s="160"/>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59" t="s">
        <v>2011</v>
      </c>
      <c r="B328" s="160"/>
      <c r="C328" s="160"/>
      <c r="D328" s="160"/>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63" t="s">
        <v>2016</v>
      </c>
      <c r="B329" s="164"/>
      <c r="C329" s="165">
        <f>DATE(2020,4,29)</f>
        <v>43950</v>
      </c>
      <c r="D329" s="163" t="s">
        <v>1874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59" t="s">
        <v>1504</v>
      </c>
      <c r="B330" s="160"/>
      <c r="C330" s="160"/>
      <c r="D330" s="160"/>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59" t="s">
        <v>2018</v>
      </c>
      <c r="B331" s="160"/>
      <c r="C331" s="160"/>
      <c r="D331" s="160"/>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63" t="s">
        <v>2029</v>
      </c>
      <c r="B332" s="164"/>
      <c r="C332" s="165">
        <f>DATE(2020,4,30)</f>
        <v>43951</v>
      </c>
      <c r="D332" s="163" t="s">
        <v>1874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59" t="s">
        <v>1504</v>
      </c>
      <c r="B333" s="160"/>
      <c r="C333" s="160"/>
      <c r="D333" s="160"/>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59" t="s">
        <v>2028</v>
      </c>
      <c r="B334" s="160"/>
      <c r="C334" s="160"/>
      <c r="D334" s="160"/>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63" t="s">
        <v>2148</v>
      </c>
      <c r="B335" s="164"/>
      <c r="C335" s="165">
        <f>DATE(2020,5,1)</f>
        <v>43952</v>
      </c>
      <c r="D335" s="163" t="s">
        <v>1391</v>
      </c>
    </row>
    <row r="336" spans="1:255" ht="15" customHeight="1">
      <c r="A336" s="159" t="s">
        <v>2153</v>
      </c>
      <c r="B336" s="160"/>
      <c r="C336" s="160"/>
      <c r="D336" s="160"/>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59" t="s">
        <v>2154</v>
      </c>
      <c r="B337" s="160"/>
      <c r="C337" s="160"/>
      <c r="D337" s="160"/>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63" t="s">
        <v>2149</v>
      </c>
      <c r="B338" s="164"/>
      <c r="C338" s="165">
        <f>DATE(2020,5,9)</f>
        <v>43960</v>
      </c>
      <c r="D338" s="163" t="s">
        <v>2150</v>
      </c>
    </row>
    <row r="339" spans="1:255" ht="15" customHeight="1">
      <c r="A339" s="159" t="s">
        <v>2152</v>
      </c>
      <c r="B339" s="160"/>
      <c r="C339" s="160"/>
      <c r="D339" s="160"/>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59" t="s">
        <v>2151</v>
      </c>
      <c r="B340" s="160"/>
      <c r="C340" s="160"/>
      <c r="D340" s="160"/>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63" t="s">
        <v>2155</v>
      </c>
      <c r="B341" s="164"/>
      <c r="C341" s="165">
        <f>DATE(2020,5,11)</f>
        <v>43962</v>
      </c>
      <c r="D341" s="163" t="s">
        <v>1874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59" t="s">
        <v>1880</v>
      </c>
      <c r="B342" s="160"/>
      <c r="C342" s="160"/>
      <c r="D342" s="160"/>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59" t="s">
        <v>2157</v>
      </c>
      <c r="B343" s="160"/>
      <c r="C343" s="160"/>
      <c r="D343" s="160"/>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63" t="s">
        <v>2158</v>
      </c>
      <c r="B344" s="164"/>
      <c r="C344" s="165">
        <f>DATE(2020,5,13)</f>
        <v>43964</v>
      </c>
      <c r="D344" s="163" t="s">
        <v>1874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59" t="s">
        <v>1302</v>
      </c>
      <c r="B345" s="160"/>
      <c r="C345" s="160"/>
      <c r="D345" s="160"/>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59" t="s">
        <v>2174</v>
      </c>
      <c r="B346" s="160"/>
      <c r="C346" s="160"/>
      <c r="D346" s="160"/>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59" t="s">
        <v>2175</v>
      </c>
      <c r="B347" s="160"/>
      <c r="C347" s="160"/>
      <c r="D347" s="160"/>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63" t="s">
        <v>2184</v>
      </c>
      <c r="B348" s="164"/>
      <c r="C348" s="165">
        <f>DATE(2020,5,21)</f>
        <v>43972</v>
      </c>
      <c r="D348" s="163" t="s">
        <v>1874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485" t="s">
        <v>2340</v>
      </c>
      <c r="B349" s="486"/>
      <c r="C349" s="486"/>
      <c r="D349" s="486"/>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59" t="s">
        <v>2339</v>
      </c>
      <c r="B350" s="160"/>
      <c r="C350" s="160"/>
      <c r="D350" s="160"/>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485" t="s">
        <v>2341</v>
      </c>
      <c r="B351" s="486"/>
      <c r="C351" s="486"/>
      <c r="D351" s="486"/>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59" t="s">
        <v>2342</v>
      </c>
      <c r="B352" s="160"/>
      <c r="C352" s="160"/>
      <c r="D352" s="160"/>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59" t="s">
        <v>1879</v>
      </c>
      <c r="B353" s="160"/>
      <c r="C353" s="160"/>
      <c r="D353" s="160"/>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59" t="s">
        <v>2343</v>
      </c>
      <c r="B354" s="160"/>
      <c r="C354" s="160"/>
      <c r="D354" s="160"/>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2371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63" t="s">
        <v>2346</v>
      </c>
      <c r="B356" s="164"/>
      <c r="C356" s="165">
        <f>DATE(2020,6,5)</f>
        <v>43987</v>
      </c>
      <c r="D356" s="163" t="s">
        <v>1391</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485" t="s">
        <v>2354</v>
      </c>
      <c r="B357" s="486"/>
      <c r="C357" s="486"/>
      <c r="D357" s="486"/>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59" t="s">
        <v>2355</v>
      </c>
      <c r="B358" s="160"/>
      <c r="C358" s="160"/>
      <c r="D358" s="160"/>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63" t="s">
        <v>2351</v>
      </c>
      <c r="B359" s="164"/>
      <c r="C359" s="165">
        <f>DATE(2020,6,11)</f>
        <v>43993</v>
      </c>
      <c r="D359" s="163" t="s">
        <v>2352</v>
      </c>
    </row>
    <row r="360" spans="1:255" ht="15" customHeight="1">
      <c r="A360" s="485" t="s">
        <v>2347</v>
      </c>
      <c r="B360" s="486"/>
      <c r="C360" s="486"/>
      <c r="D360" s="486"/>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59" t="s">
        <v>2350</v>
      </c>
      <c r="B361" s="160"/>
      <c r="C361" s="160"/>
      <c r="D361" s="160"/>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63" t="s">
        <v>2353</v>
      </c>
      <c r="B362" s="164"/>
      <c r="C362" s="165">
        <f>DATE(2020,6,12)</f>
        <v>43994</v>
      </c>
      <c r="D362" s="163" t="s">
        <v>1391</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485" t="s">
        <v>2357</v>
      </c>
      <c r="B363" s="486"/>
      <c r="C363" s="486"/>
      <c r="D363" s="486"/>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485" t="s">
        <v>2360</v>
      </c>
      <c r="B364" s="486"/>
      <c r="C364" s="486"/>
      <c r="D364" s="486"/>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485" t="s">
        <v>2359</v>
      </c>
      <c r="B365" s="486"/>
      <c r="C365" s="486"/>
      <c r="D365" s="486"/>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485" t="s">
        <v>2361</v>
      </c>
      <c r="B366" s="486"/>
      <c r="C366" s="486"/>
      <c r="D366" s="486"/>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485" t="s">
        <v>2367</v>
      </c>
      <c r="B367" s="486"/>
      <c r="C367" s="486"/>
      <c r="D367" s="486"/>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485" t="s">
        <v>2370</v>
      </c>
      <c r="B368" s="486"/>
      <c r="C368" s="486"/>
      <c r="D368" s="486"/>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63" t="s">
        <v>2372</v>
      </c>
      <c r="B369" s="164"/>
      <c r="C369" s="165">
        <f>DATE(2020,6,12)</f>
        <v>43994</v>
      </c>
      <c r="D369" s="163" t="s">
        <v>2150</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485" t="s">
        <v>1856</v>
      </c>
      <c r="B370" s="486"/>
      <c r="C370" s="486"/>
      <c r="D370" s="486"/>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485" t="s">
        <v>2373</v>
      </c>
      <c r="B371" s="486"/>
      <c r="C371" s="486"/>
      <c r="D371" s="486"/>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63" t="s">
        <v>2375</v>
      </c>
      <c r="B372" s="164"/>
      <c r="C372" s="165">
        <f>DATE(2020,6,13)</f>
        <v>43995</v>
      </c>
      <c r="D372" s="163" t="s">
        <v>2150</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485" t="s">
        <v>2376</v>
      </c>
      <c r="B373" s="486"/>
      <c r="C373" s="486"/>
      <c r="D373" s="486"/>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485" t="s">
        <v>2377</v>
      </c>
      <c r="B374" s="486"/>
      <c r="C374" s="486"/>
      <c r="D374" s="486"/>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63" t="s">
        <v>2380</v>
      </c>
      <c r="B375" s="164"/>
      <c r="C375" s="165">
        <f>DATE(2020,6,15)</f>
        <v>43997</v>
      </c>
      <c r="D375" s="163" t="s">
        <v>1391</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485" t="s">
        <v>2381</v>
      </c>
      <c r="B376" s="486"/>
      <c r="C376" s="486"/>
      <c r="D376" s="486"/>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485" t="s">
        <v>2382</v>
      </c>
      <c r="B377" s="486"/>
      <c r="C377" s="486"/>
      <c r="D377" s="486"/>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63" t="s">
        <v>2391</v>
      </c>
      <c r="B378" s="164"/>
      <c r="C378" s="165">
        <f>DATE(2020,6,16)</f>
        <v>43998</v>
      </c>
      <c r="D378" s="163" t="s">
        <v>1391</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485" t="s">
        <v>2388</v>
      </c>
      <c r="B379" s="486"/>
      <c r="C379" s="486"/>
      <c r="D379" s="486"/>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485" t="s">
        <v>2395</v>
      </c>
      <c r="B380" s="486"/>
      <c r="C380" s="486"/>
      <c r="D380" s="486"/>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485" t="s">
        <v>2389</v>
      </c>
      <c r="B381" s="486"/>
      <c r="C381" s="486"/>
      <c r="D381" s="486"/>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485" t="s">
        <v>2392</v>
      </c>
      <c r="B382" s="486"/>
      <c r="C382" s="486"/>
      <c r="D382" s="486"/>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63" t="s">
        <v>2396</v>
      </c>
      <c r="B383" s="164"/>
      <c r="C383" s="165">
        <f>DATE(2020,6,17)</f>
        <v>43999</v>
      </c>
      <c r="D383" s="163" t="s">
        <v>1391</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485" t="s">
        <v>2398</v>
      </c>
      <c r="B384" s="486"/>
      <c r="C384" s="486"/>
      <c r="D384" s="486"/>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485" t="s">
        <v>2399</v>
      </c>
      <c r="B385" s="485" t="s">
        <v>2397</v>
      </c>
      <c r="C385" s="486"/>
      <c r="D385" s="486"/>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63" t="s">
        <v>2400</v>
      </c>
      <c r="B386" s="164"/>
      <c r="C386" s="165">
        <f>DATE(2020,6,18)</f>
        <v>44000</v>
      </c>
      <c r="D386" s="163" t="s">
        <v>1391</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485" t="s">
        <v>2412</v>
      </c>
      <c r="B387" s="486"/>
      <c r="C387" s="486"/>
      <c r="D387" s="486"/>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485" t="s">
        <v>2413</v>
      </c>
      <c r="B388" s="485" t="s">
        <v>2410</v>
      </c>
      <c r="C388" s="486"/>
      <c r="D388" s="486"/>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63" t="s">
        <v>2414</v>
      </c>
      <c r="B389" s="164"/>
      <c r="C389" s="165">
        <f>DATE(2020,6,20)</f>
        <v>44002</v>
      </c>
      <c r="D389" s="163" t="s">
        <v>1391</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485" t="s">
        <v>2417</v>
      </c>
      <c r="B390" s="486"/>
      <c r="C390" s="486"/>
      <c r="D390" s="486"/>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485" t="s">
        <v>2416</v>
      </c>
      <c r="B391" s="485" t="s">
        <v>2415</v>
      </c>
      <c r="C391" s="486"/>
      <c r="D391" s="486"/>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63" t="s">
        <v>2419</v>
      </c>
      <c r="B392" s="164"/>
      <c r="C392" s="165">
        <f>DATE(2020,6,24)</f>
        <v>44006</v>
      </c>
      <c r="D392" s="163" t="s">
        <v>1874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431" t="s">
        <v>1718</v>
      </c>
      <c r="B393" s="432"/>
      <c r="C393" s="432"/>
      <c r="D393" s="432"/>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431" t="s">
        <v>2423</v>
      </c>
      <c r="B394" s="432"/>
      <c r="C394" s="432"/>
      <c r="D394" s="432"/>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59" t="s">
        <v>1356</v>
      </c>
      <c r="B395" s="160"/>
      <c r="C395" s="160"/>
      <c r="D395" s="160"/>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59" t="s">
        <v>2420</v>
      </c>
      <c r="B396" s="160"/>
      <c r="C396" s="160"/>
      <c r="D396" s="160"/>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59" t="s">
        <v>1689</v>
      </c>
      <c r="B397" s="160"/>
      <c r="C397" s="160"/>
      <c r="D397" s="160"/>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59" t="s">
        <v>2424</v>
      </c>
      <c r="B398" s="160"/>
      <c r="C398" s="160"/>
      <c r="D398" s="160"/>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485" t="s">
        <v>2425</v>
      </c>
      <c r="B399" s="486"/>
      <c r="C399" s="486"/>
      <c r="D399" s="486"/>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59" t="s">
        <v>2427</v>
      </c>
      <c r="B400" s="486"/>
      <c r="C400" s="486"/>
      <c r="D400" s="486"/>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63" t="s">
        <v>2434</v>
      </c>
      <c r="B401" s="164"/>
      <c r="C401" s="165">
        <f>DATE(2020,7,1)</f>
        <v>44013</v>
      </c>
      <c r="D401" s="163" t="s">
        <v>1874</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485" t="s">
        <v>2435</v>
      </c>
      <c r="B402" s="486"/>
      <c r="C402" s="486"/>
      <c r="D402" s="486"/>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485" t="s">
        <v>2436</v>
      </c>
      <c r="B403" s="486"/>
      <c r="C403" s="486"/>
      <c r="D403" s="486"/>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485" t="s">
        <v>2437</v>
      </c>
      <c r="B404" s="486"/>
      <c r="C404" s="486"/>
      <c r="D404" s="486"/>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485" t="s">
        <v>2440</v>
      </c>
      <c r="B405" s="486"/>
      <c r="C405" s="486"/>
      <c r="D405" s="486"/>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63" t="s">
        <v>2442</v>
      </c>
      <c r="B406" s="164"/>
      <c r="C406" s="165">
        <f>DATE(2020,7,3)</f>
        <v>44015</v>
      </c>
      <c r="D406" s="163" t="s">
        <v>1874</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485" t="s">
        <v>2462</v>
      </c>
      <c r="B407" s="486"/>
      <c r="C407" s="486"/>
      <c r="D407" s="486"/>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485" t="s">
        <v>2452</v>
      </c>
      <c r="B408" s="486"/>
      <c r="C408" s="486"/>
      <c r="D408" s="486"/>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63" t="s">
        <v>2468</v>
      </c>
      <c r="B409" s="164"/>
      <c r="C409" s="165">
        <f>DATE(2020,7,7)</f>
        <v>44019</v>
      </c>
      <c r="D409" s="163" t="s">
        <v>1874</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485" t="s">
        <v>2469</v>
      </c>
      <c r="B410" s="486"/>
      <c r="C410" s="486"/>
      <c r="D410" s="486"/>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485" t="s">
        <v>2613</v>
      </c>
      <c r="B411" s="486"/>
      <c r="C411" s="486"/>
      <c r="D411" s="486"/>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63" t="s">
        <v>2473</v>
      </c>
      <c r="B412" s="164"/>
      <c r="C412" s="165">
        <f>DATE(2020,7,10)</f>
        <v>44022</v>
      </c>
      <c r="D412" s="163" t="s">
        <v>1874</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485" t="s">
        <v>2469</v>
      </c>
      <c r="B413" s="486"/>
      <c r="C413" s="486"/>
      <c r="D413" s="486"/>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485" t="s">
        <v>2475</v>
      </c>
      <c r="B414" s="486"/>
      <c r="C414" s="486"/>
      <c r="D414" s="486"/>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63" t="s">
        <v>2476</v>
      </c>
      <c r="B415" s="164"/>
      <c r="C415" s="165">
        <f>DATE(2020,7,14)</f>
        <v>44026</v>
      </c>
      <c r="D415" s="163" t="s">
        <v>1391</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485" customFormat="1" ht="15.75" customHeight="1">
      <c r="A416" s="485" t="s">
        <v>2477</v>
      </c>
      <c r="E416" s="43"/>
      <c r="F416" s="43"/>
      <c r="G416" s="43"/>
      <c r="H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row>
    <row r="417" spans="1:255" ht="16.5">
      <c r="A417" s="485" t="s">
        <v>2479</v>
      </c>
      <c r="B417" s="486"/>
      <c r="C417" s="486"/>
      <c r="D417" s="486"/>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30" thickBot="1">
      <c r="A418" s="5" t="s">
        <v>2585</v>
      </c>
      <c r="B418" s="6"/>
      <c r="C418" s="7"/>
      <c r="D418" s="8"/>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163" t="s">
        <v>2586</v>
      </c>
      <c r="B419" s="164"/>
      <c r="C419" s="165">
        <f>DATE(2020,7,15)</f>
        <v>44027</v>
      </c>
      <c r="D419" s="163" t="s">
        <v>1391</v>
      </c>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485" t="s">
        <v>2354</v>
      </c>
      <c r="B420" s="486"/>
      <c r="C420" s="486"/>
      <c r="D420" s="486"/>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159" t="s">
        <v>2587</v>
      </c>
      <c r="B421" s="160"/>
      <c r="C421" s="160"/>
      <c r="D421" s="160"/>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485" t="s">
        <v>2590</v>
      </c>
      <c r="B422" s="486"/>
      <c r="C422" s="486"/>
      <c r="D422" s="486"/>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485" t="s">
        <v>2589</v>
      </c>
      <c r="B423" s="486"/>
      <c r="C423" s="486"/>
      <c r="D423" s="486"/>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485" t="s">
        <v>2588</v>
      </c>
      <c r="B424" s="486"/>
      <c r="C424" s="486"/>
      <c r="D424" s="486"/>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485" t="s">
        <v>2591</v>
      </c>
      <c r="B425" s="486"/>
      <c r="C425" s="486"/>
      <c r="D425" s="486"/>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163" t="s">
        <v>2601</v>
      </c>
      <c r="B426" s="164"/>
      <c r="C426" s="165">
        <f>DATE(2020,7,23)</f>
        <v>44035</v>
      </c>
      <c r="D426" s="163" t="s">
        <v>1391</v>
      </c>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485" t="s">
        <v>2600</v>
      </c>
      <c r="B427" s="486"/>
      <c r="C427" s="486"/>
      <c r="D427" s="486"/>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485" t="s">
        <v>2602</v>
      </c>
      <c r="B428" s="486"/>
      <c r="C428" s="486"/>
      <c r="D428" s="486"/>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163" t="s">
        <v>2604</v>
      </c>
      <c r="B429" s="164"/>
      <c r="C429" s="165">
        <f>DATE(2020,7,27)</f>
        <v>44039</v>
      </c>
      <c r="D429" s="163" t="s">
        <v>1391</v>
      </c>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485" t="s">
        <v>1339</v>
      </c>
      <c r="B430" s="486"/>
      <c r="C430" s="486"/>
      <c r="D430" s="486"/>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485" t="s">
        <v>2605</v>
      </c>
      <c r="B431" s="486"/>
      <c r="C431" s="486"/>
      <c r="D431" s="486"/>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485" t="s">
        <v>1856</v>
      </c>
      <c r="B432" s="486"/>
      <c r="C432" s="486"/>
      <c r="D432" s="486"/>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485" t="s">
        <v>2607</v>
      </c>
      <c r="B433" s="486"/>
      <c r="C433" s="486"/>
      <c r="D433" s="486"/>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514" t="s">
        <v>2606</v>
      </c>
      <c r="B434" s="486"/>
      <c r="C434" s="486"/>
      <c r="D434" s="486"/>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163" t="s">
        <v>2609</v>
      </c>
      <c r="B435" s="164"/>
      <c r="C435" s="165">
        <f>DATE(2020,7,27)</f>
        <v>44039</v>
      </c>
      <c r="D435" s="163" t="s">
        <v>1391</v>
      </c>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485" t="s">
        <v>2611</v>
      </c>
      <c r="B436" s="485" t="s">
        <v>2619</v>
      </c>
      <c r="C436" s="486"/>
      <c r="D436" s="486"/>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485" t="s">
        <v>2623</v>
      </c>
      <c r="B437" s="485" t="s">
        <v>2620</v>
      </c>
      <c r="C437" s="486"/>
      <c r="D437" s="486"/>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163" t="s">
        <v>2634</v>
      </c>
      <c r="B438" s="164"/>
      <c r="C438" s="165">
        <f>DATE(2020,7,29)</f>
        <v>44041</v>
      </c>
      <c r="D438" s="163" t="s">
        <v>1391</v>
      </c>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485" t="s">
        <v>2622</v>
      </c>
      <c r="B439" s="486"/>
      <c r="C439" s="486"/>
      <c r="D439" s="486"/>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485" t="s">
        <v>2625</v>
      </c>
      <c r="B440" s="486"/>
      <c r="C440" s="486"/>
      <c r="D440" s="486"/>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590" t="s">
        <v>2630</v>
      </c>
      <c r="B441" s="591"/>
      <c r="C441" s="591"/>
      <c r="D441" s="591"/>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592" t="s">
        <v>2632</v>
      </c>
      <c r="B442" s="591"/>
      <c r="C442" s="591"/>
      <c r="D442" s="591"/>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514" t="s">
        <v>2628</v>
      </c>
      <c r="B443" s="591"/>
      <c r="C443" s="591"/>
      <c r="D443" s="591"/>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485" t="s">
        <v>2626</v>
      </c>
      <c r="B444" s="486"/>
      <c r="C444" s="486"/>
      <c r="D444" s="486"/>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485" t="s">
        <v>2629</v>
      </c>
      <c r="B445" s="486"/>
      <c r="C445" s="486"/>
      <c r="D445" s="486"/>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514" t="s">
        <v>2628</v>
      </c>
      <c r="B446" s="486"/>
      <c r="C446" s="486"/>
      <c r="D446" s="486"/>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163" t="s">
        <v>2667</v>
      </c>
      <c r="B447" s="164"/>
      <c r="C447" s="165">
        <f>DATE(2020,7,30)</f>
        <v>44042</v>
      </c>
      <c r="D447" s="163" t="s">
        <v>1391</v>
      </c>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485" t="s">
        <v>2670</v>
      </c>
      <c r="B448" s="486"/>
      <c r="C448" s="486"/>
      <c r="D448" s="486"/>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485" t="s">
        <v>2669</v>
      </c>
      <c r="B449" s="485" t="s">
        <v>2668</v>
      </c>
      <c r="C449" s="486"/>
      <c r="D449" s="486"/>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600" t="s">
        <v>2671</v>
      </c>
      <c r="B450" s="602"/>
      <c r="C450" s="603">
        <f>DATE(2020,8,1)</f>
        <v>44044</v>
      </c>
      <c r="D450" s="600" t="s">
        <v>1391</v>
      </c>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601" t="s">
        <v>1339</v>
      </c>
      <c r="B451" s="604"/>
      <c r="C451" s="604"/>
      <c r="D451" s="604"/>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601" t="s">
        <v>2672</v>
      </c>
      <c r="B452" s="604"/>
      <c r="C452" s="604"/>
      <c r="D452" s="604"/>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600" t="s">
        <v>2673</v>
      </c>
      <c r="B453" s="602"/>
      <c r="C453" s="603">
        <f>DATE(2020,8,4)</f>
        <v>44047</v>
      </c>
      <c r="D453" s="600" t="s">
        <v>1391</v>
      </c>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485" t="s">
        <v>2677</v>
      </c>
      <c r="B454" s="486"/>
      <c r="C454" s="486"/>
      <c r="D454" s="486"/>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485" t="s">
        <v>2683</v>
      </c>
      <c r="B455" s="486"/>
      <c r="C455" s="486"/>
      <c r="D455" s="486"/>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485" t="s">
        <v>2676</v>
      </c>
      <c r="B456" s="486"/>
      <c r="C456" s="486"/>
      <c r="D456" s="486"/>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485" t="s">
        <v>2682</v>
      </c>
      <c r="B457" s="486"/>
      <c r="C457" s="486"/>
      <c r="D457" s="486"/>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485" t="s">
        <v>2684</v>
      </c>
      <c r="B458" s="486"/>
      <c r="C458" s="486"/>
      <c r="D458" s="486"/>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485" t="s">
        <v>2685</v>
      </c>
      <c r="B459" s="486"/>
      <c r="C459" s="486"/>
      <c r="D459" s="486"/>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485" t="s">
        <v>2686</v>
      </c>
      <c r="B460" s="486"/>
      <c r="C460" s="486"/>
      <c r="D460" s="486"/>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485" t="s">
        <v>2687</v>
      </c>
      <c r="B461" s="486"/>
      <c r="C461" s="486"/>
      <c r="D461" s="486"/>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485" t="s">
        <v>2675</v>
      </c>
      <c r="B462" s="486"/>
      <c r="C462" s="486"/>
      <c r="D462" s="486"/>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485" t="s">
        <v>2676</v>
      </c>
      <c r="B463" s="486"/>
      <c r="C463" s="486"/>
      <c r="D463" s="486"/>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600" t="s">
        <v>2690</v>
      </c>
      <c r="B464" s="602"/>
      <c r="C464" s="603">
        <f>DATE(2020,8,7)</f>
        <v>44050</v>
      </c>
      <c r="D464" s="600" t="s">
        <v>1391</v>
      </c>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485" t="s">
        <v>2692</v>
      </c>
      <c r="B465" s="486"/>
      <c r="C465" s="486"/>
      <c r="D465" s="486"/>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485" t="s">
        <v>2693</v>
      </c>
      <c r="B466" s="485" t="s">
        <v>2691</v>
      </c>
      <c r="C466" s="486"/>
      <c r="D466" s="486"/>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600" t="s">
        <v>2694</v>
      </c>
      <c r="B467" s="602"/>
      <c r="C467" s="603">
        <f>DATE(2020,8,10)</f>
        <v>44053</v>
      </c>
      <c r="D467" s="600" t="s">
        <v>1391</v>
      </c>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485" t="s">
        <v>2695</v>
      </c>
      <c r="B468" s="486"/>
      <c r="C468" s="486"/>
      <c r="D468" s="486"/>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485" t="s">
        <v>2697</v>
      </c>
      <c r="B469" s="486"/>
      <c r="C469" s="486"/>
      <c r="D469" s="486"/>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485" t="s">
        <v>2702</v>
      </c>
      <c r="B470" s="486"/>
      <c r="C470" s="486"/>
      <c r="D470" s="486"/>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485" t="s">
        <v>3115</v>
      </c>
      <c r="B471" s="486"/>
      <c r="C471" s="486"/>
      <c r="D471" s="486"/>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485" t="s">
        <v>3116</v>
      </c>
      <c r="B472" s="486"/>
      <c r="C472" s="486"/>
      <c r="D472" s="486"/>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485" t="s">
        <v>3117</v>
      </c>
      <c r="B473" s="486"/>
      <c r="C473" s="486"/>
      <c r="D473" s="486"/>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485" t="s">
        <v>1550</v>
      </c>
      <c r="B474" s="486"/>
      <c r="C474" s="486"/>
      <c r="D474" s="486"/>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485" t="s">
        <v>3118</v>
      </c>
      <c r="B475" s="486"/>
      <c r="C475" s="486"/>
      <c r="D475" s="486"/>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600" t="s">
        <v>3120</v>
      </c>
      <c r="B476" s="602"/>
      <c r="C476" s="603">
        <f>DATE(2020,8,11)</f>
        <v>44054</v>
      </c>
      <c r="D476" s="600" t="s">
        <v>1391</v>
      </c>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485" t="s">
        <v>3121</v>
      </c>
      <c r="B477" s="486"/>
      <c r="C477" s="486"/>
      <c r="D477" s="486"/>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485" t="s">
        <v>3123</v>
      </c>
      <c r="B478" s="486"/>
      <c r="C478" s="486"/>
      <c r="D478" s="486"/>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600" t="s">
        <v>3124</v>
      </c>
      <c r="B479" s="602"/>
      <c r="C479" s="603">
        <f>DATE(2020,8,13)</f>
        <v>44056</v>
      </c>
      <c r="D479" s="600" t="s">
        <v>1391</v>
      </c>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485" t="s">
        <v>3125</v>
      </c>
      <c r="B480" s="486"/>
      <c r="C480" s="486"/>
      <c r="D480" s="486"/>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485" t="s">
        <v>3126</v>
      </c>
      <c r="B481" s="486"/>
      <c r="C481" s="486"/>
      <c r="D481" s="486"/>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600" t="s">
        <v>3129</v>
      </c>
      <c r="B482" s="602"/>
      <c r="C482" s="603">
        <f>DATE(2020,8,15)</f>
        <v>44058</v>
      </c>
      <c r="D482" s="600" t="s">
        <v>1391</v>
      </c>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485" t="s">
        <v>3130</v>
      </c>
      <c r="B483" s="486"/>
      <c r="C483" s="486"/>
      <c r="D483" s="486"/>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485" t="s">
        <v>3131</v>
      </c>
      <c r="B484" s="486"/>
      <c r="C484" s="486"/>
      <c r="D484" s="486"/>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600" t="s">
        <v>3132</v>
      </c>
      <c r="B485" s="602"/>
      <c r="C485" s="603">
        <f>DATE(2020,8,15)</f>
        <v>44058</v>
      </c>
      <c r="D485" s="600" t="s">
        <v>1391</v>
      </c>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485" t="s">
        <v>3133</v>
      </c>
      <c r="B486" s="486"/>
      <c r="C486" s="486"/>
      <c r="D486" s="486"/>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485" t="s">
        <v>3134</v>
      </c>
      <c r="B487" s="486"/>
      <c r="C487" s="486"/>
      <c r="D487" s="486"/>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600" t="s">
        <v>3145</v>
      </c>
      <c r="B488" s="602"/>
      <c r="C488" s="603">
        <f>DATE(2020,8,17)</f>
        <v>44060</v>
      </c>
      <c r="D488" s="600" t="s">
        <v>1391</v>
      </c>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485" t="s">
        <v>3146</v>
      </c>
      <c r="B489" s="486"/>
      <c r="C489" s="486"/>
      <c r="D489" s="486"/>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485" t="s">
        <v>3147</v>
      </c>
      <c r="B490" s="486"/>
      <c r="C490" s="486"/>
      <c r="D490" s="486"/>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600" t="s">
        <v>3149</v>
      </c>
      <c r="B491" s="602"/>
      <c r="C491" s="603">
        <f>DATE(2020,8,18)</f>
        <v>44061</v>
      </c>
      <c r="D491" s="600" t="s">
        <v>1391</v>
      </c>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485" t="s">
        <v>3121</v>
      </c>
      <c r="B492" s="486"/>
      <c r="C492" s="486"/>
      <c r="D492" s="486"/>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485" t="s">
        <v>3152</v>
      </c>
      <c r="B493" s="486"/>
      <c r="C493" s="486"/>
      <c r="D493" s="486"/>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600" t="s">
        <v>3153</v>
      </c>
      <c r="B494" s="602"/>
      <c r="C494" s="603">
        <f>DATE(2020,8,19)</f>
        <v>44062</v>
      </c>
      <c r="D494" s="600" t="s">
        <v>1391</v>
      </c>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485" t="s">
        <v>1856</v>
      </c>
      <c r="B495" s="486"/>
      <c r="C495" s="486"/>
      <c r="D495" s="486"/>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485" t="s">
        <v>3168</v>
      </c>
      <c r="B496" s="486"/>
      <c r="C496" s="486"/>
      <c r="D496" s="486"/>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485" t="s">
        <v>3169</v>
      </c>
      <c r="B497" s="486"/>
      <c r="C497" s="486"/>
      <c r="D497" s="486"/>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600" t="s">
        <v>3170</v>
      </c>
      <c r="B498" s="602"/>
      <c r="C498" s="603">
        <f>DATE(2020,8,22)</f>
        <v>44065</v>
      </c>
      <c r="D498" s="600" t="s">
        <v>1391</v>
      </c>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485" t="s">
        <v>3171</v>
      </c>
      <c r="B499" s="486"/>
      <c r="C499" s="486"/>
      <c r="D499" s="486"/>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485" t="s">
        <v>3173</v>
      </c>
      <c r="B500" s="486"/>
      <c r="C500" s="486"/>
      <c r="D500" s="486"/>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514" t="s">
        <v>3174</v>
      </c>
      <c r="B501" s="485" t="s">
        <v>3175</v>
      </c>
      <c r="C501" s="486"/>
      <c r="D501" s="486"/>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600" t="s">
        <v>3177</v>
      </c>
      <c r="B502" s="602"/>
      <c r="C502" s="603">
        <f>DATE(2020,8,25)</f>
        <v>44068</v>
      </c>
      <c r="D502" s="600" t="s">
        <v>1391</v>
      </c>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485" t="s">
        <v>3178</v>
      </c>
      <c r="B503" s="486"/>
      <c r="C503" s="486"/>
      <c r="D503" s="486"/>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485" t="s">
        <v>3179</v>
      </c>
      <c r="B504" s="486"/>
      <c r="C504" s="486"/>
      <c r="D504" s="486"/>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600" t="s">
        <v>3180</v>
      </c>
      <c r="B505" s="602"/>
      <c r="C505" s="603">
        <f>DATE(2020,8,27)</f>
        <v>44070</v>
      </c>
      <c r="D505" s="600" t="s">
        <v>1391</v>
      </c>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485" t="s">
        <v>3181</v>
      </c>
      <c r="B506" s="486"/>
      <c r="C506" s="486"/>
      <c r="D506" s="486"/>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485" t="s">
        <v>3182</v>
      </c>
      <c r="B507" s="486"/>
      <c r="C507" s="486"/>
      <c r="D507" s="486"/>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600" t="s">
        <v>3185</v>
      </c>
      <c r="B508" s="602"/>
      <c r="C508" s="603">
        <f>DATE(2020,8,31)</f>
        <v>44074</v>
      </c>
      <c r="D508" s="600" t="s">
        <v>1391</v>
      </c>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485" t="s">
        <v>3186</v>
      </c>
      <c r="B509" s="486"/>
      <c r="C509" s="486"/>
      <c r="D509" s="486"/>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514" t="s">
        <v>3188</v>
      </c>
      <c r="B510" s="486"/>
      <c r="C510" s="486"/>
      <c r="D510" s="486"/>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600" t="s">
        <v>3190</v>
      </c>
      <c r="B511" s="602"/>
      <c r="C511" s="603">
        <f>DATE(2020,8,31)</f>
        <v>44074</v>
      </c>
      <c r="D511" s="600" t="s">
        <v>1391</v>
      </c>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485" t="s">
        <v>3191</v>
      </c>
      <c r="B512" s="486"/>
      <c r="C512" s="486"/>
      <c r="D512" s="486"/>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485" t="s">
        <v>3194</v>
      </c>
      <c r="B513" s="486"/>
      <c r="C513" s="486"/>
      <c r="D513" s="486"/>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600" t="s">
        <v>3196</v>
      </c>
      <c r="B514" s="602"/>
      <c r="C514" s="603">
        <f>DATE(2020,9,2)</f>
        <v>44076</v>
      </c>
      <c r="D514" s="600" t="s">
        <v>1391</v>
      </c>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485" t="s">
        <v>3200</v>
      </c>
      <c r="B515" s="486"/>
      <c r="C515" s="486"/>
      <c r="D515" s="486"/>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514" t="s">
        <v>3199</v>
      </c>
      <c r="B516" s="486"/>
      <c r="C516" s="486"/>
      <c r="D516" s="486"/>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600" t="s">
        <v>3201</v>
      </c>
      <c r="B517" s="602"/>
      <c r="C517" s="603">
        <f>DATE(2020,9,3)</f>
        <v>44077</v>
      </c>
      <c r="D517" s="600" t="s">
        <v>1391</v>
      </c>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485" t="s">
        <v>3202</v>
      </c>
      <c r="B518" s="486"/>
      <c r="C518" s="486"/>
      <c r="D518" s="486"/>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514" t="s">
        <v>3205</v>
      </c>
      <c r="B519" s="485" t="s">
        <v>3203</v>
      </c>
      <c r="C519" s="486"/>
      <c r="D519" s="486"/>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600" t="s">
        <v>3256</v>
      </c>
      <c r="B520" s="602"/>
      <c r="C520" s="603">
        <f>DATE(2020,9,5)</f>
        <v>44079</v>
      </c>
      <c r="D520" s="600" t="s">
        <v>1391</v>
      </c>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485" t="s">
        <v>3257</v>
      </c>
      <c r="B521" s="486"/>
      <c r="C521" s="486"/>
      <c r="D521" s="486"/>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485" t="s">
        <v>3258</v>
      </c>
      <c r="B522" s="486"/>
      <c r="C522" s="486"/>
      <c r="D522" s="486"/>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600" t="s">
        <v>3269</v>
      </c>
      <c r="B523" s="602"/>
      <c r="C523" s="603">
        <f>DATE(2020,9,7)</f>
        <v>44081</v>
      </c>
      <c r="D523" s="600" t="s">
        <v>1391</v>
      </c>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485" t="s">
        <v>3257</v>
      </c>
      <c r="B524" s="486"/>
      <c r="C524" s="486"/>
      <c r="D524" s="486"/>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485" t="s">
        <v>3272</v>
      </c>
      <c r="B525" s="485" t="s">
        <v>3273</v>
      </c>
      <c r="C525" s="486"/>
      <c r="D525" s="486"/>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601" t="s">
        <v>1689</v>
      </c>
      <c r="B526" s="486"/>
      <c r="C526" s="486"/>
      <c r="D526" s="486"/>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601" t="s">
        <v>3275</v>
      </c>
      <c r="B527" s="486"/>
      <c r="C527" s="486"/>
      <c r="D527" s="486"/>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08" t="s">
        <v>3276</v>
      </c>
      <c r="B528" s="486"/>
      <c r="C528" s="486"/>
      <c r="D528" s="486"/>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600" t="s">
        <v>3277</v>
      </c>
      <c r="B529" s="602"/>
      <c r="C529" s="603">
        <f>DATE(2020,9,17)</f>
        <v>44091</v>
      </c>
      <c r="D529" s="600" t="s">
        <v>1391</v>
      </c>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485" t="s">
        <v>1856</v>
      </c>
      <c r="B530" s="486"/>
      <c r="C530" s="486"/>
      <c r="D530" s="486"/>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485" t="s">
        <v>3324</v>
      </c>
      <c r="B531" s="486"/>
      <c r="C531" s="486"/>
      <c r="D531" s="486"/>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600" t="s">
        <v>3323</v>
      </c>
      <c r="B532" s="602"/>
      <c r="C532" s="603">
        <f>DATE(2020,9,24)</f>
        <v>44098</v>
      </c>
      <c r="D532" s="600" t="s">
        <v>2150</v>
      </c>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485" t="s">
        <v>1856</v>
      </c>
      <c r="B533" s="486"/>
      <c r="C533" s="486"/>
      <c r="D533" s="486"/>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485" t="s">
        <v>3329</v>
      </c>
      <c r="B534" s="486"/>
      <c r="C534" s="486"/>
      <c r="D534" s="486"/>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600" t="s">
        <v>3335</v>
      </c>
      <c r="B535" s="602"/>
      <c r="C535" s="603">
        <f>DATE(2020,9,25)</f>
        <v>44099</v>
      </c>
      <c r="D535" s="600" t="s">
        <v>3337</v>
      </c>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485" t="s">
        <v>3336</v>
      </c>
      <c r="B536" s="486"/>
      <c r="C536" s="486"/>
      <c r="D536" s="486"/>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485" t="s">
        <v>3338</v>
      </c>
      <c r="B537" s="486"/>
      <c r="C537" s="486"/>
      <c r="D537" s="486"/>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600" t="s">
        <v>3339</v>
      </c>
      <c r="B538" s="602"/>
      <c r="C538" s="603">
        <f>DATE(2020,9,25)</f>
        <v>44099</v>
      </c>
      <c r="D538" s="600" t="s">
        <v>3337</v>
      </c>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485" t="s">
        <v>3344</v>
      </c>
      <c r="B539" s="486"/>
      <c r="C539" s="486"/>
      <c r="D539" s="486"/>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485" t="s">
        <v>3345</v>
      </c>
      <c r="B540" s="486"/>
      <c r="C540" s="486"/>
      <c r="D540" s="486"/>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600" t="s">
        <v>3346</v>
      </c>
      <c r="B541" s="602"/>
      <c r="C541" s="603">
        <f>DATE(2020,10,7)</f>
        <v>44111</v>
      </c>
      <c r="D541" s="600" t="s">
        <v>3337</v>
      </c>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485" t="s">
        <v>1339</v>
      </c>
      <c r="B542" s="486"/>
      <c r="C542" s="486"/>
      <c r="D542" s="486"/>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485" t="s">
        <v>3347</v>
      </c>
      <c r="B543" s="486"/>
      <c r="C543" s="486"/>
      <c r="D543" s="486"/>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600" t="s">
        <v>3348</v>
      </c>
      <c r="B544" s="602"/>
      <c r="C544" s="603">
        <f>DATE(2020,10,8)</f>
        <v>44112</v>
      </c>
      <c r="D544" s="600" t="s">
        <v>2150</v>
      </c>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485" t="s">
        <v>1856</v>
      </c>
      <c r="B545" s="486"/>
      <c r="C545" s="486"/>
      <c r="D545" s="486"/>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485" t="s">
        <v>3351</v>
      </c>
      <c r="B546" s="486"/>
      <c r="C546" s="486"/>
      <c r="D546" s="486"/>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600" t="s">
        <v>3365</v>
      </c>
      <c r="B547" s="602"/>
      <c r="C547" s="603">
        <f>DATE(2020,10,9)</f>
        <v>44113</v>
      </c>
      <c r="D547" s="600" t="s">
        <v>3368</v>
      </c>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485" t="s">
        <v>3366</v>
      </c>
      <c r="B548" s="486"/>
      <c r="C548" s="486"/>
      <c r="D548" s="486"/>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485" t="s">
        <v>3367</v>
      </c>
      <c r="B549" s="486"/>
      <c r="C549" s="486"/>
      <c r="D549" s="486"/>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600" t="s">
        <v>3369</v>
      </c>
      <c r="B550" s="602"/>
      <c r="C550" s="603">
        <f>DATE(2020,10,13)</f>
        <v>44117</v>
      </c>
      <c r="D550" s="600" t="s">
        <v>3337</v>
      </c>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485" t="s">
        <v>1339</v>
      </c>
      <c r="B551" s="486"/>
      <c r="C551" s="486"/>
      <c r="D551" s="486"/>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485" t="s">
        <v>3372</v>
      </c>
      <c r="B552" s="486"/>
      <c r="C552" s="486"/>
      <c r="D552" s="486"/>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514" t="s">
        <v>3379</v>
      </c>
      <c r="B553" s="486"/>
      <c r="C553" s="486"/>
      <c r="D553" s="486"/>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600" t="s">
        <v>3376</v>
      </c>
      <c r="B554" s="602"/>
      <c r="C554" s="603">
        <f>DATE(2020,10,14)</f>
        <v>44118</v>
      </c>
      <c r="D554" s="600" t="s">
        <v>3337</v>
      </c>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485" t="s">
        <v>3377</v>
      </c>
      <c r="B555" s="486"/>
      <c r="C555" s="486"/>
      <c r="D555" s="486"/>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485" t="s">
        <v>3380</v>
      </c>
      <c r="B556" s="486"/>
      <c r="C556" s="486"/>
      <c r="D556" s="486"/>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600" t="s">
        <v>3382</v>
      </c>
      <c r="B557" s="602"/>
      <c r="C557" s="603">
        <f>DATE(2020,10,15)</f>
        <v>44119</v>
      </c>
      <c r="D557" s="600" t="s">
        <v>2352</v>
      </c>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485" t="s">
        <v>1339</v>
      </c>
      <c r="B558" s="486"/>
      <c r="C558" s="486"/>
      <c r="D558" s="486"/>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485" t="s">
        <v>3383</v>
      </c>
      <c r="B559" s="486"/>
      <c r="C559" s="486"/>
      <c r="D559" s="486"/>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600" t="s">
        <v>3384</v>
      </c>
      <c r="B560" s="602"/>
      <c r="C560" s="603">
        <f>DATE(2020,10,16)</f>
        <v>44120</v>
      </c>
      <c r="D560" s="600" t="s">
        <v>3337</v>
      </c>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485" t="s">
        <v>3385</v>
      </c>
      <c r="B561" s="486"/>
      <c r="C561" s="486"/>
      <c r="D561" s="486"/>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485" t="s">
        <v>3386</v>
      </c>
      <c r="B562" s="486"/>
      <c r="C562" s="486"/>
      <c r="D562" s="486"/>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600" t="s">
        <v>3403</v>
      </c>
      <c r="B563" s="602"/>
      <c r="C563" s="603">
        <f>DATE(2020,10,19)</f>
        <v>44123</v>
      </c>
      <c r="D563" s="600" t="s">
        <v>3337</v>
      </c>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485" t="s">
        <v>1339</v>
      </c>
      <c r="B564" s="486"/>
      <c r="C564" s="486"/>
      <c r="D564" s="486"/>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485" t="s">
        <v>3404</v>
      </c>
      <c r="B565" s="486"/>
      <c r="C565" s="486"/>
      <c r="D565" s="486"/>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600" t="s">
        <v>3405</v>
      </c>
      <c r="B566" s="602"/>
      <c r="C566" s="603">
        <f>DATE(2020,10,19)</f>
        <v>44123</v>
      </c>
      <c r="D566" s="600" t="s">
        <v>3337</v>
      </c>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485" t="s">
        <v>3406</v>
      </c>
      <c r="B567" s="486"/>
      <c r="C567" s="486"/>
      <c r="D567" s="486"/>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485" t="s">
        <v>3411</v>
      </c>
      <c r="B568" s="486"/>
      <c r="C568" s="486"/>
      <c r="D568" s="486"/>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600" t="s">
        <v>3414</v>
      </c>
      <c r="B569" s="602"/>
      <c r="C569" s="603">
        <f>DATE(2020,10,20)</f>
        <v>44124</v>
      </c>
      <c r="D569" s="600" t="s">
        <v>3337</v>
      </c>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485" t="s">
        <v>3415</v>
      </c>
      <c r="B570" s="486"/>
      <c r="C570" s="486"/>
      <c r="D570" s="486"/>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485" t="s">
        <v>3416</v>
      </c>
      <c r="B571" s="486"/>
      <c r="C571" s="486"/>
      <c r="D571" s="486"/>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600" t="s">
        <v>3417</v>
      </c>
      <c r="B572" s="602"/>
      <c r="C572" s="603">
        <f>DATE(2020,10,22)</f>
        <v>44126</v>
      </c>
      <c r="D572" s="600" t="s">
        <v>3422</v>
      </c>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485" t="s">
        <v>1988</v>
      </c>
      <c r="B573" s="486"/>
      <c r="C573" s="486"/>
      <c r="D573" s="486"/>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485" t="s">
        <v>3421</v>
      </c>
      <c r="B574" s="486"/>
      <c r="C574" s="486"/>
      <c r="D574" s="486"/>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600" t="s">
        <v>3425</v>
      </c>
      <c r="B575" s="602"/>
      <c r="C575" s="603">
        <f>DATE(2020,10,23)</f>
        <v>44127</v>
      </c>
      <c r="D575" s="600" t="s">
        <v>3337</v>
      </c>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485" t="s">
        <v>3426</v>
      </c>
      <c r="B576" s="486"/>
      <c r="C576" s="486"/>
      <c r="D576" s="486"/>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485" t="s">
        <v>3427</v>
      </c>
      <c r="B577" s="486"/>
      <c r="C577" s="486"/>
      <c r="D577" s="486"/>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600" t="s">
        <v>3431</v>
      </c>
      <c r="B578" s="602"/>
      <c r="C578" s="603">
        <f>DATE(2020,10,23)</f>
        <v>44127</v>
      </c>
      <c r="D578" s="600" t="s">
        <v>3429</v>
      </c>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601" t="s">
        <v>1884</v>
      </c>
      <c r="B579" s="604"/>
      <c r="C579" s="604"/>
      <c r="D579" s="604"/>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601" t="s">
        <v>3430</v>
      </c>
      <c r="B580" s="604"/>
      <c r="C580" s="604"/>
      <c r="D580" s="604"/>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601" t="s">
        <v>1689</v>
      </c>
      <c r="B581" s="604"/>
      <c r="C581" s="604"/>
      <c r="D581" s="604"/>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601" t="s">
        <v>3430</v>
      </c>
      <c r="B582" s="604"/>
      <c r="C582" s="604"/>
      <c r="D582" s="604"/>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600" t="s">
        <v>3932</v>
      </c>
      <c r="B583" s="602"/>
      <c r="C583" s="603">
        <f>DATE(2020,10,24)</f>
        <v>44128</v>
      </c>
      <c r="D583" s="600" t="s">
        <v>3337</v>
      </c>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485" t="s">
        <v>1988</v>
      </c>
      <c r="B584" s="486"/>
      <c r="C584" s="486"/>
      <c r="D584" s="486"/>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485" t="s">
        <v>3935</v>
      </c>
      <c r="B585" s="486"/>
      <c r="C585" s="486"/>
      <c r="D585" s="486"/>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485" t="s">
        <v>3934</v>
      </c>
      <c r="B586" s="486"/>
      <c r="C586" s="486"/>
      <c r="D586" s="486"/>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485"/>
      <c r="B587" s="486"/>
      <c r="C587" s="486"/>
      <c r="D587" s="486"/>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485"/>
      <c r="B588" s="486"/>
      <c r="C588" s="486"/>
      <c r="D588" s="486"/>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485"/>
      <c r="B589" s="486"/>
      <c r="C589" s="486"/>
      <c r="D589" s="486"/>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485"/>
      <c r="B590" s="486"/>
      <c r="C590" s="486"/>
      <c r="D590" s="486"/>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485"/>
      <c r="B591" s="486"/>
      <c r="C591" s="486"/>
      <c r="D591" s="486"/>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485"/>
      <c r="B592" s="486"/>
      <c r="C592" s="486"/>
      <c r="D592" s="486"/>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485"/>
      <c r="B593" s="486"/>
      <c r="C593" s="486"/>
      <c r="D593" s="486"/>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485"/>
      <c r="B594" s="486"/>
      <c r="C594" s="486"/>
      <c r="D594" s="486"/>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485"/>
      <c r="B595" s="486"/>
      <c r="C595" s="486"/>
      <c r="D595" s="486"/>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485"/>
      <c r="B596" s="486"/>
      <c r="C596" s="486"/>
      <c r="D596" s="486"/>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485"/>
      <c r="B597" s="486"/>
      <c r="C597" s="486"/>
      <c r="D597" s="486"/>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485"/>
      <c r="B598" s="486"/>
      <c r="C598" s="486"/>
      <c r="D598" s="486"/>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485"/>
      <c r="B599" s="486"/>
      <c r="C599" s="486"/>
      <c r="D599" s="486"/>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485"/>
      <c r="B600" s="486"/>
      <c r="C600" s="486"/>
      <c r="D600" s="486"/>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485"/>
      <c r="B601" s="486"/>
      <c r="C601" s="486"/>
      <c r="D601" s="486"/>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485"/>
      <c r="B602" s="486"/>
      <c r="C602" s="486"/>
      <c r="D602" s="486"/>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485"/>
      <c r="B603" s="486"/>
      <c r="C603" s="486"/>
      <c r="D603" s="486"/>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485"/>
      <c r="B604" s="486"/>
      <c r="C604" s="486"/>
      <c r="D604" s="486"/>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485"/>
      <c r="B605" s="486"/>
      <c r="C605" s="486"/>
      <c r="D605" s="486"/>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485"/>
      <c r="B606" s="486"/>
      <c r="C606" s="486"/>
      <c r="D606" s="486"/>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485"/>
      <c r="B607" s="486"/>
      <c r="C607" s="486"/>
      <c r="D607" s="486"/>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485"/>
      <c r="B608" s="486"/>
      <c r="C608" s="486"/>
      <c r="D608" s="486"/>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6.5">
      <c r="A609" s="485"/>
      <c r="B609" s="486"/>
      <c r="C609" s="486"/>
      <c r="D609" s="486"/>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6.5">
      <c r="A610" s="485"/>
      <c r="B610" s="486"/>
      <c r="C610" s="486"/>
      <c r="D610" s="486"/>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6.5">
      <c r="A611" s="485"/>
      <c r="B611" s="486"/>
      <c r="C611" s="486"/>
      <c r="D611" s="486"/>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485"/>
      <c r="B612" s="486"/>
      <c r="C612" s="486"/>
      <c r="D612" s="486"/>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485"/>
      <c r="B613" s="486"/>
      <c r="C613" s="486"/>
      <c r="D613" s="486"/>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485"/>
      <c r="B614" s="486"/>
      <c r="C614" s="486"/>
      <c r="D614" s="486"/>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row r="615" spans="1:255" ht="15" customHeight="1">
      <c r="A615" s="485"/>
      <c r="B615" s="486"/>
      <c r="C615" s="486"/>
      <c r="D615" s="486"/>
      <c r="E615" s="43"/>
      <c r="F615" s="43"/>
      <c r="G615" s="43"/>
      <c r="H615" s="43"/>
      <c r="I615" s="43"/>
      <c r="J615" s="43"/>
      <c r="K615" s="43"/>
      <c r="L615" s="43"/>
      <c r="M615" s="43"/>
      <c r="N615" s="43"/>
      <c r="O615" s="43"/>
      <c r="P615" s="43"/>
      <c r="Q615" s="43"/>
      <c r="R615" s="43"/>
      <c r="S615" s="43"/>
      <c r="T615" s="43"/>
      <c r="U615" s="43"/>
      <c r="V615" s="43"/>
      <c r="W615" s="43"/>
      <c r="X615" s="43"/>
      <c r="Y615" s="43"/>
      <c r="Z615" s="43"/>
      <c r="AA615" s="43"/>
      <c r="AB615" s="43"/>
      <c r="AC615" s="43"/>
      <c r="AD615" s="43"/>
      <c r="AE615" s="43"/>
      <c r="AF615" s="43"/>
      <c r="AG615" s="43"/>
      <c r="AH615" s="43"/>
      <c r="AI615" s="43"/>
      <c r="AJ615" s="43"/>
      <c r="AK615" s="43"/>
      <c r="AL615" s="43"/>
      <c r="AM615" s="43"/>
      <c r="AN615" s="43"/>
      <c r="AO615" s="43"/>
      <c r="AP615" s="43"/>
      <c r="AQ615" s="43"/>
      <c r="AR615" s="43"/>
      <c r="AS615" s="43"/>
      <c r="AT615" s="43"/>
      <c r="AU615" s="43"/>
      <c r="AV615" s="43"/>
      <c r="AW615" s="43"/>
      <c r="AX615" s="43"/>
      <c r="AY615" s="43"/>
      <c r="AZ615" s="43"/>
      <c r="BA615" s="43"/>
      <c r="BB615" s="43"/>
      <c r="BC615" s="43"/>
      <c r="BD615" s="43"/>
      <c r="BE615" s="43"/>
      <c r="BF615" s="43"/>
      <c r="BG615" s="43"/>
      <c r="BH615" s="43"/>
      <c r="BI615" s="43"/>
      <c r="BJ615" s="43"/>
      <c r="BK615" s="43"/>
      <c r="BL615" s="43"/>
      <c r="BM615" s="43"/>
      <c r="BN615" s="43"/>
      <c r="BO615" s="43"/>
      <c r="BP615" s="43"/>
      <c r="BQ615" s="43"/>
      <c r="BR615" s="43"/>
      <c r="BS615" s="43"/>
      <c r="BT615" s="43"/>
      <c r="BU615" s="43"/>
      <c r="BV615" s="43"/>
      <c r="BW615" s="43"/>
      <c r="BX615" s="43"/>
      <c r="BY615" s="43"/>
      <c r="BZ615" s="43"/>
      <c r="CA615" s="43"/>
      <c r="CB615" s="43"/>
      <c r="CC615" s="43"/>
      <c r="CD615" s="43"/>
      <c r="CE615" s="43"/>
      <c r="CF615" s="43"/>
      <c r="CG615" s="43"/>
      <c r="CH615" s="43"/>
      <c r="CI615" s="43"/>
      <c r="CJ615" s="43"/>
      <c r="CK615" s="43"/>
      <c r="CL615" s="43"/>
      <c r="CM615" s="43"/>
      <c r="CN615" s="43"/>
      <c r="CO615" s="43"/>
      <c r="CP615" s="43"/>
      <c r="CQ615" s="43"/>
      <c r="CR615" s="43"/>
      <c r="CS615" s="43"/>
      <c r="CT615" s="43"/>
      <c r="CU615" s="43"/>
      <c r="CV615" s="43"/>
      <c r="CW615" s="43"/>
      <c r="CX615" s="43"/>
      <c r="CY615" s="43"/>
      <c r="CZ615" s="43"/>
      <c r="DA615" s="43"/>
      <c r="DB615" s="43"/>
      <c r="DC615" s="43"/>
      <c r="DD615" s="43"/>
      <c r="DE615" s="43"/>
      <c r="DF615" s="43"/>
      <c r="DG615" s="43"/>
      <c r="DH615" s="43"/>
      <c r="DI615" s="43"/>
      <c r="DJ615" s="43"/>
      <c r="DK615" s="43"/>
      <c r="DL615" s="43"/>
      <c r="DM615" s="43"/>
      <c r="DN615" s="43"/>
      <c r="DO615" s="43"/>
      <c r="DP615" s="43"/>
      <c r="DQ615" s="43"/>
      <c r="DR615" s="43"/>
      <c r="DS615" s="43"/>
      <c r="DT615" s="43"/>
      <c r="DU615" s="43"/>
      <c r="DV615" s="43"/>
      <c r="DW615" s="43"/>
      <c r="DX615" s="43"/>
      <c r="DY615" s="43"/>
      <c r="DZ615" s="43"/>
      <c r="EA615" s="43"/>
      <c r="EB615" s="43"/>
      <c r="EC615" s="43"/>
      <c r="ED615" s="43"/>
      <c r="EE615" s="43"/>
      <c r="EF615" s="43"/>
      <c r="EG615" s="43"/>
      <c r="EH615" s="43"/>
      <c r="EI615" s="43"/>
      <c r="EJ615" s="43"/>
      <c r="EK615" s="43"/>
      <c r="EL615" s="43"/>
      <c r="EM615" s="43"/>
      <c r="EN615" s="43"/>
      <c r="EO615" s="43"/>
      <c r="EP615" s="43"/>
      <c r="EQ615" s="43"/>
      <c r="ER615" s="43"/>
      <c r="ES615" s="43"/>
      <c r="ET615" s="43"/>
      <c r="EU615" s="43"/>
      <c r="EV615" s="43"/>
      <c r="EW615" s="43"/>
      <c r="EX615" s="43"/>
      <c r="EY615" s="43"/>
      <c r="EZ615" s="43"/>
      <c r="FA615" s="43"/>
      <c r="FB615" s="43"/>
      <c r="FC615" s="43"/>
      <c r="FD615" s="43"/>
      <c r="FE615" s="43"/>
      <c r="FF615" s="43"/>
      <c r="FG615" s="43"/>
      <c r="FH615" s="43"/>
      <c r="FI615" s="43"/>
      <c r="FJ615" s="43"/>
      <c r="FK615" s="43"/>
      <c r="FL615" s="43"/>
      <c r="FM615" s="43"/>
      <c r="FN615" s="43"/>
      <c r="FO615" s="43"/>
      <c r="FP615" s="43"/>
      <c r="FQ615" s="43"/>
      <c r="FR615" s="43"/>
      <c r="FS615" s="43"/>
      <c r="FT615" s="43"/>
      <c r="FU615" s="43"/>
      <c r="FV615" s="43"/>
      <c r="FW615" s="43"/>
      <c r="FX615" s="43"/>
      <c r="FY615" s="43"/>
      <c r="FZ615" s="43"/>
      <c r="GA615" s="43"/>
      <c r="GB615" s="43"/>
      <c r="GC615" s="43"/>
      <c r="GD615" s="43"/>
      <c r="GE615" s="43"/>
      <c r="GF615" s="43"/>
      <c r="GG615" s="43"/>
      <c r="GH615" s="43"/>
      <c r="GI615" s="43"/>
      <c r="GJ615" s="43"/>
      <c r="GK615" s="43"/>
      <c r="GL615" s="43"/>
      <c r="GM615" s="43"/>
      <c r="GN615" s="43"/>
      <c r="GO615" s="43"/>
      <c r="GP615" s="43"/>
      <c r="GQ615" s="43"/>
      <c r="GR615" s="43"/>
      <c r="GS615" s="43"/>
      <c r="GT615" s="43"/>
      <c r="GU615" s="43"/>
      <c r="GV615" s="43"/>
      <c r="GW615" s="43"/>
      <c r="GX615" s="43"/>
      <c r="GY615" s="43"/>
      <c r="GZ615" s="43"/>
      <c r="HA615" s="43"/>
      <c r="HB615" s="43"/>
      <c r="HC615" s="43"/>
      <c r="HD615" s="43"/>
      <c r="HE615" s="43"/>
      <c r="HF615" s="43"/>
      <c r="HG615" s="43"/>
      <c r="HH615" s="43"/>
      <c r="HI615" s="43"/>
      <c r="HJ615" s="43"/>
      <c r="HK615" s="43"/>
      <c r="HL615" s="43"/>
      <c r="HM615" s="43"/>
      <c r="HN615" s="43"/>
      <c r="HO615" s="43"/>
      <c r="HP615" s="43"/>
      <c r="HQ615" s="43"/>
      <c r="HR615" s="43"/>
      <c r="HS615" s="43"/>
      <c r="HT615" s="43"/>
      <c r="HU615" s="43"/>
      <c r="HV615" s="43"/>
      <c r="HW615" s="43"/>
      <c r="HX615" s="43"/>
      <c r="HY615" s="43"/>
      <c r="HZ615" s="43"/>
      <c r="IA615" s="43"/>
      <c r="IB615" s="43"/>
      <c r="IC615" s="43"/>
      <c r="ID615" s="43"/>
      <c r="IE615" s="43"/>
      <c r="IF615" s="43"/>
      <c r="IG615" s="43"/>
      <c r="IH615" s="43"/>
      <c r="II615" s="43"/>
      <c r="IJ615" s="43"/>
      <c r="IK615" s="43"/>
      <c r="IL615" s="43"/>
      <c r="IM615" s="43"/>
      <c r="IN615" s="43"/>
      <c r="IO615" s="43"/>
      <c r="IP615" s="43"/>
      <c r="IQ615" s="43"/>
      <c r="IR615" s="43"/>
      <c r="IS615" s="43"/>
      <c r="IT615" s="43"/>
      <c r="IU615" s="43"/>
    </row>
    <row r="616" spans="1:255" ht="15" customHeight="1">
      <c r="A616" s="485"/>
      <c r="B616" s="486"/>
      <c r="C616" s="486"/>
      <c r="D616" s="486"/>
      <c r="E616" s="43"/>
      <c r="F616" s="43"/>
      <c r="G616" s="43"/>
      <c r="H616" s="43"/>
      <c r="I616" s="43"/>
      <c r="J616" s="43"/>
      <c r="K616" s="43"/>
      <c r="L616" s="43"/>
      <c r="M616" s="43"/>
      <c r="N616" s="43"/>
      <c r="O616" s="43"/>
      <c r="P616" s="43"/>
      <c r="Q616" s="43"/>
      <c r="R616" s="43"/>
      <c r="S616" s="43"/>
      <c r="T616" s="43"/>
      <c r="U616" s="43"/>
      <c r="V616" s="43"/>
      <c r="W616" s="43"/>
      <c r="X616" s="43"/>
      <c r="Y616" s="43"/>
      <c r="Z616" s="43"/>
      <c r="AA616" s="43"/>
      <c r="AB616" s="43"/>
      <c r="AC616" s="43"/>
      <c r="AD616" s="43"/>
      <c r="AE616" s="43"/>
      <c r="AF616" s="43"/>
      <c r="AG616" s="43"/>
      <c r="AH616" s="43"/>
      <c r="AI616" s="43"/>
      <c r="AJ616" s="43"/>
      <c r="AK616" s="43"/>
      <c r="AL616" s="43"/>
      <c r="AM616" s="43"/>
      <c r="AN616" s="43"/>
      <c r="AO616" s="43"/>
      <c r="AP616" s="43"/>
      <c r="AQ616" s="43"/>
      <c r="AR616" s="43"/>
      <c r="AS616" s="43"/>
      <c r="AT616" s="43"/>
      <c r="AU616" s="43"/>
      <c r="AV616" s="43"/>
      <c r="AW616" s="43"/>
      <c r="AX616" s="43"/>
      <c r="AY616" s="43"/>
      <c r="AZ616" s="43"/>
      <c r="BA616" s="43"/>
      <c r="BB616" s="43"/>
      <c r="BC616" s="43"/>
      <c r="BD616" s="43"/>
      <c r="BE616" s="43"/>
      <c r="BF616" s="43"/>
      <c r="BG616" s="43"/>
      <c r="BH616" s="43"/>
      <c r="BI616" s="43"/>
      <c r="BJ616" s="43"/>
      <c r="BK616" s="43"/>
      <c r="BL616" s="43"/>
      <c r="BM616" s="43"/>
      <c r="BN616" s="43"/>
      <c r="BO616" s="43"/>
      <c r="BP616" s="43"/>
      <c r="BQ616" s="43"/>
      <c r="BR616" s="43"/>
      <c r="BS616" s="43"/>
      <c r="BT616" s="43"/>
      <c r="BU616" s="43"/>
      <c r="BV616" s="43"/>
      <c r="BW616" s="43"/>
      <c r="BX616" s="43"/>
      <c r="BY616" s="43"/>
      <c r="BZ616" s="43"/>
      <c r="CA616" s="43"/>
      <c r="CB616" s="43"/>
      <c r="CC616" s="43"/>
      <c r="CD616" s="43"/>
      <c r="CE616" s="43"/>
      <c r="CF616" s="43"/>
      <c r="CG616" s="43"/>
      <c r="CH616" s="43"/>
      <c r="CI616" s="43"/>
      <c r="CJ616" s="43"/>
      <c r="CK616" s="43"/>
      <c r="CL616" s="43"/>
      <c r="CM616" s="43"/>
      <c r="CN616" s="43"/>
      <c r="CO616" s="43"/>
      <c r="CP616" s="43"/>
      <c r="CQ616" s="43"/>
      <c r="CR616" s="43"/>
      <c r="CS616" s="43"/>
      <c r="CT616" s="43"/>
      <c r="CU616" s="43"/>
      <c r="CV616" s="43"/>
      <c r="CW616" s="43"/>
      <c r="CX616" s="43"/>
      <c r="CY616" s="43"/>
      <c r="CZ616" s="43"/>
      <c r="DA616" s="43"/>
      <c r="DB616" s="43"/>
      <c r="DC616" s="43"/>
      <c r="DD616" s="43"/>
      <c r="DE616" s="43"/>
      <c r="DF616" s="43"/>
      <c r="DG616" s="43"/>
      <c r="DH616" s="43"/>
      <c r="DI616" s="43"/>
      <c r="DJ616" s="43"/>
      <c r="DK616" s="43"/>
      <c r="DL616" s="43"/>
      <c r="DM616" s="43"/>
      <c r="DN616" s="43"/>
      <c r="DO616" s="43"/>
      <c r="DP616" s="43"/>
      <c r="DQ616" s="43"/>
      <c r="DR616" s="43"/>
      <c r="DS616" s="43"/>
      <c r="DT616" s="43"/>
      <c r="DU616" s="43"/>
      <c r="DV616" s="43"/>
      <c r="DW616" s="43"/>
      <c r="DX616" s="43"/>
      <c r="DY616" s="43"/>
      <c r="DZ616" s="43"/>
      <c r="EA616" s="43"/>
      <c r="EB616" s="43"/>
      <c r="EC616" s="43"/>
      <c r="ED616" s="43"/>
      <c r="EE616" s="43"/>
      <c r="EF616" s="43"/>
      <c r="EG616" s="43"/>
      <c r="EH616" s="43"/>
      <c r="EI616" s="43"/>
      <c r="EJ616" s="43"/>
      <c r="EK616" s="43"/>
      <c r="EL616" s="43"/>
      <c r="EM616" s="43"/>
      <c r="EN616" s="43"/>
      <c r="EO616" s="43"/>
      <c r="EP616" s="43"/>
      <c r="EQ616" s="43"/>
      <c r="ER616" s="43"/>
      <c r="ES616" s="43"/>
      <c r="ET616" s="43"/>
      <c r="EU616" s="43"/>
      <c r="EV616" s="43"/>
      <c r="EW616" s="43"/>
      <c r="EX616" s="43"/>
      <c r="EY616" s="43"/>
      <c r="EZ616" s="43"/>
      <c r="FA616" s="43"/>
      <c r="FB616" s="43"/>
      <c r="FC616" s="43"/>
      <c r="FD616" s="43"/>
      <c r="FE616" s="43"/>
      <c r="FF616" s="43"/>
      <c r="FG616" s="43"/>
      <c r="FH616" s="43"/>
      <c r="FI616" s="43"/>
      <c r="FJ616" s="43"/>
      <c r="FK616" s="43"/>
      <c r="FL616" s="43"/>
      <c r="FM616" s="43"/>
      <c r="FN616" s="43"/>
      <c r="FO616" s="43"/>
      <c r="FP616" s="43"/>
      <c r="FQ616" s="43"/>
      <c r="FR616" s="43"/>
      <c r="FS616" s="43"/>
      <c r="FT616" s="43"/>
      <c r="FU616" s="43"/>
      <c r="FV616" s="43"/>
      <c r="FW616" s="43"/>
      <c r="FX616" s="43"/>
      <c r="FY616" s="43"/>
      <c r="FZ616" s="43"/>
      <c r="GA616" s="43"/>
      <c r="GB616" s="43"/>
      <c r="GC616" s="43"/>
      <c r="GD616" s="43"/>
      <c r="GE616" s="43"/>
      <c r="GF616" s="43"/>
      <c r="GG616" s="43"/>
      <c r="GH616" s="43"/>
      <c r="GI616" s="43"/>
      <c r="GJ616" s="43"/>
      <c r="GK616" s="43"/>
      <c r="GL616" s="43"/>
      <c r="GM616" s="43"/>
      <c r="GN616" s="43"/>
      <c r="GO616" s="43"/>
      <c r="GP616" s="43"/>
      <c r="GQ616" s="43"/>
      <c r="GR616" s="43"/>
      <c r="GS616" s="43"/>
      <c r="GT616" s="43"/>
      <c r="GU616" s="43"/>
      <c r="GV616" s="43"/>
      <c r="GW616" s="43"/>
      <c r="GX616" s="43"/>
      <c r="GY616" s="43"/>
      <c r="GZ616" s="43"/>
      <c r="HA616" s="43"/>
      <c r="HB616" s="43"/>
      <c r="HC616" s="43"/>
      <c r="HD616" s="43"/>
      <c r="HE616" s="43"/>
      <c r="HF616" s="43"/>
      <c r="HG616" s="43"/>
      <c r="HH616" s="43"/>
      <c r="HI616" s="43"/>
      <c r="HJ616" s="43"/>
      <c r="HK616" s="43"/>
      <c r="HL616" s="43"/>
      <c r="HM616" s="43"/>
      <c r="HN616" s="43"/>
      <c r="HO616" s="43"/>
      <c r="HP616" s="43"/>
      <c r="HQ616" s="43"/>
      <c r="HR616" s="43"/>
      <c r="HS616" s="43"/>
      <c r="HT616" s="43"/>
      <c r="HU616" s="43"/>
      <c r="HV616" s="43"/>
      <c r="HW616" s="43"/>
      <c r="HX616" s="43"/>
      <c r="HY616" s="43"/>
      <c r="HZ616" s="43"/>
      <c r="IA616" s="43"/>
      <c r="IB616" s="43"/>
      <c r="IC616" s="43"/>
      <c r="ID616" s="43"/>
      <c r="IE616" s="43"/>
      <c r="IF616" s="43"/>
      <c r="IG616" s="43"/>
      <c r="IH616" s="43"/>
      <c r="II616" s="43"/>
      <c r="IJ616" s="43"/>
      <c r="IK616" s="43"/>
      <c r="IL616" s="43"/>
      <c r="IM616" s="43"/>
      <c r="IN616" s="43"/>
      <c r="IO616" s="43"/>
      <c r="IP616" s="43"/>
      <c r="IQ616" s="43"/>
      <c r="IR616" s="43"/>
      <c r="IS616" s="43"/>
      <c r="IT616" s="43"/>
      <c r="IU616" s="43"/>
    </row>
    <row r="617" spans="1:255" ht="15" customHeight="1">
      <c r="A617" s="485"/>
      <c r="B617" s="486"/>
      <c r="C617" s="486"/>
      <c r="D617" s="486"/>
      <c r="E617" s="43"/>
      <c r="F617" s="43"/>
      <c r="G617" s="43"/>
      <c r="H617" s="43"/>
      <c r="I617" s="43"/>
      <c r="J617" s="43"/>
      <c r="K617" s="43"/>
      <c r="L617" s="43"/>
      <c r="M617" s="43"/>
      <c r="N617" s="43"/>
      <c r="O617" s="43"/>
      <c r="P617" s="43"/>
      <c r="Q617" s="43"/>
      <c r="R617" s="43"/>
      <c r="S617" s="43"/>
      <c r="T617" s="43"/>
      <c r="U617" s="43"/>
      <c r="V617" s="43"/>
      <c r="W617" s="43"/>
      <c r="X617" s="43"/>
      <c r="Y617" s="43"/>
      <c r="Z617" s="43"/>
      <c r="AA617" s="43"/>
      <c r="AB617" s="43"/>
      <c r="AC617" s="43"/>
      <c r="AD617" s="43"/>
      <c r="AE617" s="43"/>
      <c r="AF617" s="43"/>
      <c r="AG617" s="43"/>
      <c r="AH617" s="43"/>
      <c r="AI617" s="43"/>
      <c r="AJ617" s="43"/>
      <c r="AK617" s="43"/>
      <c r="AL617" s="43"/>
      <c r="AM617" s="43"/>
      <c r="AN617" s="43"/>
      <c r="AO617" s="43"/>
      <c r="AP617" s="43"/>
      <c r="AQ617" s="43"/>
      <c r="AR617" s="43"/>
      <c r="AS617" s="43"/>
      <c r="AT617" s="43"/>
      <c r="AU617" s="43"/>
      <c r="AV617" s="43"/>
      <c r="AW617" s="43"/>
      <c r="AX617" s="43"/>
      <c r="AY617" s="43"/>
      <c r="AZ617" s="43"/>
      <c r="BA617" s="43"/>
      <c r="BB617" s="43"/>
      <c r="BC617" s="43"/>
      <c r="BD617" s="43"/>
      <c r="BE617" s="43"/>
      <c r="BF617" s="43"/>
      <c r="BG617" s="43"/>
      <c r="BH617" s="43"/>
      <c r="BI617" s="43"/>
      <c r="BJ617" s="43"/>
      <c r="BK617" s="43"/>
      <c r="BL617" s="43"/>
      <c r="BM617" s="43"/>
      <c r="BN617" s="43"/>
      <c r="BO617" s="43"/>
      <c r="BP617" s="43"/>
      <c r="BQ617" s="43"/>
      <c r="BR617" s="43"/>
      <c r="BS617" s="43"/>
      <c r="BT617" s="43"/>
      <c r="BU617" s="43"/>
      <c r="BV617" s="43"/>
      <c r="BW617" s="43"/>
      <c r="BX617" s="43"/>
      <c r="BY617" s="43"/>
      <c r="BZ617" s="43"/>
      <c r="CA617" s="43"/>
      <c r="CB617" s="43"/>
      <c r="CC617" s="43"/>
      <c r="CD617" s="43"/>
      <c r="CE617" s="43"/>
      <c r="CF617" s="43"/>
      <c r="CG617" s="43"/>
      <c r="CH617" s="43"/>
      <c r="CI617" s="43"/>
      <c r="CJ617" s="43"/>
      <c r="CK617" s="43"/>
      <c r="CL617" s="43"/>
      <c r="CM617" s="43"/>
      <c r="CN617" s="43"/>
      <c r="CO617" s="43"/>
      <c r="CP617" s="43"/>
      <c r="CQ617" s="43"/>
      <c r="CR617" s="43"/>
      <c r="CS617" s="43"/>
      <c r="CT617" s="43"/>
      <c r="CU617" s="43"/>
      <c r="CV617" s="43"/>
      <c r="CW617" s="43"/>
      <c r="CX617" s="43"/>
      <c r="CY617" s="43"/>
      <c r="CZ617" s="43"/>
      <c r="DA617" s="43"/>
      <c r="DB617" s="43"/>
      <c r="DC617" s="43"/>
      <c r="DD617" s="43"/>
      <c r="DE617" s="43"/>
      <c r="DF617" s="43"/>
      <c r="DG617" s="43"/>
      <c r="DH617" s="43"/>
      <c r="DI617" s="43"/>
      <c r="DJ617" s="43"/>
      <c r="DK617" s="43"/>
      <c r="DL617" s="43"/>
      <c r="DM617" s="43"/>
      <c r="DN617" s="43"/>
      <c r="DO617" s="43"/>
      <c r="DP617" s="43"/>
      <c r="DQ617" s="43"/>
      <c r="DR617" s="43"/>
      <c r="DS617" s="43"/>
      <c r="DT617" s="43"/>
      <c r="DU617" s="43"/>
      <c r="DV617" s="43"/>
      <c r="DW617" s="43"/>
      <c r="DX617" s="43"/>
      <c r="DY617" s="43"/>
      <c r="DZ617" s="43"/>
      <c r="EA617" s="43"/>
      <c r="EB617" s="43"/>
      <c r="EC617" s="43"/>
      <c r="ED617" s="43"/>
      <c r="EE617" s="43"/>
      <c r="EF617" s="43"/>
      <c r="EG617" s="43"/>
      <c r="EH617" s="43"/>
      <c r="EI617" s="43"/>
      <c r="EJ617" s="43"/>
      <c r="EK617" s="43"/>
      <c r="EL617" s="43"/>
      <c r="EM617" s="43"/>
      <c r="EN617" s="43"/>
      <c r="EO617" s="43"/>
      <c r="EP617" s="43"/>
      <c r="EQ617" s="43"/>
      <c r="ER617" s="43"/>
      <c r="ES617" s="43"/>
      <c r="ET617" s="43"/>
      <c r="EU617" s="43"/>
      <c r="EV617" s="43"/>
      <c r="EW617" s="43"/>
      <c r="EX617" s="43"/>
      <c r="EY617" s="43"/>
      <c r="EZ617" s="43"/>
      <c r="FA617" s="43"/>
      <c r="FB617" s="43"/>
      <c r="FC617" s="43"/>
      <c r="FD617" s="43"/>
      <c r="FE617" s="43"/>
      <c r="FF617" s="43"/>
      <c r="FG617" s="43"/>
      <c r="FH617" s="43"/>
      <c r="FI617" s="43"/>
      <c r="FJ617" s="43"/>
      <c r="FK617" s="43"/>
      <c r="FL617" s="43"/>
      <c r="FM617" s="43"/>
      <c r="FN617" s="43"/>
      <c r="FO617" s="43"/>
      <c r="FP617" s="43"/>
      <c r="FQ617" s="43"/>
      <c r="FR617" s="43"/>
      <c r="FS617" s="43"/>
      <c r="FT617" s="43"/>
      <c r="FU617" s="43"/>
      <c r="FV617" s="43"/>
      <c r="FW617" s="43"/>
      <c r="FX617" s="43"/>
      <c r="FY617" s="43"/>
      <c r="FZ617" s="43"/>
      <c r="GA617" s="43"/>
      <c r="GB617" s="43"/>
      <c r="GC617" s="43"/>
      <c r="GD617" s="43"/>
      <c r="GE617" s="43"/>
      <c r="GF617" s="43"/>
      <c r="GG617" s="43"/>
      <c r="GH617" s="43"/>
      <c r="GI617" s="43"/>
      <c r="GJ617" s="43"/>
      <c r="GK617" s="43"/>
      <c r="GL617" s="43"/>
      <c r="GM617" s="43"/>
      <c r="GN617" s="43"/>
      <c r="GO617" s="43"/>
      <c r="GP617" s="43"/>
      <c r="GQ617" s="43"/>
      <c r="GR617" s="43"/>
      <c r="GS617" s="43"/>
      <c r="GT617" s="43"/>
      <c r="GU617" s="43"/>
      <c r="GV617" s="43"/>
      <c r="GW617" s="43"/>
      <c r="GX617" s="43"/>
      <c r="GY617" s="43"/>
      <c r="GZ617" s="43"/>
      <c r="HA617" s="43"/>
      <c r="HB617" s="43"/>
      <c r="HC617" s="43"/>
      <c r="HD617" s="43"/>
      <c r="HE617" s="43"/>
      <c r="HF617" s="43"/>
      <c r="HG617" s="43"/>
      <c r="HH617" s="43"/>
      <c r="HI617" s="43"/>
      <c r="HJ617" s="43"/>
      <c r="HK617" s="43"/>
      <c r="HL617" s="43"/>
      <c r="HM617" s="43"/>
      <c r="HN617" s="43"/>
      <c r="HO617" s="43"/>
      <c r="HP617" s="43"/>
      <c r="HQ617" s="43"/>
      <c r="HR617" s="43"/>
      <c r="HS617" s="43"/>
      <c r="HT617" s="43"/>
      <c r="HU617" s="43"/>
      <c r="HV617" s="43"/>
      <c r="HW617" s="43"/>
      <c r="HX617" s="43"/>
      <c r="HY617" s="43"/>
      <c r="HZ617" s="43"/>
      <c r="IA617" s="43"/>
      <c r="IB617" s="43"/>
      <c r="IC617" s="43"/>
      <c r="ID617" s="43"/>
      <c r="IE617" s="43"/>
      <c r="IF617" s="43"/>
      <c r="IG617" s="43"/>
      <c r="IH617" s="43"/>
      <c r="II617" s="43"/>
      <c r="IJ617" s="43"/>
      <c r="IK617" s="43"/>
      <c r="IL617" s="43"/>
      <c r="IM617" s="43"/>
      <c r="IN617" s="43"/>
      <c r="IO617" s="43"/>
      <c r="IP617" s="43"/>
      <c r="IQ617" s="43"/>
      <c r="IR617" s="43"/>
      <c r="IS617" s="43"/>
      <c r="IT617" s="43"/>
      <c r="IU617" s="43"/>
    </row>
  </sheetData>
  <phoneticPr fontId="23"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12"/>
  <sheetViews>
    <sheetView showGridLines="0" topLeftCell="A40" zoomScaleNormal="100" workbookViewId="0">
      <selection activeCell="I52" sqref="I52"/>
    </sheetView>
  </sheetViews>
  <sheetFormatPr defaultColWidth="9" defaultRowHeight="15.75" customHeight="1"/>
  <cols>
    <col min="1" max="1" width="5.375" style="76" customWidth="1"/>
    <col min="2" max="2" width="9.125" style="76" bestFit="1" customWidth="1"/>
    <col min="3" max="3" width="11" style="70" customWidth="1"/>
    <col min="4" max="4" width="29.5" style="70" customWidth="1"/>
    <col min="5" max="5" width="11.125" style="76" customWidth="1"/>
    <col min="6" max="6" width="13.625" style="70" bestFit="1" customWidth="1"/>
    <col min="7" max="7" width="7.875" style="70" customWidth="1"/>
    <col min="8" max="8" width="7.25" style="70" customWidth="1"/>
    <col min="9" max="9" width="7.375" style="70" customWidth="1"/>
    <col min="10" max="10" width="36.125" style="70" bestFit="1" customWidth="1"/>
    <col min="11" max="11" width="41.375" style="70" customWidth="1"/>
    <col min="12" max="256" width="9" style="71" customWidth="1"/>
    <col min="257" max="16384" width="9" style="71"/>
  </cols>
  <sheetData>
    <row r="1" spans="1:11" ht="15.6" customHeight="1">
      <c r="A1" s="74"/>
      <c r="B1" s="74"/>
      <c r="C1" s="955" t="s">
        <v>1185</v>
      </c>
      <c r="D1" s="956"/>
      <c r="E1" s="953"/>
      <c r="F1" s="102"/>
      <c r="G1" s="92" t="s">
        <v>5</v>
      </c>
      <c r="H1" s="74"/>
      <c r="I1" s="78"/>
      <c r="J1" s="74"/>
      <c r="K1" s="42"/>
    </row>
    <row r="2" spans="1:11" ht="16.5" customHeight="1">
      <c r="A2" s="74"/>
      <c r="B2" s="74"/>
      <c r="C2" s="957"/>
      <c r="D2" s="958"/>
      <c r="E2" s="954"/>
      <c r="F2" s="94" t="s">
        <v>6</v>
      </c>
      <c r="G2" s="99">
        <f>COUNTIF(F10:F306,"Not POR")</f>
        <v>0</v>
      </c>
      <c r="H2" s="74"/>
      <c r="I2" s="78"/>
      <c r="J2" s="74"/>
      <c r="K2" s="42"/>
    </row>
    <row r="3" spans="1:11" ht="17.25" customHeight="1">
      <c r="A3" s="74"/>
      <c r="B3" s="74"/>
      <c r="C3" s="957"/>
      <c r="D3" s="958"/>
      <c r="E3" s="954"/>
      <c r="F3" s="103" t="s">
        <v>8</v>
      </c>
      <c r="G3" s="99">
        <f>COUNTIF(F11:F307,"CHN validation")</f>
        <v>0</v>
      </c>
      <c r="H3" s="74"/>
      <c r="I3" s="78"/>
      <c r="J3" s="74"/>
      <c r="K3" s="42"/>
    </row>
    <row r="4" spans="1:11" ht="19.5" customHeight="1">
      <c r="A4" s="42"/>
      <c r="B4" s="42"/>
      <c r="C4" s="957"/>
      <c r="D4" s="958"/>
      <c r="E4" s="954"/>
      <c r="F4" s="104" t="s">
        <v>7</v>
      </c>
      <c r="G4" s="99">
        <f>COUNTIF(F12:F308,"New Item")</f>
        <v>0</v>
      </c>
      <c r="H4" s="42"/>
      <c r="I4" s="78"/>
      <c r="J4" s="42"/>
      <c r="K4" s="42"/>
    </row>
    <row r="5" spans="1:11" ht="15.6" customHeight="1">
      <c r="A5" s="74"/>
      <c r="B5" s="74"/>
      <c r="C5" s="957"/>
      <c r="D5" s="958"/>
      <c r="E5" s="954"/>
      <c r="F5" s="105" t="s">
        <v>9</v>
      </c>
      <c r="G5" s="99">
        <f>COUNTIF(F15:F309,"Pending update")</f>
        <v>0</v>
      </c>
      <c r="H5" s="74"/>
      <c r="I5" s="78"/>
      <c r="J5" s="74"/>
      <c r="K5" s="42"/>
    </row>
    <row r="6" spans="1:11" ht="15" customHeight="1">
      <c r="A6" s="74"/>
      <c r="B6" s="74"/>
      <c r="C6" s="957"/>
      <c r="D6" s="958"/>
      <c r="E6" s="954"/>
      <c r="F6" s="106" t="s">
        <v>10</v>
      </c>
      <c r="G6" s="99">
        <f>COUNTIF(F13:F310,"Modified")</f>
        <v>2</v>
      </c>
      <c r="H6" s="74"/>
      <c r="I6" s="78"/>
      <c r="J6" s="74"/>
      <c r="K6" s="42"/>
    </row>
    <row r="7" spans="1:11" ht="18" customHeight="1">
      <c r="A7" s="74"/>
      <c r="B7" s="74"/>
      <c r="C7" s="957"/>
      <c r="D7" s="958"/>
      <c r="E7" s="954"/>
      <c r="F7" s="93" t="s">
        <v>11</v>
      </c>
      <c r="G7" s="99">
        <f>COUNTIF(F10:F56,"Ready")</f>
        <v>45</v>
      </c>
      <c r="H7" s="74"/>
      <c r="I7" s="78"/>
      <c r="J7" s="74"/>
      <c r="K7" s="42"/>
    </row>
    <row r="8" spans="1:11" ht="17.25" customHeight="1" thickBot="1">
      <c r="A8" s="83"/>
      <c r="B8" s="83"/>
      <c r="C8" s="957"/>
      <c r="D8" s="958"/>
      <c r="E8" s="954"/>
      <c r="F8" s="107" t="s">
        <v>12</v>
      </c>
      <c r="G8" s="108">
        <f>COUNTIF(F19:F312,"Not ready")</f>
        <v>0</v>
      </c>
      <c r="H8" s="83"/>
      <c r="I8" s="95"/>
      <c r="J8" s="96"/>
      <c r="K8" s="83"/>
    </row>
    <row r="9" spans="1:11" ht="63">
      <c r="A9" s="290" t="s">
        <v>13</v>
      </c>
      <c r="B9" s="291" t="s">
        <v>14</v>
      </c>
      <c r="C9" s="291" t="s">
        <v>15</v>
      </c>
      <c r="D9" s="291" t="s">
        <v>16</v>
      </c>
      <c r="E9" s="291" t="s">
        <v>190</v>
      </c>
      <c r="F9" s="291" t="s">
        <v>17</v>
      </c>
      <c r="G9" s="291" t="s">
        <v>1093</v>
      </c>
      <c r="H9" s="291" t="s">
        <v>18</v>
      </c>
      <c r="I9" s="291" t="s">
        <v>20</v>
      </c>
      <c r="J9" s="291" t="s">
        <v>21</v>
      </c>
      <c r="K9" s="292" t="s">
        <v>191</v>
      </c>
    </row>
    <row r="10" spans="1:11" ht="18.75" customHeight="1">
      <c r="A10" s="293">
        <v>1</v>
      </c>
      <c r="B10" s="294" t="s">
        <v>23</v>
      </c>
      <c r="C10" s="220" t="s">
        <v>26</v>
      </c>
      <c r="D10" s="250" t="s">
        <v>27</v>
      </c>
      <c r="E10" s="251" t="s">
        <v>2698</v>
      </c>
      <c r="F10" s="238" t="s">
        <v>11</v>
      </c>
      <c r="G10" s="295"/>
      <c r="H10" s="296"/>
      <c r="I10" s="297"/>
      <c r="J10" s="297"/>
      <c r="K10" s="298"/>
    </row>
    <row r="11" spans="1:11" ht="20.25" customHeight="1">
      <c r="A11" s="293">
        <v>2</v>
      </c>
      <c r="B11" s="294" t="s">
        <v>23</v>
      </c>
      <c r="C11" s="220" t="s">
        <v>26</v>
      </c>
      <c r="D11" s="250" t="s">
        <v>29</v>
      </c>
      <c r="E11" s="251"/>
      <c r="F11" s="238" t="s">
        <v>11</v>
      </c>
      <c r="G11" s="295"/>
      <c r="H11" s="296"/>
      <c r="I11" s="297"/>
      <c r="J11" s="297"/>
      <c r="K11" s="298"/>
    </row>
    <row r="12" spans="1:11" ht="18.75" customHeight="1">
      <c r="A12" s="293">
        <v>3</v>
      </c>
      <c r="B12" s="294" t="s">
        <v>23</v>
      </c>
      <c r="C12" s="220" t="s">
        <v>26</v>
      </c>
      <c r="D12" s="250" t="s">
        <v>34</v>
      </c>
      <c r="E12" s="251"/>
      <c r="F12" s="238" t="s">
        <v>11</v>
      </c>
      <c r="G12" s="295"/>
      <c r="H12" s="296"/>
      <c r="I12" s="296"/>
      <c r="J12" s="297"/>
      <c r="K12" s="298"/>
    </row>
    <row r="13" spans="1:11" ht="18.75" customHeight="1">
      <c r="A13" s="293">
        <v>4</v>
      </c>
      <c r="B13" s="294" t="s">
        <v>23</v>
      </c>
      <c r="C13" s="220" t="s">
        <v>24</v>
      </c>
      <c r="D13" s="299" t="s">
        <v>1218</v>
      </c>
      <c r="E13" s="251"/>
      <c r="F13" s="238" t="s">
        <v>11</v>
      </c>
      <c r="G13" s="295"/>
      <c r="H13" s="300" t="s">
        <v>36</v>
      </c>
      <c r="I13" s="296"/>
      <c r="J13" s="301" t="s">
        <v>1436</v>
      </c>
      <c r="K13" s="302"/>
    </row>
    <row r="14" spans="1:11" ht="18.75" customHeight="1">
      <c r="A14" s="293">
        <v>5</v>
      </c>
      <c r="B14" s="294" t="s">
        <v>23</v>
      </c>
      <c r="C14" s="250" t="s">
        <v>170</v>
      </c>
      <c r="D14" s="250" t="s">
        <v>1905</v>
      </c>
      <c r="E14" s="251"/>
      <c r="F14" s="238" t="s">
        <v>11</v>
      </c>
      <c r="G14" s="295"/>
      <c r="H14" s="296"/>
      <c r="I14" s="296"/>
      <c r="J14" s="303" t="s">
        <v>1997</v>
      </c>
      <c r="K14" s="304"/>
    </row>
    <row r="15" spans="1:11" ht="18.75" customHeight="1">
      <c r="A15" s="293">
        <v>6</v>
      </c>
      <c r="B15" s="294" t="s">
        <v>23</v>
      </c>
      <c r="C15" s="220" t="s">
        <v>24</v>
      </c>
      <c r="D15" s="250" t="s">
        <v>25</v>
      </c>
      <c r="E15" s="251"/>
      <c r="F15" s="238" t="s">
        <v>11</v>
      </c>
      <c r="G15" s="295"/>
      <c r="H15" s="296"/>
      <c r="I15" s="296"/>
      <c r="J15" s="305" t="s">
        <v>1198</v>
      </c>
      <c r="K15" s="298"/>
    </row>
    <row r="16" spans="1:11" ht="18.75" customHeight="1">
      <c r="A16" s="293">
        <v>7</v>
      </c>
      <c r="B16" s="294" t="s">
        <v>23</v>
      </c>
      <c r="C16" s="220" t="s">
        <v>24</v>
      </c>
      <c r="D16" s="220" t="s">
        <v>1055</v>
      </c>
      <c r="E16" s="251"/>
      <c r="F16" s="238" t="s">
        <v>11</v>
      </c>
      <c r="G16" s="295"/>
      <c r="H16" s="296"/>
      <c r="I16" s="296"/>
      <c r="J16" s="301" t="s">
        <v>1757</v>
      </c>
      <c r="K16" s="298"/>
    </row>
    <row r="17" spans="1:11" ht="18.75" customHeight="1">
      <c r="A17" s="293">
        <v>8</v>
      </c>
      <c r="B17" s="294" t="s">
        <v>23</v>
      </c>
      <c r="C17" s="220" t="s">
        <v>188</v>
      </c>
      <c r="D17" s="250" t="s">
        <v>1968</v>
      </c>
      <c r="E17" s="251"/>
      <c r="F17" s="238" t="s">
        <v>11</v>
      </c>
      <c r="G17" s="295"/>
      <c r="H17" s="296"/>
      <c r="I17" s="296"/>
      <c r="J17" s="301" t="s">
        <v>1209</v>
      </c>
      <c r="K17" s="298"/>
    </row>
    <row r="18" spans="1:11" ht="18.75" customHeight="1">
      <c r="A18" s="293">
        <v>9</v>
      </c>
      <c r="B18" s="294" t="s">
        <v>23</v>
      </c>
      <c r="C18" s="220" t="s">
        <v>207</v>
      </c>
      <c r="D18" s="250" t="s">
        <v>208</v>
      </c>
      <c r="E18" s="221" t="s">
        <v>445</v>
      </c>
      <c r="F18" s="238" t="s">
        <v>11</v>
      </c>
      <c r="G18" s="295"/>
      <c r="H18" s="306"/>
      <c r="I18" s="296"/>
      <c r="J18" s="301" t="s">
        <v>1202</v>
      </c>
      <c r="K18" s="307"/>
    </row>
    <row r="19" spans="1:11" ht="18.75" customHeight="1">
      <c r="A19" s="293">
        <v>10</v>
      </c>
      <c r="B19" s="294" t="s">
        <v>23</v>
      </c>
      <c r="C19" s="220" t="s">
        <v>207</v>
      </c>
      <c r="D19" s="250" t="s">
        <v>210</v>
      </c>
      <c r="E19" s="221" t="s">
        <v>211</v>
      </c>
      <c r="F19" s="238" t="s">
        <v>11</v>
      </c>
      <c r="G19" s="295"/>
      <c r="H19" s="296"/>
      <c r="I19" s="296"/>
      <c r="J19" s="301" t="s">
        <v>1190</v>
      </c>
      <c r="K19" s="307"/>
    </row>
    <row r="20" spans="1:11" ht="18.75" customHeight="1">
      <c r="A20" s="293">
        <v>11</v>
      </c>
      <c r="B20" s="294" t="s">
        <v>23</v>
      </c>
      <c r="C20" s="220" t="s">
        <v>207</v>
      </c>
      <c r="D20" s="250" t="s">
        <v>213</v>
      </c>
      <c r="E20" s="451" t="s">
        <v>1699</v>
      </c>
      <c r="F20" s="238" t="s">
        <v>11</v>
      </c>
      <c r="G20" s="295"/>
      <c r="H20" s="296"/>
      <c r="I20" s="296"/>
      <c r="J20" s="730" t="s">
        <v>3419</v>
      </c>
      <c r="K20" s="307"/>
    </row>
    <row r="21" spans="1:11" ht="18.75" customHeight="1">
      <c r="A21" s="293">
        <v>12</v>
      </c>
      <c r="B21" s="294" t="s">
        <v>23</v>
      </c>
      <c r="C21" s="220" t="s">
        <v>207</v>
      </c>
      <c r="D21" s="250" t="s">
        <v>891</v>
      </c>
      <c r="E21" s="221" t="s">
        <v>215</v>
      </c>
      <c r="F21" s="238" t="s">
        <v>11</v>
      </c>
      <c r="G21" s="295"/>
      <c r="H21" s="296"/>
      <c r="I21" s="296"/>
      <c r="J21" s="959" t="s">
        <v>1900</v>
      </c>
      <c r="K21" s="962"/>
    </row>
    <row r="22" spans="1:11" ht="18.75" customHeight="1">
      <c r="A22" s="293">
        <v>13</v>
      </c>
      <c r="B22" s="294" t="s">
        <v>23</v>
      </c>
      <c r="C22" s="220" t="s">
        <v>207</v>
      </c>
      <c r="D22" s="250" t="s">
        <v>216</v>
      </c>
      <c r="E22" s="221" t="s">
        <v>62</v>
      </c>
      <c r="F22" s="238" t="s">
        <v>11</v>
      </c>
      <c r="G22" s="295"/>
      <c r="H22" s="296"/>
      <c r="I22" s="296"/>
      <c r="J22" s="959"/>
      <c r="K22" s="962"/>
    </row>
    <row r="23" spans="1:11" ht="18.75" customHeight="1">
      <c r="A23" s="293">
        <v>14</v>
      </c>
      <c r="B23" s="294" t="s">
        <v>23</v>
      </c>
      <c r="C23" s="220" t="s">
        <v>207</v>
      </c>
      <c r="D23" s="250" t="s">
        <v>217</v>
      </c>
      <c r="E23" s="221" t="s">
        <v>62</v>
      </c>
      <c r="F23" s="238" t="s">
        <v>11</v>
      </c>
      <c r="G23" s="295"/>
      <c r="H23" s="296"/>
      <c r="I23" s="296"/>
      <c r="J23" s="959"/>
      <c r="K23" s="962"/>
    </row>
    <row r="24" spans="1:11" ht="18.75" customHeight="1">
      <c r="A24" s="293">
        <v>15</v>
      </c>
      <c r="B24" s="294" t="s">
        <v>23</v>
      </c>
      <c r="C24" s="220" t="s">
        <v>207</v>
      </c>
      <c r="D24" s="250" t="s">
        <v>218</v>
      </c>
      <c r="E24" s="221" t="s">
        <v>62</v>
      </c>
      <c r="F24" s="238" t="s">
        <v>11</v>
      </c>
      <c r="G24" s="295"/>
      <c r="H24" s="296"/>
      <c r="I24" s="296"/>
      <c r="J24" s="959"/>
      <c r="K24" s="962"/>
    </row>
    <row r="25" spans="1:11" ht="18.75" customHeight="1">
      <c r="A25" s="293">
        <v>16</v>
      </c>
      <c r="B25" s="294" t="s">
        <v>23</v>
      </c>
      <c r="C25" s="220" t="s">
        <v>207</v>
      </c>
      <c r="D25" s="250" t="s">
        <v>892</v>
      </c>
      <c r="E25" s="221" t="s">
        <v>62</v>
      </c>
      <c r="F25" s="238" t="s">
        <v>11</v>
      </c>
      <c r="G25" s="295"/>
      <c r="H25" s="296"/>
      <c r="I25" s="296"/>
      <c r="J25" s="959"/>
      <c r="K25" s="962"/>
    </row>
    <row r="26" spans="1:11" ht="18.75" customHeight="1">
      <c r="A26" s="293">
        <v>17</v>
      </c>
      <c r="B26" s="294" t="s">
        <v>23</v>
      </c>
      <c r="C26" s="220" t="s">
        <v>207</v>
      </c>
      <c r="D26" s="250" t="s">
        <v>220</v>
      </c>
      <c r="E26" s="221" t="s">
        <v>62</v>
      </c>
      <c r="F26" s="238" t="s">
        <v>11</v>
      </c>
      <c r="G26" s="295"/>
      <c r="H26" s="296"/>
      <c r="I26" s="296"/>
      <c r="J26" s="959"/>
      <c r="K26" s="962"/>
    </row>
    <row r="27" spans="1:11" ht="18.75" customHeight="1">
      <c r="A27" s="293">
        <v>18</v>
      </c>
      <c r="B27" s="294"/>
      <c r="C27" s="220" t="s">
        <v>207</v>
      </c>
      <c r="D27" s="196" t="s">
        <v>1853</v>
      </c>
      <c r="E27" s="175"/>
      <c r="F27" s="238" t="s">
        <v>3924</v>
      </c>
      <c r="G27" s="179"/>
      <c r="H27" s="183"/>
      <c r="I27" s="183"/>
      <c r="J27" s="185"/>
      <c r="K27" s="308" t="s">
        <v>1846</v>
      </c>
    </row>
    <row r="28" spans="1:11" ht="15.75" customHeight="1">
      <c r="A28" s="293">
        <v>19</v>
      </c>
      <c r="B28" s="194" t="s">
        <v>23</v>
      </c>
      <c r="C28" s="177" t="s">
        <v>170</v>
      </c>
      <c r="D28" s="177" t="s">
        <v>3420</v>
      </c>
      <c r="E28" s="178"/>
      <c r="F28" s="238" t="s">
        <v>11</v>
      </c>
      <c r="G28" s="179"/>
      <c r="H28" s="183"/>
      <c r="I28" s="183"/>
      <c r="J28" s="729" t="s">
        <v>3418</v>
      </c>
      <c r="K28" s="731" t="s">
        <v>3423</v>
      </c>
    </row>
    <row r="29" spans="1:11" ht="15.75" customHeight="1">
      <c r="A29" s="293">
        <v>20</v>
      </c>
      <c r="B29" s="723"/>
      <c r="C29" s="725" t="s">
        <v>1056</v>
      </c>
      <c r="D29" s="726" t="s">
        <v>3408</v>
      </c>
      <c r="E29" s="680"/>
      <c r="F29" s="238" t="s">
        <v>11</v>
      </c>
      <c r="G29" s="681"/>
      <c r="H29" s="724"/>
      <c r="I29" s="724"/>
      <c r="J29" s="727" t="s">
        <v>3409</v>
      </c>
      <c r="K29" s="728" t="s">
        <v>3412</v>
      </c>
    </row>
    <row r="30" spans="1:11" ht="15.75" customHeight="1">
      <c r="A30" s="293">
        <v>21</v>
      </c>
      <c r="B30" s="194" t="s">
        <v>23</v>
      </c>
      <c r="C30" s="310" t="s">
        <v>52</v>
      </c>
      <c r="D30" s="310" t="s">
        <v>172</v>
      </c>
      <c r="E30" s="178"/>
      <c r="F30" s="238" t="s">
        <v>11</v>
      </c>
      <c r="G30" s="179"/>
      <c r="H30" s="183"/>
      <c r="I30" s="183"/>
      <c r="J30" s="311" t="s">
        <v>2666</v>
      </c>
      <c r="K30" s="960" t="s">
        <v>1756</v>
      </c>
    </row>
    <row r="31" spans="1:11" ht="15.75" customHeight="1">
      <c r="A31" s="293">
        <v>22</v>
      </c>
      <c r="B31" s="194" t="s">
        <v>23</v>
      </c>
      <c r="C31" s="310" t="s">
        <v>52</v>
      </c>
      <c r="D31" s="310" t="s">
        <v>173</v>
      </c>
      <c r="E31" s="178"/>
      <c r="F31" s="172" t="s">
        <v>11</v>
      </c>
      <c r="G31" s="179"/>
      <c r="H31" s="183"/>
      <c r="I31" s="183"/>
      <c r="J31" s="181" t="s">
        <v>1431</v>
      </c>
      <c r="K31" s="961"/>
    </row>
    <row r="32" spans="1:11" ht="15.75" customHeight="1">
      <c r="A32" s="293">
        <v>23</v>
      </c>
      <c r="B32" s="194" t="s">
        <v>23</v>
      </c>
      <c r="C32" s="310" t="s">
        <v>52</v>
      </c>
      <c r="D32" s="310" t="s">
        <v>174</v>
      </c>
      <c r="E32" s="178"/>
      <c r="F32" s="172" t="s">
        <v>11</v>
      </c>
      <c r="G32" s="179"/>
      <c r="H32" s="183"/>
      <c r="I32" s="183"/>
      <c r="J32" s="181" t="s">
        <v>1199</v>
      </c>
      <c r="K32" s="961"/>
    </row>
    <row r="33" spans="1:11" ht="15.75" customHeight="1">
      <c r="A33" s="293">
        <v>24</v>
      </c>
      <c r="B33" s="194" t="s">
        <v>23</v>
      </c>
      <c r="C33" s="310" t="s">
        <v>52</v>
      </c>
      <c r="D33" s="310" t="s">
        <v>175</v>
      </c>
      <c r="E33" s="178"/>
      <c r="F33" s="172" t="s">
        <v>11</v>
      </c>
      <c r="G33" s="179"/>
      <c r="H33" s="183"/>
      <c r="I33" s="183"/>
      <c r="J33" s="181" t="s">
        <v>176</v>
      </c>
      <c r="K33" s="961"/>
    </row>
    <row r="34" spans="1:11" ht="15.75" customHeight="1">
      <c r="A34" s="293">
        <v>25</v>
      </c>
      <c r="B34" s="194" t="s">
        <v>23</v>
      </c>
      <c r="C34" s="310" t="s">
        <v>52</v>
      </c>
      <c r="D34" s="310" t="s">
        <v>1066</v>
      </c>
      <c r="E34" s="178"/>
      <c r="F34" s="172" t="s">
        <v>11</v>
      </c>
      <c r="G34" s="179"/>
      <c r="H34" s="183"/>
      <c r="I34" s="183"/>
      <c r="J34" s="181" t="s">
        <v>1067</v>
      </c>
      <c r="K34" s="961"/>
    </row>
    <row r="35" spans="1:11" ht="15.75" customHeight="1">
      <c r="A35" s="293">
        <v>26</v>
      </c>
      <c r="B35" s="194" t="s">
        <v>23</v>
      </c>
      <c r="C35" s="310" t="s">
        <v>52</v>
      </c>
      <c r="D35" s="310" t="s">
        <v>1068</v>
      </c>
      <c r="E35" s="178"/>
      <c r="F35" s="172" t="s">
        <v>11</v>
      </c>
      <c r="G35" s="179"/>
      <c r="H35" s="183"/>
      <c r="I35" s="183"/>
      <c r="J35" s="181" t="s">
        <v>1069</v>
      </c>
      <c r="K35" s="961"/>
    </row>
    <row r="36" spans="1:11" ht="15.75" customHeight="1">
      <c r="A36" s="293">
        <v>27</v>
      </c>
      <c r="B36" s="194" t="s">
        <v>23</v>
      </c>
      <c r="C36" s="310" t="s">
        <v>52</v>
      </c>
      <c r="D36" s="310" t="s">
        <v>1070</v>
      </c>
      <c r="E36" s="178"/>
      <c r="F36" s="172" t="s">
        <v>11</v>
      </c>
      <c r="G36" s="179"/>
      <c r="H36" s="183"/>
      <c r="I36" s="183"/>
      <c r="J36" s="181" t="s">
        <v>1071</v>
      </c>
      <c r="K36" s="961"/>
    </row>
    <row r="37" spans="1:11" ht="15.75" customHeight="1">
      <c r="A37" s="293">
        <v>28</v>
      </c>
      <c r="B37" s="194" t="s">
        <v>23</v>
      </c>
      <c r="C37" s="310" t="s">
        <v>52</v>
      </c>
      <c r="D37" s="310" t="s">
        <v>1072</v>
      </c>
      <c r="E37" s="178"/>
      <c r="F37" s="172" t="s">
        <v>11</v>
      </c>
      <c r="G37" s="179"/>
      <c r="H37" s="183"/>
      <c r="I37" s="183"/>
      <c r="J37" s="181" t="s">
        <v>1073</v>
      </c>
      <c r="K37" s="961"/>
    </row>
    <row r="38" spans="1:11" ht="15.75" customHeight="1">
      <c r="A38" s="293">
        <v>29</v>
      </c>
      <c r="B38" s="194" t="s">
        <v>23</v>
      </c>
      <c r="C38" s="310" t="s">
        <v>52</v>
      </c>
      <c r="D38" s="310" t="s">
        <v>177</v>
      </c>
      <c r="E38" s="178"/>
      <c r="F38" s="172" t="s">
        <v>11</v>
      </c>
      <c r="G38" s="179"/>
      <c r="H38" s="183"/>
      <c r="I38" s="183"/>
      <c r="J38" s="181" t="s">
        <v>178</v>
      </c>
      <c r="K38" s="961"/>
    </row>
    <row r="39" spans="1:11" ht="15.75" customHeight="1">
      <c r="A39" s="293">
        <v>30</v>
      </c>
      <c r="B39" s="194" t="s">
        <v>23</v>
      </c>
      <c r="C39" s="310" t="s">
        <v>52</v>
      </c>
      <c r="D39" s="310" t="s">
        <v>179</v>
      </c>
      <c r="E39" s="178"/>
      <c r="F39" s="172" t="s">
        <v>11</v>
      </c>
      <c r="G39" s="179"/>
      <c r="H39" s="183"/>
      <c r="I39" s="183"/>
      <c r="J39" s="181" t="s">
        <v>180</v>
      </c>
      <c r="K39" s="961"/>
    </row>
    <row r="40" spans="1:11" ht="15.75" customHeight="1">
      <c r="A40" s="293">
        <v>31</v>
      </c>
      <c r="B40" s="194" t="s">
        <v>23</v>
      </c>
      <c r="C40" s="310" t="s">
        <v>52</v>
      </c>
      <c r="D40" s="310" t="s">
        <v>1074</v>
      </c>
      <c r="E40" s="178"/>
      <c r="F40" s="172" t="s">
        <v>11</v>
      </c>
      <c r="G40" s="179"/>
      <c r="H40" s="183"/>
      <c r="I40" s="183"/>
      <c r="J40" s="181" t="s">
        <v>1075</v>
      </c>
      <c r="K40" s="961"/>
    </row>
    <row r="41" spans="1:11" ht="15.75" customHeight="1">
      <c r="A41" s="293">
        <v>32</v>
      </c>
      <c r="B41" s="194" t="s">
        <v>23</v>
      </c>
      <c r="C41" s="310" t="s">
        <v>52</v>
      </c>
      <c r="D41" s="310" t="s">
        <v>1076</v>
      </c>
      <c r="E41" s="178"/>
      <c r="F41" s="172" t="s">
        <v>11</v>
      </c>
      <c r="G41" s="179"/>
      <c r="H41" s="183"/>
      <c r="I41" s="183"/>
      <c r="J41" s="181" t="s">
        <v>3281</v>
      </c>
      <c r="K41" s="961"/>
    </row>
    <row r="42" spans="1:11" ht="15.75" customHeight="1">
      <c r="A42" s="293">
        <v>33</v>
      </c>
      <c r="B42" s="194" t="s">
        <v>23</v>
      </c>
      <c r="C42" s="310" t="s">
        <v>52</v>
      </c>
      <c r="D42" s="310" t="s">
        <v>1078</v>
      </c>
      <c r="E42" s="178"/>
      <c r="F42" s="172" t="s">
        <v>11</v>
      </c>
      <c r="G42" s="179"/>
      <c r="H42" s="183"/>
      <c r="I42" s="183"/>
      <c r="J42" s="181" t="s">
        <v>1079</v>
      </c>
      <c r="K42" s="961"/>
    </row>
    <row r="43" spans="1:11" ht="15.75" customHeight="1">
      <c r="A43" s="293">
        <v>34</v>
      </c>
      <c r="B43" s="194" t="s">
        <v>23</v>
      </c>
      <c r="C43" s="310" t="s">
        <v>52</v>
      </c>
      <c r="D43" s="310" t="s">
        <v>1080</v>
      </c>
      <c r="E43" s="178"/>
      <c r="F43" s="172" t="s">
        <v>11</v>
      </c>
      <c r="G43" s="179"/>
      <c r="H43" s="183"/>
      <c r="I43" s="183"/>
      <c r="J43" s="181" t="s">
        <v>1081</v>
      </c>
      <c r="K43" s="961"/>
    </row>
    <row r="44" spans="1:11" ht="15.75" customHeight="1">
      <c r="A44" s="293">
        <v>35</v>
      </c>
      <c r="B44" s="194" t="s">
        <v>23</v>
      </c>
      <c r="C44" s="310" t="s">
        <v>52</v>
      </c>
      <c r="D44" s="310" t="s">
        <v>1082</v>
      </c>
      <c r="E44" s="178"/>
      <c r="F44" s="172" t="s">
        <v>11</v>
      </c>
      <c r="G44" s="179"/>
      <c r="H44" s="183"/>
      <c r="I44" s="183"/>
      <c r="J44" s="181" t="s">
        <v>1083</v>
      </c>
      <c r="K44" s="961"/>
    </row>
    <row r="45" spans="1:11" ht="15.75" customHeight="1">
      <c r="A45" s="293">
        <v>36</v>
      </c>
      <c r="B45" s="194" t="s">
        <v>23</v>
      </c>
      <c r="C45" s="310" t="s">
        <v>52</v>
      </c>
      <c r="D45" s="176" t="s">
        <v>1084</v>
      </c>
      <c r="E45" s="178"/>
      <c r="F45" s="172" t="s">
        <v>11</v>
      </c>
      <c r="G45" s="179"/>
      <c r="H45" s="183"/>
      <c r="I45" s="183"/>
      <c r="J45" s="181" t="s">
        <v>181</v>
      </c>
      <c r="K45" s="961"/>
    </row>
    <row r="46" spans="1:11" ht="15.75" customHeight="1">
      <c r="A46" s="293">
        <v>37</v>
      </c>
      <c r="B46" s="194" t="s">
        <v>23</v>
      </c>
      <c r="C46" s="310" t="s">
        <v>52</v>
      </c>
      <c r="D46" s="310" t="s">
        <v>182</v>
      </c>
      <c r="E46" s="178"/>
      <c r="F46" s="172" t="s">
        <v>11</v>
      </c>
      <c r="G46" s="179"/>
      <c r="H46" s="183"/>
      <c r="I46" s="183"/>
      <c r="J46" s="181" t="s">
        <v>183</v>
      </c>
      <c r="K46" s="961"/>
    </row>
    <row r="47" spans="1:11" ht="15.75" customHeight="1">
      <c r="A47" s="293">
        <v>38</v>
      </c>
      <c r="B47" s="194" t="s">
        <v>23</v>
      </c>
      <c r="C47" s="310" t="s">
        <v>52</v>
      </c>
      <c r="D47" s="310" t="s">
        <v>184</v>
      </c>
      <c r="E47" s="178"/>
      <c r="F47" s="172" t="s">
        <v>11</v>
      </c>
      <c r="G47" s="179"/>
      <c r="H47" s="183"/>
      <c r="I47" s="183"/>
      <c r="J47" s="181" t="s">
        <v>185</v>
      </c>
      <c r="K47" s="961"/>
    </row>
    <row r="48" spans="1:11" ht="15.75" customHeight="1">
      <c r="A48" s="293">
        <v>39</v>
      </c>
      <c r="B48" s="194" t="s">
        <v>23</v>
      </c>
      <c r="C48" s="310" t="s">
        <v>52</v>
      </c>
      <c r="D48" s="310" t="s">
        <v>1085</v>
      </c>
      <c r="E48" s="178"/>
      <c r="F48" s="172" t="s">
        <v>3407</v>
      </c>
      <c r="G48" s="179"/>
      <c r="H48" s="183"/>
      <c r="I48" s="183"/>
      <c r="J48" s="181" t="s">
        <v>1086</v>
      </c>
      <c r="K48" s="961"/>
    </row>
    <row r="49" spans="1:11" ht="15.75" customHeight="1">
      <c r="A49" s="293">
        <v>40</v>
      </c>
      <c r="B49" s="194" t="s">
        <v>23</v>
      </c>
      <c r="C49" s="310" t="s">
        <v>52</v>
      </c>
      <c r="D49" s="310" t="s">
        <v>1087</v>
      </c>
      <c r="E49" s="178"/>
      <c r="F49" s="172" t="s">
        <v>11</v>
      </c>
      <c r="G49" s="179"/>
      <c r="H49" s="183"/>
      <c r="I49" s="183"/>
      <c r="J49" s="181" t="s">
        <v>1805</v>
      </c>
      <c r="K49" s="961"/>
    </row>
    <row r="50" spans="1:11" ht="15.75" customHeight="1">
      <c r="A50" s="293">
        <v>41</v>
      </c>
      <c r="B50" s="194" t="s">
        <v>23</v>
      </c>
      <c r="C50" s="310" t="s">
        <v>284</v>
      </c>
      <c r="D50" s="310" t="s">
        <v>1089</v>
      </c>
      <c r="E50" s="178"/>
      <c r="F50" s="93" t="s">
        <v>11</v>
      </c>
      <c r="G50" s="179"/>
      <c r="H50" s="183"/>
      <c r="I50" s="183"/>
      <c r="J50" s="181" t="s">
        <v>1806</v>
      </c>
      <c r="K50" s="309"/>
    </row>
    <row r="51" spans="1:11" ht="15.75" customHeight="1">
      <c r="A51" s="293">
        <v>42</v>
      </c>
      <c r="B51" s="194" t="s">
        <v>23</v>
      </c>
      <c r="C51" s="310" t="s">
        <v>284</v>
      </c>
      <c r="D51" s="310" t="s">
        <v>1090</v>
      </c>
      <c r="E51" s="178"/>
      <c r="F51" s="93" t="s">
        <v>11</v>
      </c>
      <c r="G51" s="179"/>
      <c r="H51" s="183"/>
      <c r="I51" s="183"/>
      <c r="J51" s="181" t="s">
        <v>1200</v>
      </c>
      <c r="K51" s="309"/>
    </row>
    <row r="52" spans="1:11" ht="15.75" customHeight="1">
      <c r="A52" s="293">
        <v>43</v>
      </c>
      <c r="B52" s="194" t="s">
        <v>23</v>
      </c>
      <c r="C52" s="310" t="s">
        <v>284</v>
      </c>
      <c r="D52" s="310" t="s">
        <v>3925</v>
      </c>
      <c r="E52" s="178"/>
      <c r="F52" s="106" t="s">
        <v>10</v>
      </c>
      <c r="G52" s="179"/>
      <c r="H52" s="183"/>
      <c r="I52" s="183"/>
      <c r="J52" s="181" t="s">
        <v>1201</v>
      </c>
      <c r="K52" s="815" t="s">
        <v>3926</v>
      </c>
    </row>
    <row r="53" spans="1:11" ht="15.75" customHeight="1">
      <c r="A53" s="293">
        <v>44</v>
      </c>
      <c r="B53" s="194" t="s">
        <v>23</v>
      </c>
      <c r="C53" s="310" t="s">
        <v>284</v>
      </c>
      <c r="D53" s="310" t="s">
        <v>1091</v>
      </c>
      <c r="E53" s="178"/>
      <c r="F53" s="93" t="s">
        <v>11</v>
      </c>
      <c r="G53" s="179"/>
      <c r="H53" s="183"/>
      <c r="I53" s="183"/>
      <c r="J53" s="181" t="s">
        <v>1804</v>
      </c>
      <c r="K53" s="309"/>
    </row>
    <row r="54" spans="1:11" ht="16.5" customHeight="1">
      <c r="A54" s="293">
        <v>45</v>
      </c>
      <c r="B54" s="194" t="s">
        <v>23</v>
      </c>
      <c r="C54" s="310" t="s">
        <v>207</v>
      </c>
      <c r="D54" s="177" t="s">
        <v>1063</v>
      </c>
      <c r="E54" s="175" t="s">
        <v>445</v>
      </c>
      <c r="F54" s="172" t="s">
        <v>3374</v>
      </c>
      <c r="G54" s="179"/>
      <c r="H54" s="183"/>
      <c r="I54" s="183"/>
      <c r="J54" s="181" t="s">
        <v>1404</v>
      </c>
      <c r="K54" s="312"/>
    </row>
    <row r="55" spans="1:11" ht="16.5" customHeight="1">
      <c r="A55" s="293">
        <v>46</v>
      </c>
      <c r="B55" s="194" t="s">
        <v>23</v>
      </c>
      <c r="C55" s="310" t="s">
        <v>207</v>
      </c>
      <c r="D55" s="177" t="s">
        <v>3933</v>
      </c>
      <c r="E55" s="175" t="s">
        <v>446</v>
      </c>
      <c r="F55" s="106" t="s">
        <v>10</v>
      </c>
      <c r="G55" s="179"/>
      <c r="H55" s="183"/>
      <c r="I55" s="183"/>
      <c r="J55" s="181" t="s">
        <v>3931</v>
      </c>
      <c r="K55" s="312"/>
    </row>
    <row r="56" spans="1:11" ht="16.5" customHeight="1" thickBot="1">
      <c r="A56" s="293">
        <v>47</v>
      </c>
      <c r="B56" s="313" t="s">
        <v>23</v>
      </c>
      <c r="C56" s="314" t="s">
        <v>188</v>
      </c>
      <c r="D56" s="314" t="s">
        <v>189</v>
      </c>
      <c r="E56" s="315"/>
      <c r="F56" s="316" t="s">
        <v>11</v>
      </c>
      <c r="G56" s="317"/>
      <c r="H56" s="318"/>
      <c r="I56" s="318"/>
      <c r="J56" s="319" t="s">
        <v>2019</v>
      </c>
      <c r="K56" s="320"/>
    </row>
    <row r="57" spans="1:11" ht="15.75" customHeight="1">
      <c r="A57" s="91"/>
      <c r="B57" s="97"/>
      <c r="C57" s="84"/>
      <c r="D57" s="84"/>
      <c r="E57" s="91"/>
      <c r="F57" s="84"/>
      <c r="G57" s="84"/>
      <c r="H57" s="84"/>
      <c r="I57" s="84"/>
      <c r="J57" s="98"/>
      <c r="K57" s="84"/>
    </row>
    <row r="58" spans="1:11" ht="15.75" customHeight="1">
      <c r="A58" s="44"/>
      <c r="B58" s="85"/>
      <c r="C58" s="42"/>
      <c r="D58" s="42"/>
      <c r="E58" s="44"/>
      <c r="F58" s="42"/>
      <c r="G58" s="42"/>
      <c r="H58" s="42"/>
      <c r="I58" s="42"/>
      <c r="J58" s="74"/>
      <c r="K58" s="42"/>
    </row>
    <row r="59" spans="1:11" ht="15.75" customHeight="1">
      <c r="A59" s="44"/>
      <c r="B59" s="85"/>
      <c r="C59" s="42"/>
      <c r="D59" s="42"/>
      <c r="E59" s="44"/>
      <c r="F59" s="42"/>
      <c r="G59" s="42"/>
      <c r="H59" s="42"/>
      <c r="I59" s="42"/>
      <c r="J59" s="74"/>
      <c r="K59" s="42"/>
    </row>
    <row r="60" spans="1:11" ht="15.75" customHeight="1">
      <c r="A60" s="44"/>
      <c r="B60" s="85"/>
      <c r="C60" s="42"/>
      <c r="D60" s="42"/>
      <c r="E60" s="44"/>
      <c r="F60" s="42"/>
      <c r="G60" s="42"/>
      <c r="H60" s="42"/>
      <c r="I60" s="42"/>
      <c r="J60" s="74"/>
      <c r="K60" s="42"/>
    </row>
    <row r="61" spans="1:11" ht="15.75" customHeight="1">
      <c r="A61" s="44"/>
      <c r="B61" s="85"/>
      <c r="C61" s="42"/>
      <c r="D61" s="42"/>
      <c r="E61" s="44"/>
      <c r="F61" s="42"/>
      <c r="G61" s="42"/>
      <c r="H61" s="42"/>
      <c r="I61" s="42"/>
      <c r="J61" s="74"/>
      <c r="K61" s="42"/>
    </row>
    <row r="62" spans="1:11" ht="15.75" customHeight="1">
      <c r="A62" s="44"/>
      <c r="B62" s="85"/>
      <c r="C62" s="42"/>
      <c r="D62" s="42"/>
      <c r="E62" s="44"/>
      <c r="F62" s="42"/>
      <c r="G62" s="42"/>
      <c r="H62" s="42"/>
      <c r="I62" s="42"/>
      <c r="J62" s="74"/>
      <c r="K62" s="42"/>
    </row>
    <row r="63" spans="1:11" ht="15.75" customHeight="1">
      <c r="A63" s="44"/>
      <c r="B63" s="85"/>
      <c r="C63" s="42"/>
      <c r="D63" s="42"/>
      <c r="E63" s="44"/>
      <c r="F63" s="42"/>
      <c r="G63" s="42"/>
      <c r="H63" s="42"/>
      <c r="I63" s="42"/>
      <c r="J63" s="74"/>
      <c r="K63" s="42"/>
    </row>
    <row r="64" spans="1:11" ht="15.75" customHeight="1">
      <c r="A64" s="44"/>
      <c r="B64" s="85"/>
      <c r="C64" s="42"/>
      <c r="D64" s="42"/>
      <c r="E64" s="44"/>
      <c r="F64" s="42"/>
      <c r="G64" s="42"/>
      <c r="H64" s="42"/>
      <c r="I64" s="42"/>
      <c r="J64" s="74"/>
      <c r="K64" s="42"/>
    </row>
    <row r="65" spans="1:11" ht="15.75" customHeight="1">
      <c r="A65" s="44"/>
      <c r="B65" s="85"/>
      <c r="C65" s="42"/>
      <c r="D65" s="42"/>
      <c r="E65" s="44"/>
      <c r="F65" s="42"/>
      <c r="G65" s="42"/>
      <c r="H65" s="42"/>
      <c r="I65" s="42"/>
      <c r="J65" s="74"/>
      <c r="K65" s="42"/>
    </row>
    <row r="66" spans="1:11" ht="15.75" customHeight="1">
      <c r="A66" s="44"/>
      <c r="B66" s="85"/>
      <c r="C66" s="42"/>
      <c r="D66" s="42"/>
      <c r="E66" s="44"/>
      <c r="F66" s="42"/>
      <c r="G66" s="42"/>
      <c r="H66" s="42"/>
      <c r="I66" s="42"/>
      <c r="J66" s="74"/>
      <c r="K66" s="42"/>
    </row>
    <row r="67" spans="1:11" ht="15.75" customHeight="1">
      <c r="A67" s="44"/>
      <c r="B67" s="85"/>
      <c r="C67" s="42"/>
      <c r="D67" s="42"/>
      <c r="E67" s="44"/>
      <c r="F67" s="42"/>
      <c r="G67" s="42"/>
      <c r="H67" s="42"/>
      <c r="I67" s="42"/>
      <c r="J67" s="74"/>
      <c r="K67" s="42"/>
    </row>
    <row r="68" spans="1:11" ht="15.75" customHeight="1">
      <c r="A68" s="44"/>
      <c r="B68" s="85"/>
      <c r="C68" s="42"/>
      <c r="D68" s="42"/>
      <c r="E68" s="44"/>
      <c r="F68" s="42"/>
      <c r="G68" s="42"/>
      <c r="H68" s="42"/>
      <c r="I68" s="42"/>
      <c r="J68" s="74"/>
      <c r="K68" s="42"/>
    </row>
    <row r="69" spans="1:11" ht="15.75" customHeight="1">
      <c r="A69" s="44"/>
      <c r="B69" s="85"/>
      <c r="C69" s="42"/>
      <c r="D69" s="42"/>
      <c r="E69" s="44"/>
      <c r="F69" s="42"/>
      <c r="G69" s="42"/>
      <c r="H69" s="42"/>
      <c r="I69" s="42"/>
      <c r="J69" s="74"/>
      <c r="K69" s="42"/>
    </row>
    <row r="70" spans="1:11" ht="15.75" customHeight="1">
      <c r="A70" s="44"/>
      <c r="B70" s="85"/>
      <c r="C70" s="42"/>
      <c r="D70" s="42"/>
      <c r="E70" s="44"/>
      <c r="F70" s="42"/>
      <c r="G70" s="42"/>
      <c r="H70" s="42"/>
      <c r="I70" s="42"/>
      <c r="J70" s="74"/>
      <c r="K70" s="42"/>
    </row>
    <row r="71" spans="1:11" ht="15.75" customHeight="1">
      <c r="A71" s="44"/>
      <c r="B71" s="85"/>
      <c r="C71" s="42"/>
      <c r="D71" s="42"/>
      <c r="E71" s="44"/>
      <c r="F71" s="42"/>
      <c r="G71" s="42"/>
      <c r="H71" s="42"/>
      <c r="I71" s="42"/>
      <c r="J71" s="74"/>
      <c r="K71" s="42"/>
    </row>
    <row r="72" spans="1:11" ht="15.75" customHeight="1">
      <c r="A72" s="44"/>
      <c r="B72" s="85"/>
      <c r="C72" s="42"/>
      <c r="D72" s="42"/>
      <c r="E72" s="44"/>
      <c r="F72" s="42"/>
      <c r="G72" s="42"/>
      <c r="H72" s="42"/>
      <c r="I72" s="42"/>
      <c r="J72" s="74"/>
      <c r="K72" s="42"/>
    </row>
    <row r="73" spans="1:11" ht="15.75" customHeight="1">
      <c r="A73" s="44"/>
      <c r="B73" s="85"/>
      <c r="C73" s="42"/>
      <c r="D73" s="42"/>
      <c r="E73" s="44"/>
      <c r="F73" s="42"/>
      <c r="G73" s="42"/>
      <c r="H73" s="42"/>
      <c r="I73" s="42"/>
      <c r="J73" s="74"/>
      <c r="K73" s="42"/>
    </row>
    <row r="74" spans="1:11" ht="15.75" customHeight="1">
      <c r="A74" s="44"/>
      <c r="B74" s="85"/>
      <c r="C74" s="42"/>
      <c r="D74" s="42"/>
      <c r="E74" s="44"/>
      <c r="F74" s="42"/>
      <c r="G74" s="42"/>
      <c r="H74" s="42"/>
      <c r="I74" s="42"/>
      <c r="J74" s="74"/>
      <c r="K74" s="42"/>
    </row>
    <row r="75" spans="1:11" ht="15.75" customHeight="1">
      <c r="A75" s="44"/>
      <c r="B75" s="85"/>
      <c r="C75" s="42"/>
      <c r="D75" s="42"/>
      <c r="E75" s="44"/>
      <c r="F75" s="42"/>
      <c r="G75" s="42"/>
      <c r="H75" s="42"/>
      <c r="I75" s="42"/>
      <c r="J75" s="74"/>
      <c r="K75" s="42"/>
    </row>
    <row r="76" spans="1:11" ht="15.75" customHeight="1">
      <c r="A76" s="44"/>
      <c r="B76" s="85"/>
      <c r="C76" s="42"/>
      <c r="D76" s="42"/>
      <c r="E76" s="44"/>
      <c r="F76" s="42"/>
      <c r="G76" s="42"/>
      <c r="H76" s="42"/>
      <c r="I76" s="42"/>
      <c r="J76" s="74"/>
      <c r="K76" s="42"/>
    </row>
    <row r="77" spans="1:11" ht="15.75" customHeight="1">
      <c r="A77" s="44"/>
      <c r="B77" s="85"/>
      <c r="C77" s="42"/>
      <c r="D77" s="42"/>
      <c r="E77" s="44"/>
      <c r="F77" s="42"/>
      <c r="G77" s="42"/>
      <c r="H77" s="42"/>
      <c r="I77" s="42"/>
      <c r="J77" s="74"/>
      <c r="K77" s="42"/>
    </row>
    <row r="78" spans="1:11" ht="15.75" customHeight="1">
      <c r="A78" s="44"/>
      <c r="B78" s="85"/>
      <c r="C78" s="42"/>
      <c r="D78" s="42"/>
      <c r="E78" s="44"/>
      <c r="F78" s="42"/>
      <c r="G78" s="42"/>
      <c r="H78" s="42"/>
      <c r="I78" s="42"/>
      <c r="J78" s="74"/>
      <c r="K78" s="42"/>
    </row>
    <row r="79" spans="1:11" ht="15.75" customHeight="1">
      <c r="A79" s="44"/>
      <c r="B79" s="85"/>
      <c r="C79" s="42"/>
      <c r="D79" s="42"/>
      <c r="E79" s="44"/>
      <c r="F79" s="42"/>
      <c r="G79" s="42"/>
      <c r="H79" s="42"/>
      <c r="I79" s="42"/>
      <c r="J79" s="74"/>
      <c r="K79" s="42"/>
    </row>
    <row r="80" spans="1:11" ht="15.75" customHeight="1">
      <c r="A80" s="44"/>
      <c r="B80" s="85"/>
      <c r="C80" s="42"/>
      <c r="D80" s="42"/>
      <c r="E80" s="44"/>
      <c r="F80" s="42"/>
      <c r="G80" s="42"/>
      <c r="H80" s="42"/>
      <c r="I80" s="42"/>
      <c r="J80" s="74"/>
      <c r="K80" s="42"/>
    </row>
    <row r="81" spans="1:11" ht="15.75" customHeight="1">
      <c r="A81" s="44"/>
      <c r="B81" s="85"/>
      <c r="C81" s="42"/>
      <c r="D81" s="42"/>
      <c r="E81" s="44"/>
      <c r="F81" s="42"/>
      <c r="G81" s="42"/>
      <c r="H81" s="42"/>
      <c r="I81" s="42"/>
      <c r="J81" s="74"/>
      <c r="K81" s="42"/>
    </row>
    <row r="82" spans="1:11" ht="15.75" customHeight="1">
      <c r="A82" s="44"/>
      <c r="B82" s="85"/>
      <c r="C82" s="42"/>
      <c r="D82" s="42"/>
      <c r="E82" s="44"/>
      <c r="F82" s="42"/>
      <c r="G82" s="42"/>
      <c r="H82" s="42"/>
      <c r="I82" s="42"/>
      <c r="J82" s="74"/>
      <c r="K82" s="42"/>
    </row>
    <row r="83" spans="1:11" ht="15.75" customHeight="1">
      <c r="A83" s="44"/>
      <c r="B83" s="85"/>
      <c r="C83" s="42"/>
      <c r="D83" s="42"/>
      <c r="E83" s="44"/>
      <c r="F83" s="42"/>
      <c r="G83" s="42"/>
      <c r="H83" s="42"/>
      <c r="I83" s="42"/>
      <c r="J83" s="74"/>
      <c r="K83" s="42"/>
    </row>
    <row r="84" spans="1:11" ht="15.75" customHeight="1">
      <c r="A84" s="44"/>
      <c r="B84" s="85"/>
      <c r="C84" s="42"/>
      <c r="D84" s="42"/>
      <c r="E84" s="44"/>
      <c r="F84" s="42"/>
      <c r="G84" s="42"/>
      <c r="H84" s="42"/>
      <c r="I84" s="42"/>
      <c r="J84" s="74"/>
      <c r="K84" s="42"/>
    </row>
    <row r="85" spans="1:11" ht="15.75" customHeight="1">
      <c r="A85" s="44"/>
      <c r="B85" s="85"/>
      <c r="C85" s="42"/>
      <c r="D85" s="42"/>
      <c r="E85" s="44"/>
      <c r="F85" s="42"/>
      <c r="G85" s="42"/>
      <c r="H85" s="42"/>
      <c r="I85" s="42"/>
      <c r="J85" s="74"/>
      <c r="K85" s="42"/>
    </row>
    <row r="86" spans="1:11" ht="15.75" customHeight="1">
      <c r="A86" s="44"/>
      <c r="B86" s="85"/>
      <c r="C86" s="42"/>
      <c r="D86" s="42"/>
      <c r="E86" s="44"/>
      <c r="F86" s="42"/>
      <c r="G86" s="42"/>
      <c r="H86" s="42"/>
      <c r="I86" s="42"/>
      <c r="J86" s="74"/>
      <c r="K86" s="42"/>
    </row>
    <row r="87" spans="1:11" ht="15.75" customHeight="1">
      <c r="A87" s="44"/>
      <c r="B87" s="85"/>
      <c r="C87" s="42"/>
      <c r="D87" s="42"/>
      <c r="E87" s="44"/>
      <c r="F87" s="42"/>
      <c r="G87" s="42"/>
      <c r="H87" s="42"/>
      <c r="I87" s="42"/>
      <c r="J87" s="74"/>
      <c r="K87" s="42"/>
    </row>
    <row r="88" spans="1:11" ht="15.75" customHeight="1">
      <c r="A88" s="44"/>
      <c r="B88" s="85"/>
      <c r="C88" s="42"/>
      <c r="D88" s="42"/>
      <c r="E88" s="44"/>
      <c r="F88" s="42"/>
      <c r="G88" s="42"/>
      <c r="H88" s="42"/>
      <c r="I88" s="42"/>
      <c r="J88" s="74"/>
      <c r="K88" s="42"/>
    </row>
    <row r="89" spans="1:11" ht="15.75" customHeight="1">
      <c r="A89" s="44"/>
      <c r="B89" s="85"/>
      <c r="C89" s="42"/>
      <c r="D89" s="42"/>
      <c r="E89" s="44"/>
      <c r="F89" s="42"/>
      <c r="G89" s="42"/>
      <c r="H89" s="42"/>
      <c r="I89" s="42"/>
      <c r="J89" s="74"/>
      <c r="K89" s="42"/>
    </row>
    <row r="90" spans="1:11" ht="15.75" customHeight="1">
      <c r="A90" s="44"/>
      <c r="B90" s="85"/>
      <c r="C90" s="42"/>
      <c r="D90" s="42"/>
      <c r="E90" s="44"/>
      <c r="F90" s="42"/>
      <c r="G90" s="42"/>
      <c r="H90" s="42"/>
      <c r="I90" s="42"/>
      <c r="J90" s="74"/>
      <c r="K90" s="42"/>
    </row>
    <row r="91" spans="1:11" ht="15.75" customHeight="1">
      <c r="A91" s="44"/>
      <c r="B91" s="85"/>
      <c r="C91" s="42"/>
      <c r="D91" s="42"/>
      <c r="E91" s="44"/>
      <c r="F91" s="42"/>
      <c r="G91" s="42"/>
      <c r="H91" s="42"/>
      <c r="I91" s="42"/>
      <c r="J91" s="74"/>
      <c r="K91" s="42"/>
    </row>
    <row r="92" spans="1:11" ht="15.75" customHeight="1">
      <c r="A92" s="44"/>
      <c r="B92" s="85"/>
      <c r="C92" s="42"/>
      <c r="D92" s="42"/>
      <c r="E92" s="44"/>
      <c r="F92" s="42"/>
      <c r="G92" s="42"/>
      <c r="H92" s="42"/>
      <c r="I92" s="42"/>
      <c r="J92" s="74"/>
      <c r="K92" s="42"/>
    </row>
    <row r="93" spans="1:11" ht="15.75" customHeight="1">
      <c r="A93" s="44"/>
      <c r="B93" s="85"/>
      <c r="C93" s="42"/>
      <c r="D93" s="42"/>
      <c r="E93" s="44"/>
      <c r="F93" s="42"/>
      <c r="G93" s="42"/>
      <c r="H93" s="42"/>
      <c r="I93" s="42"/>
      <c r="J93" s="74"/>
      <c r="K93" s="42"/>
    </row>
    <row r="94" spans="1:11" ht="15.75" customHeight="1">
      <c r="A94" s="44"/>
      <c r="B94" s="85"/>
      <c r="C94" s="42"/>
      <c r="D94" s="42"/>
      <c r="E94" s="44"/>
      <c r="F94" s="42"/>
      <c r="G94" s="42"/>
      <c r="H94" s="42"/>
      <c r="I94" s="42"/>
      <c r="J94" s="74"/>
      <c r="K94" s="42"/>
    </row>
    <row r="95" spans="1:11" ht="15.75" customHeight="1">
      <c r="A95" s="44"/>
      <c r="B95" s="85"/>
      <c r="C95" s="42"/>
      <c r="D95" s="42"/>
      <c r="E95" s="44"/>
      <c r="F95" s="42"/>
      <c r="G95" s="42"/>
      <c r="H95" s="42"/>
      <c r="I95" s="42"/>
      <c r="J95" s="74"/>
      <c r="K95" s="42"/>
    </row>
    <row r="96" spans="1:11" ht="15.75" customHeight="1">
      <c r="A96" s="44"/>
      <c r="B96" s="85"/>
      <c r="C96" s="42"/>
      <c r="D96" s="42"/>
      <c r="E96" s="44"/>
      <c r="F96" s="42"/>
      <c r="G96" s="42"/>
      <c r="H96" s="42"/>
      <c r="I96" s="42"/>
      <c r="J96" s="74"/>
      <c r="K96" s="42"/>
    </row>
    <row r="97" spans="1:11" ht="15.75" customHeight="1">
      <c r="A97" s="44"/>
      <c r="B97" s="85"/>
      <c r="C97" s="42"/>
      <c r="D97" s="42"/>
      <c r="E97" s="44"/>
      <c r="F97" s="42"/>
      <c r="G97" s="42"/>
      <c r="H97" s="42"/>
      <c r="I97" s="42"/>
      <c r="J97" s="74"/>
      <c r="K97" s="42"/>
    </row>
    <row r="98" spans="1:11" ht="15.75" customHeight="1">
      <c r="A98" s="44"/>
      <c r="B98" s="85"/>
      <c r="C98" s="42"/>
      <c r="D98" s="42"/>
      <c r="E98" s="44"/>
      <c r="F98" s="42"/>
      <c r="G98" s="42"/>
      <c r="H98" s="42"/>
      <c r="I98" s="42"/>
      <c r="J98" s="74"/>
      <c r="K98" s="42"/>
    </row>
    <row r="99" spans="1:11" ht="15.75" customHeight="1">
      <c r="A99" s="44"/>
      <c r="B99" s="85"/>
      <c r="C99" s="42"/>
      <c r="D99" s="42"/>
      <c r="E99" s="44"/>
      <c r="F99" s="42"/>
      <c r="G99" s="42"/>
      <c r="H99" s="42"/>
      <c r="I99" s="42"/>
      <c r="J99" s="74"/>
      <c r="K99" s="42"/>
    </row>
    <row r="100" spans="1:11" ht="15.75" customHeight="1">
      <c r="A100" s="44"/>
      <c r="B100" s="85"/>
      <c r="C100" s="42"/>
      <c r="D100" s="42"/>
      <c r="E100" s="44"/>
      <c r="F100" s="42"/>
      <c r="G100" s="42"/>
      <c r="H100" s="42"/>
      <c r="I100" s="42"/>
      <c r="J100" s="74"/>
      <c r="K100" s="42"/>
    </row>
    <row r="101" spans="1:11" ht="15.75" customHeight="1">
      <c r="A101" s="44"/>
      <c r="B101" s="85"/>
      <c r="C101" s="42"/>
      <c r="D101" s="42"/>
      <c r="E101" s="44"/>
      <c r="F101" s="42"/>
      <c r="G101" s="42"/>
      <c r="H101" s="42"/>
      <c r="I101" s="42"/>
      <c r="J101" s="74"/>
      <c r="K101" s="42"/>
    </row>
    <row r="102" spans="1:11" ht="15.75" customHeight="1">
      <c r="A102" s="44"/>
      <c r="B102" s="85"/>
      <c r="C102" s="42"/>
      <c r="D102" s="42"/>
      <c r="E102" s="44"/>
      <c r="F102" s="42"/>
      <c r="G102" s="42"/>
      <c r="H102" s="42"/>
      <c r="I102" s="42"/>
      <c r="J102" s="74"/>
      <c r="K102" s="42"/>
    </row>
    <row r="103" spans="1:11" ht="15.75" customHeight="1">
      <c r="A103" s="44"/>
      <c r="B103" s="85"/>
      <c r="C103" s="42"/>
      <c r="D103" s="42"/>
      <c r="E103" s="44"/>
      <c r="F103" s="42"/>
      <c r="G103" s="42"/>
      <c r="H103" s="42"/>
      <c r="I103" s="42"/>
      <c r="J103" s="74"/>
      <c r="K103" s="42"/>
    </row>
    <row r="104" spans="1:11" ht="15.75" customHeight="1">
      <c r="A104" s="44"/>
      <c r="B104" s="85"/>
      <c r="C104" s="42"/>
      <c r="D104" s="42"/>
      <c r="E104" s="44"/>
      <c r="F104" s="42"/>
      <c r="G104" s="42"/>
      <c r="H104" s="42"/>
      <c r="I104" s="42"/>
      <c r="J104" s="74"/>
      <c r="K104" s="42"/>
    </row>
    <row r="105" spans="1:11" ht="15.75" customHeight="1">
      <c r="A105" s="44"/>
      <c r="B105" s="85"/>
      <c r="C105" s="42"/>
      <c r="D105" s="42"/>
      <c r="E105" s="44"/>
      <c r="F105" s="42"/>
      <c r="G105" s="42"/>
      <c r="H105" s="42"/>
      <c r="I105" s="42"/>
      <c r="J105" s="74"/>
      <c r="K105" s="42"/>
    </row>
    <row r="106" spans="1:11" ht="15.75" customHeight="1">
      <c r="A106" s="44"/>
      <c r="B106" s="85"/>
      <c r="C106" s="42"/>
      <c r="D106" s="42"/>
      <c r="E106" s="44"/>
      <c r="F106" s="42"/>
      <c r="G106" s="42"/>
      <c r="H106" s="42"/>
      <c r="I106" s="42"/>
      <c r="J106" s="74"/>
      <c r="K106" s="42"/>
    </row>
    <row r="107" spans="1:11" ht="15.75" customHeight="1">
      <c r="A107" s="44"/>
      <c r="B107" s="85"/>
      <c r="C107" s="42"/>
      <c r="D107" s="42"/>
      <c r="E107" s="44"/>
      <c r="F107" s="42"/>
      <c r="G107" s="42"/>
      <c r="H107" s="42"/>
      <c r="I107" s="42"/>
      <c r="J107" s="74"/>
      <c r="K107" s="42"/>
    </row>
    <row r="108" spans="1:11" ht="15.75" customHeight="1">
      <c r="A108" s="44"/>
      <c r="B108" s="85"/>
      <c r="C108" s="42"/>
      <c r="D108" s="42"/>
      <c r="E108" s="44"/>
      <c r="F108" s="42"/>
      <c r="G108" s="42"/>
      <c r="H108" s="42"/>
      <c r="I108" s="42"/>
      <c r="J108" s="74"/>
      <c r="K108" s="42"/>
    </row>
    <row r="109" spans="1:11" ht="15.75" customHeight="1">
      <c r="A109" s="44"/>
      <c r="B109" s="85"/>
      <c r="C109" s="42"/>
      <c r="D109" s="42"/>
      <c r="E109" s="44"/>
      <c r="F109" s="42"/>
      <c r="G109" s="42"/>
      <c r="H109" s="42"/>
      <c r="I109" s="42"/>
      <c r="J109" s="74"/>
      <c r="K109" s="42"/>
    </row>
    <row r="110" spans="1:11" ht="15.75" customHeight="1">
      <c r="A110" s="44"/>
      <c r="B110" s="85"/>
      <c r="C110" s="42"/>
      <c r="D110" s="42"/>
      <c r="E110" s="44"/>
      <c r="F110" s="42"/>
      <c r="G110" s="42"/>
      <c r="H110" s="42"/>
      <c r="I110" s="42"/>
      <c r="J110" s="74"/>
      <c r="K110" s="42"/>
    </row>
    <row r="111" spans="1:11" ht="15.75" customHeight="1">
      <c r="A111" s="44"/>
      <c r="B111" s="85"/>
      <c r="C111" s="42"/>
      <c r="D111" s="42"/>
      <c r="E111" s="44"/>
      <c r="F111" s="42"/>
      <c r="G111" s="42"/>
      <c r="H111" s="42"/>
      <c r="I111" s="42"/>
      <c r="J111" s="74"/>
      <c r="K111" s="42"/>
    </row>
    <row r="112" spans="1:11" ht="15.75" customHeight="1">
      <c r="A112" s="44"/>
      <c r="B112" s="85"/>
      <c r="C112" s="42"/>
      <c r="D112" s="42"/>
      <c r="E112" s="44"/>
      <c r="F112" s="42"/>
      <c r="G112" s="42"/>
      <c r="H112" s="42"/>
      <c r="I112" s="42"/>
      <c r="J112" s="74"/>
      <c r="K112" s="42"/>
    </row>
    <row r="113" spans="1:11" ht="15.75" customHeight="1">
      <c r="A113" s="44"/>
      <c r="B113" s="85"/>
      <c r="C113" s="42"/>
      <c r="D113" s="42"/>
      <c r="E113" s="44"/>
      <c r="F113" s="42"/>
      <c r="G113" s="42"/>
      <c r="H113" s="42"/>
      <c r="I113" s="42"/>
      <c r="J113" s="74"/>
      <c r="K113" s="42"/>
    </row>
    <row r="114" spans="1:11" ht="15.75" customHeight="1">
      <c r="A114" s="44"/>
      <c r="B114" s="85"/>
      <c r="C114" s="42"/>
      <c r="D114" s="42"/>
      <c r="E114" s="44"/>
      <c r="F114" s="42"/>
      <c r="G114" s="42"/>
      <c r="H114" s="42"/>
      <c r="I114" s="42"/>
      <c r="J114" s="74"/>
      <c r="K114" s="42"/>
    </row>
    <row r="115" spans="1:11" ht="15.75" customHeight="1">
      <c r="A115" s="44"/>
      <c r="B115" s="85"/>
      <c r="C115" s="42"/>
      <c r="D115" s="42"/>
      <c r="E115" s="44"/>
      <c r="F115" s="42"/>
      <c r="G115" s="42"/>
      <c r="H115" s="42"/>
      <c r="I115" s="42"/>
      <c r="J115" s="74"/>
      <c r="K115" s="42"/>
    </row>
    <row r="116" spans="1:11" ht="15.75" customHeight="1">
      <c r="A116" s="44"/>
      <c r="B116" s="85"/>
      <c r="C116" s="42"/>
      <c r="D116" s="42"/>
      <c r="E116" s="44"/>
      <c r="F116" s="42"/>
      <c r="G116" s="42"/>
      <c r="H116" s="42"/>
      <c r="I116" s="42"/>
      <c r="J116" s="74"/>
      <c r="K116" s="42"/>
    </row>
    <row r="117" spans="1:11" ht="15.75" customHeight="1">
      <c r="A117" s="44"/>
      <c r="B117" s="85"/>
      <c r="C117" s="42"/>
      <c r="D117" s="42"/>
      <c r="E117" s="44"/>
      <c r="F117" s="42"/>
      <c r="G117" s="42"/>
      <c r="H117" s="42"/>
      <c r="I117" s="42"/>
      <c r="J117" s="74"/>
      <c r="K117" s="42"/>
    </row>
    <row r="118" spans="1:11" ht="15.75" customHeight="1">
      <c r="A118" s="44"/>
      <c r="B118" s="85"/>
      <c r="C118" s="42"/>
      <c r="D118" s="42"/>
      <c r="E118" s="44"/>
      <c r="F118" s="42"/>
      <c r="G118" s="42"/>
      <c r="H118" s="42"/>
      <c r="I118" s="42"/>
      <c r="J118" s="74"/>
      <c r="K118" s="42"/>
    </row>
    <row r="119" spans="1:11" ht="15.75" customHeight="1">
      <c r="A119" s="44"/>
      <c r="B119" s="85"/>
      <c r="C119" s="42"/>
      <c r="D119" s="42"/>
      <c r="E119" s="44"/>
      <c r="F119" s="42"/>
      <c r="G119" s="42"/>
      <c r="H119" s="42"/>
      <c r="I119" s="42"/>
      <c r="J119" s="74"/>
      <c r="K119" s="42"/>
    </row>
    <row r="120" spans="1:11" ht="15.75" customHeight="1">
      <c r="A120" s="44"/>
      <c r="B120" s="85"/>
      <c r="C120" s="42"/>
      <c r="D120" s="42"/>
      <c r="E120" s="44"/>
      <c r="F120" s="42"/>
      <c r="G120" s="42"/>
      <c r="H120" s="42"/>
      <c r="I120" s="42"/>
      <c r="J120" s="74"/>
      <c r="K120" s="42"/>
    </row>
    <row r="121" spans="1:11" ht="15.75" customHeight="1">
      <c r="A121" s="44"/>
      <c r="B121" s="85"/>
      <c r="C121" s="42"/>
      <c r="D121" s="42"/>
      <c r="E121" s="44"/>
      <c r="F121" s="42"/>
      <c r="G121" s="42"/>
      <c r="H121" s="42"/>
      <c r="I121" s="42"/>
      <c r="J121" s="74"/>
      <c r="K121" s="42"/>
    </row>
    <row r="122" spans="1:11" ht="15.75" customHeight="1">
      <c r="A122" s="44"/>
      <c r="B122" s="85"/>
      <c r="C122" s="42"/>
      <c r="D122" s="42"/>
      <c r="E122" s="44"/>
      <c r="F122" s="42"/>
      <c r="G122" s="42"/>
      <c r="H122" s="42"/>
      <c r="I122" s="42"/>
      <c r="J122" s="74"/>
      <c r="K122" s="42"/>
    </row>
    <row r="123" spans="1:11" ht="15.75" customHeight="1">
      <c r="A123" s="44"/>
      <c r="B123" s="85"/>
      <c r="C123" s="42"/>
      <c r="D123" s="42"/>
      <c r="E123" s="44"/>
      <c r="F123" s="42"/>
      <c r="G123" s="42"/>
      <c r="H123" s="42"/>
      <c r="I123" s="42"/>
      <c r="J123" s="74"/>
      <c r="K123" s="42"/>
    </row>
    <row r="124" spans="1:11" ht="15.75" customHeight="1">
      <c r="A124" s="44"/>
      <c r="B124" s="85"/>
      <c r="C124" s="42"/>
      <c r="D124" s="42"/>
      <c r="E124" s="44"/>
      <c r="F124" s="42"/>
      <c r="G124" s="42"/>
      <c r="H124" s="42"/>
      <c r="I124" s="42"/>
      <c r="J124" s="74"/>
      <c r="K124" s="42"/>
    </row>
    <row r="125" spans="1:11" ht="15.75" customHeight="1">
      <c r="A125" s="44"/>
      <c r="B125" s="85"/>
      <c r="C125" s="42"/>
      <c r="D125" s="42"/>
      <c r="E125" s="44"/>
      <c r="F125" s="42"/>
      <c r="G125" s="42"/>
      <c r="H125" s="42"/>
      <c r="I125" s="42"/>
      <c r="J125" s="74"/>
      <c r="K125" s="42"/>
    </row>
    <row r="126" spans="1:11" ht="15.75" customHeight="1">
      <c r="A126" s="44"/>
      <c r="B126" s="85"/>
      <c r="C126" s="42"/>
      <c r="D126" s="42"/>
      <c r="E126" s="44"/>
      <c r="F126" s="42"/>
      <c r="G126" s="42"/>
      <c r="H126" s="42"/>
      <c r="I126" s="42"/>
      <c r="J126" s="74"/>
      <c r="K126" s="42"/>
    </row>
    <row r="127" spans="1:11" ht="15.75" customHeight="1">
      <c r="A127" s="44"/>
      <c r="B127" s="85"/>
      <c r="C127" s="42"/>
      <c r="D127" s="42"/>
      <c r="E127" s="44"/>
      <c r="F127" s="42"/>
      <c r="G127" s="42"/>
      <c r="H127" s="42"/>
      <c r="I127" s="42"/>
      <c r="J127" s="74"/>
      <c r="K127" s="42"/>
    </row>
    <row r="128" spans="1:11" ht="15.75" customHeight="1">
      <c r="A128" s="44"/>
      <c r="B128" s="85"/>
      <c r="C128" s="42"/>
      <c r="D128" s="42"/>
      <c r="E128" s="44"/>
      <c r="F128" s="42"/>
      <c r="G128" s="42"/>
      <c r="H128" s="42"/>
      <c r="I128" s="42"/>
      <c r="J128" s="74"/>
      <c r="K128" s="42"/>
    </row>
    <row r="129" spans="1:11" ht="15.75" customHeight="1">
      <c r="A129" s="44"/>
      <c r="B129" s="85"/>
      <c r="C129" s="42"/>
      <c r="D129" s="42"/>
      <c r="E129" s="44"/>
      <c r="F129" s="42"/>
      <c r="G129" s="42"/>
      <c r="H129" s="42"/>
      <c r="I129" s="42"/>
      <c r="J129" s="74"/>
      <c r="K129" s="42"/>
    </row>
    <row r="130" spans="1:11" ht="15.75" customHeight="1">
      <c r="A130" s="44"/>
      <c r="B130" s="85"/>
      <c r="C130" s="42"/>
      <c r="D130" s="42"/>
      <c r="E130" s="44"/>
      <c r="F130" s="42"/>
      <c r="G130" s="42"/>
      <c r="H130" s="42"/>
      <c r="I130" s="42"/>
      <c r="J130" s="74"/>
      <c r="K130" s="42"/>
    </row>
    <row r="131" spans="1:11" ht="15.75" customHeight="1">
      <c r="A131" s="44"/>
      <c r="B131" s="85"/>
      <c r="C131" s="42"/>
      <c r="D131" s="42"/>
      <c r="E131" s="44"/>
      <c r="F131" s="42"/>
      <c r="G131" s="42"/>
      <c r="H131" s="42"/>
      <c r="I131" s="42"/>
      <c r="J131" s="74"/>
      <c r="K131" s="42"/>
    </row>
    <row r="132" spans="1:11" ht="15.75" customHeight="1">
      <c r="A132" s="44"/>
      <c r="B132" s="85"/>
      <c r="C132" s="42"/>
      <c r="D132" s="42"/>
      <c r="E132" s="44"/>
      <c r="F132" s="42"/>
      <c r="G132" s="42"/>
      <c r="H132" s="42"/>
      <c r="I132" s="42"/>
      <c r="J132" s="74"/>
      <c r="K132" s="42"/>
    </row>
    <row r="133" spans="1:11" ht="15.75" customHeight="1">
      <c r="A133" s="44"/>
      <c r="B133" s="85"/>
      <c r="C133" s="42"/>
      <c r="D133" s="42"/>
      <c r="E133" s="44"/>
      <c r="F133" s="42"/>
      <c r="G133" s="42"/>
      <c r="H133" s="42"/>
      <c r="I133" s="42"/>
      <c r="J133" s="74"/>
      <c r="K133" s="42"/>
    </row>
    <row r="134" spans="1:11" ht="15.75" customHeight="1">
      <c r="A134" s="44"/>
      <c r="B134" s="85"/>
      <c r="C134" s="42"/>
      <c r="D134" s="42"/>
      <c r="E134" s="44"/>
      <c r="F134" s="42"/>
      <c r="G134" s="42"/>
      <c r="H134" s="42"/>
      <c r="I134" s="42"/>
      <c r="J134" s="74"/>
      <c r="K134" s="42"/>
    </row>
    <row r="135" spans="1:11" ht="15.75" customHeight="1">
      <c r="A135" s="44"/>
      <c r="B135" s="85"/>
      <c r="C135" s="42"/>
      <c r="D135" s="42"/>
      <c r="E135" s="44"/>
      <c r="F135" s="42"/>
      <c r="G135" s="42"/>
      <c r="H135" s="42"/>
      <c r="I135" s="42"/>
      <c r="J135" s="74"/>
      <c r="K135" s="42"/>
    </row>
    <row r="136" spans="1:11" ht="15.75" customHeight="1">
      <c r="A136" s="44"/>
      <c r="B136" s="85"/>
      <c r="C136" s="42"/>
      <c r="D136" s="42"/>
      <c r="E136" s="44"/>
      <c r="F136" s="42"/>
      <c r="G136" s="42"/>
      <c r="H136" s="42"/>
      <c r="I136" s="42"/>
      <c r="J136" s="74"/>
      <c r="K136" s="42"/>
    </row>
    <row r="137" spans="1:11" ht="15.75" customHeight="1">
      <c r="A137" s="44"/>
      <c r="B137" s="85"/>
      <c r="C137" s="42"/>
      <c r="D137" s="42"/>
      <c r="E137" s="44"/>
      <c r="F137" s="42"/>
      <c r="G137" s="42"/>
      <c r="H137" s="42"/>
      <c r="I137" s="42"/>
      <c r="J137" s="74"/>
      <c r="K137" s="42"/>
    </row>
    <row r="138" spans="1:11" ht="15.75" customHeight="1">
      <c r="A138" s="44"/>
      <c r="B138" s="85"/>
      <c r="C138" s="42"/>
      <c r="D138" s="42"/>
      <c r="E138" s="44"/>
      <c r="F138" s="42"/>
      <c r="G138" s="42"/>
      <c r="H138" s="42"/>
      <c r="I138" s="42"/>
      <c r="J138" s="74"/>
      <c r="K138" s="42"/>
    </row>
    <row r="139" spans="1:11" ht="15.75" customHeight="1">
      <c r="A139" s="44"/>
      <c r="B139" s="85"/>
      <c r="C139" s="42"/>
      <c r="D139" s="42"/>
      <c r="E139" s="44"/>
      <c r="F139" s="42"/>
      <c r="G139" s="42"/>
      <c r="H139" s="42"/>
      <c r="I139" s="42"/>
      <c r="J139" s="74"/>
      <c r="K139" s="42"/>
    </row>
    <row r="140" spans="1:11" ht="15.75" customHeight="1">
      <c r="A140" s="44"/>
      <c r="B140" s="85"/>
      <c r="C140" s="42"/>
      <c r="D140" s="42"/>
      <c r="E140" s="44"/>
      <c r="F140" s="42"/>
      <c r="G140" s="42"/>
      <c r="H140" s="42"/>
      <c r="I140" s="42"/>
      <c r="J140" s="74"/>
      <c r="K140" s="42"/>
    </row>
    <row r="141" spans="1:11" ht="15.75" customHeight="1">
      <c r="A141" s="44"/>
      <c r="B141" s="85"/>
      <c r="C141" s="42"/>
      <c r="D141" s="42"/>
      <c r="E141" s="44"/>
      <c r="F141" s="42"/>
      <c r="G141" s="42"/>
      <c r="H141" s="42"/>
      <c r="I141" s="42"/>
      <c r="J141" s="74"/>
      <c r="K141" s="42"/>
    </row>
    <row r="142" spans="1:11" ht="15.75" customHeight="1">
      <c r="A142" s="44"/>
      <c r="B142" s="85"/>
      <c r="C142" s="42"/>
      <c r="D142" s="42"/>
      <c r="E142" s="44"/>
      <c r="F142" s="42"/>
      <c r="G142" s="42"/>
      <c r="H142" s="42"/>
      <c r="I142" s="42"/>
      <c r="J142" s="74"/>
      <c r="K142" s="42"/>
    </row>
    <row r="143" spans="1:11" ht="15.75" customHeight="1">
      <c r="A143" s="44"/>
      <c r="B143" s="85"/>
      <c r="C143" s="42"/>
      <c r="D143" s="42"/>
      <c r="E143" s="44"/>
      <c r="F143" s="42"/>
      <c r="G143" s="42"/>
      <c r="H143" s="42"/>
      <c r="I143" s="42"/>
      <c r="J143" s="74"/>
      <c r="K143" s="42"/>
    </row>
    <row r="144" spans="1:11" ht="15.75" customHeight="1">
      <c r="A144" s="44"/>
      <c r="B144" s="85"/>
      <c r="C144" s="42"/>
      <c r="D144" s="42"/>
      <c r="E144" s="44"/>
      <c r="F144" s="42"/>
      <c r="G144" s="42"/>
      <c r="H144" s="42"/>
      <c r="I144" s="42"/>
      <c r="J144" s="74"/>
      <c r="K144" s="42"/>
    </row>
    <row r="145" spans="1:11" ht="15.75" customHeight="1">
      <c r="A145" s="44"/>
      <c r="B145" s="85"/>
      <c r="C145" s="42"/>
      <c r="D145" s="42"/>
      <c r="E145" s="44"/>
      <c r="F145" s="42"/>
      <c r="G145" s="42"/>
      <c r="H145" s="42"/>
      <c r="I145" s="42"/>
      <c r="J145" s="74"/>
      <c r="K145" s="42"/>
    </row>
    <row r="146" spans="1:11" ht="15.75" customHeight="1">
      <c r="A146" s="44"/>
      <c r="B146" s="85"/>
      <c r="C146" s="42"/>
      <c r="D146" s="42"/>
      <c r="E146" s="44"/>
      <c r="F146" s="42"/>
      <c r="G146" s="42"/>
      <c r="H146" s="42"/>
      <c r="I146" s="42"/>
      <c r="J146" s="74"/>
      <c r="K146" s="42"/>
    </row>
    <row r="147" spans="1:11" ht="15.75" customHeight="1">
      <c r="A147" s="44"/>
      <c r="B147" s="85"/>
      <c r="C147" s="42"/>
      <c r="D147" s="42"/>
      <c r="E147" s="44"/>
      <c r="F147" s="42"/>
      <c r="G147" s="42"/>
      <c r="H147" s="42"/>
      <c r="I147" s="42"/>
      <c r="J147" s="74"/>
      <c r="K147" s="42"/>
    </row>
    <row r="148" spans="1:11" ht="15.75" customHeight="1">
      <c r="A148" s="44"/>
      <c r="B148" s="85"/>
      <c r="C148" s="42"/>
      <c r="D148" s="42"/>
      <c r="E148" s="44"/>
      <c r="F148" s="42"/>
      <c r="G148" s="42"/>
      <c r="H148" s="42"/>
      <c r="I148" s="42"/>
      <c r="J148" s="74"/>
      <c r="K148" s="42"/>
    </row>
    <row r="149" spans="1:11" ht="15.75" customHeight="1">
      <c r="A149" s="44"/>
      <c r="B149" s="85"/>
      <c r="C149" s="42"/>
      <c r="D149" s="42"/>
      <c r="E149" s="44"/>
      <c r="F149" s="42"/>
      <c r="G149" s="42"/>
      <c r="H149" s="42"/>
      <c r="I149" s="42"/>
      <c r="J149" s="74"/>
      <c r="K149" s="42"/>
    </row>
    <row r="150" spans="1:11" ht="15.75" customHeight="1">
      <c r="A150" s="44"/>
      <c r="B150" s="85"/>
      <c r="C150" s="42"/>
      <c r="D150" s="42"/>
      <c r="E150" s="44"/>
      <c r="F150" s="42"/>
      <c r="G150" s="42"/>
      <c r="H150" s="42"/>
      <c r="I150" s="42"/>
      <c r="J150" s="74"/>
      <c r="K150" s="42"/>
    </row>
    <row r="151" spans="1:11" ht="15.75" customHeight="1">
      <c r="A151" s="44"/>
      <c r="B151" s="85"/>
      <c r="C151" s="42"/>
      <c r="D151" s="42"/>
      <c r="E151" s="44"/>
      <c r="F151" s="42"/>
      <c r="G151" s="42"/>
      <c r="H151" s="42"/>
      <c r="I151" s="42"/>
      <c r="J151" s="74"/>
      <c r="K151" s="42"/>
    </row>
    <row r="152" spans="1:11" ht="15.75" customHeight="1">
      <c r="A152" s="44"/>
      <c r="B152" s="85"/>
      <c r="C152" s="42"/>
      <c r="D152" s="42"/>
      <c r="E152" s="44"/>
      <c r="F152" s="42"/>
      <c r="G152" s="42"/>
      <c r="H152" s="42"/>
      <c r="I152" s="42"/>
      <c r="J152" s="74"/>
      <c r="K152" s="42"/>
    </row>
    <row r="153" spans="1:11" ht="15.75" customHeight="1">
      <c r="A153" s="44"/>
      <c r="B153" s="85"/>
      <c r="C153" s="42"/>
      <c r="D153" s="42"/>
      <c r="E153" s="44"/>
      <c r="F153" s="42"/>
      <c r="G153" s="42"/>
      <c r="H153" s="42"/>
      <c r="I153" s="42"/>
      <c r="J153" s="74"/>
      <c r="K153" s="42"/>
    </row>
    <row r="154" spans="1:11" ht="15.75" customHeight="1">
      <c r="A154" s="44"/>
      <c r="B154" s="85"/>
      <c r="C154" s="42"/>
      <c r="D154" s="42"/>
      <c r="E154" s="44"/>
      <c r="F154" s="42"/>
      <c r="G154" s="42"/>
      <c r="H154" s="42"/>
      <c r="I154" s="42"/>
      <c r="J154" s="74"/>
      <c r="K154" s="42"/>
    </row>
    <row r="155" spans="1:11" ht="15.75" customHeight="1">
      <c r="A155" s="44"/>
      <c r="B155" s="85"/>
      <c r="C155" s="42"/>
      <c r="D155" s="42"/>
      <c r="E155" s="44"/>
      <c r="F155" s="42"/>
      <c r="G155" s="42"/>
      <c r="H155" s="42"/>
      <c r="I155" s="42"/>
      <c r="J155" s="74"/>
      <c r="K155" s="42"/>
    </row>
    <row r="156" spans="1:11" ht="15.75" customHeight="1">
      <c r="A156" s="44"/>
      <c r="B156" s="85"/>
      <c r="C156" s="42"/>
      <c r="D156" s="42"/>
      <c r="E156" s="44"/>
      <c r="F156" s="42"/>
      <c r="G156" s="42"/>
      <c r="H156" s="42"/>
      <c r="I156" s="42"/>
      <c r="J156" s="74"/>
      <c r="K156" s="42"/>
    </row>
    <row r="157" spans="1:11" ht="15.75" customHeight="1">
      <c r="A157" s="44"/>
      <c r="B157" s="85"/>
      <c r="C157" s="42"/>
      <c r="D157" s="42"/>
      <c r="E157" s="44"/>
      <c r="F157" s="42"/>
      <c r="G157" s="42"/>
      <c r="H157" s="42"/>
      <c r="I157" s="42"/>
      <c r="J157" s="74"/>
      <c r="K157" s="42"/>
    </row>
    <row r="158" spans="1:11" ht="15.75" customHeight="1">
      <c r="A158" s="44"/>
      <c r="B158" s="85"/>
      <c r="C158" s="42"/>
      <c r="D158" s="42"/>
      <c r="E158" s="44"/>
      <c r="F158" s="42"/>
      <c r="G158" s="42"/>
      <c r="H158" s="42"/>
      <c r="I158" s="42"/>
      <c r="J158" s="74"/>
      <c r="K158" s="42"/>
    </row>
    <row r="159" spans="1:11" ht="15.75" customHeight="1">
      <c r="A159" s="44"/>
      <c r="B159" s="85"/>
      <c r="C159" s="42"/>
      <c r="D159" s="42"/>
      <c r="E159" s="44"/>
      <c r="F159" s="42"/>
      <c r="G159" s="42"/>
      <c r="H159" s="42"/>
      <c r="I159" s="42"/>
      <c r="J159" s="74"/>
      <c r="K159" s="42"/>
    </row>
    <row r="160" spans="1:11" ht="15.75" customHeight="1">
      <c r="A160" s="44"/>
      <c r="B160" s="85"/>
      <c r="C160" s="42"/>
      <c r="D160" s="42"/>
      <c r="E160" s="44"/>
      <c r="F160" s="42"/>
      <c r="G160" s="42"/>
      <c r="H160" s="42"/>
      <c r="I160" s="42"/>
      <c r="J160" s="74"/>
      <c r="K160" s="42"/>
    </row>
    <row r="161" spans="1:11" ht="15.75" customHeight="1">
      <c r="A161" s="44"/>
      <c r="B161" s="85"/>
      <c r="C161" s="42"/>
      <c r="D161" s="42"/>
      <c r="E161" s="44"/>
      <c r="F161" s="42"/>
      <c r="G161" s="42"/>
      <c r="H161" s="42"/>
      <c r="I161" s="42"/>
      <c r="J161" s="74"/>
      <c r="K161" s="42"/>
    </row>
    <row r="162" spans="1:11" ht="15.75" customHeight="1">
      <c r="A162" s="44"/>
      <c r="B162" s="85"/>
      <c r="C162" s="42"/>
      <c r="D162" s="42"/>
      <c r="E162" s="44"/>
      <c r="F162" s="42"/>
      <c r="G162" s="42"/>
      <c r="H162" s="42"/>
      <c r="I162" s="42"/>
      <c r="J162" s="74"/>
      <c r="K162" s="42"/>
    </row>
    <row r="163" spans="1:11" ht="15.75" customHeight="1">
      <c r="A163" s="44"/>
      <c r="B163" s="85"/>
      <c r="C163" s="42"/>
      <c r="D163" s="42"/>
      <c r="E163" s="44"/>
      <c r="F163" s="42"/>
      <c r="G163" s="42"/>
      <c r="H163" s="42"/>
      <c r="I163" s="42"/>
      <c r="J163" s="74"/>
      <c r="K163" s="42"/>
    </row>
    <row r="164" spans="1:11" ht="15.75" customHeight="1">
      <c r="A164" s="44"/>
      <c r="B164" s="85"/>
      <c r="C164" s="42"/>
      <c r="D164" s="42"/>
      <c r="E164" s="44"/>
      <c r="F164" s="42"/>
      <c r="G164" s="42"/>
      <c r="H164" s="42"/>
      <c r="I164" s="42"/>
      <c r="J164" s="74"/>
      <c r="K164" s="42"/>
    </row>
    <row r="165" spans="1:11" ht="15.75" customHeight="1">
      <c r="A165" s="44"/>
      <c r="B165" s="85"/>
      <c r="C165" s="42"/>
      <c r="D165" s="42"/>
      <c r="E165" s="44"/>
      <c r="F165" s="42"/>
      <c r="G165" s="42"/>
      <c r="H165" s="42"/>
      <c r="I165" s="42"/>
      <c r="J165" s="74"/>
      <c r="K165" s="42"/>
    </row>
    <row r="166" spans="1:11" ht="15.75" customHeight="1">
      <c r="A166" s="44"/>
      <c r="B166" s="85"/>
      <c r="C166" s="42"/>
      <c r="D166" s="42"/>
      <c r="E166" s="44"/>
      <c r="F166" s="42"/>
      <c r="G166" s="42"/>
      <c r="H166" s="42"/>
      <c r="I166" s="42"/>
      <c r="J166" s="74"/>
      <c r="K166" s="42"/>
    </row>
    <row r="167" spans="1:11" ht="15.75" customHeight="1">
      <c r="A167" s="44"/>
      <c r="B167" s="85"/>
      <c r="C167" s="42"/>
      <c r="D167" s="42"/>
      <c r="E167" s="44"/>
      <c r="F167" s="42"/>
      <c r="G167" s="42"/>
      <c r="H167" s="42"/>
      <c r="I167" s="42"/>
      <c r="J167" s="74"/>
      <c r="K167" s="42"/>
    </row>
    <row r="168" spans="1:11" ht="15.75" customHeight="1">
      <c r="A168" s="44"/>
      <c r="B168" s="85"/>
      <c r="C168" s="42"/>
      <c r="D168" s="42"/>
      <c r="E168" s="44"/>
      <c r="F168" s="42"/>
      <c r="G168" s="42"/>
      <c r="H168" s="42"/>
      <c r="I168" s="42"/>
      <c r="J168" s="74"/>
      <c r="K168" s="42"/>
    </row>
    <row r="169" spans="1:11" ht="15.75" customHeight="1">
      <c r="A169" s="44"/>
      <c r="B169" s="85"/>
      <c r="C169" s="42"/>
      <c r="D169" s="42"/>
      <c r="E169" s="44"/>
      <c r="F169" s="42"/>
      <c r="G169" s="42"/>
      <c r="H169" s="42"/>
      <c r="I169" s="42"/>
      <c r="J169" s="74"/>
      <c r="K169" s="42"/>
    </row>
    <row r="170" spans="1:11" ht="15.75" customHeight="1">
      <c r="A170" s="44"/>
      <c r="B170" s="85"/>
      <c r="C170" s="42"/>
      <c r="D170" s="42"/>
      <c r="E170" s="44"/>
      <c r="F170" s="42"/>
      <c r="G170" s="42"/>
      <c r="H170" s="42"/>
      <c r="I170" s="42"/>
      <c r="J170" s="74"/>
      <c r="K170" s="42"/>
    </row>
    <row r="171" spans="1:11" ht="15.75" customHeight="1">
      <c r="A171" s="44"/>
      <c r="B171" s="85"/>
      <c r="C171" s="42"/>
      <c r="D171" s="42"/>
      <c r="E171" s="44"/>
      <c r="F171" s="42"/>
      <c r="G171" s="42"/>
      <c r="H171" s="42"/>
      <c r="I171" s="42"/>
      <c r="J171" s="74"/>
      <c r="K171" s="42"/>
    </row>
    <row r="172" spans="1:11" ht="15.75" customHeight="1">
      <c r="A172" s="44"/>
      <c r="B172" s="85"/>
      <c r="C172" s="42"/>
      <c r="D172" s="42"/>
      <c r="E172" s="44"/>
      <c r="F172" s="42"/>
      <c r="G172" s="42"/>
      <c r="H172" s="42"/>
      <c r="I172" s="42"/>
      <c r="J172" s="74"/>
      <c r="K172" s="42"/>
    </row>
    <row r="173" spans="1:11" ht="15.75" customHeight="1">
      <c r="A173" s="44"/>
      <c r="B173" s="85"/>
      <c r="C173" s="42"/>
      <c r="D173" s="42"/>
      <c r="E173" s="44"/>
      <c r="F173" s="42"/>
      <c r="G173" s="42"/>
      <c r="H173" s="42"/>
      <c r="I173" s="42"/>
      <c r="J173" s="74"/>
      <c r="K173" s="42"/>
    </row>
    <row r="174" spans="1:11" ht="15.75" customHeight="1">
      <c r="A174" s="44"/>
      <c r="B174" s="85"/>
      <c r="C174" s="42"/>
      <c r="D174" s="42"/>
      <c r="E174" s="44"/>
      <c r="F174" s="42"/>
      <c r="G174" s="42"/>
      <c r="H174" s="42"/>
      <c r="I174" s="42"/>
      <c r="J174" s="74"/>
      <c r="K174" s="42"/>
    </row>
    <row r="175" spans="1:11" ht="15.75" customHeight="1">
      <c r="A175" s="44"/>
      <c r="B175" s="85"/>
      <c r="C175" s="42"/>
      <c r="D175" s="42"/>
      <c r="E175" s="44"/>
      <c r="F175" s="42"/>
      <c r="G175" s="42"/>
      <c r="H175" s="42"/>
      <c r="I175" s="42"/>
      <c r="J175" s="74"/>
      <c r="K175" s="42"/>
    </row>
    <row r="176" spans="1:11" ht="15.75" customHeight="1">
      <c r="A176" s="44"/>
      <c r="B176" s="85"/>
      <c r="C176" s="42"/>
      <c r="D176" s="42"/>
      <c r="E176" s="44"/>
      <c r="F176" s="42"/>
      <c r="G176" s="42"/>
      <c r="H176" s="42"/>
      <c r="I176" s="42"/>
      <c r="J176" s="74"/>
      <c r="K176" s="42"/>
    </row>
    <row r="177" spans="1:11" ht="15.75" customHeight="1">
      <c r="A177" s="44"/>
      <c r="B177" s="85"/>
      <c r="C177" s="42"/>
      <c r="D177" s="42"/>
      <c r="E177" s="44"/>
      <c r="F177" s="42"/>
      <c r="G177" s="42"/>
      <c r="H177" s="42"/>
      <c r="I177" s="42"/>
      <c r="J177" s="74"/>
      <c r="K177" s="42"/>
    </row>
    <row r="178" spans="1:11" ht="15.75" customHeight="1">
      <c r="A178" s="44"/>
      <c r="B178" s="85"/>
      <c r="C178" s="42"/>
      <c r="D178" s="42"/>
      <c r="E178" s="44"/>
      <c r="F178" s="42"/>
      <c r="G178" s="42"/>
      <c r="H178" s="42"/>
      <c r="I178" s="42"/>
      <c r="J178" s="74"/>
      <c r="K178" s="42"/>
    </row>
    <row r="179" spans="1:11" ht="15.75" customHeight="1">
      <c r="A179" s="44"/>
      <c r="B179" s="85"/>
      <c r="C179" s="42"/>
      <c r="D179" s="42"/>
      <c r="E179" s="44"/>
      <c r="F179" s="42"/>
      <c r="G179" s="42"/>
      <c r="H179" s="42"/>
      <c r="I179" s="42"/>
      <c r="J179" s="74"/>
      <c r="K179" s="42"/>
    </row>
    <row r="180" spans="1:11" ht="15.75" customHeight="1">
      <c r="A180" s="44"/>
      <c r="B180" s="85"/>
      <c r="C180" s="42"/>
      <c r="D180" s="42"/>
      <c r="E180" s="44"/>
      <c r="F180" s="42"/>
      <c r="G180" s="42"/>
      <c r="H180" s="42"/>
      <c r="I180" s="42"/>
      <c r="J180" s="74"/>
      <c r="K180" s="42"/>
    </row>
    <row r="181" spans="1:11" ht="15.75" customHeight="1">
      <c r="A181" s="44"/>
      <c r="B181" s="85"/>
      <c r="C181" s="42"/>
      <c r="D181" s="42"/>
      <c r="E181" s="44"/>
      <c r="F181" s="42"/>
      <c r="G181" s="42"/>
      <c r="H181" s="42"/>
      <c r="I181" s="42"/>
      <c r="J181" s="74"/>
      <c r="K181" s="42"/>
    </row>
    <row r="182" spans="1:11" ht="15.75" customHeight="1">
      <c r="A182" s="44"/>
      <c r="B182" s="85"/>
      <c r="C182" s="42"/>
      <c r="D182" s="42"/>
      <c r="E182" s="44"/>
      <c r="F182" s="42"/>
      <c r="G182" s="42"/>
      <c r="H182" s="42"/>
      <c r="I182" s="42"/>
      <c r="J182" s="74"/>
      <c r="K182" s="42"/>
    </row>
    <row r="183" spans="1:11" ht="15.75" customHeight="1">
      <c r="A183" s="44"/>
      <c r="B183" s="85"/>
      <c r="C183" s="42"/>
      <c r="D183" s="42"/>
      <c r="E183" s="44"/>
      <c r="F183" s="42"/>
      <c r="G183" s="42"/>
      <c r="H183" s="42"/>
      <c r="I183" s="42"/>
      <c r="J183" s="74"/>
      <c r="K183" s="42"/>
    </row>
    <row r="184" spans="1:11" ht="15.75" customHeight="1">
      <c r="A184" s="44"/>
      <c r="B184" s="85"/>
      <c r="C184" s="42"/>
      <c r="D184" s="42"/>
      <c r="E184" s="44"/>
      <c r="F184" s="42"/>
      <c r="G184" s="42"/>
      <c r="H184" s="42"/>
      <c r="I184" s="42"/>
      <c r="J184" s="74"/>
      <c r="K184" s="42"/>
    </row>
    <row r="185" spans="1:11" ht="15.75" customHeight="1">
      <c r="A185" s="44"/>
      <c r="B185" s="85"/>
      <c r="C185" s="42"/>
      <c r="D185" s="42"/>
      <c r="E185" s="44"/>
      <c r="F185" s="42"/>
      <c r="G185" s="42"/>
      <c r="H185" s="42"/>
      <c r="I185" s="42"/>
      <c r="J185" s="74"/>
      <c r="K185" s="42"/>
    </row>
    <row r="186" spans="1:11" ht="15.75" customHeight="1">
      <c r="A186" s="44"/>
      <c r="B186" s="85"/>
      <c r="C186" s="42"/>
      <c r="D186" s="42"/>
      <c r="E186" s="44"/>
      <c r="F186" s="42"/>
      <c r="G186" s="42"/>
      <c r="H186" s="42"/>
      <c r="I186" s="42"/>
      <c r="J186" s="74"/>
      <c r="K186" s="42"/>
    </row>
    <row r="187" spans="1:11" ht="15.75" customHeight="1">
      <c r="A187" s="44"/>
      <c r="B187" s="85"/>
      <c r="C187" s="42"/>
      <c r="D187" s="42"/>
      <c r="E187" s="44"/>
      <c r="F187" s="42"/>
      <c r="G187" s="42"/>
      <c r="H187" s="42"/>
      <c r="I187" s="42"/>
      <c r="J187" s="74"/>
      <c r="K187" s="42"/>
    </row>
    <row r="188" spans="1:11" ht="15.75" customHeight="1">
      <c r="A188" s="44"/>
      <c r="B188" s="85"/>
      <c r="C188" s="42"/>
      <c r="D188" s="42"/>
      <c r="E188" s="44"/>
      <c r="F188" s="42"/>
      <c r="G188" s="42"/>
      <c r="H188" s="42"/>
      <c r="I188" s="42"/>
      <c r="J188" s="74"/>
      <c r="K188" s="42"/>
    </row>
    <row r="189" spans="1:11" ht="15.75" customHeight="1">
      <c r="A189" s="44"/>
      <c r="B189" s="85"/>
      <c r="C189" s="42"/>
      <c r="D189" s="42"/>
      <c r="E189" s="44"/>
      <c r="F189" s="42"/>
      <c r="G189" s="42"/>
      <c r="H189" s="42"/>
      <c r="I189" s="42"/>
      <c r="J189" s="74"/>
      <c r="K189" s="42"/>
    </row>
    <row r="190" spans="1:11" ht="15.75" customHeight="1">
      <c r="A190" s="44"/>
      <c r="B190" s="85"/>
      <c r="C190" s="42"/>
      <c r="D190" s="42"/>
      <c r="E190" s="44"/>
      <c r="F190" s="42"/>
      <c r="G190" s="42"/>
      <c r="H190" s="42"/>
      <c r="I190" s="42"/>
      <c r="J190" s="74"/>
      <c r="K190" s="42"/>
    </row>
    <row r="191" spans="1:11" ht="15.75" customHeight="1">
      <c r="A191" s="44"/>
      <c r="B191" s="85"/>
      <c r="C191" s="42"/>
      <c r="D191" s="42"/>
      <c r="E191" s="44"/>
      <c r="F191" s="42"/>
      <c r="G191" s="42"/>
      <c r="H191" s="42"/>
      <c r="I191" s="42"/>
      <c r="J191" s="74"/>
      <c r="K191" s="42"/>
    </row>
    <row r="192" spans="1:11" ht="15.75" customHeight="1">
      <c r="A192" s="44"/>
      <c r="B192" s="85"/>
      <c r="C192" s="42"/>
      <c r="D192" s="42"/>
      <c r="E192" s="44"/>
      <c r="F192" s="42"/>
      <c r="G192" s="42"/>
      <c r="H192" s="42"/>
      <c r="I192" s="42"/>
      <c r="J192" s="74"/>
      <c r="K192" s="42"/>
    </row>
    <row r="193" spans="1:11" ht="15.75" customHeight="1">
      <c r="A193" s="44"/>
      <c r="B193" s="85"/>
      <c r="C193" s="42"/>
      <c r="D193" s="42"/>
      <c r="E193" s="44"/>
      <c r="F193" s="42"/>
      <c r="G193" s="42"/>
      <c r="H193" s="42"/>
      <c r="I193" s="42"/>
      <c r="J193" s="74"/>
      <c r="K193" s="42"/>
    </row>
    <row r="194" spans="1:11" ht="15.75" customHeight="1">
      <c r="A194" s="44"/>
      <c r="B194" s="85"/>
      <c r="C194" s="42"/>
      <c r="D194" s="42"/>
      <c r="E194" s="44"/>
      <c r="F194" s="42"/>
      <c r="G194" s="42"/>
      <c r="H194" s="42"/>
      <c r="I194" s="42"/>
      <c r="J194" s="74"/>
      <c r="K194" s="42"/>
    </row>
    <row r="195" spans="1:11" ht="15.75" customHeight="1">
      <c r="A195" s="44"/>
      <c r="B195" s="85"/>
      <c r="C195" s="42"/>
      <c r="D195" s="42"/>
      <c r="E195" s="44"/>
      <c r="F195" s="42"/>
      <c r="G195" s="42"/>
      <c r="H195" s="42"/>
      <c r="I195" s="42"/>
      <c r="J195" s="74"/>
      <c r="K195" s="42"/>
    </row>
    <row r="196" spans="1:11" ht="15.75" customHeight="1">
      <c r="A196" s="44"/>
      <c r="B196" s="85"/>
      <c r="C196" s="42"/>
      <c r="D196" s="42"/>
      <c r="E196" s="44"/>
      <c r="F196" s="42"/>
      <c r="G196" s="42"/>
      <c r="H196" s="42"/>
      <c r="I196" s="42"/>
      <c r="J196" s="74"/>
      <c r="K196" s="42"/>
    </row>
    <row r="197" spans="1:11" ht="15.75" customHeight="1">
      <c r="A197" s="44"/>
      <c r="B197" s="85"/>
      <c r="C197" s="42"/>
      <c r="D197" s="42"/>
      <c r="E197" s="44"/>
      <c r="F197" s="42"/>
      <c r="G197" s="42"/>
      <c r="H197" s="42"/>
      <c r="I197" s="42"/>
      <c r="J197" s="74"/>
      <c r="K197" s="42"/>
    </row>
    <row r="198" spans="1:11" ht="15.75" customHeight="1">
      <c r="A198" s="44"/>
      <c r="B198" s="85"/>
      <c r="C198" s="42"/>
      <c r="D198" s="42"/>
      <c r="E198" s="44"/>
      <c r="F198" s="42"/>
      <c r="G198" s="42"/>
      <c r="H198" s="42"/>
      <c r="I198" s="42"/>
      <c r="J198" s="74"/>
      <c r="K198" s="42"/>
    </row>
    <row r="199" spans="1:11" ht="15.75" customHeight="1">
      <c r="A199" s="44"/>
      <c r="B199" s="85"/>
      <c r="C199" s="42"/>
      <c r="D199" s="42"/>
      <c r="E199" s="44"/>
      <c r="F199" s="42"/>
      <c r="G199" s="42"/>
      <c r="H199" s="42"/>
      <c r="I199" s="42"/>
      <c r="J199" s="74"/>
      <c r="K199" s="42"/>
    </row>
    <row r="200" spans="1:11" ht="15.75" customHeight="1">
      <c r="A200" s="44"/>
      <c r="B200" s="85"/>
      <c r="C200" s="42"/>
      <c r="D200" s="42"/>
      <c r="E200" s="44"/>
      <c r="F200" s="42"/>
      <c r="G200" s="42"/>
      <c r="H200" s="42"/>
      <c r="I200" s="42"/>
      <c r="J200" s="74"/>
      <c r="K200" s="42"/>
    </row>
    <row r="201" spans="1:11" ht="15.75" customHeight="1">
      <c r="A201" s="44"/>
      <c r="B201" s="85"/>
      <c r="C201" s="42"/>
      <c r="D201" s="42"/>
      <c r="E201" s="44"/>
      <c r="F201" s="42"/>
      <c r="G201" s="42"/>
      <c r="H201" s="42"/>
      <c r="I201" s="42"/>
      <c r="J201" s="74"/>
      <c r="K201" s="42"/>
    </row>
    <row r="202" spans="1:11" ht="15.75" customHeight="1">
      <c r="A202" s="44"/>
      <c r="B202" s="85"/>
      <c r="C202" s="42"/>
      <c r="D202" s="42"/>
      <c r="E202" s="44"/>
      <c r="F202" s="42"/>
      <c r="G202" s="42"/>
      <c r="H202" s="42"/>
      <c r="I202" s="42"/>
      <c r="J202" s="74"/>
      <c r="K202" s="42"/>
    </row>
    <row r="203" spans="1:11" ht="15.75" customHeight="1">
      <c r="A203" s="44"/>
      <c r="B203" s="85"/>
      <c r="C203" s="42"/>
      <c r="D203" s="42"/>
      <c r="E203" s="44"/>
      <c r="F203" s="42"/>
      <c r="G203" s="42"/>
      <c r="H203" s="42"/>
      <c r="I203" s="42"/>
      <c r="J203" s="74"/>
      <c r="K203" s="42"/>
    </row>
    <row r="204" spans="1:11" ht="15.75" customHeight="1">
      <c r="A204" s="44"/>
      <c r="B204" s="85"/>
      <c r="C204" s="42"/>
      <c r="D204" s="42"/>
      <c r="E204" s="44"/>
      <c r="F204" s="42"/>
      <c r="G204" s="42"/>
      <c r="H204" s="42"/>
      <c r="I204" s="42"/>
      <c r="J204" s="74"/>
      <c r="K204" s="42"/>
    </row>
    <row r="205" spans="1:11" ht="15.75" customHeight="1">
      <c r="A205" s="44"/>
      <c r="B205" s="85"/>
      <c r="C205" s="42"/>
      <c r="D205" s="42"/>
      <c r="E205" s="44"/>
      <c r="F205" s="42"/>
      <c r="G205" s="42"/>
      <c r="H205" s="42"/>
      <c r="I205" s="42"/>
      <c r="J205" s="74"/>
      <c r="K205" s="42"/>
    </row>
    <row r="206" spans="1:11" ht="15.75" customHeight="1">
      <c r="A206" s="44"/>
      <c r="B206" s="85"/>
      <c r="C206" s="42"/>
      <c r="D206" s="42"/>
      <c r="E206" s="44"/>
      <c r="F206" s="42"/>
      <c r="G206" s="42"/>
      <c r="H206" s="42"/>
      <c r="I206" s="42"/>
      <c r="J206" s="74"/>
      <c r="K206" s="42"/>
    </row>
    <row r="207" spans="1:11" ht="15.75" customHeight="1">
      <c r="A207" s="44"/>
      <c r="B207" s="85"/>
      <c r="C207" s="42"/>
      <c r="D207" s="42"/>
      <c r="E207" s="44"/>
      <c r="F207" s="42"/>
      <c r="G207" s="42"/>
      <c r="H207" s="42"/>
      <c r="I207" s="42"/>
      <c r="J207" s="74"/>
      <c r="K207" s="42"/>
    </row>
    <row r="208" spans="1:11" ht="15.75" customHeight="1">
      <c r="A208" s="44"/>
      <c r="B208" s="85"/>
      <c r="C208" s="42"/>
      <c r="D208" s="42"/>
      <c r="E208" s="44"/>
      <c r="F208" s="42"/>
      <c r="G208" s="42"/>
      <c r="H208" s="42"/>
      <c r="I208" s="42"/>
      <c r="J208" s="74"/>
      <c r="K208" s="42"/>
    </row>
    <row r="209" spans="1:11" ht="15.75" customHeight="1">
      <c r="A209" s="44"/>
      <c r="B209" s="85"/>
      <c r="C209" s="42"/>
      <c r="D209" s="42"/>
      <c r="E209" s="44"/>
      <c r="F209" s="42"/>
      <c r="G209" s="42"/>
      <c r="H209" s="42"/>
      <c r="I209" s="42"/>
      <c r="J209" s="74"/>
      <c r="K209" s="42"/>
    </row>
    <row r="210" spans="1:11" ht="15.75" customHeight="1">
      <c r="A210" s="44"/>
      <c r="B210" s="85"/>
      <c r="C210" s="42"/>
      <c r="D210" s="42"/>
      <c r="E210" s="44"/>
      <c r="F210" s="42"/>
      <c r="G210" s="42"/>
      <c r="H210" s="42"/>
      <c r="I210" s="42"/>
      <c r="J210" s="74"/>
      <c r="K210" s="42"/>
    </row>
    <row r="211" spans="1:11" ht="15.75" customHeight="1">
      <c r="A211" s="44"/>
      <c r="B211" s="85"/>
      <c r="C211" s="42"/>
      <c r="D211" s="42"/>
      <c r="E211" s="44"/>
      <c r="F211" s="42"/>
      <c r="G211" s="42"/>
      <c r="H211" s="42"/>
      <c r="I211" s="42"/>
      <c r="J211" s="74"/>
      <c r="K211" s="42"/>
    </row>
    <row r="212" spans="1:11" ht="15.75" customHeight="1">
      <c r="A212" s="44"/>
      <c r="B212" s="85"/>
      <c r="C212" s="42"/>
      <c r="D212" s="42"/>
      <c r="E212" s="44"/>
      <c r="F212" s="42"/>
      <c r="G212" s="42"/>
      <c r="H212" s="42"/>
      <c r="I212" s="42"/>
      <c r="J212" s="74"/>
      <c r="K212" s="42"/>
    </row>
    <row r="213" spans="1:11" ht="15.75" customHeight="1">
      <c r="A213" s="44"/>
      <c r="B213" s="85"/>
      <c r="C213" s="42"/>
      <c r="D213" s="42"/>
      <c r="E213" s="44"/>
      <c r="F213" s="42"/>
      <c r="G213" s="42"/>
      <c r="H213" s="42"/>
      <c r="I213" s="42"/>
      <c r="J213" s="74"/>
      <c r="K213" s="42"/>
    </row>
    <row r="214" spans="1:11" ht="15.75" customHeight="1">
      <c r="A214" s="44"/>
      <c r="B214" s="85"/>
      <c r="C214" s="42"/>
      <c r="D214" s="42"/>
      <c r="E214" s="44"/>
      <c r="F214" s="42"/>
      <c r="G214" s="42"/>
      <c r="H214" s="42"/>
      <c r="I214" s="42"/>
      <c r="J214" s="74"/>
      <c r="K214" s="42"/>
    </row>
    <row r="215" spans="1:11" ht="15.75" customHeight="1">
      <c r="A215" s="44"/>
      <c r="B215" s="85"/>
      <c r="C215" s="42"/>
      <c r="D215" s="42"/>
      <c r="E215" s="44"/>
      <c r="F215" s="42"/>
      <c r="G215" s="42"/>
      <c r="H215" s="42"/>
      <c r="I215" s="42"/>
      <c r="J215" s="74"/>
      <c r="K215" s="42"/>
    </row>
    <row r="216" spans="1:11" ht="15.75" customHeight="1">
      <c r="A216" s="44"/>
      <c r="B216" s="85"/>
      <c r="C216" s="42"/>
      <c r="D216" s="42"/>
      <c r="E216" s="44"/>
      <c r="F216" s="42"/>
      <c r="G216" s="42"/>
      <c r="H216" s="42"/>
      <c r="I216" s="42"/>
      <c r="J216" s="74"/>
      <c r="K216" s="42"/>
    </row>
    <row r="217" spans="1:11" ht="15.75" customHeight="1">
      <c r="A217" s="44"/>
      <c r="B217" s="85"/>
      <c r="C217" s="42"/>
      <c r="D217" s="42"/>
      <c r="E217" s="44"/>
      <c r="F217" s="42"/>
      <c r="G217" s="42"/>
      <c r="H217" s="42"/>
      <c r="I217" s="42"/>
      <c r="J217" s="74"/>
      <c r="K217" s="42"/>
    </row>
    <row r="218" spans="1:11" ht="15.75" customHeight="1">
      <c r="A218" s="44"/>
      <c r="B218" s="85"/>
      <c r="C218" s="42"/>
      <c r="D218" s="42"/>
      <c r="E218" s="44"/>
      <c r="F218" s="42"/>
      <c r="G218" s="42"/>
      <c r="H218" s="42"/>
      <c r="I218" s="42"/>
      <c r="J218" s="74"/>
      <c r="K218" s="42"/>
    </row>
    <row r="219" spans="1:11" ht="15.75" customHeight="1">
      <c r="A219" s="44"/>
      <c r="B219" s="85"/>
      <c r="C219" s="42"/>
      <c r="D219" s="42"/>
      <c r="E219" s="44"/>
      <c r="F219" s="42"/>
      <c r="G219" s="42"/>
      <c r="H219" s="42"/>
      <c r="I219" s="42"/>
      <c r="J219" s="74"/>
      <c r="K219" s="42"/>
    </row>
    <row r="220" spans="1:11" ht="15.75" customHeight="1">
      <c r="A220" s="44"/>
      <c r="B220" s="85"/>
      <c r="C220" s="42"/>
      <c r="D220" s="42"/>
      <c r="E220" s="44"/>
      <c r="F220" s="42"/>
      <c r="G220" s="42"/>
      <c r="H220" s="42"/>
      <c r="I220" s="42"/>
      <c r="J220" s="74"/>
      <c r="K220" s="42"/>
    </row>
    <row r="221" spans="1:11" ht="15.75" customHeight="1">
      <c r="A221" s="44"/>
      <c r="B221" s="85"/>
      <c r="C221" s="42"/>
      <c r="D221" s="42"/>
      <c r="E221" s="44"/>
      <c r="F221" s="42"/>
      <c r="G221" s="42"/>
      <c r="H221" s="42"/>
      <c r="I221" s="42"/>
      <c r="J221" s="74"/>
      <c r="K221" s="42"/>
    </row>
    <row r="222" spans="1:11" ht="15.75" customHeight="1">
      <c r="A222" s="44"/>
      <c r="B222" s="85"/>
      <c r="C222" s="42"/>
      <c r="D222" s="42"/>
      <c r="E222" s="44"/>
      <c r="F222" s="42"/>
      <c r="G222" s="42"/>
      <c r="H222" s="42"/>
      <c r="I222" s="42"/>
      <c r="J222" s="74"/>
      <c r="K222" s="42"/>
    </row>
    <row r="223" spans="1:11" ht="15.75" customHeight="1">
      <c r="A223" s="44"/>
      <c r="B223" s="85"/>
      <c r="C223" s="42"/>
      <c r="D223" s="42"/>
      <c r="E223" s="44"/>
      <c r="F223" s="42"/>
      <c r="G223" s="42"/>
      <c r="H223" s="42"/>
      <c r="I223" s="42"/>
      <c r="J223" s="74"/>
      <c r="K223" s="42"/>
    </row>
    <row r="224" spans="1:11" ht="15.75" customHeight="1">
      <c r="A224" s="44"/>
      <c r="B224" s="85"/>
      <c r="C224" s="42"/>
      <c r="D224" s="42"/>
      <c r="E224" s="44"/>
      <c r="F224" s="42"/>
      <c r="G224" s="42"/>
      <c r="H224" s="42"/>
      <c r="I224" s="42"/>
      <c r="J224" s="74"/>
      <c r="K224" s="42"/>
    </row>
    <row r="225" spans="1:11" ht="15.75" customHeight="1">
      <c r="A225" s="44"/>
      <c r="B225" s="85"/>
      <c r="C225" s="42"/>
      <c r="D225" s="42"/>
      <c r="E225" s="44"/>
      <c r="F225" s="42"/>
      <c r="G225" s="42"/>
      <c r="H225" s="42"/>
      <c r="I225" s="42"/>
      <c r="J225" s="74"/>
      <c r="K225" s="42"/>
    </row>
    <row r="226" spans="1:11" ht="15.75" customHeight="1">
      <c r="A226" s="44"/>
      <c r="B226" s="85"/>
      <c r="C226" s="42"/>
      <c r="D226" s="42"/>
      <c r="E226" s="44"/>
      <c r="F226" s="42"/>
      <c r="G226" s="42"/>
      <c r="H226" s="42"/>
      <c r="I226" s="42"/>
      <c r="J226" s="74"/>
      <c r="K226" s="42"/>
    </row>
    <row r="227" spans="1:11" ht="15.75" customHeight="1">
      <c r="A227" s="44"/>
      <c r="B227" s="85"/>
      <c r="C227" s="42"/>
      <c r="D227" s="42"/>
      <c r="E227" s="44"/>
      <c r="F227" s="42"/>
      <c r="G227" s="42"/>
      <c r="H227" s="42"/>
      <c r="I227" s="42"/>
      <c r="J227" s="74"/>
      <c r="K227" s="42"/>
    </row>
    <row r="228" spans="1:11" ht="15.75" customHeight="1">
      <c r="A228" s="44"/>
      <c r="B228" s="85"/>
      <c r="C228" s="42"/>
      <c r="D228" s="42"/>
      <c r="E228" s="44"/>
      <c r="F228" s="42"/>
      <c r="G228" s="42"/>
      <c r="H228" s="42"/>
      <c r="I228" s="42"/>
      <c r="J228" s="74"/>
      <c r="K228" s="42"/>
    </row>
    <row r="229" spans="1:11" ht="15.75" customHeight="1">
      <c r="A229" s="44"/>
      <c r="B229" s="85"/>
      <c r="C229" s="42"/>
      <c r="D229" s="42"/>
      <c r="E229" s="44"/>
      <c r="F229" s="42"/>
      <c r="G229" s="42"/>
      <c r="H229" s="42"/>
      <c r="I229" s="42"/>
      <c r="J229" s="74"/>
      <c r="K229" s="42"/>
    </row>
    <row r="230" spans="1:11" ht="15.75" customHeight="1">
      <c r="A230" s="44"/>
      <c r="B230" s="85"/>
      <c r="C230" s="42"/>
      <c r="D230" s="42"/>
      <c r="E230" s="44"/>
      <c r="F230" s="42"/>
      <c r="G230" s="42"/>
      <c r="H230" s="42"/>
      <c r="I230" s="42"/>
      <c r="J230" s="74"/>
      <c r="K230" s="42"/>
    </row>
    <row r="231" spans="1:11" ht="15.75" customHeight="1">
      <c r="A231" s="44"/>
      <c r="B231" s="85"/>
      <c r="C231" s="42"/>
      <c r="D231" s="42"/>
      <c r="E231" s="44"/>
      <c r="F231" s="42"/>
      <c r="G231" s="42"/>
      <c r="H231" s="42"/>
      <c r="I231" s="42"/>
      <c r="J231" s="74"/>
      <c r="K231" s="42"/>
    </row>
    <row r="232" spans="1:11" ht="15.75" customHeight="1">
      <c r="A232" s="44"/>
      <c r="B232" s="85"/>
      <c r="C232" s="42"/>
      <c r="D232" s="42"/>
      <c r="E232" s="44"/>
      <c r="F232" s="42"/>
      <c r="G232" s="42"/>
      <c r="H232" s="42"/>
      <c r="I232" s="42"/>
      <c r="J232" s="74"/>
      <c r="K232" s="42"/>
    </row>
    <row r="233" spans="1:11" ht="15.75" customHeight="1">
      <c r="A233" s="44"/>
      <c r="B233" s="85"/>
      <c r="C233" s="42"/>
      <c r="D233" s="42"/>
      <c r="E233" s="44"/>
      <c r="F233" s="42"/>
      <c r="G233" s="42"/>
      <c r="H233" s="42"/>
      <c r="I233" s="42"/>
      <c r="J233" s="74"/>
      <c r="K233" s="42"/>
    </row>
    <row r="234" spans="1:11" ht="15.75" customHeight="1">
      <c r="A234" s="44"/>
      <c r="B234" s="85"/>
      <c r="C234" s="42"/>
      <c r="D234" s="42"/>
      <c r="E234" s="44"/>
      <c r="F234" s="42"/>
      <c r="G234" s="42"/>
      <c r="H234" s="42"/>
      <c r="I234" s="42"/>
      <c r="J234" s="74"/>
      <c r="K234" s="42"/>
    </row>
    <row r="235" spans="1:11" ht="15.75" customHeight="1">
      <c r="A235" s="44"/>
      <c r="B235" s="85"/>
      <c r="C235" s="42"/>
      <c r="D235" s="42"/>
      <c r="E235" s="44"/>
      <c r="F235" s="42"/>
      <c r="G235" s="42"/>
      <c r="H235" s="42"/>
      <c r="I235" s="42"/>
      <c r="J235" s="74"/>
      <c r="K235" s="42"/>
    </row>
    <row r="236" spans="1:11" ht="15.75" customHeight="1">
      <c r="A236" s="44"/>
      <c r="B236" s="85"/>
      <c r="C236" s="42"/>
      <c r="D236" s="42"/>
      <c r="E236" s="44"/>
      <c r="F236" s="42"/>
      <c r="G236" s="42"/>
      <c r="H236" s="42"/>
      <c r="I236" s="42"/>
      <c r="J236" s="74"/>
      <c r="K236" s="42"/>
    </row>
    <row r="237" spans="1:11" ht="15.75" customHeight="1">
      <c r="A237" s="44"/>
      <c r="B237" s="85"/>
      <c r="C237" s="42"/>
      <c r="D237" s="42"/>
      <c r="E237" s="44"/>
      <c r="F237" s="42"/>
      <c r="G237" s="42"/>
      <c r="H237" s="42"/>
      <c r="I237" s="42"/>
      <c r="J237" s="74"/>
      <c r="K237" s="42"/>
    </row>
    <row r="238" spans="1:11" ht="15.75" customHeight="1">
      <c r="A238" s="44"/>
      <c r="B238" s="85"/>
      <c r="C238" s="42"/>
      <c r="D238" s="42"/>
      <c r="E238" s="44"/>
      <c r="F238" s="42"/>
      <c r="G238" s="42"/>
      <c r="H238" s="42"/>
      <c r="I238" s="42"/>
      <c r="J238" s="74"/>
      <c r="K238" s="42"/>
    </row>
    <row r="239" spans="1:11" ht="15.75" customHeight="1">
      <c r="A239" s="44"/>
      <c r="B239" s="85"/>
      <c r="C239" s="42"/>
      <c r="D239" s="42"/>
      <c r="E239" s="44"/>
      <c r="F239" s="42"/>
      <c r="G239" s="42"/>
      <c r="H239" s="42"/>
      <c r="I239" s="42"/>
      <c r="J239" s="74"/>
      <c r="K239" s="42"/>
    </row>
    <row r="240" spans="1:11" ht="15.75" customHeight="1">
      <c r="A240" s="44"/>
      <c r="B240" s="85"/>
      <c r="C240" s="42"/>
      <c r="D240" s="42"/>
      <c r="E240" s="44"/>
      <c r="F240" s="42"/>
      <c r="G240" s="42"/>
      <c r="H240" s="42"/>
      <c r="I240" s="42"/>
      <c r="J240" s="74"/>
      <c r="K240" s="42"/>
    </row>
    <row r="241" spans="1:11" ht="15.75" customHeight="1">
      <c r="A241" s="44"/>
      <c r="B241" s="85"/>
      <c r="C241" s="42"/>
      <c r="D241" s="42"/>
      <c r="E241" s="44"/>
      <c r="F241" s="42"/>
      <c r="G241" s="42"/>
      <c r="H241" s="42"/>
      <c r="I241" s="42"/>
      <c r="J241" s="74"/>
      <c r="K241" s="42"/>
    </row>
    <row r="242" spans="1:11" ht="15.75" customHeight="1">
      <c r="A242" s="44"/>
      <c r="B242" s="85"/>
      <c r="C242" s="42"/>
      <c r="D242" s="42"/>
      <c r="E242" s="44"/>
      <c r="F242" s="42"/>
      <c r="G242" s="42"/>
      <c r="H242" s="42"/>
      <c r="I242" s="42"/>
      <c r="J242" s="74"/>
      <c r="K242" s="42"/>
    </row>
    <row r="243" spans="1:11" ht="15.75" customHeight="1">
      <c r="A243" s="44"/>
      <c r="B243" s="85"/>
      <c r="C243" s="42"/>
      <c r="D243" s="42"/>
      <c r="E243" s="44"/>
      <c r="F243" s="42"/>
      <c r="G243" s="42"/>
      <c r="H243" s="42"/>
      <c r="I243" s="42"/>
      <c r="J243" s="74"/>
      <c r="K243" s="42"/>
    </row>
    <row r="244" spans="1:11" ht="15.75" customHeight="1">
      <c r="A244" s="44"/>
      <c r="B244" s="85"/>
      <c r="C244" s="42"/>
      <c r="D244" s="42"/>
      <c r="E244" s="44"/>
      <c r="F244" s="42"/>
      <c r="G244" s="42"/>
      <c r="H244" s="42"/>
      <c r="I244" s="42"/>
      <c r="J244" s="74"/>
      <c r="K244" s="42"/>
    </row>
    <row r="245" spans="1:11" ht="15.75" customHeight="1">
      <c r="A245" s="44"/>
      <c r="B245" s="85"/>
      <c r="C245" s="42"/>
      <c r="D245" s="42"/>
      <c r="E245" s="44"/>
      <c r="F245" s="42"/>
      <c r="G245" s="42"/>
      <c r="H245" s="42"/>
      <c r="I245" s="42"/>
      <c r="J245" s="74"/>
      <c r="K245" s="42"/>
    </row>
    <row r="246" spans="1:11" ht="15.75" customHeight="1">
      <c r="A246" s="44"/>
      <c r="B246" s="85"/>
      <c r="C246" s="42"/>
      <c r="D246" s="42"/>
      <c r="E246" s="44"/>
      <c r="F246" s="42"/>
      <c r="G246" s="42"/>
      <c r="H246" s="42"/>
      <c r="I246" s="42"/>
      <c r="J246" s="74"/>
      <c r="K246" s="42"/>
    </row>
    <row r="247" spans="1:11" ht="15.75" customHeight="1">
      <c r="A247" s="44"/>
      <c r="B247" s="85"/>
      <c r="C247" s="42"/>
      <c r="D247" s="42"/>
      <c r="E247" s="44"/>
      <c r="F247" s="42"/>
      <c r="G247" s="42"/>
      <c r="H247" s="42"/>
      <c r="I247" s="42"/>
      <c r="J247" s="74"/>
      <c r="K247" s="42"/>
    </row>
    <row r="248" spans="1:11" ht="15.75" customHeight="1">
      <c r="A248" s="44"/>
      <c r="B248" s="85"/>
      <c r="C248" s="42"/>
      <c r="D248" s="42"/>
      <c r="E248" s="44"/>
      <c r="F248" s="42"/>
      <c r="G248" s="42"/>
      <c r="H248" s="42"/>
      <c r="I248" s="42"/>
      <c r="J248" s="74"/>
      <c r="K248" s="42"/>
    </row>
    <row r="249" spans="1:11" ht="15.75" customHeight="1">
      <c r="A249" s="44"/>
      <c r="B249" s="85"/>
      <c r="C249" s="42"/>
      <c r="D249" s="42"/>
      <c r="E249" s="44"/>
      <c r="F249" s="42"/>
      <c r="G249" s="42"/>
      <c r="H249" s="42"/>
      <c r="I249" s="42"/>
      <c r="J249" s="74"/>
      <c r="K249" s="42"/>
    </row>
    <row r="250" spans="1:11" ht="15.75" customHeight="1">
      <c r="A250" s="44"/>
      <c r="B250" s="85"/>
      <c r="C250" s="42"/>
      <c r="D250" s="42"/>
      <c r="E250" s="44"/>
      <c r="F250" s="42"/>
      <c r="G250" s="42"/>
      <c r="H250" s="42"/>
      <c r="I250" s="42"/>
      <c r="J250" s="74"/>
      <c r="K250" s="42"/>
    </row>
    <row r="251" spans="1:11" ht="15.75" customHeight="1">
      <c r="A251" s="44"/>
      <c r="B251" s="85"/>
      <c r="C251" s="42"/>
      <c r="D251" s="42"/>
      <c r="E251" s="44"/>
      <c r="F251" s="42"/>
      <c r="G251" s="42"/>
      <c r="H251" s="42"/>
      <c r="I251" s="42"/>
      <c r="J251" s="74"/>
      <c r="K251" s="42"/>
    </row>
    <row r="252" spans="1:11" ht="15.75" customHeight="1">
      <c r="A252" s="44"/>
      <c r="B252" s="85"/>
      <c r="C252" s="42"/>
      <c r="D252" s="42"/>
      <c r="E252" s="44"/>
      <c r="F252" s="42"/>
      <c r="G252" s="42"/>
      <c r="H252" s="42"/>
      <c r="I252" s="42"/>
      <c r="J252" s="74"/>
      <c r="K252" s="42"/>
    </row>
    <row r="253" spans="1:11" ht="15.75" customHeight="1">
      <c r="A253" s="44"/>
      <c r="B253" s="85"/>
      <c r="C253" s="42"/>
      <c r="D253" s="42"/>
      <c r="E253" s="44"/>
      <c r="F253" s="42"/>
      <c r="G253" s="42"/>
      <c r="H253" s="42"/>
      <c r="I253" s="42"/>
      <c r="J253" s="74"/>
      <c r="K253" s="42"/>
    </row>
    <row r="254" spans="1:11" ht="15.75" customHeight="1">
      <c r="A254" s="44"/>
      <c r="B254" s="85"/>
      <c r="C254" s="42"/>
      <c r="D254" s="42"/>
      <c r="E254" s="44"/>
      <c r="F254" s="42"/>
      <c r="G254" s="42"/>
      <c r="H254" s="42"/>
      <c r="I254" s="42"/>
      <c r="J254" s="74"/>
      <c r="K254" s="42"/>
    </row>
    <row r="255" spans="1:11" ht="15.75" customHeight="1">
      <c r="A255" s="44"/>
      <c r="B255" s="85"/>
      <c r="C255" s="42"/>
      <c r="D255" s="42"/>
      <c r="E255" s="44"/>
      <c r="F255" s="42"/>
      <c r="G255" s="42"/>
      <c r="H255" s="42"/>
      <c r="I255" s="42"/>
      <c r="J255" s="74"/>
      <c r="K255" s="42"/>
    </row>
    <row r="256" spans="1:11" ht="15.75" customHeight="1">
      <c r="A256" s="44"/>
      <c r="B256" s="85"/>
      <c r="C256" s="42"/>
      <c r="D256" s="42"/>
      <c r="E256" s="44"/>
      <c r="F256" s="42"/>
      <c r="G256" s="42"/>
      <c r="H256" s="42"/>
      <c r="I256" s="42"/>
      <c r="J256" s="74"/>
      <c r="K256" s="42"/>
    </row>
    <row r="257" spans="1:11" ht="15.75" customHeight="1">
      <c r="A257" s="44"/>
      <c r="B257" s="85"/>
      <c r="C257" s="42"/>
      <c r="D257" s="42"/>
      <c r="E257" s="44"/>
      <c r="F257" s="42"/>
      <c r="G257" s="42"/>
      <c r="H257" s="42"/>
      <c r="I257" s="42"/>
      <c r="J257" s="74"/>
      <c r="K257" s="42"/>
    </row>
    <row r="258" spans="1:11" ht="15.75" customHeight="1">
      <c r="A258" s="44"/>
      <c r="B258" s="85"/>
      <c r="C258" s="42"/>
      <c r="D258" s="42"/>
      <c r="E258" s="44"/>
      <c r="F258" s="42"/>
      <c r="G258" s="42"/>
      <c r="H258" s="42"/>
      <c r="I258" s="42"/>
      <c r="J258" s="74"/>
      <c r="K258" s="42"/>
    </row>
    <row r="259" spans="1:11" ht="15.75" customHeight="1">
      <c r="A259" s="44"/>
      <c r="B259" s="85"/>
      <c r="C259" s="42"/>
      <c r="D259" s="42"/>
      <c r="E259" s="44"/>
      <c r="F259" s="42"/>
      <c r="G259" s="42"/>
      <c r="H259" s="42"/>
      <c r="I259" s="42"/>
      <c r="J259" s="74"/>
      <c r="K259" s="42"/>
    </row>
    <row r="260" spans="1:11" ht="15.75" customHeight="1">
      <c r="A260" s="44"/>
      <c r="B260" s="85"/>
      <c r="C260" s="42"/>
      <c r="D260" s="42"/>
      <c r="E260" s="44"/>
      <c r="F260" s="42"/>
      <c r="G260" s="42"/>
      <c r="H260" s="42"/>
      <c r="I260" s="42"/>
      <c r="J260" s="74"/>
      <c r="K260" s="42"/>
    </row>
    <row r="261" spans="1:11" ht="15.75" customHeight="1">
      <c r="A261" s="44"/>
      <c r="B261" s="85"/>
      <c r="C261" s="42"/>
      <c r="D261" s="42"/>
      <c r="E261" s="44"/>
      <c r="F261" s="42"/>
      <c r="G261" s="42"/>
      <c r="H261" s="42"/>
      <c r="I261" s="42"/>
      <c r="J261" s="74"/>
      <c r="K261" s="42"/>
    </row>
    <row r="262" spans="1:11" ht="15.75" customHeight="1">
      <c r="A262" s="44"/>
      <c r="B262" s="85"/>
      <c r="C262" s="42"/>
      <c r="D262" s="42"/>
      <c r="E262" s="44"/>
      <c r="F262" s="42"/>
      <c r="G262" s="42"/>
      <c r="H262" s="42"/>
      <c r="I262" s="42"/>
      <c r="J262" s="74"/>
      <c r="K262" s="42"/>
    </row>
    <row r="263" spans="1:11" ht="15.75" customHeight="1">
      <c r="A263" s="44"/>
      <c r="B263" s="85"/>
      <c r="C263" s="42"/>
      <c r="D263" s="42"/>
      <c r="E263" s="44"/>
      <c r="F263" s="42"/>
      <c r="G263" s="42"/>
      <c r="H263" s="42"/>
      <c r="I263" s="42"/>
      <c r="J263" s="74"/>
      <c r="K263" s="42"/>
    </row>
    <row r="264" spans="1:11" ht="15.75" customHeight="1">
      <c r="A264" s="44"/>
      <c r="B264" s="85"/>
      <c r="C264" s="42"/>
      <c r="D264" s="42"/>
      <c r="E264" s="44"/>
      <c r="F264" s="42"/>
      <c r="G264" s="42"/>
      <c r="H264" s="42"/>
      <c r="I264" s="42"/>
      <c r="J264" s="74"/>
      <c r="K264" s="42"/>
    </row>
    <row r="265" spans="1:11" ht="15.75" customHeight="1">
      <c r="A265" s="44"/>
      <c r="B265" s="85"/>
      <c r="C265" s="42"/>
      <c r="D265" s="42"/>
      <c r="E265" s="44"/>
      <c r="F265" s="42"/>
      <c r="G265" s="42"/>
      <c r="H265" s="42"/>
      <c r="I265" s="42"/>
      <c r="J265" s="74"/>
      <c r="K265" s="42"/>
    </row>
    <row r="266" spans="1:11" ht="15.75" customHeight="1">
      <c r="A266" s="44"/>
      <c r="B266" s="85"/>
      <c r="C266" s="42"/>
      <c r="D266" s="42"/>
      <c r="E266" s="44"/>
      <c r="F266" s="42"/>
      <c r="G266" s="42"/>
      <c r="H266" s="42"/>
      <c r="I266" s="42"/>
      <c r="J266" s="74"/>
      <c r="K266" s="42"/>
    </row>
    <row r="267" spans="1:11" ht="15.75" customHeight="1">
      <c r="A267" s="44"/>
      <c r="B267" s="85"/>
      <c r="C267" s="42"/>
      <c r="D267" s="42"/>
      <c r="E267" s="44"/>
      <c r="F267" s="42"/>
      <c r="G267" s="42"/>
      <c r="H267" s="42"/>
      <c r="I267" s="42"/>
      <c r="J267" s="74"/>
      <c r="K267" s="42"/>
    </row>
    <row r="268" spans="1:11" ht="15.75" customHeight="1">
      <c r="A268" s="44"/>
      <c r="B268" s="85"/>
      <c r="C268" s="42"/>
      <c r="D268" s="42"/>
      <c r="E268" s="44"/>
      <c r="F268" s="42"/>
      <c r="G268" s="42"/>
      <c r="H268" s="42"/>
      <c r="I268" s="42"/>
      <c r="J268" s="74"/>
      <c r="K268" s="42"/>
    </row>
    <row r="269" spans="1:11" ht="15.75" customHeight="1">
      <c r="A269" s="44"/>
      <c r="B269" s="85"/>
      <c r="C269" s="42"/>
      <c r="D269" s="42"/>
      <c r="E269" s="44"/>
      <c r="F269" s="42"/>
      <c r="G269" s="42"/>
      <c r="H269" s="42"/>
      <c r="I269" s="42"/>
      <c r="J269" s="74"/>
      <c r="K269" s="42"/>
    </row>
    <row r="270" spans="1:11" ht="15.75" customHeight="1">
      <c r="A270" s="44"/>
      <c r="B270" s="85"/>
      <c r="C270" s="42"/>
      <c r="D270" s="42"/>
      <c r="E270" s="44"/>
      <c r="F270" s="42"/>
      <c r="G270" s="42"/>
      <c r="H270" s="42"/>
      <c r="I270" s="42"/>
      <c r="J270" s="74"/>
      <c r="K270" s="42"/>
    </row>
    <row r="271" spans="1:11" ht="15.75" customHeight="1">
      <c r="A271" s="44"/>
      <c r="B271" s="85"/>
      <c r="C271" s="42"/>
      <c r="D271" s="42"/>
      <c r="E271" s="44"/>
      <c r="F271" s="42"/>
      <c r="G271" s="42"/>
      <c r="H271" s="42"/>
      <c r="I271" s="42"/>
      <c r="J271" s="74"/>
      <c r="K271" s="42"/>
    </row>
    <row r="272" spans="1:11" ht="15.75" customHeight="1">
      <c r="A272" s="44"/>
      <c r="B272" s="85"/>
      <c r="C272" s="42"/>
      <c r="D272" s="42"/>
      <c r="E272" s="44"/>
      <c r="F272" s="42"/>
      <c r="G272" s="42"/>
      <c r="H272" s="42"/>
      <c r="I272" s="42"/>
      <c r="J272" s="74"/>
      <c r="K272" s="42"/>
    </row>
    <row r="273" spans="1:11" ht="15.75" customHeight="1">
      <c r="A273" s="44"/>
      <c r="B273" s="85"/>
      <c r="C273" s="42"/>
      <c r="D273" s="42"/>
      <c r="E273" s="44"/>
      <c r="F273" s="42"/>
      <c r="G273" s="42"/>
      <c r="H273" s="42"/>
      <c r="I273" s="42"/>
      <c r="J273" s="74"/>
      <c r="K273" s="42"/>
    </row>
    <row r="274" spans="1:11" ht="15.75" customHeight="1">
      <c r="A274" s="44"/>
      <c r="B274" s="85"/>
      <c r="C274" s="42"/>
      <c r="D274" s="42"/>
      <c r="E274" s="44"/>
      <c r="F274" s="42"/>
      <c r="G274" s="42"/>
      <c r="H274" s="42"/>
      <c r="I274" s="42"/>
      <c r="J274" s="74"/>
      <c r="K274" s="42"/>
    </row>
    <row r="275" spans="1:11" ht="15.75" customHeight="1">
      <c r="A275" s="44"/>
      <c r="B275" s="85"/>
      <c r="C275" s="42"/>
      <c r="D275" s="42"/>
      <c r="E275" s="44"/>
      <c r="F275" s="42"/>
      <c r="G275" s="42"/>
      <c r="H275" s="42"/>
      <c r="I275" s="42"/>
      <c r="J275" s="74"/>
      <c r="K275" s="42"/>
    </row>
    <row r="276" spans="1:11" ht="15.75" customHeight="1">
      <c r="A276" s="44"/>
      <c r="B276" s="85"/>
      <c r="C276" s="42"/>
      <c r="D276" s="42"/>
      <c r="E276" s="44"/>
      <c r="F276" s="42"/>
      <c r="G276" s="42"/>
      <c r="H276" s="42"/>
      <c r="I276" s="42"/>
      <c r="J276" s="74"/>
      <c r="K276" s="42"/>
    </row>
    <row r="277" spans="1:11" ht="15.75" customHeight="1">
      <c r="A277" s="44"/>
      <c r="B277" s="85"/>
      <c r="C277" s="42"/>
      <c r="D277" s="42"/>
      <c r="E277" s="44"/>
      <c r="F277" s="42"/>
      <c r="G277" s="42"/>
      <c r="H277" s="42"/>
      <c r="I277" s="42"/>
      <c r="J277" s="74"/>
      <c r="K277" s="42"/>
    </row>
    <row r="278" spans="1:11" ht="15.75" customHeight="1">
      <c r="A278" s="44"/>
      <c r="B278" s="85"/>
      <c r="C278" s="42"/>
      <c r="D278" s="42"/>
      <c r="E278" s="44"/>
      <c r="F278" s="42"/>
      <c r="G278" s="42"/>
      <c r="H278" s="42"/>
      <c r="I278" s="42"/>
      <c r="J278" s="74"/>
      <c r="K278" s="42"/>
    </row>
    <row r="279" spans="1:11" ht="15.75" customHeight="1">
      <c r="A279" s="44"/>
      <c r="B279" s="85"/>
      <c r="C279" s="42"/>
      <c r="D279" s="42"/>
      <c r="E279" s="44"/>
      <c r="F279" s="42"/>
      <c r="G279" s="42"/>
      <c r="H279" s="42"/>
      <c r="I279" s="42"/>
      <c r="J279" s="74"/>
      <c r="K279" s="42"/>
    </row>
    <row r="280" spans="1:11" ht="15.75" customHeight="1">
      <c r="A280" s="44"/>
      <c r="B280" s="85"/>
      <c r="C280" s="42"/>
      <c r="D280" s="42"/>
      <c r="E280" s="44"/>
      <c r="F280" s="42"/>
      <c r="G280" s="42"/>
      <c r="H280" s="42"/>
      <c r="I280" s="42"/>
      <c r="J280" s="74"/>
      <c r="K280" s="42"/>
    </row>
    <row r="281" spans="1:11" ht="15.75" customHeight="1">
      <c r="A281" s="44"/>
      <c r="B281" s="85"/>
      <c r="C281" s="42"/>
      <c r="D281" s="42"/>
      <c r="E281" s="44"/>
      <c r="F281" s="42"/>
      <c r="G281" s="42"/>
      <c r="H281" s="42"/>
      <c r="I281" s="42"/>
      <c r="J281" s="74"/>
      <c r="K281" s="42"/>
    </row>
    <row r="282" spans="1:11" ht="15.75" customHeight="1">
      <c r="A282" s="44"/>
      <c r="B282" s="85"/>
      <c r="C282" s="42"/>
      <c r="D282" s="42"/>
      <c r="E282" s="44"/>
      <c r="F282" s="42"/>
      <c r="G282" s="42"/>
      <c r="H282" s="42"/>
      <c r="I282" s="42"/>
      <c r="J282" s="74"/>
      <c r="K282" s="42"/>
    </row>
    <row r="283" spans="1:11" ht="15.75" customHeight="1">
      <c r="A283" s="44"/>
      <c r="B283" s="85"/>
      <c r="C283" s="42"/>
      <c r="D283" s="42"/>
      <c r="E283" s="44"/>
      <c r="F283" s="42"/>
      <c r="G283" s="42"/>
      <c r="H283" s="42"/>
      <c r="I283" s="42"/>
      <c r="J283" s="74"/>
      <c r="K283" s="42"/>
    </row>
    <row r="284" spans="1:11" ht="15.75" customHeight="1">
      <c r="A284" s="44"/>
      <c r="B284" s="85"/>
      <c r="C284" s="42"/>
      <c r="D284" s="42"/>
      <c r="E284" s="44"/>
      <c r="F284" s="42"/>
      <c r="G284" s="42"/>
      <c r="H284" s="42"/>
      <c r="I284" s="42"/>
      <c r="J284" s="74"/>
      <c r="K284" s="42"/>
    </row>
    <row r="285" spans="1:11" ht="15.75" customHeight="1">
      <c r="A285" s="44"/>
      <c r="B285" s="85"/>
      <c r="C285" s="42"/>
      <c r="D285" s="42"/>
      <c r="E285" s="44"/>
      <c r="F285" s="42"/>
      <c r="G285" s="42"/>
      <c r="H285" s="42"/>
      <c r="I285" s="42"/>
      <c r="J285" s="74"/>
      <c r="K285" s="42"/>
    </row>
    <row r="286" spans="1:11" ht="15.75" customHeight="1">
      <c r="A286" s="44"/>
      <c r="B286" s="85"/>
      <c r="C286" s="42"/>
      <c r="D286" s="42"/>
      <c r="E286" s="44"/>
      <c r="F286" s="42"/>
      <c r="G286" s="42"/>
      <c r="H286" s="42"/>
      <c r="I286" s="42"/>
      <c r="J286" s="74"/>
      <c r="K286" s="42"/>
    </row>
    <row r="287" spans="1:11" ht="15.75" customHeight="1">
      <c r="A287" s="44"/>
      <c r="B287" s="85"/>
      <c r="C287" s="42"/>
      <c r="D287" s="42"/>
      <c r="E287" s="44"/>
      <c r="F287" s="42"/>
      <c r="G287" s="42"/>
      <c r="H287" s="42"/>
      <c r="I287" s="42"/>
      <c r="J287" s="74"/>
      <c r="K287" s="42"/>
    </row>
    <row r="288" spans="1:11" ht="15.75" customHeight="1">
      <c r="A288" s="44"/>
      <c r="B288" s="85"/>
      <c r="C288" s="42"/>
      <c r="D288" s="42"/>
      <c r="E288" s="44"/>
      <c r="F288" s="42"/>
      <c r="G288" s="42"/>
      <c r="H288" s="42"/>
      <c r="I288" s="42"/>
      <c r="J288" s="74"/>
      <c r="K288" s="42"/>
    </row>
    <row r="289" spans="1:11" ht="15.75" customHeight="1">
      <c r="A289" s="44"/>
      <c r="B289" s="85"/>
      <c r="C289" s="42"/>
      <c r="D289" s="42"/>
      <c r="E289" s="44"/>
      <c r="F289" s="42"/>
      <c r="G289" s="42"/>
      <c r="H289" s="42"/>
      <c r="I289" s="42"/>
      <c r="J289" s="74"/>
      <c r="K289" s="42"/>
    </row>
    <row r="290" spans="1:11" ht="15.75" customHeight="1">
      <c r="A290" s="44"/>
      <c r="B290" s="85"/>
      <c r="C290" s="42"/>
      <c r="D290" s="42"/>
      <c r="E290" s="44"/>
      <c r="F290" s="42"/>
      <c r="G290" s="42"/>
      <c r="H290" s="42"/>
      <c r="I290" s="42"/>
      <c r="J290" s="74"/>
      <c r="K290" s="42"/>
    </row>
    <row r="291" spans="1:11" ht="15.75" customHeight="1">
      <c r="A291" s="44"/>
      <c r="B291" s="85"/>
      <c r="C291" s="42"/>
      <c r="D291" s="42"/>
      <c r="E291" s="44"/>
      <c r="F291" s="42"/>
      <c r="G291" s="42"/>
      <c r="H291" s="42"/>
      <c r="I291" s="42"/>
      <c r="J291" s="74"/>
      <c r="K291" s="42"/>
    </row>
    <row r="292" spans="1:11" ht="15.75" customHeight="1">
      <c r="A292" s="44"/>
      <c r="B292" s="85"/>
      <c r="C292" s="42"/>
      <c r="D292" s="42"/>
      <c r="E292" s="44"/>
      <c r="F292" s="42"/>
      <c r="G292" s="42"/>
      <c r="H292" s="42"/>
      <c r="I292" s="42"/>
      <c r="J292" s="74"/>
      <c r="K292" s="42"/>
    </row>
    <row r="293" spans="1:11" ht="15.75" customHeight="1">
      <c r="A293" s="44"/>
      <c r="B293" s="85"/>
      <c r="C293" s="42"/>
      <c r="D293" s="42"/>
      <c r="E293" s="44"/>
      <c r="F293" s="42"/>
      <c r="G293" s="42"/>
      <c r="H293" s="42"/>
      <c r="I293" s="42"/>
      <c r="J293" s="74"/>
      <c r="K293" s="42"/>
    </row>
    <row r="294" spans="1:11" ht="15.75" customHeight="1">
      <c r="A294" s="44"/>
      <c r="B294" s="85"/>
      <c r="C294" s="42"/>
      <c r="D294" s="42"/>
      <c r="E294" s="44"/>
      <c r="F294" s="42"/>
      <c r="G294" s="42"/>
      <c r="H294" s="42"/>
      <c r="I294" s="42"/>
      <c r="J294" s="74"/>
      <c r="K294" s="42"/>
    </row>
    <row r="295" spans="1:11" ht="15.75" customHeight="1">
      <c r="A295" s="44"/>
      <c r="B295" s="85"/>
      <c r="C295" s="42"/>
      <c r="D295" s="42"/>
      <c r="E295" s="44"/>
      <c r="F295" s="42"/>
      <c r="G295" s="42"/>
      <c r="H295" s="42"/>
      <c r="I295" s="42"/>
      <c r="J295" s="74"/>
      <c r="K295" s="42"/>
    </row>
    <row r="296" spans="1:11" ht="15.75" customHeight="1">
      <c r="A296" s="44"/>
      <c r="B296" s="85"/>
      <c r="C296" s="42"/>
      <c r="D296" s="42"/>
      <c r="E296" s="44"/>
      <c r="F296" s="42"/>
      <c r="G296" s="42"/>
      <c r="H296" s="42"/>
      <c r="I296" s="42"/>
      <c r="J296" s="74"/>
      <c r="K296" s="42"/>
    </row>
    <row r="297" spans="1:11" ht="15.75" customHeight="1">
      <c r="A297" s="44"/>
      <c r="B297" s="85"/>
      <c r="C297" s="42"/>
      <c r="D297" s="42"/>
      <c r="E297" s="44"/>
      <c r="F297" s="42"/>
      <c r="G297" s="42"/>
      <c r="H297" s="42"/>
      <c r="I297" s="42"/>
      <c r="J297" s="74"/>
      <c r="K297" s="42"/>
    </row>
    <row r="298" spans="1:11" ht="15.75" customHeight="1">
      <c r="A298" s="44"/>
      <c r="B298" s="85"/>
      <c r="C298" s="42"/>
      <c r="D298" s="42"/>
      <c r="E298" s="44"/>
      <c r="F298" s="42"/>
      <c r="G298" s="42"/>
      <c r="H298" s="42"/>
      <c r="I298" s="42"/>
      <c r="J298" s="74"/>
      <c r="K298" s="42"/>
    </row>
    <row r="299" spans="1:11" ht="15.75" customHeight="1">
      <c r="A299" s="44"/>
      <c r="B299" s="85"/>
      <c r="C299" s="42"/>
      <c r="D299" s="42"/>
      <c r="E299" s="44"/>
      <c r="F299" s="42"/>
      <c r="G299" s="42"/>
      <c r="H299" s="42"/>
      <c r="I299" s="42"/>
      <c r="J299" s="74"/>
      <c r="K299" s="42"/>
    </row>
    <row r="300" spans="1:11" ht="15.75" customHeight="1">
      <c r="A300" s="44"/>
      <c r="B300" s="85"/>
      <c r="C300" s="42"/>
      <c r="D300" s="42"/>
      <c r="E300" s="44"/>
      <c r="F300" s="42"/>
      <c r="G300" s="42"/>
      <c r="H300" s="42"/>
      <c r="I300" s="42"/>
      <c r="J300" s="74"/>
      <c r="K300" s="42"/>
    </row>
    <row r="301" spans="1:11" ht="15.75" customHeight="1">
      <c r="A301" s="44"/>
      <c r="B301" s="85"/>
      <c r="C301" s="42"/>
      <c r="D301" s="42"/>
      <c r="E301" s="44"/>
      <c r="F301" s="42"/>
      <c r="G301" s="42"/>
      <c r="H301" s="42"/>
      <c r="I301" s="42"/>
      <c r="J301" s="74"/>
      <c r="K301" s="42"/>
    </row>
    <row r="302" spans="1:11" ht="15.75" customHeight="1">
      <c r="A302" s="44"/>
      <c r="B302" s="85"/>
      <c r="C302" s="42"/>
      <c r="D302" s="42"/>
      <c r="E302" s="44"/>
      <c r="F302" s="42"/>
      <c r="G302" s="42"/>
      <c r="H302" s="42"/>
      <c r="I302" s="42"/>
      <c r="J302" s="74"/>
      <c r="K302" s="42"/>
    </row>
    <row r="303" spans="1:11" ht="15.75" customHeight="1">
      <c r="A303" s="44"/>
      <c r="B303" s="85"/>
      <c r="C303" s="42"/>
      <c r="D303" s="42"/>
      <c r="E303" s="44"/>
      <c r="F303" s="42"/>
      <c r="G303" s="42"/>
      <c r="H303" s="42"/>
      <c r="I303" s="42"/>
      <c r="J303" s="74"/>
      <c r="K303" s="42"/>
    </row>
    <row r="304" spans="1:11" ht="15.75" customHeight="1">
      <c r="A304" s="44"/>
      <c r="B304" s="85"/>
      <c r="C304" s="42"/>
      <c r="D304" s="42"/>
      <c r="E304" s="44"/>
      <c r="F304" s="42"/>
      <c r="G304" s="42"/>
      <c r="H304" s="42"/>
      <c r="I304" s="42"/>
      <c r="J304" s="74"/>
      <c r="K304" s="42"/>
    </row>
    <row r="305" spans="1:11" ht="15.75" customHeight="1">
      <c r="A305" s="44"/>
      <c r="B305" s="85"/>
      <c r="C305" s="42"/>
      <c r="D305" s="42"/>
      <c r="E305" s="44"/>
      <c r="F305" s="42"/>
      <c r="G305" s="42"/>
      <c r="H305" s="42"/>
      <c r="I305" s="42"/>
      <c r="J305" s="74"/>
      <c r="K305" s="42"/>
    </row>
    <row r="306" spans="1:11" ht="15.75" customHeight="1">
      <c r="A306" s="44"/>
      <c r="B306" s="85"/>
      <c r="C306" s="42"/>
      <c r="D306" s="42"/>
      <c r="E306" s="44"/>
      <c r="F306" s="42"/>
      <c r="G306" s="42"/>
      <c r="H306" s="42"/>
      <c r="I306" s="42"/>
      <c r="J306" s="74"/>
      <c r="K306" s="42"/>
    </row>
    <row r="307" spans="1:11" ht="15.75" customHeight="1">
      <c r="A307" s="44"/>
      <c r="B307" s="85"/>
      <c r="C307" s="42"/>
      <c r="D307" s="42"/>
      <c r="E307" s="44"/>
      <c r="F307" s="42"/>
      <c r="G307" s="42"/>
      <c r="H307" s="42"/>
      <c r="I307" s="42"/>
      <c r="J307" s="74"/>
      <c r="K307" s="42"/>
    </row>
    <row r="308" spans="1:11" ht="15.75" customHeight="1">
      <c r="A308" s="44"/>
      <c r="B308" s="85"/>
      <c r="C308" s="42"/>
      <c r="D308" s="42"/>
      <c r="E308" s="44"/>
      <c r="F308" s="42"/>
      <c r="G308" s="42"/>
      <c r="H308" s="42"/>
      <c r="I308" s="42"/>
      <c r="J308" s="74"/>
      <c r="K308" s="42"/>
    </row>
    <row r="309" spans="1:11" ht="15.75" customHeight="1">
      <c r="A309" s="44"/>
      <c r="B309" s="85"/>
      <c r="C309" s="42"/>
      <c r="D309" s="42"/>
      <c r="E309" s="44"/>
      <c r="F309" s="42"/>
      <c r="G309" s="42"/>
      <c r="H309" s="42"/>
      <c r="I309" s="42"/>
      <c r="J309" s="74"/>
      <c r="K309" s="42"/>
    </row>
    <row r="310" spans="1:11" ht="15.75" customHeight="1">
      <c r="A310" s="44"/>
      <c r="B310" s="85"/>
      <c r="C310" s="42"/>
      <c r="D310" s="42"/>
      <c r="E310" s="44"/>
      <c r="F310" s="42"/>
      <c r="G310" s="42"/>
      <c r="H310" s="42"/>
      <c r="I310" s="42"/>
      <c r="J310" s="74"/>
      <c r="K310" s="42"/>
    </row>
    <row r="311" spans="1:11" ht="15.75" customHeight="1">
      <c r="A311" s="44"/>
      <c r="B311" s="85"/>
      <c r="C311" s="42"/>
      <c r="D311" s="42"/>
      <c r="E311" s="44"/>
      <c r="F311" s="42"/>
      <c r="G311" s="42"/>
      <c r="H311" s="42"/>
      <c r="I311" s="42"/>
      <c r="J311" s="74"/>
      <c r="K311" s="42"/>
    </row>
    <row r="312" spans="1:11" ht="15.75" customHeight="1">
      <c r="A312" s="44"/>
      <c r="B312" s="85"/>
      <c r="C312" s="42"/>
      <c r="D312" s="42"/>
      <c r="E312" s="44"/>
      <c r="F312" s="42"/>
      <c r="G312" s="42"/>
      <c r="H312" s="42"/>
      <c r="I312" s="42"/>
      <c r="J312" s="74"/>
      <c r="K312" s="42"/>
    </row>
  </sheetData>
  <mergeCells count="5">
    <mergeCell ref="E1:E8"/>
    <mergeCell ref="C1:D8"/>
    <mergeCell ref="J21:J26"/>
    <mergeCell ref="K30:K49"/>
    <mergeCell ref="K21:K26"/>
  </mergeCells>
  <phoneticPr fontId="23" type="noConversion"/>
  <pageMargins left="0.69930599999999998" right="0.69930599999999998" top="0.75" bottom="0.75" header="0.3" footer="0.3"/>
  <pageSetup orientation="portrait" r:id="rId1"/>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364"/>
  <sheetViews>
    <sheetView topLeftCell="J166" zoomScaleNormal="100" zoomScalePageLayoutView="150" workbookViewId="0">
      <selection activeCell="M182" sqref="M182:M186"/>
    </sheetView>
  </sheetViews>
  <sheetFormatPr defaultColWidth="8.625" defaultRowHeight="15.75"/>
  <cols>
    <col min="1" max="1" width="5.375" style="125" bestFit="1" customWidth="1"/>
    <col min="2" max="3" width="6.125" style="437" bestFit="1" customWidth="1"/>
    <col min="4" max="4" width="5.625" style="131" bestFit="1" customWidth="1"/>
    <col min="5" max="5" width="13.625" style="149" bestFit="1" customWidth="1"/>
    <col min="6" max="6" width="45.5" style="146" bestFit="1" customWidth="1"/>
    <col min="7" max="7" width="13.625" style="125" bestFit="1" customWidth="1"/>
    <col min="8" max="8" width="19.125" style="125" bestFit="1" customWidth="1"/>
    <col min="9" max="9" width="13.625" style="130" bestFit="1" customWidth="1"/>
    <col min="10" max="10" width="16" style="130" bestFit="1" customWidth="1"/>
    <col min="11" max="11" width="13.375" style="130" bestFit="1" customWidth="1"/>
    <col min="12" max="12" width="26.875" style="129" bestFit="1" customWidth="1"/>
    <col min="13" max="13" width="67.5" style="129" customWidth="1"/>
    <col min="14" max="14" width="42.125" style="130" bestFit="1" customWidth="1"/>
    <col min="15" max="15" width="25.625" style="130" customWidth="1"/>
    <col min="16" max="16384" width="8.625" style="130"/>
  </cols>
  <sheetData>
    <row r="1" spans="1:15" ht="15.6" customHeight="1">
      <c r="B1" s="516"/>
      <c r="C1" s="516"/>
      <c r="D1" s="126"/>
      <c r="E1" s="147"/>
      <c r="F1" s="126"/>
      <c r="G1" s="970"/>
      <c r="H1" s="970"/>
      <c r="I1" s="127"/>
      <c r="J1" s="780" t="s">
        <v>1442</v>
      </c>
      <c r="K1" s="128"/>
    </row>
    <row r="2" spans="1:15" ht="16.5" customHeight="1">
      <c r="B2" s="516"/>
      <c r="C2" s="516"/>
      <c r="D2" s="126"/>
      <c r="E2" s="147"/>
      <c r="F2" s="126"/>
      <c r="G2" s="970"/>
      <c r="H2" s="970"/>
      <c r="I2" s="222" t="s">
        <v>1443</v>
      </c>
      <c r="J2" s="781">
        <f>COUNTIF(I10:I338,"Not POR")</f>
        <v>1</v>
      </c>
      <c r="K2" s="782"/>
    </row>
    <row r="3" spans="1:15" ht="16.5" customHeight="1">
      <c r="B3" s="516"/>
      <c r="C3" s="516"/>
      <c r="D3" s="126"/>
      <c r="E3" s="147"/>
      <c r="F3" s="126"/>
      <c r="G3" s="970"/>
      <c r="H3" s="970"/>
      <c r="I3" s="783" t="s">
        <v>1444</v>
      </c>
      <c r="J3" s="781">
        <f>COUNTIF(I11:I339,"CHN validation")</f>
        <v>0</v>
      </c>
      <c r="K3" s="782"/>
    </row>
    <row r="4" spans="1:15" ht="17.100000000000001" customHeight="1">
      <c r="B4" s="516"/>
      <c r="C4" s="516"/>
      <c r="D4" s="126"/>
      <c r="E4" s="147"/>
      <c r="F4" s="126"/>
      <c r="G4" s="970"/>
      <c r="H4" s="970"/>
      <c r="I4" s="784" t="s">
        <v>9</v>
      </c>
      <c r="J4" s="781">
        <f>COUNTIF(I12:I340,"New Item")</f>
        <v>0</v>
      </c>
      <c r="K4" s="782"/>
    </row>
    <row r="5" spans="1:15" ht="19.5" customHeight="1">
      <c r="A5" s="130"/>
      <c r="B5" s="516"/>
      <c r="C5" s="516"/>
      <c r="E5" s="148"/>
      <c r="F5" s="131"/>
      <c r="G5" s="970"/>
      <c r="H5" s="970"/>
      <c r="I5" s="785" t="s">
        <v>1445</v>
      </c>
      <c r="J5" s="781">
        <f>COUNTIF(I13:I341,"Pending update")</f>
        <v>0</v>
      </c>
      <c r="K5" s="132"/>
      <c r="L5" s="130"/>
      <c r="M5" s="130"/>
    </row>
    <row r="6" spans="1:15" ht="19.5" customHeight="1">
      <c r="B6" s="516"/>
      <c r="C6" s="516"/>
      <c r="D6" s="126"/>
      <c r="E6" s="147"/>
      <c r="F6" s="126"/>
      <c r="G6" s="970"/>
      <c r="H6" s="970"/>
      <c r="I6" s="786" t="s">
        <v>10</v>
      </c>
      <c r="J6" s="781">
        <f>COUNTIF(I14:I342,"Modified")</f>
        <v>2</v>
      </c>
      <c r="K6" s="782"/>
    </row>
    <row r="7" spans="1:15" ht="18.75" customHeight="1">
      <c r="B7" s="516"/>
      <c r="C7" s="516"/>
      <c r="D7" s="126"/>
      <c r="E7" s="147"/>
      <c r="F7" s="126"/>
      <c r="G7" s="970"/>
      <c r="H7" s="970"/>
      <c r="I7" s="787" t="s">
        <v>1446</v>
      </c>
      <c r="J7" s="781">
        <f>COUNTIF(I10:I338,"Ready")</f>
        <v>276</v>
      </c>
      <c r="K7" s="782"/>
    </row>
    <row r="8" spans="1:15" ht="17.25" customHeight="1" thickBot="1">
      <c r="B8" s="517"/>
      <c r="C8" s="517"/>
      <c r="D8" s="126"/>
      <c r="E8" s="147"/>
      <c r="F8" s="126"/>
      <c r="G8" s="970"/>
      <c r="H8" s="970"/>
      <c r="I8" s="788" t="s">
        <v>1447</v>
      </c>
      <c r="J8" s="789">
        <f>COUNTIF(I16:I344,"Not ready")</f>
        <v>0</v>
      </c>
      <c r="K8" s="782"/>
    </row>
    <row r="9" spans="1:15" ht="31.5">
      <c r="A9" s="790" t="s">
        <v>13</v>
      </c>
      <c r="B9" s="558" t="s">
        <v>2614</v>
      </c>
      <c r="C9" s="558" t="s">
        <v>1825</v>
      </c>
      <c r="D9" s="791" t="s">
        <v>14</v>
      </c>
      <c r="E9" s="791" t="s">
        <v>1448</v>
      </c>
      <c r="F9" s="791" t="s">
        <v>3627</v>
      </c>
      <c r="G9" s="558" t="s">
        <v>2190</v>
      </c>
      <c r="H9" s="558" t="s">
        <v>3628</v>
      </c>
      <c r="I9" s="791" t="s">
        <v>1474</v>
      </c>
      <c r="J9" s="270" t="s">
        <v>1476</v>
      </c>
      <c r="K9" s="791" t="s">
        <v>3629</v>
      </c>
      <c r="L9" s="791" t="s">
        <v>1475</v>
      </c>
      <c r="M9" s="791" t="s">
        <v>1437</v>
      </c>
      <c r="N9" s="792" t="s">
        <v>1467</v>
      </c>
    </row>
    <row r="10" spans="1:15" ht="18.75" customHeight="1">
      <c r="A10" s="793">
        <v>1</v>
      </c>
      <c r="B10" s="794"/>
      <c r="C10" s="794"/>
      <c r="D10" s="795" t="s">
        <v>1449</v>
      </c>
      <c r="E10" s="206" t="s">
        <v>26</v>
      </c>
      <c r="F10" s="206" t="s">
        <v>27</v>
      </c>
      <c r="G10" s="205" t="s">
        <v>2698</v>
      </c>
      <c r="H10" s="205" t="s">
        <v>2698</v>
      </c>
      <c r="I10" s="207" t="s">
        <v>11</v>
      </c>
      <c r="J10" s="208"/>
      <c r="K10" s="208"/>
      <c r="L10" s="209"/>
      <c r="M10" s="210"/>
      <c r="N10" s="271"/>
    </row>
    <row r="11" spans="1:15" ht="18" customHeight="1">
      <c r="A11" s="793">
        <v>2</v>
      </c>
      <c r="B11" s="794"/>
      <c r="C11" s="794"/>
      <c r="D11" s="795" t="s">
        <v>1449</v>
      </c>
      <c r="E11" s="206" t="s">
        <v>26</v>
      </c>
      <c r="F11" s="206" t="s">
        <v>29</v>
      </c>
      <c r="G11" s="205"/>
      <c r="H11" s="205"/>
      <c r="I11" s="207" t="s">
        <v>11</v>
      </c>
      <c r="J11" s="208"/>
      <c r="K11" s="208"/>
      <c r="L11" s="209"/>
      <c r="M11" s="210"/>
      <c r="N11" s="271"/>
    </row>
    <row r="12" spans="1:15" s="133" customFormat="1" ht="17.25" customHeight="1">
      <c r="A12" s="793">
        <v>3</v>
      </c>
      <c r="B12" s="794"/>
      <c r="C12" s="794"/>
      <c r="D12" s="795" t="s">
        <v>1449</v>
      </c>
      <c r="E12" s="206" t="s">
        <v>31</v>
      </c>
      <c r="F12" s="211" t="s">
        <v>32</v>
      </c>
      <c r="G12" s="212"/>
      <c r="H12" s="212"/>
      <c r="I12" s="207" t="s">
        <v>11</v>
      </c>
      <c r="J12" s="213"/>
      <c r="K12" s="213"/>
      <c r="L12" s="214" t="s">
        <v>1450</v>
      </c>
      <c r="M12" s="732"/>
      <c r="N12" s="272"/>
    </row>
    <row r="13" spans="1:15" ht="17.25" customHeight="1">
      <c r="A13" s="793">
        <v>4</v>
      </c>
      <c r="B13" s="794"/>
      <c r="C13" s="794"/>
      <c r="D13" s="795" t="s">
        <v>1449</v>
      </c>
      <c r="E13" s="206" t="s">
        <v>24</v>
      </c>
      <c r="F13" s="211" t="s">
        <v>2020</v>
      </c>
      <c r="G13" s="205"/>
      <c r="H13" s="205"/>
      <c r="I13" s="207" t="s">
        <v>11</v>
      </c>
      <c r="J13" s="208"/>
      <c r="K13" s="208"/>
      <c r="L13" s="216"/>
      <c r="M13" s="217" t="s">
        <v>3630</v>
      </c>
      <c r="N13" s="271"/>
    </row>
    <row r="14" spans="1:15" ht="17.100000000000001" customHeight="1">
      <c r="A14" s="793">
        <v>5</v>
      </c>
      <c r="B14" s="794"/>
      <c r="C14" s="794"/>
      <c r="D14" s="795" t="s">
        <v>1449</v>
      </c>
      <c r="E14" s="206" t="s">
        <v>24</v>
      </c>
      <c r="F14" s="211" t="s">
        <v>1224</v>
      </c>
      <c r="G14" s="205"/>
      <c r="H14" s="205"/>
      <c r="I14" s="207" t="s">
        <v>11</v>
      </c>
      <c r="J14" s="208"/>
      <c r="K14" s="208" t="s">
        <v>1451</v>
      </c>
      <c r="L14" s="209"/>
      <c r="M14" s="217" t="s">
        <v>1465</v>
      </c>
      <c r="N14" s="271"/>
    </row>
    <row r="15" spans="1:15" ht="17.100000000000001" customHeight="1">
      <c r="A15" s="793">
        <v>6</v>
      </c>
      <c r="B15" s="794"/>
      <c r="C15" s="794"/>
      <c r="D15" s="795" t="s">
        <v>1449</v>
      </c>
      <c r="E15" s="206" t="s">
        <v>24</v>
      </c>
      <c r="F15" s="211" t="s">
        <v>1208</v>
      </c>
      <c r="G15" s="205"/>
      <c r="H15" s="205"/>
      <c r="I15" s="207" t="s">
        <v>11</v>
      </c>
      <c r="J15" s="208"/>
      <c r="K15" s="205"/>
      <c r="L15" s="208"/>
      <c r="M15" s="217"/>
      <c r="N15" s="271"/>
      <c r="O15" s="134"/>
    </row>
    <row r="16" spans="1:15" ht="17.100000000000001" customHeight="1">
      <c r="A16" s="793">
        <v>7</v>
      </c>
      <c r="B16" s="794"/>
      <c r="C16" s="794"/>
      <c r="D16" s="795" t="s">
        <v>1449</v>
      </c>
      <c r="E16" s="206" t="s">
        <v>207</v>
      </c>
      <c r="F16" s="211" t="s">
        <v>208</v>
      </c>
      <c r="G16" s="205" t="s">
        <v>1452</v>
      </c>
      <c r="H16" s="205" t="s">
        <v>1452</v>
      </c>
      <c r="I16" s="207" t="s">
        <v>11</v>
      </c>
      <c r="J16" s="208"/>
      <c r="K16" s="208"/>
      <c r="L16" s="209"/>
      <c r="M16" s="217" t="s">
        <v>3631</v>
      </c>
      <c r="N16" s="271"/>
      <c r="O16" s="134"/>
    </row>
    <row r="17" spans="1:15" ht="17.100000000000001" customHeight="1">
      <c r="A17" s="793">
        <v>8</v>
      </c>
      <c r="B17" s="794"/>
      <c r="C17" s="794"/>
      <c r="D17" s="795" t="s">
        <v>1449</v>
      </c>
      <c r="E17" s="206" t="s">
        <v>207</v>
      </c>
      <c r="F17" s="211" t="s">
        <v>210</v>
      </c>
      <c r="G17" s="205" t="s">
        <v>211</v>
      </c>
      <c r="H17" s="205" t="s">
        <v>211</v>
      </c>
      <c r="I17" s="207" t="s">
        <v>11</v>
      </c>
      <c r="J17" s="208"/>
      <c r="K17" s="208"/>
      <c r="L17" s="209"/>
      <c r="M17" s="217" t="s">
        <v>1453</v>
      </c>
      <c r="N17" s="271"/>
      <c r="O17" s="134"/>
    </row>
    <row r="18" spans="1:15" ht="17.100000000000001" customHeight="1">
      <c r="A18" s="793">
        <v>9</v>
      </c>
      <c r="B18" s="794"/>
      <c r="C18" s="794"/>
      <c r="D18" s="795" t="s">
        <v>1449</v>
      </c>
      <c r="E18" s="206" t="s">
        <v>207</v>
      </c>
      <c r="F18" s="218" t="s">
        <v>3632</v>
      </c>
      <c r="G18" s="747" t="s">
        <v>3187</v>
      </c>
      <c r="H18" s="747" t="s">
        <v>3187</v>
      </c>
      <c r="I18" s="207" t="s">
        <v>11</v>
      </c>
      <c r="J18" s="208"/>
      <c r="K18" s="208"/>
      <c r="L18" s="209"/>
      <c r="M18" s="688" t="s">
        <v>3633</v>
      </c>
      <c r="N18" s="271"/>
      <c r="O18" s="134"/>
    </row>
    <row r="19" spans="1:15" ht="18" customHeight="1">
      <c r="A19" s="793">
        <v>10</v>
      </c>
      <c r="B19" s="794"/>
      <c r="C19" s="794"/>
      <c r="D19" s="795" t="s">
        <v>1449</v>
      </c>
      <c r="E19" s="206" t="s">
        <v>207</v>
      </c>
      <c r="F19" s="211" t="s">
        <v>214</v>
      </c>
      <c r="G19" s="219" t="s">
        <v>3634</v>
      </c>
      <c r="H19" s="219" t="s">
        <v>3634</v>
      </c>
      <c r="I19" s="207" t="s">
        <v>11</v>
      </c>
      <c r="J19" s="208"/>
      <c r="K19" s="208"/>
      <c r="L19" s="209"/>
      <c r="M19" s="217" t="s">
        <v>1454</v>
      </c>
      <c r="N19" s="271"/>
      <c r="O19" s="134"/>
    </row>
    <row r="20" spans="1:15" ht="18" customHeight="1">
      <c r="A20" s="793">
        <v>11</v>
      </c>
      <c r="B20" s="794"/>
      <c r="C20" s="794"/>
      <c r="D20" s="795" t="s">
        <v>1449</v>
      </c>
      <c r="E20" s="206" t="s">
        <v>207</v>
      </c>
      <c r="F20" s="211" t="s">
        <v>216</v>
      </c>
      <c r="G20" s="205" t="s">
        <v>3635</v>
      </c>
      <c r="H20" s="205" t="s">
        <v>3635</v>
      </c>
      <c r="I20" s="207" t="s">
        <v>11</v>
      </c>
      <c r="J20" s="208"/>
      <c r="K20" s="208"/>
      <c r="L20" s="209"/>
      <c r="M20" s="217"/>
      <c r="N20" s="271"/>
      <c r="O20" s="134"/>
    </row>
    <row r="21" spans="1:15" ht="18" customHeight="1">
      <c r="A21" s="793">
        <v>12</v>
      </c>
      <c r="B21" s="794"/>
      <c r="C21" s="794"/>
      <c r="D21" s="795" t="s">
        <v>1449</v>
      </c>
      <c r="E21" s="206" t="s">
        <v>207</v>
      </c>
      <c r="F21" s="211" t="s">
        <v>217</v>
      </c>
      <c r="G21" s="205" t="s">
        <v>3635</v>
      </c>
      <c r="H21" s="205" t="s">
        <v>3635</v>
      </c>
      <c r="I21" s="207" t="s">
        <v>11</v>
      </c>
      <c r="J21" s="208"/>
      <c r="K21" s="208"/>
      <c r="L21" s="209"/>
      <c r="M21" s="217"/>
      <c r="N21" s="271"/>
      <c r="O21" s="134"/>
    </row>
    <row r="22" spans="1:15" ht="18" customHeight="1">
      <c r="A22" s="793">
        <v>13</v>
      </c>
      <c r="B22" s="794"/>
      <c r="C22" s="794"/>
      <c r="D22" s="795" t="s">
        <v>1449</v>
      </c>
      <c r="E22" s="206" t="s">
        <v>207</v>
      </c>
      <c r="F22" s="211" t="s">
        <v>218</v>
      </c>
      <c r="G22" s="205" t="s">
        <v>3635</v>
      </c>
      <c r="H22" s="205" t="s">
        <v>3635</v>
      </c>
      <c r="I22" s="207" t="s">
        <v>11</v>
      </c>
      <c r="J22" s="208"/>
      <c r="K22" s="208"/>
      <c r="L22" s="209"/>
      <c r="M22" s="217"/>
      <c r="N22" s="271"/>
      <c r="O22" s="134"/>
    </row>
    <row r="23" spans="1:15" ht="18" customHeight="1">
      <c r="A23" s="793">
        <v>14</v>
      </c>
      <c r="B23" s="794"/>
      <c r="C23" s="794"/>
      <c r="D23" s="795" t="s">
        <v>1449</v>
      </c>
      <c r="E23" s="206" t="s">
        <v>207</v>
      </c>
      <c r="F23" s="211" t="s">
        <v>219</v>
      </c>
      <c r="G23" s="205" t="s">
        <v>3635</v>
      </c>
      <c r="H23" s="205" t="s">
        <v>3635</v>
      </c>
      <c r="I23" s="207" t="s">
        <v>3172</v>
      </c>
      <c r="J23" s="208"/>
      <c r="K23" s="208"/>
      <c r="L23" s="209"/>
      <c r="M23" s="217"/>
      <c r="N23" s="271"/>
      <c r="O23" s="134"/>
    </row>
    <row r="24" spans="1:15" ht="18" customHeight="1">
      <c r="A24" s="793">
        <v>15</v>
      </c>
      <c r="B24" s="794"/>
      <c r="C24" s="794"/>
      <c r="D24" s="795" t="s">
        <v>1449</v>
      </c>
      <c r="E24" s="206" t="s">
        <v>207</v>
      </c>
      <c r="F24" s="211" t="s">
        <v>220</v>
      </c>
      <c r="G24" s="205" t="s">
        <v>3635</v>
      </c>
      <c r="H24" s="205" t="s">
        <v>3635</v>
      </c>
      <c r="I24" s="207" t="s">
        <v>11</v>
      </c>
      <c r="J24" s="208"/>
      <c r="K24" s="208"/>
      <c r="L24" s="209"/>
      <c r="M24" s="217"/>
      <c r="N24" s="271"/>
      <c r="O24" s="134"/>
    </row>
    <row r="25" spans="1:15" ht="18" customHeight="1">
      <c r="A25" s="793">
        <v>16</v>
      </c>
      <c r="B25" s="794"/>
      <c r="C25" s="794"/>
      <c r="D25" s="795" t="s">
        <v>1449</v>
      </c>
      <c r="E25" s="206" t="s">
        <v>207</v>
      </c>
      <c r="F25" s="211" t="s">
        <v>1853</v>
      </c>
      <c r="G25" s="253"/>
      <c r="H25" s="253"/>
      <c r="I25" s="207" t="s">
        <v>11</v>
      </c>
      <c r="J25" s="208"/>
      <c r="K25" s="208"/>
      <c r="L25" s="209"/>
      <c r="M25" s="217"/>
      <c r="N25" s="796" t="s">
        <v>1846</v>
      </c>
      <c r="O25" s="134"/>
    </row>
    <row r="26" spans="1:15" s="461" customFormat="1" ht="16.5" customHeight="1">
      <c r="A26" s="793">
        <v>17</v>
      </c>
      <c r="B26" s="253" t="s">
        <v>23</v>
      </c>
      <c r="C26" s="253" t="s">
        <v>23</v>
      </c>
      <c r="D26" s="795" t="s">
        <v>1449</v>
      </c>
      <c r="E26" s="211" t="s">
        <v>207</v>
      </c>
      <c r="F26" s="206" t="s">
        <v>2665</v>
      </c>
      <c r="G26" s="259" t="s">
        <v>3635</v>
      </c>
      <c r="H26" s="259" t="s">
        <v>3635</v>
      </c>
      <c r="I26" s="786" t="s">
        <v>10</v>
      </c>
      <c r="J26" s="256"/>
      <c r="K26" s="256"/>
      <c r="L26" s="256"/>
      <c r="M26" s="476" t="s">
        <v>3274</v>
      </c>
      <c r="N26" s="762" t="s">
        <v>2665</v>
      </c>
    </row>
    <row r="27" spans="1:15" s="461" customFormat="1" ht="16.5" customHeight="1">
      <c r="A27" s="793">
        <v>18</v>
      </c>
      <c r="B27" s="253" t="s">
        <v>23</v>
      </c>
      <c r="C27" s="794" t="s">
        <v>3636</v>
      </c>
      <c r="D27" s="795" t="s">
        <v>3637</v>
      </c>
      <c r="E27" s="211" t="s">
        <v>207</v>
      </c>
      <c r="F27" s="206" t="s">
        <v>3638</v>
      </c>
      <c r="G27" s="794" t="s">
        <v>3636</v>
      </c>
      <c r="H27" s="259" t="s">
        <v>3639</v>
      </c>
      <c r="I27" s="207" t="s">
        <v>11</v>
      </c>
      <c r="J27" s="256"/>
      <c r="K27" s="256"/>
      <c r="L27" s="256"/>
      <c r="M27" s="476" t="s">
        <v>3640</v>
      </c>
      <c r="N27" s="762" t="s">
        <v>3638</v>
      </c>
    </row>
    <row r="28" spans="1:15" s="461" customFormat="1" ht="16.5" customHeight="1">
      <c r="A28" s="793">
        <v>19</v>
      </c>
      <c r="B28" s="253" t="s">
        <v>23</v>
      </c>
      <c r="C28" s="794" t="s">
        <v>3636</v>
      </c>
      <c r="D28" s="795" t="s">
        <v>3637</v>
      </c>
      <c r="E28" s="211" t="s">
        <v>207</v>
      </c>
      <c r="F28" s="206" t="s">
        <v>3641</v>
      </c>
      <c r="G28" s="794" t="s">
        <v>3636</v>
      </c>
      <c r="H28" s="797" t="s">
        <v>3642</v>
      </c>
      <c r="I28" s="207" t="s">
        <v>11</v>
      </c>
      <c r="J28" s="256"/>
      <c r="K28" s="256"/>
      <c r="L28" s="256"/>
      <c r="M28" s="476"/>
      <c r="N28" s="762" t="s">
        <v>3643</v>
      </c>
    </row>
    <row r="29" spans="1:15" s="461" customFormat="1" ht="16.5" customHeight="1">
      <c r="A29" s="793">
        <v>20</v>
      </c>
      <c r="B29" s="253" t="s">
        <v>23</v>
      </c>
      <c r="C29" s="253" t="s">
        <v>23</v>
      </c>
      <c r="D29" s="795" t="s">
        <v>3637</v>
      </c>
      <c r="E29" s="211" t="s">
        <v>207</v>
      </c>
      <c r="F29" s="206" t="s">
        <v>3644</v>
      </c>
      <c r="G29" s="259" t="s">
        <v>3639</v>
      </c>
      <c r="H29" s="259" t="s">
        <v>3639</v>
      </c>
      <c r="I29" s="207" t="s">
        <v>11</v>
      </c>
      <c r="J29" s="256"/>
      <c r="K29" s="256"/>
      <c r="L29" s="256"/>
      <c r="M29" s="476" t="s">
        <v>3645</v>
      </c>
      <c r="N29" s="762" t="s">
        <v>3644</v>
      </c>
    </row>
    <row r="30" spans="1:15" s="461" customFormat="1" ht="16.5" customHeight="1">
      <c r="A30" s="793">
        <v>21</v>
      </c>
      <c r="B30" s="253" t="s">
        <v>23</v>
      </c>
      <c r="C30" s="253" t="s">
        <v>23</v>
      </c>
      <c r="D30" s="795" t="s">
        <v>3637</v>
      </c>
      <c r="E30" s="211" t="s">
        <v>207</v>
      </c>
      <c r="F30" s="206" t="s">
        <v>3646</v>
      </c>
      <c r="G30" s="259" t="s">
        <v>3639</v>
      </c>
      <c r="H30" s="798" t="s">
        <v>3647</v>
      </c>
      <c r="I30" s="207" t="s">
        <v>11</v>
      </c>
      <c r="J30" s="256"/>
      <c r="K30" s="256"/>
      <c r="L30" s="256"/>
      <c r="M30" s="476"/>
      <c r="N30" s="762" t="s">
        <v>3648</v>
      </c>
    </row>
    <row r="31" spans="1:15" s="461" customFormat="1" ht="16.5" customHeight="1">
      <c r="A31" s="793">
        <v>22</v>
      </c>
      <c r="B31" s="253" t="s">
        <v>23</v>
      </c>
      <c r="C31" s="253" t="s">
        <v>23</v>
      </c>
      <c r="D31" s="795" t="s">
        <v>3637</v>
      </c>
      <c r="E31" s="211" t="s">
        <v>207</v>
      </c>
      <c r="F31" s="206" t="s">
        <v>3649</v>
      </c>
      <c r="G31" s="259" t="s">
        <v>3639</v>
      </c>
      <c r="H31" s="259" t="s">
        <v>3639</v>
      </c>
      <c r="I31" s="207" t="s">
        <v>11</v>
      </c>
      <c r="J31" s="256"/>
      <c r="K31" s="256"/>
      <c r="L31" s="256"/>
      <c r="M31" s="476" t="s">
        <v>3650</v>
      </c>
      <c r="N31" s="762" t="s">
        <v>3649</v>
      </c>
    </row>
    <row r="32" spans="1:15" s="461" customFormat="1" ht="16.5" customHeight="1">
      <c r="A32" s="793">
        <v>23</v>
      </c>
      <c r="B32" s="253" t="s">
        <v>23</v>
      </c>
      <c r="C32" s="253" t="s">
        <v>23</v>
      </c>
      <c r="D32" s="795" t="s">
        <v>3637</v>
      </c>
      <c r="E32" s="211" t="s">
        <v>207</v>
      </c>
      <c r="F32" s="206" t="s">
        <v>3651</v>
      </c>
      <c r="G32" s="259" t="s">
        <v>3639</v>
      </c>
      <c r="H32" s="798" t="s">
        <v>3652</v>
      </c>
      <c r="I32" s="207" t="s">
        <v>11</v>
      </c>
      <c r="J32" s="256"/>
      <c r="K32" s="256"/>
      <c r="L32" s="256"/>
      <c r="M32" s="476"/>
      <c r="N32" s="762" t="s">
        <v>3653</v>
      </c>
    </row>
    <row r="33" spans="1:14" s="461" customFormat="1" ht="16.5" customHeight="1">
      <c r="A33" s="793">
        <v>24</v>
      </c>
      <c r="B33" s="794" t="s">
        <v>3636</v>
      </c>
      <c r="C33" s="253" t="s">
        <v>23</v>
      </c>
      <c r="D33" s="795" t="s">
        <v>3637</v>
      </c>
      <c r="E33" s="211" t="s">
        <v>207</v>
      </c>
      <c r="F33" s="206" t="s">
        <v>3654</v>
      </c>
      <c r="G33" s="259" t="s">
        <v>3655</v>
      </c>
      <c r="H33" s="794" t="s">
        <v>3656</v>
      </c>
      <c r="I33" s="207" t="s">
        <v>11</v>
      </c>
      <c r="J33" s="256"/>
      <c r="K33" s="256"/>
      <c r="L33" s="256"/>
      <c r="M33" s="476" t="s">
        <v>3657</v>
      </c>
      <c r="N33" s="762" t="s">
        <v>3658</v>
      </c>
    </row>
    <row r="34" spans="1:14" s="461" customFormat="1" ht="16.5" customHeight="1">
      <c r="A34" s="793">
        <v>25</v>
      </c>
      <c r="B34" s="794" t="s">
        <v>3656</v>
      </c>
      <c r="C34" s="253" t="s">
        <v>23</v>
      </c>
      <c r="D34" s="795" t="s">
        <v>3659</v>
      </c>
      <c r="E34" s="211" t="s">
        <v>207</v>
      </c>
      <c r="F34" s="206" t="s">
        <v>3660</v>
      </c>
      <c r="G34" s="259" t="s">
        <v>3655</v>
      </c>
      <c r="H34" s="794" t="s">
        <v>3656</v>
      </c>
      <c r="I34" s="207" t="s">
        <v>11</v>
      </c>
      <c r="J34" s="256"/>
      <c r="K34" s="256"/>
      <c r="L34" s="256"/>
      <c r="M34" s="476"/>
      <c r="N34" s="762" t="s">
        <v>3661</v>
      </c>
    </row>
    <row r="35" spans="1:14" s="461" customFormat="1" ht="16.5" customHeight="1">
      <c r="A35" s="793">
        <v>26</v>
      </c>
      <c r="B35" s="253" t="s">
        <v>23</v>
      </c>
      <c r="C35" s="794" t="s">
        <v>3656</v>
      </c>
      <c r="D35" s="795" t="s">
        <v>3659</v>
      </c>
      <c r="E35" s="211" t="s">
        <v>207</v>
      </c>
      <c r="F35" s="206" t="s">
        <v>3662</v>
      </c>
      <c r="G35" s="794" t="s">
        <v>3656</v>
      </c>
      <c r="H35" s="259" t="s">
        <v>3655</v>
      </c>
      <c r="I35" s="207" t="s">
        <v>11</v>
      </c>
      <c r="J35" s="256"/>
      <c r="K35" s="256"/>
      <c r="L35" s="256"/>
      <c r="M35" s="476" t="s">
        <v>3663</v>
      </c>
      <c r="N35" s="762" t="s">
        <v>3662</v>
      </c>
    </row>
    <row r="36" spans="1:14" s="461" customFormat="1" ht="16.5" customHeight="1">
      <c r="A36" s="793">
        <v>27</v>
      </c>
      <c r="B36" s="253" t="s">
        <v>23</v>
      </c>
      <c r="C36" s="794" t="s">
        <v>3656</v>
      </c>
      <c r="D36" s="795" t="s">
        <v>3659</v>
      </c>
      <c r="E36" s="211" t="s">
        <v>207</v>
      </c>
      <c r="F36" s="206" t="s">
        <v>3664</v>
      </c>
      <c r="G36" s="794" t="s">
        <v>3656</v>
      </c>
      <c r="H36" s="798" t="s">
        <v>3665</v>
      </c>
      <c r="I36" s="207" t="s">
        <v>11</v>
      </c>
      <c r="J36" s="256"/>
      <c r="K36" s="256"/>
      <c r="L36" s="256"/>
      <c r="M36" s="476" t="s">
        <v>3666</v>
      </c>
      <c r="N36" s="762" t="s">
        <v>3667</v>
      </c>
    </row>
    <row r="37" spans="1:14" s="461" customFormat="1" ht="16.5" customHeight="1">
      <c r="A37" s="793">
        <v>28</v>
      </c>
      <c r="B37" s="794" t="s">
        <v>3656</v>
      </c>
      <c r="C37" s="253" t="s">
        <v>23</v>
      </c>
      <c r="D37" s="795" t="s">
        <v>3659</v>
      </c>
      <c r="E37" s="211" t="s">
        <v>207</v>
      </c>
      <c r="F37" s="206" t="s">
        <v>3668</v>
      </c>
      <c r="G37" s="259" t="s">
        <v>3655</v>
      </c>
      <c r="H37" s="794" t="s">
        <v>3656</v>
      </c>
      <c r="I37" s="207" t="s">
        <v>11</v>
      </c>
      <c r="J37" s="256"/>
      <c r="K37" s="256"/>
      <c r="L37" s="256"/>
      <c r="M37" s="476" t="s">
        <v>3669</v>
      </c>
      <c r="N37" s="762" t="s">
        <v>3668</v>
      </c>
    </row>
    <row r="38" spans="1:14" s="461" customFormat="1" ht="16.5" customHeight="1">
      <c r="A38" s="793">
        <v>29</v>
      </c>
      <c r="B38" s="794" t="s">
        <v>3656</v>
      </c>
      <c r="C38" s="253" t="s">
        <v>23</v>
      </c>
      <c r="D38" s="795" t="s">
        <v>3659</v>
      </c>
      <c r="E38" s="211" t="s">
        <v>207</v>
      </c>
      <c r="F38" s="206" t="s">
        <v>3670</v>
      </c>
      <c r="G38" s="259" t="s">
        <v>3655</v>
      </c>
      <c r="H38" s="794" t="s">
        <v>3656</v>
      </c>
      <c r="I38" s="207" t="s">
        <v>11</v>
      </c>
      <c r="J38" s="256"/>
      <c r="K38" s="256"/>
      <c r="L38" s="256"/>
      <c r="M38" s="476" t="s">
        <v>3666</v>
      </c>
      <c r="N38" s="762" t="s">
        <v>3671</v>
      </c>
    </row>
    <row r="39" spans="1:14" s="133" customFormat="1" ht="16.5" customHeight="1">
      <c r="A39" s="793">
        <v>30</v>
      </c>
      <c r="B39" s="794"/>
      <c r="C39" s="794"/>
      <c r="D39" s="795" t="s">
        <v>3659</v>
      </c>
      <c r="E39" s="206" t="s">
        <v>63</v>
      </c>
      <c r="F39" s="206" t="s">
        <v>64</v>
      </c>
      <c r="G39" s="212" t="s">
        <v>65</v>
      </c>
      <c r="H39" s="212" t="s">
        <v>65</v>
      </c>
      <c r="I39" s="207" t="s">
        <v>11</v>
      </c>
      <c r="J39" s="213"/>
      <c r="K39" s="213"/>
      <c r="L39" s="223"/>
      <c r="M39" s="224" t="s">
        <v>3672</v>
      </c>
      <c r="N39" s="971"/>
    </row>
    <row r="40" spans="1:14" s="133" customFormat="1" ht="16.5" customHeight="1">
      <c r="A40" s="793">
        <v>31</v>
      </c>
      <c r="B40" s="794"/>
      <c r="C40" s="794"/>
      <c r="D40" s="795" t="s">
        <v>3659</v>
      </c>
      <c r="E40" s="206" t="s">
        <v>63</v>
      </c>
      <c r="F40" s="206" t="s">
        <v>983</v>
      </c>
      <c r="G40" s="212" t="s">
        <v>800</v>
      </c>
      <c r="H40" s="212" t="s">
        <v>800</v>
      </c>
      <c r="I40" s="207" t="s">
        <v>11</v>
      </c>
      <c r="J40" s="213"/>
      <c r="K40" s="213"/>
      <c r="L40" s="223"/>
      <c r="M40" s="225" t="s">
        <v>3673</v>
      </c>
      <c r="N40" s="971"/>
    </row>
    <row r="41" spans="1:14" s="133" customFormat="1" ht="16.5" customHeight="1">
      <c r="A41" s="793">
        <v>32</v>
      </c>
      <c r="B41" s="794"/>
      <c r="C41" s="794"/>
      <c r="D41" s="795" t="s">
        <v>3659</v>
      </c>
      <c r="E41" s="206" t="s">
        <v>63</v>
      </c>
      <c r="F41" s="206" t="s">
        <v>984</v>
      </c>
      <c r="G41" s="212" t="s">
        <v>802</v>
      </c>
      <c r="H41" s="212" t="s">
        <v>802</v>
      </c>
      <c r="I41" s="207" t="s">
        <v>11</v>
      </c>
      <c r="J41" s="213"/>
      <c r="K41" s="213"/>
      <c r="L41" s="223"/>
      <c r="M41" s="224" t="s">
        <v>3674</v>
      </c>
      <c r="N41" s="971"/>
    </row>
    <row r="42" spans="1:14" s="133" customFormat="1" ht="16.5" customHeight="1">
      <c r="A42" s="793">
        <v>33</v>
      </c>
      <c r="B42" s="794"/>
      <c r="C42" s="794"/>
      <c r="D42" s="795" t="s">
        <v>3659</v>
      </c>
      <c r="E42" s="206" t="s">
        <v>63</v>
      </c>
      <c r="F42" s="206" t="s">
        <v>3675</v>
      </c>
      <c r="G42" s="212" t="s">
        <v>66</v>
      </c>
      <c r="H42" s="212" t="s">
        <v>66</v>
      </c>
      <c r="I42" s="207" t="s">
        <v>11</v>
      </c>
      <c r="J42" s="213"/>
      <c r="K42" s="213"/>
      <c r="L42" s="223"/>
      <c r="M42" s="430" t="s">
        <v>3676</v>
      </c>
      <c r="N42" s="273"/>
    </row>
    <row r="43" spans="1:14" s="133" customFormat="1" ht="16.5" customHeight="1">
      <c r="A43" s="793">
        <v>34</v>
      </c>
      <c r="B43" s="794"/>
      <c r="C43" s="794"/>
      <c r="D43" s="795" t="s">
        <v>3659</v>
      </c>
      <c r="E43" s="206" t="s">
        <v>63</v>
      </c>
      <c r="F43" s="206" t="s">
        <v>985</v>
      </c>
      <c r="G43" s="212" t="s">
        <v>68</v>
      </c>
      <c r="H43" s="212" t="s">
        <v>68</v>
      </c>
      <c r="I43" s="207" t="s">
        <v>11</v>
      </c>
      <c r="J43" s="213"/>
      <c r="K43" s="213"/>
      <c r="L43" s="223"/>
      <c r="M43" s="227" t="s">
        <v>1534</v>
      </c>
      <c r="N43" s="273"/>
    </row>
    <row r="44" spans="1:14" s="133" customFormat="1" ht="16.5" customHeight="1">
      <c r="A44" s="793">
        <v>35</v>
      </c>
      <c r="B44" s="794"/>
      <c r="C44" s="794"/>
      <c r="D44" s="795" t="s">
        <v>3659</v>
      </c>
      <c r="E44" s="206" t="s">
        <v>63</v>
      </c>
      <c r="F44" s="206" t="s">
        <v>986</v>
      </c>
      <c r="G44" s="212" t="s">
        <v>69</v>
      </c>
      <c r="H44" s="212" t="s">
        <v>69</v>
      </c>
      <c r="I44" s="207" t="s">
        <v>11</v>
      </c>
      <c r="J44" s="213"/>
      <c r="K44" s="213"/>
      <c r="L44" s="223"/>
      <c r="M44" s="228" t="s">
        <v>3677</v>
      </c>
      <c r="N44" s="273"/>
    </row>
    <row r="45" spans="1:14" s="133" customFormat="1" ht="16.5" customHeight="1">
      <c r="A45" s="793">
        <v>36</v>
      </c>
      <c r="B45" s="794"/>
      <c r="C45" s="794"/>
      <c r="D45" s="795" t="s">
        <v>3659</v>
      </c>
      <c r="E45" s="206" t="s">
        <v>63</v>
      </c>
      <c r="F45" s="206" t="s">
        <v>987</v>
      </c>
      <c r="G45" s="212" t="s">
        <v>71</v>
      </c>
      <c r="H45" s="212" t="s">
        <v>71</v>
      </c>
      <c r="I45" s="207" t="s">
        <v>11</v>
      </c>
      <c r="J45" s="213"/>
      <c r="K45" s="213"/>
      <c r="L45" s="223"/>
      <c r="M45" s="227" t="s">
        <v>1535</v>
      </c>
      <c r="N45" s="273"/>
    </row>
    <row r="46" spans="1:14" s="133" customFormat="1" ht="16.5" customHeight="1">
      <c r="A46" s="793">
        <v>37</v>
      </c>
      <c r="B46" s="794"/>
      <c r="C46" s="794"/>
      <c r="D46" s="795" t="s">
        <v>3659</v>
      </c>
      <c r="E46" s="206" t="s">
        <v>63</v>
      </c>
      <c r="F46" s="206" t="s">
        <v>988</v>
      </c>
      <c r="G46" s="212"/>
      <c r="H46" s="212"/>
      <c r="I46" s="207" t="s">
        <v>11</v>
      </c>
      <c r="J46" s="213"/>
      <c r="K46" s="213"/>
      <c r="L46" s="223"/>
      <c r="M46" s="227" t="s">
        <v>1536</v>
      </c>
      <c r="N46" s="273"/>
    </row>
    <row r="47" spans="1:14" s="133" customFormat="1" ht="16.5" customHeight="1">
      <c r="A47" s="793">
        <v>38</v>
      </c>
      <c r="B47" s="794"/>
      <c r="C47" s="794"/>
      <c r="D47" s="795" t="s">
        <v>3659</v>
      </c>
      <c r="E47" s="206" t="s">
        <v>63</v>
      </c>
      <c r="F47" s="206" t="s">
        <v>989</v>
      </c>
      <c r="G47" s="212"/>
      <c r="H47" s="212"/>
      <c r="I47" s="207" t="s">
        <v>11</v>
      </c>
      <c r="J47" s="213"/>
      <c r="K47" s="213"/>
      <c r="L47" s="223"/>
      <c r="M47" s="227" t="s">
        <v>1537</v>
      </c>
      <c r="N47" s="273"/>
    </row>
    <row r="48" spans="1:14" s="133" customFormat="1" ht="16.5" customHeight="1">
      <c r="A48" s="793">
        <v>39</v>
      </c>
      <c r="B48" s="794"/>
      <c r="C48" s="794"/>
      <c r="D48" s="795" t="s">
        <v>3659</v>
      </c>
      <c r="E48" s="206" t="s">
        <v>63</v>
      </c>
      <c r="F48" s="206" t="s">
        <v>990</v>
      </c>
      <c r="G48" s="212" t="s">
        <v>75</v>
      </c>
      <c r="H48" s="212" t="s">
        <v>75</v>
      </c>
      <c r="I48" s="207" t="s">
        <v>11</v>
      </c>
      <c r="J48" s="213"/>
      <c r="K48" s="213"/>
      <c r="L48" s="223"/>
      <c r="M48" s="227" t="s">
        <v>1538</v>
      </c>
      <c r="N48" s="273"/>
    </row>
    <row r="49" spans="1:14" s="133" customFormat="1" ht="16.5" customHeight="1">
      <c r="A49" s="793">
        <v>40</v>
      </c>
      <c r="B49" s="794"/>
      <c r="C49" s="794"/>
      <c r="D49" s="795" t="s">
        <v>3659</v>
      </c>
      <c r="E49" s="206" t="s">
        <v>63</v>
      </c>
      <c r="F49" s="206" t="s">
        <v>991</v>
      </c>
      <c r="G49" s="212" t="s">
        <v>77</v>
      </c>
      <c r="H49" s="212" t="s">
        <v>77</v>
      </c>
      <c r="I49" s="207" t="s">
        <v>11</v>
      </c>
      <c r="J49" s="213"/>
      <c r="K49" s="213"/>
      <c r="L49" s="223"/>
      <c r="M49" s="228" t="s">
        <v>1539</v>
      </c>
      <c r="N49" s="273"/>
    </row>
    <row r="50" spans="1:14" s="133" customFormat="1" ht="16.5" customHeight="1">
      <c r="A50" s="793">
        <v>41</v>
      </c>
      <c r="B50" s="794"/>
      <c r="C50" s="794"/>
      <c r="D50" s="795" t="s">
        <v>3659</v>
      </c>
      <c r="E50" s="206" t="s">
        <v>63</v>
      </c>
      <c r="F50" s="206" t="s">
        <v>78</v>
      </c>
      <c r="G50" s="212" t="s">
        <v>79</v>
      </c>
      <c r="H50" s="212" t="s">
        <v>79</v>
      </c>
      <c r="I50" s="207" t="s">
        <v>11</v>
      </c>
      <c r="J50" s="213"/>
      <c r="K50" s="213"/>
      <c r="L50" s="223"/>
      <c r="M50" s="228" t="s">
        <v>1540</v>
      </c>
      <c r="N50" s="273"/>
    </row>
    <row r="51" spans="1:14" s="133" customFormat="1" ht="16.5" customHeight="1">
      <c r="A51" s="793">
        <v>42</v>
      </c>
      <c r="B51" s="794"/>
      <c r="C51" s="794"/>
      <c r="D51" s="795" t="s">
        <v>3659</v>
      </c>
      <c r="E51" s="206" t="s">
        <v>63</v>
      </c>
      <c r="F51" s="206" t="s">
        <v>80</v>
      </c>
      <c r="G51" s="212" t="s">
        <v>81</v>
      </c>
      <c r="H51" s="212" t="s">
        <v>81</v>
      </c>
      <c r="I51" s="207" t="s">
        <v>11</v>
      </c>
      <c r="J51" s="213"/>
      <c r="K51" s="213"/>
      <c r="L51" s="223"/>
      <c r="M51" s="228" t="s">
        <v>1541</v>
      </c>
      <c r="N51" s="273"/>
    </row>
    <row r="52" spans="1:14" s="133" customFormat="1" ht="16.5" customHeight="1">
      <c r="A52" s="793">
        <v>43</v>
      </c>
      <c r="B52" s="794"/>
      <c r="C52" s="794"/>
      <c r="D52" s="795" t="s">
        <v>3659</v>
      </c>
      <c r="E52" s="206" t="s">
        <v>63</v>
      </c>
      <c r="F52" s="206" t="s">
        <v>992</v>
      </c>
      <c r="G52" s="212" t="s">
        <v>83</v>
      </c>
      <c r="H52" s="212" t="s">
        <v>83</v>
      </c>
      <c r="I52" s="207" t="s">
        <v>11</v>
      </c>
      <c r="J52" s="213"/>
      <c r="K52" s="213"/>
      <c r="L52" s="223"/>
      <c r="M52" s="228" t="s">
        <v>1541</v>
      </c>
      <c r="N52" s="273"/>
    </row>
    <row r="53" spans="1:14" s="133" customFormat="1" ht="16.5" customHeight="1">
      <c r="A53" s="793">
        <v>44</v>
      </c>
      <c r="B53" s="794"/>
      <c r="C53" s="794"/>
      <c r="D53" s="795" t="s">
        <v>3659</v>
      </c>
      <c r="E53" s="206" t="s">
        <v>63</v>
      </c>
      <c r="F53" s="206" t="s">
        <v>993</v>
      </c>
      <c r="G53" s="212" t="s">
        <v>85</v>
      </c>
      <c r="H53" s="212" t="s">
        <v>85</v>
      </c>
      <c r="I53" s="207" t="s">
        <v>11</v>
      </c>
      <c r="J53" s="213"/>
      <c r="K53" s="213"/>
      <c r="L53" s="223"/>
      <c r="M53" s="228" t="s">
        <v>1542</v>
      </c>
      <c r="N53" s="273"/>
    </row>
    <row r="54" spans="1:14" s="133" customFormat="1" ht="16.5" customHeight="1">
      <c r="A54" s="793">
        <v>45</v>
      </c>
      <c r="B54" s="794"/>
      <c r="C54" s="794"/>
      <c r="D54" s="795" t="s">
        <v>3659</v>
      </c>
      <c r="E54" s="206" t="s">
        <v>63</v>
      </c>
      <c r="F54" s="206" t="s">
        <v>994</v>
      </c>
      <c r="G54" s="212" t="s">
        <v>87</v>
      </c>
      <c r="H54" s="212" t="s">
        <v>87</v>
      </c>
      <c r="I54" s="207" t="s">
        <v>11</v>
      </c>
      <c r="J54" s="213"/>
      <c r="K54" s="213"/>
      <c r="L54" s="223"/>
      <c r="M54" s="228" t="s">
        <v>1555</v>
      </c>
      <c r="N54" s="273"/>
    </row>
    <row r="55" spans="1:14" s="133" customFormat="1" ht="16.5" customHeight="1">
      <c r="A55" s="793">
        <v>46</v>
      </c>
      <c r="B55" s="794"/>
      <c r="C55" s="794"/>
      <c r="D55" s="795" t="s">
        <v>3659</v>
      </c>
      <c r="E55" s="206" t="s">
        <v>63</v>
      </c>
      <c r="F55" s="206" t="s">
        <v>88</v>
      </c>
      <c r="G55" s="212" t="s">
        <v>89</v>
      </c>
      <c r="H55" s="212" t="s">
        <v>89</v>
      </c>
      <c r="I55" s="207" t="s">
        <v>11</v>
      </c>
      <c r="J55" s="213"/>
      <c r="K55" s="213"/>
      <c r="L55" s="223"/>
      <c r="M55" s="228" t="s">
        <v>1543</v>
      </c>
      <c r="N55" s="273"/>
    </row>
    <row r="56" spans="1:14" s="133" customFormat="1" ht="16.5" customHeight="1">
      <c r="A56" s="793">
        <v>47</v>
      </c>
      <c r="B56" s="794"/>
      <c r="C56" s="794"/>
      <c r="D56" s="795" t="s">
        <v>3659</v>
      </c>
      <c r="E56" s="206" t="s">
        <v>63</v>
      </c>
      <c r="F56" s="206" t="s">
        <v>90</v>
      </c>
      <c r="G56" s="212" t="s">
        <v>89</v>
      </c>
      <c r="H56" s="212" t="s">
        <v>89</v>
      </c>
      <c r="I56" s="207" t="s">
        <v>11</v>
      </c>
      <c r="J56" s="213"/>
      <c r="K56" s="213"/>
      <c r="L56" s="223"/>
      <c r="M56" s="227" t="s">
        <v>1544</v>
      </c>
      <c r="N56" s="273"/>
    </row>
    <row r="57" spans="1:14" s="133" customFormat="1" ht="16.5" customHeight="1">
      <c r="A57" s="793">
        <v>48</v>
      </c>
      <c r="B57" s="794"/>
      <c r="C57" s="794"/>
      <c r="D57" s="795" t="s">
        <v>3659</v>
      </c>
      <c r="E57" s="206" t="s">
        <v>63</v>
      </c>
      <c r="F57" s="206" t="s">
        <v>995</v>
      </c>
      <c r="G57" s="212" t="s">
        <v>87</v>
      </c>
      <c r="H57" s="212" t="s">
        <v>87</v>
      </c>
      <c r="I57" s="207" t="s">
        <v>11</v>
      </c>
      <c r="J57" s="213"/>
      <c r="K57" s="213"/>
      <c r="L57" s="223"/>
      <c r="M57" s="227" t="s">
        <v>1545</v>
      </c>
      <c r="N57" s="273"/>
    </row>
    <row r="58" spans="1:14" s="133" customFormat="1" ht="16.5" customHeight="1">
      <c r="A58" s="793">
        <v>49</v>
      </c>
      <c r="B58" s="794"/>
      <c r="C58" s="794"/>
      <c r="D58" s="795" t="s">
        <v>3659</v>
      </c>
      <c r="E58" s="206" t="s">
        <v>63</v>
      </c>
      <c r="F58" s="206" t="s">
        <v>92</v>
      </c>
      <c r="G58" s="212" t="s">
        <v>87</v>
      </c>
      <c r="H58" s="212" t="s">
        <v>87</v>
      </c>
      <c r="I58" s="207" t="s">
        <v>11</v>
      </c>
      <c r="J58" s="213"/>
      <c r="K58" s="213"/>
      <c r="L58" s="223"/>
      <c r="M58" s="227" t="s">
        <v>1545</v>
      </c>
      <c r="N58" s="273"/>
    </row>
    <row r="59" spans="1:14" s="133" customFormat="1" ht="16.5" customHeight="1">
      <c r="A59" s="793">
        <v>50</v>
      </c>
      <c r="B59" s="794"/>
      <c r="C59" s="794"/>
      <c r="D59" s="795" t="s">
        <v>3659</v>
      </c>
      <c r="E59" s="206" t="s">
        <v>63</v>
      </c>
      <c r="F59" s="206" t="s">
        <v>996</v>
      </c>
      <c r="G59" s="212" t="s">
        <v>87</v>
      </c>
      <c r="H59" s="212" t="s">
        <v>87</v>
      </c>
      <c r="I59" s="207" t="s">
        <v>11</v>
      </c>
      <c r="J59" s="213"/>
      <c r="K59" s="213"/>
      <c r="L59" s="223"/>
      <c r="M59" s="227" t="s">
        <v>1544</v>
      </c>
      <c r="N59" s="273"/>
    </row>
    <row r="60" spans="1:14" s="133" customFormat="1" ht="16.5" customHeight="1">
      <c r="A60" s="793">
        <v>51</v>
      </c>
      <c r="B60" s="794"/>
      <c r="C60" s="794"/>
      <c r="D60" s="795" t="s">
        <v>3659</v>
      </c>
      <c r="E60" s="206" t="s">
        <v>63</v>
      </c>
      <c r="F60" s="206" t="s">
        <v>997</v>
      </c>
      <c r="G60" s="212" t="s">
        <v>87</v>
      </c>
      <c r="H60" s="212" t="s">
        <v>87</v>
      </c>
      <c r="I60" s="207" t="s">
        <v>11</v>
      </c>
      <c r="J60" s="213"/>
      <c r="K60" s="213"/>
      <c r="L60" s="223"/>
      <c r="M60" s="228" t="s">
        <v>1546</v>
      </c>
      <c r="N60" s="273"/>
    </row>
    <row r="61" spans="1:14" s="133" customFormat="1" ht="16.5" customHeight="1">
      <c r="A61" s="793">
        <v>52</v>
      </c>
      <c r="B61" s="794"/>
      <c r="C61" s="794"/>
      <c r="D61" s="795" t="s">
        <v>3659</v>
      </c>
      <c r="E61" s="206" t="s">
        <v>63</v>
      </c>
      <c r="F61" s="206" t="s">
        <v>998</v>
      </c>
      <c r="G61" s="212" t="s">
        <v>96</v>
      </c>
      <c r="H61" s="212" t="s">
        <v>96</v>
      </c>
      <c r="I61" s="207" t="s">
        <v>11</v>
      </c>
      <c r="J61" s="213"/>
      <c r="K61" s="213"/>
      <c r="L61" s="223"/>
      <c r="M61" s="227" t="s">
        <v>1556</v>
      </c>
      <c r="N61" s="273"/>
    </row>
    <row r="62" spans="1:14" s="133" customFormat="1" ht="16.5" customHeight="1">
      <c r="A62" s="793">
        <v>53</v>
      </c>
      <c r="B62" s="794"/>
      <c r="C62" s="794"/>
      <c r="D62" s="795" t="s">
        <v>3659</v>
      </c>
      <c r="E62" s="206" t="s">
        <v>63</v>
      </c>
      <c r="F62" s="206" t="s">
        <v>97</v>
      </c>
      <c r="G62" s="212" t="s">
        <v>98</v>
      </c>
      <c r="H62" s="212" t="s">
        <v>98</v>
      </c>
      <c r="I62" s="207" t="s">
        <v>11</v>
      </c>
      <c r="J62" s="213"/>
      <c r="K62" s="213"/>
      <c r="L62" s="223"/>
      <c r="M62" s="227" t="s">
        <v>1556</v>
      </c>
      <c r="N62" s="273"/>
    </row>
    <row r="63" spans="1:14" s="133" customFormat="1" ht="16.5" customHeight="1">
      <c r="A63" s="793">
        <v>54</v>
      </c>
      <c r="B63" s="794"/>
      <c r="C63" s="794"/>
      <c r="D63" s="795" t="s">
        <v>3659</v>
      </c>
      <c r="E63" s="206" t="s">
        <v>63</v>
      </c>
      <c r="F63" s="206" t="s">
        <v>99</v>
      </c>
      <c r="G63" s="212" t="s">
        <v>100</v>
      </c>
      <c r="H63" s="212" t="s">
        <v>100</v>
      </c>
      <c r="I63" s="207" t="s">
        <v>11</v>
      </c>
      <c r="J63" s="213"/>
      <c r="K63" s="213"/>
      <c r="L63" s="223"/>
      <c r="M63" s="972" t="s">
        <v>3678</v>
      </c>
      <c r="N63" s="973" t="s">
        <v>3679</v>
      </c>
    </row>
    <row r="64" spans="1:14" s="133" customFormat="1" ht="16.5" customHeight="1">
      <c r="A64" s="793">
        <v>55</v>
      </c>
      <c r="B64" s="794"/>
      <c r="C64" s="794"/>
      <c r="D64" s="795" t="s">
        <v>3659</v>
      </c>
      <c r="E64" s="206" t="s">
        <v>63</v>
      </c>
      <c r="F64" s="206" t="s">
        <v>999</v>
      </c>
      <c r="G64" s="212" t="s">
        <v>62</v>
      </c>
      <c r="H64" s="212" t="s">
        <v>62</v>
      </c>
      <c r="I64" s="207" t="s">
        <v>11</v>
      </c>
      <c r="J64" s="213"/>
      <c r="K64" s="213"/>
      <c r="L64" s="223"/>
      <c r="M64" s="972"/>
      <c r="N64" s="973"/>
    </row>
    <row r="65" spans="1:15" s="133" customFormat="1" ht="16.5" customHeight="1">
      <c r="A65" s="793">
        <v>56</v>
      </c>
      <c r="B65" s="794"/>
      <c r="C65" s="794"/>
      <c r="D65" s="795" t="s">
        <v>3659</v>
      </c>
      <c r="E65" s="206" t="s">
        <v>63</v>
      </c>
      <c r="F65" s="206" t="s">
        <v>103</v>
      </c>
      <c r="G65" s="212" t="s">
        <v>104</v>
      </c>
      <c r="H65" s="212" t="s">
        <v>104</v>
      </c>
      <c r="I65" s="207" t="s">
        <v>11</v>
      </c>
      <c r="J65" s="213"/>
      <c r="K65" s="213"/>
      <c r="L65" s="223"/>
      <c r="M65" s="972"/>
      <c r="N65" s="973"/>
    </row>
    <row r="66" spans="1:15" s="133" customFormat="1" ht="16.5" customHeight="1">
      <c r="A66" s="793">
        <v>57</v>
      </c>
      <c r="B66" s="794"/>
      <c r="C66" s="794"/>
      <c r="D66" s="795" t="s">
        <v>3659</v>
      </c>
      <c r="E66" s="206" t="s">
        <v>63</v>
      </c>
      <c r="F66" s="206" t="s">
        <v>1000</v>
      </c>
      <c r="G66" s="212" t="s">
        <v>89</v>
      </c>
      <c r="H66" s="212" t="s">
        <v>89</v>
      </c>
      <c r="I66" s="207" t="s">
        <v>11</v>
      </c>
      <c r="J66" s="213"/>
      <c r="K66" s="213"/>
      <c r="L66" s="223"/>
      <c r="M66" s="972"/>
      <c r="N66" s="973"/>
    </row>
    <row r="67" spans="1:15" s="133" customFormat="1" ht="16.5" customHeight="1">
      <c r="A67" s="793">
        <v>58</v>
      </c>
      <c r="B67" s="794"/>
      <c r="C67" s="794"/>
      <c r="D67" s="795" t="s">
        <v>3659</v>
      </c>
      <c r="E67" s="206" t="s">
        <v>63</v>
      </c>
      <c r="F67" s="206" t="s">
        <v>1001</v>
      </c>
      <c r="G67" s="212" t="s">
        <v>62</v>
      </c>
      <c r="H67" s="212" t="s">
        <v>62</v>
      </c>
      <c r="I67" s="207" t="s">
        <v>11</v>
      </c>
      <c r="J67" s="213"/>
      <c r="K67" s="213"/>
      <c r="L67" s="223"/>
      <c r="M67" s="972"/>
      <c r="N67" s="973"/>
    </row>
    <row r="68" spans="1:15" s="133" customFormat="1" ht="16.5" customHeight="1">
      <c r="A68" s="793">
        <v>59</v>
      </c>
      <c r="B68" s="794"/>
      <c r="C68" s="794"/>
      <c r="D68" s="795" t="s">
        <v>3659</v>
      </c>
      <c r="E68" s="206" t="s">
        <v>63</v>
      </c>
      <c r="F68" s="206" t="s">
        <v>1002</v>
      </c>
      <c r="G68" s="212" t="s">
        <v>71</v>
      </c>
      <c r="H68" s="212" t="s">
        <v>71</v>
      </c>
      <c r="I68" s="207" t="s">
        <v>11</v>
      </c>
      <c r="J68" s="213"/>
      <c r="K68" s="213"/>
      <c r="L68" s="223"/>
      <c r="M68" s="972"/>
      <c r="N68" s="973"/>
    </row>
    <row r="69" spans="1:15" s="133" customFormat="1" ht="16.5" customHeight="1">
      <c r="A69" s="793">
        <v>60</v>
      </c>
      <c r="B69" s="794"/>
      <c r="C69" s="794"/>
      <c r="D69" s="795" t="s">
        <v>3659</v>
      </c>
      <c r="E69" s="206" t="s">
        <v>63</v>
      </c>
      <c r="F69" s="206" t="s">
        <v>108</v>
      </c>
      <c r="G69" s="212" t="s">
        <v>89</v>
      </c>
      <c r="H69" s="212" t="s">
        <v>89</v>
      </c>
      <c r="I69" s="207" t="s">
        <v>11</v>
      </c>
      <c r="J69" s="213"/>
      <c r="K69" s="213"/>
      <c r="L69" s="223"/>
      <c r="M69" s="972"/>
      <c r="N69" s="973"/>
    </row>
    <row r="70" spans="1:15" s="133" customFormat="1" ht="16.5" customHeight="1">
      <c r="A70" s="793">
        <v>61</v>
      </c>
      <c r="B70" s="794"/>
      <c r="C70" s="794"/>
      <c r="D70" s="795" t="s">
        <v>3659</v>
      </c>
      <c r="E70" s="206" t="s">
        <v>63</v>
      </c>
      <c r="F70" s="206" t="s">
        <v>109</v>
      </c>
      <c r="G70" s="212" t="s">
        <v>110</v>
      </c>
      <c r="H70" s="212" t="s">
        <v>110</v>
      </c>
      <c r="I70" s="207" t="s">
        <v>11</v>
      </c>
      <c r="J70" s="213"/>
      <c r="K70" s="213"/>
      <c r="L70" s="223"/>
      <c r="M70" s="972"/>
      <c r="N70" s="973"/>
    </row>
    <row r="71" spans="1:15" s="133" customFormat="1" ht="16.5" customHeight="1">
      <c r="A71" s="793">
        <v>62</v>
      </c>
      <c r="B71" s="794"/>
      <c r="C71" s="794"/>
      <c r="D71" s="795" t="s">
        <v>3659</v>
      </c>
      <c r="E71" s="206" t="s">
        <v>63</v>
      </c>
      <c r="F71" s="206" t="s">
        <v>1003</v>
      </c>
      <c r="G71" s="212"/>
      <c r="H71" s="212"/>
      <c r="I71" s="207" t="s">
        <v>11</v>
      </c>
      <c r="J71" s="213"/>
      <c r="K71" s="213"/>
      <c r="L71" s="223"/>
      <c r="M71" s="229" t="s">
        <v>1004</v>
      </c>
      <c r="N71" s="973"/>
    </row>
    <row r="72" spans="1:15" s="133" customFormat="1" ht="16.5" customHeight="1">
      <c r="A72" s="793">
        <v>63</v>
      </c>
      <c r="B72" s="794"/>
      <c r="C72" s="794"/>
      <c r="D72" s="795" t="s">
        <v>3659</v>
      </c>
      <c r="E72" s="206" t="s">
        <v>284</v>
      </c>
      <c r="F72" s="206" t="s">
        <v>1140</v>
      </c>
      <c r="G72" s="212"/>
      <c r="H72" s="212"/>
      <c r="I72" s="207" t="s">
        <v>11</v>
      </c>
      <c r="J72" s="213"/>
      <c r="K72" s="213"/>
      <c r="L72" s="223"/>
      <c r="M72" s="226" t="s">
        <v>3680</v>
      </c>
      <c r="N72" s="273"/>
    </row>
    <row r="73" spans="1:15" s="133" customFormat="1" ht="16.5" customHeight="1">
      <c r="A73" s="793">
        <v>64</v>
      </c>
      <c r="B73" s="794"/>
      <c r="C73" s="794"/>
      <c r="D73" s="795" t="s">
        <v>3659</v>
      </c>
      <c r="E73" s="206" t="s">
        <v>284</v>
      </c>
      <c r="F73" s="206" t="s">
        <v>3681</v>
      </c>
      <c r="G73" s="212"/>
      <c r="H73" s="212"/>
      <c r="I73" s="207" t="s">
        <v>11</v>
      </c>
      <c r="J73" s="213"/>
      <c r="K73" s="213"/>
      <c r="L73" s="223"/>
      <c r="M73" s="226" t="s">
        <v>3682</v>
      </c>
      <c r="N73" s="273"/>
    </row>
    <row r="74" spans="1:15" s="133" customFormat="1" ht="16.5" customHeight="1">
      <c r="A74" s="793">
        <v>65</v>
      </c>
      <c r="B74" s="794"/>
      <c r="C74" s="794"/>
      <c r="D74" s="795" t="s">
        <v>3659</v>
      </c>
      <c r="E74" s="206" t="s">
        <v>284</v>
      </c>
      <c r="F74" s="206" t="s">
        <v>3683</v>
      </c>
      <c r="G74" s="212"/>
      <c r="H74" s="212"/>
      <c r="I74" s="207" t="s">
        <v>11</v>
      </c>
      <c r="J74" s="213"/>
      <c r="K74" s="213"/>
      <c r="L74" s="223"/>
      <c r="M74" s="226"/>
      <c r="N74" s="273"/>
    </row>
    <row r="75" spans="1:15" s="133" customFormat="1" ht="16.5" customHeight="1">
      <c r="A75" s="793">
        <v>66</v>
      </c>
      <c r="B75" s="794"/>
      <c r="C75" s="794"/>
      <c r="D75" s="795" t="s">
        <v>3659</v>
      </c>
      <c r="E75" s="206" t="s">
        <v>284</v>
      </c>
      <c r="F75" s="206" t="s">
        <v>946</v>
      </c>
      <c r="G75" s="212"/>
      <c r="H75" s="212"/>
      <c r="I75" s="207" t="s">
        <v>11</v>
      </c>
      <c r="J75" s="213"/>
      <c r="K75" s="213"/>
      <c r="L75" s="223"/>
      <c r="M75" s="226" t="s">
        <v>3684</v>
      </c>
      <c r="N75" s="273"/>
    </row>
    <row r="76" spans="1:15" s="133" customFormat="1" ht="16.5" customHeight="1">
      <c r="A76" s="793">
        <v>67</v>
      </c>
      <c r="B76" s="794"/>
      <c r="C76" s="794"/>
      <c r="D76" s="795" t="s">
        <v>3659</v>
      </c>
      <c r="E76" s="206" t="s">
        <v>284</v>
      </c>
      <c r="F76" s="206" t="s">
        <v>3685</v>
      </c>
      <c r="G76" s="477" t="s">
        <v>3686</v>
      </c>
      <c r="H76" s="477" t="s">
        <v>3686</v>
      </c>
      <c r="I76" s="207" t="s">
        <v>11</v>
      </c>
      <c r="J76" s="230"/>
      <c r="K76" s="230"/>
      <c r="L76" s="231"/>
      <c r="M76" s="968" t="s">
        <v>3687</v>
      </c>
      <c r="N76" s="273"/>
      <c r="O76" s="799"/>
    </row>
    <row r="77" spans="1:15" s="133" customFormat="1" ht="16.5" customHeight="1">
      <c r="A77" s="793">
        <v>68</v>
      </c>
      <c r="B77" s="794"/>
      <c r="C77" s="794"/>
      <c r="D77" s="795" t="s">
        <v>3659</v>
      </c>
      <c r="E77" s="206" t="s">
        <v>284</v>
      </c>
      <c r="F77" s="206" t="s">
        <v>3688</v>
      </c>
      <c r="G77" s="477" t="s">
        <v>3689</v>
      </c>
      <c r="H77" s="477" t="s">
        <v>3689</v>
      </c>
      <c r="I77" s="207" t="s">
        <v>11</v>
      </c>
      <c r="J77" s="230"/>
      <c r="K77" s="230"/>
      <c r="L77" s="231"/>
      <c r="M77" s="969"/>
      <c r="N77" s="273"/>
      <c r="O77" s="799"/>
    </row>
    <row r="78" spans="1:15" s="133" customFormat="1" ht="16.5" customHeight="1">
      <c r="A78" s="793">
        <v>69</v>
      </c>
      <c r="B78" s="794"/>
      <c r="C78" s="794"/>
      <c r="D78" s="795" t="s">
        <v>3659</v>
      </c>
      <c r="E78" s="206" t="s">
        <v>284</v>
      </c>
      <c r="F78" s="206" t="s">
        <v>3690</v>
      </c>
      <c r="G78" s="477" t="s">
        <v>3691</v>
      </c>
      <c r="H78" s="477" t="s">
        <v>3691</v>
      </c>
      <c r="I78" s="207" t="s">
        <v>11</v>
      </c>
      <c r="J78" s="230"/>
      <c r="K78" s="230"/>
      <c r="L78" s="231"/>
      <c r="M78" s="969"/>
      <c r="N78" s="273"/>
      <c r="O78" s="799"/>
    </row>
    <row r="79" spans="1:15" s="133" customFormat="1" ht="16.5" customHeight="1">
      <c r="A79" s="793">
        <v>70</v>
      </c>
      <c r="B79" s="794"/>
      <c r="C79" s="794"/>
      <c r="D79" s="795" t="s">
        <v>3659</v>
      </c>
      <c r="E79" s="206" t="s">
        <v>284</v>
      </c>
      <c r="F79" s="206" t="s">
        <v>3692</v>
      </c>
      <c r="G79" s="477" t="s">
        <v>3693</v>
      </c>
      <c r="H79" s="477" t="s">
        <v>3693</v>
      </c>
      <c r="I79" s="207" t="s">
        <v>11</v>
      </c>
      <c r="J79" s="230"/>
      <c r="K79" s="230"/>
      <c r="L79" s="231"/>
      <c r="M79" s="969"/>
      <c r="N79" s="273"/>
      <c r="O79" s="799"/>
    </row>
    <row r="80" spans="1:15" s="133" customFormat="1" ht="16.5" customHeight="1">
      <c r="A80" s="793">
        <v>71</v>
      </c>
      <c r="B80" s="794"/>
      <c r="C80" s="794"/>
      <c r="D80" s="795" t="s">
        <v>3659</v>
      </c>
      <c r="E80" s="206" t="s">
        <v>284</v>
      </c>
      <c r="F80" s="206" t="s">
        <v>3694</v>
      </c>
      <c r="G80" s="477" t="s">
        <v>3695</v>
      </c>
      <c r="H80" s="477" t="s">
        <v>3695</v>
      </c>
      <c r="I80" s="207" t="s">
        <v>11</v>
      </c>
      <c r="J80" s="230"/>
      <c r="K80" s="230"/>
      <c r="L80" s="231"/>
      <c r="M80" s="969"/>
      <c r="N80" s="273"/>
      <c r="O80" s="799"/>
    </row>
    <row r="81" spans="1:15" s="133" customFormat="1" ht="16.5" customHeight="1">
      <c r="A81" s="793">
        <v>72</v>
      </c>
      <c r="B81" s="794"/>
      <c r="C81" s="794"/>
      <c r="D81" s="795" t="s">
        <v>3659</v>
      </c>
      <c r="E81" s="206" t="s">
        <v>284</v>
      </c>
      <c r="F81" s="206" t="s">
        <v>3696</v>
      </c>
      <c r="G81" s="477" t="s">
        <v>3697</v>
      </c>
      <c r="H81" s="477" t="s">
        <v>3697</v>
      </c>
      <c r="I81" s="207" t="s">
        <v>11</v>
      </c>
      <c r="J81" s="230"/>
      <c r="K81" s="230"/>
      <c r="L81" s="231"/>
      <c r="M81" s="969"/>
      <c r="N81" s="273"/>
      <c r="O81" s="799"/>
    </row>
    <row r="82" spans="1:15" s="133" customFormat="1" ht="16.5" customHeight="1">
      <c r="A82" s="793">
        <v>73</v>
      </c>
      <c r="B82" s="794"/>
      <c r="C82" s="794"/>
      <c r="D82" s="795" t="s">
        <v>3659</v>
      </c>
      <c r="E82" s="206" t="s">
        <v>284</v>
      </c>
      <c r="F82" s="206" t="s">
        <v>2216</v>
      </c>
      <c r="G82" s="477" t="s">
        <v>3698</v>
      </c>
      <c r="H82" s="477" t="s">
        <v>3698</v>
      </c>
      <c r="I82" s="207" t="s">
        <v>11</v>
      </c>
      <c r="J82" s="230"/>
      <c r="K82" s="230"/>
      <c r="L82" s="231"/>
      <c r="M82" s="969"/>
      <c r="N82" s="273"/>
      <c r="O82" s="799"/>
    </row>
    <row r="83" spans="1:15" s="133" customFormat="1" ht="16.5" customHeight="1">
      <c r="A83" s="793">
        <v>74</v>
      </c>
      <c r="B83" s="794"/>
      <c r="C83" s="794"/>
      <c r="D83" s="795" t="s">
        <v>3659</v>
      </c>
      <c r="E83" s="206" t="s">
        <v>284</v>
      </c>
      <c r="F83" s="206" t="s">
        <v>3699</v>
      </c>
      <c r="G83" s="477" t="s">
        <v>3700</v>
      </c>
      <c r="H83" s="477" t="s">
        <v>3700</v>
      </c>
      <c r="I83" s="207" t="s">
        <v>11</v>
      </c>
      <c r="J83" s="230"/>
      <c r="K83" s="230"/>
      <c r="L83" s="231"/>
      <c r="M83" s="969"/>
      <c r="N83" s="273"/>
      <c r="O83" s="799"/>
    </row>
    <row r="84" spans="1:15" s="133" customFormat="1" ht="16.5" customHeight="1">
      <c r="A84" s="793">
        <v>75</v>
      </c>
      <c r="B84" s="794"/>
      <c r="C84" s="794"/>
      <c r="D84" s="795" t="s">
        <v>3659</v>
      </c>
      <c r="E84" s="206" t="s">
        <v>284</v>
      </c>
      <c r="F84" s="206" t="s">
        <v>3701</v>
      </c>
      <c r="G84" s="477" t="s">
        <v>3702</v>
      </c>
      <c r="H84" s="477" t="s">
        <v>3702</v>
      </c>
      <c r="I84" s="207" t="s">
        <v>11</v>
      </c>
      <c r="J84" s="230"/>
      <c r="K84" s="230"/>
      <c r="L84" s="231"/>
      <c r="M84" s="969"/>
      <c r="N84" s="273"/>
      <c r="O84" s="799"/>
    </row>
    <row r="85" spans="1:15" s="133" customFormat="1" ht="16.5" customHeight="1">
      <c r="A85" s="793">
        <v>76</v>
      </c>
      <c r="B85" s="794"/>
      <c r="C85" s="794"/>
      <c r="D85" s="795" t="s">
        <v>3659</v>
      </c>
      <c r="E85" s="206" t="s">
        <v>284</v>
      </c>
      <c r="F85" s="206" t="s">
        <v>3703</v>
      </c>
      <c r="G85" s="477" t="s">
        <v>3698</v>
      </c>
      <c r="H85" s="477" t="s">
        <v>3698</v>
      </c>
      <c r="I85" s="207" t="s">
        <v>11</v>
      </c>
      <c r="J85" s="230"/>
      <c r="K85" s="230"/>
      <c r="L85" s="231"/>
      <c r="M85" s="969"/>
      <c r="N85" s="273"/>
      <c r="O85" s="799"/>
    </row>
    <row r="86" spans="1:15" s="133" customFormat="1" ht="16.5" customHeight="1">
      <c r="A86" s="793">
        <v>77</v>
      </c>
      <c r="B86" s="794"/>
      <c r="C86" s="794"/>
      <c r="D86" s="795" t="s">
        <v>3659</v>
      </c>
      <c r="E86" s="206" t="s">
        <v>284</v>
      </c>
      <c r="F86" s="206" t="s">
        <v>3704</v>
      </c>
      <c r="G86" s="477" t="s">
        <v>3705</v>
      </c>
      <c r="H86" s="477" t="s">
        <v>3705</v>
      </c>
      <c r="I86" s="207" t="s">
        <v>11</v>
      </c>
      <c r="J86" s="230"/>
      <c r="K86" s="230"/>
      <c r="L86" s="231"/>
      <c r="M86" s="969"/>
      <c r="N86" s="273"/>
      <c r="O86" s="799"/>
    </row>
    <row r="87" spans="1:15" s="133" customFormat="1" ht="16.5" customHeight="1">
      <c r="A87" s="793">
        <v>78</v>
      </c>
      <c r="B87" s="794"/>
      <c r="C87" s="794"/>
      <c r="D87" s="795" t="s">
        <v>3659</v>
      </c>
      <c r="E87" s="206" t="s">
        <v>284</v>
      </c>
      <c r="F87" s="206" t="s">
        <v>3706</v>
      </c>
      <c r="G87" s="477" t="s">
        <v>3707</v>
      </c>
      <c r="H87" s="477" t="s">
        <v>3707</v>
      </c>
      <c r="I87" s="207" t="s">
        <v>11</v>
      </c>
      <c r="J87" s="230"/>
      <c r="K87" s="230"/>
      <c r="L87" s="231"/>
      <c r="M87" s="969"/>
      <c r="N87" s="273"/>
      <c r="O87" s="799"/>
    </row>
    <row r="88" spans="1:15" s="133" customFormat="1" ht="16.5" customHeight="1">
      <c r="A88" s="793">
        <v>79</v>
      </c>
      <c r="B88" s="794"/>
      <c r="C88" s="794"/>
      <c r="D88" s="795" t="s">
        <v>3659</v>
      </c>
      <c r="E88" s="206" t="s">
        <v>284</v>
      </c>
      <c r="F88" s="206" t="s">
        <v>3708</v>
      </c>
      <c r="G88" s="477" t="s">
        <v>3709</v>
      </c>
      <c r="H88" s="477" t="s">
        <v>3709</v>
      </c>
      <c r="I88" s="207" t="s">
        <v>11</v>
      </c>
      <c r="J88" s="230"/>
      <c r="K88" s="230"/>
      <c r="L88" s="231"/>
      <c r="M88" s="969"/>
      <c r="N88" s="273"/>
      <c r="O88" s="799"/>
    </row>
    <row r="89" spans="1:15" s="133" customFormat="1" ht="16.5" customHeight="1">
      <c r="A89" s="793">
        <v>80</v>
      </c>
      <c r="B89" s="794"/>
      <c r="C89" s="794"/>
      <c r="D89" s="795" t="s">
        <v>3659</v>
      </c>
      <c r="E89" s="206" t="s">
        <v>284</v>
      </c>
      <c r="F89" s="206" t="s">
        <v>3710</v>
      </c>
      <c r="G89" s="477" t="s">
        <v>3711</v>
      </c>
      <c r="H89" s="477" t="s">
        <v>3711</v>
      </c>
      <c r="I89" s="207" t="s">
        <v>11</v>
      </c>
      <c r="J89" s="230"/>
      <c r="K89" s="230"/>
      <c r="L89" s="231"/>
      <c r="M89" s="969"/>
      <c r="N89" s="273"/>
      <c r="O89" s="799"/>
    </row>
    <row r="90" spans="1:15" s="133" customFormat="1" ht="16.5" customHeight="1">
      <c r="A90" s="793">
        <v>81</v>
      </c>
      <c r="B90" s="794"/>
      <c r="C90" s="794"/>
      <c r="D90" s="795" t="s">
        <v>3659</v>
      </c>
      <c r="E90" s="206" t="s">
        <v>284</v>
      </c>
      <c r="F90" s="206" t="s">
        <v>3712</v>
      </c>
      <c r="G90" s="477" t="s">
        <v>3713</v>
      </c>
      <c r="H90" s="477" t="s">
        <v>3713</v>
      </c>
      <c r="I90" s="207" t="s">
        <v>11</v>
      </c>
      <c r="J90" s="230"/>
      <c r="K90" s="230"/>
      <c r="L90" s="231"/>
      <c r="M90" s="969"/>
      <c r="N90" s="273"/>
      <c r="O90" s="799"/>
    </row>
    <row r="91" spans="1:15" s="133" customFormat="1" ht="16.5" customHeight="1">
      <c r="A91" s="793">
        <v>82</v>
      </c>
      <c r="B91" s="794"/>
      <c r="C91" s="794"/>
      <c r="D91" s="795" t="s">
        <v>3659</v>
      </c>
      <c r="E91" s="206" t="s">
        <v>284</v>
      </c>
      <c r="F91" s="206" t="s">
        <v>3714</v>
      </c>
      <c r="G91" s="477" t="s">
        <v>3715</v>
      </c>
      <c r="H91" s="477" t="s">
        <v>3715</v>
      </c>
      <c r="I91" s="207" t="s">
        <v>11</v>
      </c>
      <c r="J91" s="230"/>
      <c r="K91" s="230"/>
      <c r="L91" s="231"/>
      <c r="M91" s="969"/>
      <c r="N91" s="273"/>
      <c r="O91" s="799"/>
    </row>
    <row r="92" spans="1:15" s="133" customFormat="1" ht="16.5" customHeight="1">
      <c r="A92" s="793">
        <v>83</v>
      </c>
      <c r="B92" s="794"/>
      <c r="C92" s="794"/>
      <c r="D92" s="795" t="s">
        <v>3659</v>
      </c>
      <c r="E92" s="206" t="s">
        <v>284</v>
      </c>
      <c r="F92" s="206" t="s">
        <v>3716</v>
      </c>
      <c r="G92" s="477" t="s">
        <v>3717</v>
      </c>
      <c r="H92" s="477" t="s">
        <v>3717</v>
      </c>
      <c r="I92" s="207" t="s">
        <v>11</v>
      </c>
      <c r="J92" s="230"/>
      <c r="K92" s="230"/>
      <c r="L92" s="231"/>
      <c r="M92" s="969"/>
      <c r="N92" s="273"/>
      <c r="O92" s="799"/>
    </row>
    <row r="93" spans="1:15" s="133" customFormat="1" ht="16.5" customHeight="1">
      <c r="A93" s="793">
        <v>84</v>
      </c>
      <c r="B93" s="794"/>
      <c r="C93" s="794"/>
      <c r="D93" s="795" t="s">
        <v>3659</v>
      </c>
      <c r="E93" s="206" t="s">
        <v>284</v>
      </c>
      <c r="F93" s="206" t="s">
        <v>3718</v>
      </c>
      <c r="G93" s="477" t="s">
        <v>3697</v>
      </c>
      <c r="H93" s="477" t="s">
        <v>3697</v>
      </c>
      <c r="I93" s="207" t="s">
        <v>11</v>
      </c>
      <c r="J93" s="230"/>
      <c r="K93" s="230"/>
      <c r="L93" s="231"/>
      <c r="M93" s="969"/>
      <c r="N93" s="273"/>
      <c r="O93" s="799"/>
    </row>
    <row r="94" spans="1:15" s="133" customFormat="1" ht="16.5" customHeight="1">
      <c r="A94" s="793">
        <v>85</v>
      </c>
      <c r="B94" s="794"/>
      <c r="C94" s="794"/>
      <c r="D94" s="795" t="s">
        <v>3659</v>
      </c>
      <c r="E94" s="206" t="s">
        <v>284</v>
      </c>
      <c r="F94" s="206" t="s">
        <v>3719</v>
      </c>
      <c r="G94" s="477" t="s">
        <v>3700</v>
      </c>
      <c r="H94" s="477" t="s">
        <v>3700</v>
      </c>
      <c r="I94" s="207" t="s">
        <v>11</v>
      </c>
      <c r="J94" s="230"/>
      <c r="K94" s="230"/>
      <c r="L94" s="231"/>
      <c r="M94" s="969"/>
      <c r="N94" s="273"/>
      <c r="O94" s="799"/>
    </row>
    <row r="95" spans="1:15" s="133" customFormat="1" ht="16.5" customHeight="1">
      <c r="A95" s="793">
        <v>86</v>
      </c>
      <c r="B95" s="794"/>
      <c r="C95" s="794"/>
      <c r="D95" s="795" t="s">
        <v>3659</v>
      </c>
      <c r="E95" s="206" t="s">
        <v>284</v>
      </c>
      <c r="F95" s="206" t="s">
        <v>3720</v>
      </c>
      <c r="G95" s="477" t="s">
        <v>3721</v>
      </c>
      <c r="H95" s="477" t="s">
        <v>3721</v>
      </c>
      <c r="I95" s="207" t="s">
        <v>11</v>
      </c>
      <c r="J95" s="230"/>
      <c r="K95" s="230"/>
      <c r="L95" s="231"/>
      <c r="M95" s="969"/>
      <c r="N95" s="273"/>
      <c r="O95" s="799"/>
    </row>
    <row r="96" spans="1:15" s="133" customFormat="1" ht="16.5" customHeight="1">
      <c r="A96" s="793">
        <v>87</v>
      </c>
      <c r="B96" s="794"/>
      <c r="C96" s="794"/>
      <c r="D96" s="795" t="s">
        <v>3659</v>
      </c>
      <c r="E96" s="206" t="s">
        <v>284</v>
      </c>
      <c r="F96" s="206" t="s">
        <v>3722</v>
      </c>
      <c r="G96" s="477" t="s">
        <v>3723</v>
      </c>
      <c r="H96" s="477" t="s">
        <v>3723</v>
      </c>
      <c r="I96" s="207" t="s">
        <v>11</v>
      </c>
      <c r="J96" s="230"/>
      <c r="K96" s="230"/>
      <c r="L96" s="231"/>
      <c r="M96" s="969"/>
      <c r="N96" s="273"/>
      <c r="O96" s="799"/>
    </row>
    <row r="97" spans="1:15" s="133" customFormat="1" ht="16.5" customHeight="1">
      <c r="A97" s="793">
        <v>88</v>
      </c>
      <c r="B97" s="794"/>
      <c r="C97" s="794"/>
      <c r="D97" s="795" t="s">
        <v>3659</v>
      </c>
      <c r="E97" s="206" t="s">
        <v>284</v>
      </c>
      <c r="F97" s="206" t="s">
        <v>3724</v>
      </c>
      <c r="G97" s="477" t="s">
        <v>3725</v>
      </c>
      <c r="H97" s="477" t="s">
        <v>3725</v>
      </c>
      <c r="I97" s="207" t="s">
        <v>11</v>
      </c>
      <c r="J97" s="230"/>
      <c r="K97" s="230"/>
      <c r="L97" s="231"/>
      <c r="M97" s="969"/>
      <c r="N97" s="273"/>
      <c r="O97" s="799"/>
    </row>
    <row r="98" spans="1:15" s="133" customFormat="1" ht="16.5" customHeight="1">
      <c r="A98" s="793">
        <v>89</v>
      </c>
      <c r="B98" s="794"/>
      <c r="C98" s="794"/>
      <c r="D98" s="795" t="s">
        <v>3659</v>
      </c>
      <c r="E98" s="206" t="s">
        <v>284</v>
      </c>
      <c r="F98" s="206" t="s">
        <v>3726</v>
      </c>
      <c r="G98" s="477" t="s">
        <v>3697</v>
      </c>
      <c r="H98" s="477" t="s">
        <v>3697</v>
      </c>
      <c r="I98" s="207" t="s">
        <v>11</v>
      </c>
      <c r="J98" s="230"/>
      <c r="K98" s="230"/>
      <c r="L98" s="231"/>
      <c r="M98" s="969"/>
      <c r="N98" s="273"/>
      <c r="O98" s="799"/>
    </row>
    <row r="99" spans="1:15" s="133" customFormat="1" ht="16.5" customHeight="1">
      <c r="A99" s="793">
        <v>90</v>
      </c>
      <c r="B99" s="794"/>
      <c r="C99" s="794"/>
      <c r="D99" s="795" t="s">
        <v>3659</v>
      </c>
      <c r="E99" s="206" t="s">
        <v>284</v>
      </c>
      <c r="F99" s="206" t="s">
        <v>3727</v>
      </c>
      <c r="G99" s="477" t="s">
        <v>3728</v>
      </c>
      <c r="H99" s="477" t="s">
        <v>3728</v>
      </c>
      <c r="I99" s="207" t="s">
        <v>11</v>
      </c>
      <c r="J99" s="230"/>
      <c r="K99" s="230"/>
      <c r="L99" s="231"/>
      <c r="M99" s="969"/>
      <c r="N99" s="273"/>
      <c r="O99" s="799"/>
    </row>
    <row r="100" spans="1:15" s="133" customFormat="1" ht="16.5" customHeight="1">
      <c r="A100" s="793">
        <v>91</v>
      </c>
      <c r="B100" s="794"/>
      <c r="C100" s="794"/>
      <c r="D100" s="795" t="s">
        <v>3659</v>
      </c>
      <c r="E100" s="206" t="s">
        <v>284</v>
      </c>
      <c r="F100" s="206" t="s">
        <v>3729</v>
      </c>
      <c r="G100" s="477" t="s">
        <v>3730</v>
      </c>
      <c r="H100" s="477" t="s">
        <v>3730</v>
      </c>
      <c r="I100" s="207" t="s">
        <v>11</v>
      </c>
      <c r="J100" s="230"/>
      <c r="K100" s="230"/>
      <c r="L100" s="231"/>
      <c r="M100" s="969"/>
      <c r="N100" s="273"/>
      <c r="O100" s="799"/>
    </row>
    <row r="101" spans="1:15" s="133" customFormat="1" ht="16.5" customHeight="1">
      <c r="A101" s="793">
        <v>92</v>
      </c>
      <c r="B101" s="794"/>
      <c r="C101" s="794"/>
      <c r="D101" s="795" t="s">
        <v>3659</v>
      </c>
      <c r="E101" s="206" t="s">
        <v>284</v>
      </c>
      <c r="F101" s="206" t="s">
        <v>3731</v>
      </c>
      <c r="G101" s="477" t="s">
        <v>3730</v>
      </c>
      <c r="H101" s="477" t="s">
        <v>3730</v>
      </c>
      <c r="I101" s="207" t="s">
        <v>11</v>
      </c>
      <c r="J101" s="230"/>
      <c r="K101" s="230"/>
      <c r="L101" s="231"/>
      <c r="M101" s="969"/>
      <c r="N101" s="273"/>
      <c r="O101" s="135"/>
    </row>
    <row r="102" spans="1:15" s="133" customFormat="1" ht="16.5" customHeight="1">
      <c r="A102" s="793">
        <v>93</v>
      </c>
      <c r="B102" s="794"/>
      <c r="C102" s="794"/>
      <c r="D102" s="795" t="s">
        <v>3659</v>
      </c>
      <c r="E102" s="206" t="s">
        <v>284</v>
      </c>
      <c r="F102" s="206" t="s">
        <v>3732</v>
      </c>
      <c r="G102" s="477" t="s">
        <v>3730</v>
      </c>
      <c r="H102" s="477" t="s">
        <v>3730</v>
      </c>
      <c r="I102" s="207" t="s">
        <v>11</v>
      </c>
      <c r="J102" s="230"/>
      <c r="K102" s="230"/>
      <c r="L102" s="231"/>
      <c r="M102" s="969"/>
      <c r="N102" s="273"/>
      <c r="O102" s="135"/>
    </row>
    <row r="103" spans="1:15" s="133" customFormat="1" ht="16.5" customHeight="1">
      <c r="A103" s="793">
        <v>94</v>
      </c>
      <c r="B103" s="794"/>
      <c r="C103" s="794"/>
      <c r="D103" s="795" t="s">
        <v>3659</v>
      </c>
      <c r="E103" s="206" t="s">
        <v>284</v>
      </c>
      <c r="F103" s="206" t="s">
        <v>3733</v>
      </c>
      <c r="G103" s="477"/>
      <c r="H103" s="477"/>
      <c r="I103" s="207" t="s">
        <v>11</v>
      </c>
      <c r="J103" s="230"/>
      <c r="K103" s="230"/>
      <c r="L103" s="231"/>
      <c r="M103" s="969"/>
      <c r="N103" s="273" t="s">
        <v>3734</v>
      </c>
      <c r="O103" s="135"/>
    </row>
    <row r="104" spans="1:15" s="133" customFormat="1" ht="16.5" customHeight="1">
      <c r="A104" s="793">
        <v>95</v>
      </c>
      <c r="B104" s="794"/>
      <c r="C104" s="794"/>
      <c r="D104" s="795" t="s">
        <v>3659</v>
      </c>
      <c r="E104" s="206" t="s">
        <v>284</v>
      </c>
      <c r="F104" s="206" t="s">
        <v>3735</v>
      </c>
      <c r="G104" s="477"/>
      <c r="H104" s="477"/>
      <c r="I104" s="207" t="s">
        <v>11</v>
      </c>
      <c r="J104" s="230"/>
      <c r="K104" s="230"/>
      <c r="L104" s="231"/>
      <c r="M104" s="969"/>
      <c r="N104" s="273"/>
      <c r="O104" s="135"/>
    </row>
    <row r="105" spans="1:15" s="133" customFormat="1" ht="16.5" customHeight="1">
      <c r="A105" s="793">
        <v>96</v>
      </c>
      <c r="B105" s="794"/>
      <c r="C105" s="794"/>
      <c r="D105" s="795" t="s">
        <v>3659</v>
      </c>
      <c r="E105" s="206" t="s">
        <v>284</v>
      </c>
      <c r="F105" s="206" t="s">
        <v>3736</v>
      </c>
      <c r="G105" s="477"/>
      <c r="H105" s="477"/>
      <c r="I105" s="207" t="s">
        <v>11</v>
      </c>
      <c r="J105" s="230"/>
      <c r="K105" s="230"/>
      <c r="L105" s="231"/>
      <c r="M105" s="969"/>
      <c r="N105" s="273"/>
      <c r="O105" s="135"/>
    </row>
    <row r="106" spans="1:15" s="133" customFormat="1" ht="16.5" customHeight="1">
      <c r="A106" s="793">
        <v>97</v>
      </c>
      <c r="B106" s="794"/>
      <c r="C106" s="794"/>
      <c r="D106" s="795" t="s">
        <v>3659</v>
      </c>
      <c r="E106" s="206" t="s">
        <v>284</v>
      </c>
      <c r="F106" s="206" t="s">
        <v>3737</v>
      </c>
      <c r="G106" s="477"/>
      <c r="H106" s="477"/>
      <c r="I106" s="207" t="s">
        <v>11</v>
      </c>
      <c r="J106" s="230"/>
      <c r="K106" s="230"/>
      <c r="L106" s="231"/>
      <c r="M106" s="969"/>
      <c r="N106" s="273"/>
      <c r="O106" s="135"/>
    </row>
    <row r="107" spans="1:15" s="133" customFormat="1" ht="16.5" customHeight="1">
      <c r="A107" s="793">
        <v>98</v>
      </c>
      <c r="B107" s="794"/>
      <c r="C107" s="794"/>
      <c r="D107" s="795" t="s">
        <v>3659</v>
      </c>
      <c r="E107" s="206" t="s">
        <v>284</v>
      </c>
      <c r="F107" s="206" t="s">
        <v>3738</v>
      </c>
      <c r="G107" s="477"/>
      <c r="H107" s="477"/>
      <c r="I107" s="207" t="s">
        <v>11</v>
      </c>
      <c r="J107" s="230"/>
      <c r="K107" s="230"/>
      <c r="L107" s="231"/>
      <c r="M107" s="969"/>
      <c r="N107" s="273" t="s">
        <v>3739</v>
      </c>
      <c r="O107" s="135"/>
    </row>
    <row r="108" spans="1:15" s="133" customFormat="1" ht="16.5" customHeight="1">
      <c r="A108" s="793">
        <v>99</v>
      </c>
      <c r="B108" s="794"/>
      <c r="C108" s="794"/>
      <c r="D108" s="795" t="s">
        <v>3659</v>
      </c>
      <c r="E108" s="206" t="s">
        <v>284</v>
      </c>
      <c r="F108" s="206" t="s">
        <v>947</v>
      </c>
      <c r="G108" s="259"/>
      <c r="H108" s="259"/>
      <c r="I108" s="207" t="s">
        <v>11</v>
      </c>
      <c r="J108" s="230"/>
      <c r="K108" s="230"/>
      <c r="L108" s="231"/>
      <c r="M108" s="481" t="s">
        <v>3740</v>
      </c>
      <c r="N108" s="273"/>
      <c r="O108" s="136"/>
    </row>
    <row r="109" spans="1:15" s="133" customFormat="1" ht="18" customHeight="1">
      <c r="A109" s="793">
        <v>100</v>
      </c>
      <c r="B109" s="794"/>
      <c r="C109" s="794"/>
      <c r="D109" s="795" t="s">
        <v>3659</v>
      </c>
      <c r="E109" s="206" t="s">
        <v>1013</v>
      </c>
      <c r="F109" s="206" t="s">
        <v>1014</v>
      </c>
      <c r="G109" s="212" t="s">
        <v>1015</v>
      </c>
      <c r="H109" s="212" t="s">
        <v>1015</v>
      </c>
      <c r="I109" s="207" t="s">
        <v>11</v>
      </c>
      <c r="J109" s="213"/>
      <c r="K109" s="223"/>
      <c r="L109" s="223"/>
      <c r="M109" s="224" t="s">
        <v>3741</v>
      </c>
      <c r="N109" s="274"/>
    </row>
    <row r="110" spans="1:15" s="133" customFormat="1" ht="18" customHeight="1">
      <c r="A110" s="793">
        <v>101</v>
      </c>
      <c r="B110" s="794"/>
      <c r="C110" s="794"/>
      <c r="D110" s="795" t="s">
        <v>3659</v>
      </c>
      <c r="E110" s="206" t="s">
        <v>1013</v>
      </c>
      <c r="F110" s="206" t="s">
        <v>1016</v>
      </c>
      <c r="G110" s="212" t="s">
        <v>1017</v>
      </c>
      <c r="H110" s="212" t="s">
        <v>1017</v>
      </c>
      <c r="I110" s="207" t="s">
        <v>11</v>
      </c>
      <c r="J110" s="213"/>
      <c r="K110" s="223"/>
      <c r="L110" s="223"/>
      <c r="M110" s="224" t="s">
        <v>3742</v>
      </c>
      <c r="N110" s="274"/>
    </row>
    <row r="111" spans="1:15" s="133" customFormat="1" ht="18" customHeight="1">
      <c r="A111" s="793">
        <v>102</v>
      </c>
      <c r="B111" s="794"/>
      <c r="C111" s="794"/>
      <c r="D111" s="795" t="s">
        <v>3659</v>
      </c>
      <c r="E111" s="206" t="s">
        <v>1013</v>
      </c>
      <c r="F111" s="206" t="s">
        <v>1018</v>
      </c>
      <c r="G111" s="212"/>
      <c r="H111" s="212"/>
      <c r="I111" s="207" t="s">
        <v>11</v>
      </c>
      <c r="J111" s="213"/>
      <c r="K111" s="223"/>
      <c r="L111" s="223"/>
      <c r="M111" s="224" t="s">
        <v>1456</v>
      </c>
      <c r="N111" s="274"/>
    </row>
    <row r="112" spans="1:15" s="133" customFormat="1" ht="18" customHeight="1">
      <c r="A112" s="793">
        <v>103</v>
      </c>
      <c r="B112" s="794"/>
      <c r="C112" s="794"/>
      <c r="D112" s="795" t="s">
        <v>3659</v>
      </c>
      <c r="E112" s="206" t="s">
        <v>1013</v>
      </c>
      <c r="F112" s="206" t="s">
        <v>1019</v>
      </c>
      <c r="G112" s="212" t="s">
        <v>960</v>
      </c>
      <c r="H112" s="212" t="s">
        <v>960</v>
      </c>
      <c r="I112" s="207" t="s">
        <v>11</v>
      </c>
      <c r="J112" s="213"/>
      <c r="K112" s="223"/>
      <c r="L112" s="223"/>
      <c r="M112" s="224" t="s">
        <v>1457</v>
      </c>
      <c r="N112" s="274"/>
    </row>
    <row r="113" spans="1:14" s="133" customFormat="1" ht="18" customHeight="1">
      <c r="A113" s="793">
        <v>104</v>
      </c>
      <c r="B113" s="794"/>
      <c r="C113" s="794"/>
      <c r="D113" s="795" t="s">
        <v>3659</v>
      </c>
      <c r="E113" s="206" t="s">
        <v>1013</v>
      </c>
      <c r="F113" s="206" t="s">
        <v>1020</v>
      </c>
      <c r="G113" s="212"/>
      <c r="H113" s="212"/>
      <c r="I113" s="207" t="s">
        <v>11</v>
      </c>
      <c r="J113" s="213"/>
      <c r="K113" s="223"/>
      <c r="L113" s="223"/>
      <c r="M113" s="224" t="s">
        <v>1458</v>
      </c>
      <c r="N113" s="274"/>
    </row>
    <row r="114" spans="1:14" s="133" customFormat="1" ht="18" customHeight="1">
      <c r="A114" s="793">
        <v>105</v>
      </c>
      <c r="B114" s="794"/>
      <c r="C114" s="794"/>
      <c r="D114" s="795" t="s">
        <v>3659</v>
      </c>
      <c r="E114" s="206" t="s">
        <v>1013</v>
      </c>
      <c r="F114" s="206" t="s">
        <v>1021</v>
      </c>
      <c r="G114" s="212"/>
      <c r="H114" s="212"/>
      <c r="I114" s="207" t="s">
        <v>11</v>
      </c>
      <c r="J114" s="213"/>
      <c r="K114" s="223"/>
      <c r="L114" s="223"/>
      <c r="M114" s="224" t="s">
        <v>1459</v>
      </c>
      <c r="N114" s="274"/>
    </row>
    <row r="115" spans="1:14" s="133" customFormat="1" ht="18" customHeight="1">
      <c r="A115" s="793">
        <v>106</v>
      </c>
      <c r="B115" s="794"/>
      <c r="C115" s="794"/>
      <c r="D115" s="795" t="s">
        <v>3659</v>
      </c>
      <c r="E115" s="206" t="s">
        <v>1013</v>
      </c>
      <c r="F115" s="206" t="s">
        <v>1022</v>
      </c>
      <c r="G115" s="212"/>
      <c r="H115" s="212"/>
      <c r="I115" s="207" t="s">
        <v>11</v>
      </c>
      <c r="J115" s="213"/>
      <c r="K115" s="223"/>
      <c r="L115" s="223"/>
      <c r="M115" s="224" t="s">
        <v>1460</v>
      </c>
      <c r="N115" s="274"/>
    </row>
    <row r="116" spans="1:14" s="133" customFormat="1" ht="18" customHeight="1">
      <c r="A116" s="793">
        <v>107</v>
      </c>
      <c r="B116" s="794"/>
      <c r="C116" s="794"/>
      <c r="D116" s="795" t="s">
        <v>3659</v>
      </c>
      <c r="E116" s="206" t="s">
        <v>1013</v>
      </c>
      <c r="F116" s="206" t="s">
        <v>1023</v>
      </c>
      <c r="G116" s="800" t="s">
        <v>3743</v>
      </c>
      <c r="H116" s="800" t="s">
        <v>3743</v>
      </c>
      <c r="I116" s="207" t="s">
        <v>11</v>
      </c>
      <c r="J116" s="213"/>
      <c r="K116" s="223"/>
      <c r="L116" s="223"/>
      <c r="M116" s="963" t="s">
        <v>1461</v>
      </c>
      <c r="N116" s="274"/>
    </row>
    <row r="117" spans="1:14" s="133" customFormat="1" ht="18" customHeight="1">
      <c r="A117" s="793">
        <v>108</v>
      </c>
      <c r="B117" s="794"/>
      <c r="C117" s="794"/>
      <c r="D117" s="795" t="s">
        <v>3659</v>
      </c>
      <c r="E117" s="206" t="s">
        <v>1013</v>
      </c>
      <c r="F117" s="206" t="s">
        <v>3744</v>
      </c>
      <c r="G117" s="212" t="s">
        <v>3745</v>
      </c>
      <c r="H117" s="212" t="s">
        <v>3745</v>
      </c>
      <c r="I117" s="207" t="s">
        <v>11</v>
      </c>
      <c r="J117" s="213"/>
      <c r="K117" s="223"/>
      <c r="L117" s="223"/>
      <c r="M117" s="963"/>
      <c r="N117" s="274"/>
    </row>
    <row r="118" spans="1:14" s="133" customFormat="1" ht="18" customHeight="1">
      <c r="A118" s="793">
        <v>109</v>
      </c>
      <c r="B118" s="794"/>
      <c r="C118" s="794"/>
      <c r="D118" s="795" t="s">
        <v>3659</v>
      </c>
      <c r="E118" s="206" t="s">
        <v>1013</v>
      </c>
      <c r="F118" s="206" t="s">
        <v>3746</v>
      </c>
      <c r="G118" s="212" t="s">
        <v>1026</v>
      </c>
      <c r="H118" s="212" t="s">
        <v>1026</v>
      </c>
      <c r="I118" s="207" t="s">
        <v>11</v>
      </c>
      <c r="J118" s="213"/>
      <c r="K118" s="223"/>
      <c r="L118" s="223"/>
      <c r="M118" s="963"/>
      <c r="N118" s="274"/>
    </row>
    <row r="119" spans="1:14" s="133" customFormat="1" ht="18" customHeight="1">
      <c r="A119" s="793">
        <v>110</v>
      </c>
      <c r="B119" s="794"/>
      <c r="C119" s="794"/>
      <c r="D119" s="795" t="s">
        <v>3659</v>
      </c>
      <c r="E119" s="206" t="s">
        <v>1013</v>
      </c>
      <c r="F119" s="206" t="s">
        <v>3747</v>
      </c>
      <c r="G119" s="212" t="s">
        <v>1027</v>
      </c>
      <c r="H119" s="212" t="s">
        <v>1027</v>
      </c>
      <c r="I119" s="207" t="s">
        <v>11</v>
      </c>
      <c r="J119" s="213"/>
      <c r="K119" s="223"/>
      <c r="L119" s="223"/>
      <c r="M119" s="963"/>
      <c r="N119" s="274"/>
    </row>
    <row r="120" spans="1:14" s="133" customFormat="1" ht="18" customHeight="1">
      <c r="A120" s="793">
        <v>111</v>
      </c>
      <c r="B120" s="794"/>
      <c r="C120" s="794"/>
      <c r="D120" s="795" t="s">
        <v>3659</v>
      </c>
      <c r="E120" s="206" t="s">
        <v>1013</v>
      </c>
      <c r="F120" s="206" t="s">
        <v>3748</v>
      </c>
      <c r="G120" s="212" t="s">
        <v>1028</v>
      </c>
      <c r="H120" s="212" t="s">
        <v>1028</v>
      </c>
      <c r="I120" s="207" t="s">
        <v>11</v>
      </c>
      <c r="J120" s="213"/>
      <c r="K120" s="223"/>
      <c r="L120" s="223"/>
      <c r="M120" s="963"/>
      <c r="N120" s="274"/>
    </row>
    <row r="121" spans="1:14" s="133" customFormat="1" ht="18" customHeight="1">
      <c r="A121" s="793">
        <v>112</v>
      </c>
      <c r="B121" s="794"/>
      <c r="C121" s="794"/>
      <c r="D121" s="795"/>
      <c r="E121" s="206" t="s">
        <v>731</v>
      </c>
      <c r="F121" s="211" t="s">
        <v>732</v>
      </c>
      <c r="G121" s="212"/>
      <c r="H121" s="212"/>
      <c r="I121" s="207" t="s">
        <v>11</v>
      </c>
      <c r="J121" s="213"/>
      <c r="K121" s="223"/>
      <c r="L121" s="223"/>
      <c r="M121" s="732" t="s">
        <v>3749</v>
      </c>
      <c r="N121" s="274"/>
    </row>
    <row r="122" spans="1:14" s="101" customFormat="1" ht="16.5" customHeight="1">
      <c r="A122" s="793">
        <v>113</v>
      </c>
      <c r="B122" s="794"/>
      <c r="C122" s="794"/>
      <c r="D122" s="795" t="s">
        <v>3659</v>
      </c>
      <c r="E122" s="206" t="s">
        <v>734</v>
      </c>
      <c r="F122" s="211" t="s">
        <v>732</v>
      </c>
      <c r="G122" s="232"/>
      <c r="H122" s="232"/>
      <c r="I122" s="207" t="s">
        <v>11</v>
      </c>
      <c r="J122" s="233"/>
      <c r="K122" s="232"/>
      <c r="L122" s="234"/>
      <c r="M122" s="235" t="s">
        <v>3750</v>
      </c>
      <c r="N122" s="275"/>
    </row>
    <row r="123" spans="1:14" s="101" customFormat="1" ht="16.5" customHeight="1">
      <c r="A123" s="793">
        <v>114</v>
      </c>
      <c r="B123" s="794"/>
      <c r="C123" s="794"/>
      <c r="D123" s="795" t="s">
        <v>3659</v>
      </c>
      <c r="E123" s="206" t="s">
        <v>731</v>
      </c>
      <c r="F123" s="211" t="s">
        <v>736</v>
      </c>
      <c r="G123" s="232" t="s">
        <v>737</v>
      </c>
      <c r="H123" s="232" t="s">
        <v>737</v>
      </c>
      <c r="I123" s="207" t="s">
        <v>11</v>
      </c>
      <c r="J123" s="234"/>
      <c r="K123" s="232"/>
      <c r="L123" s="234"/>
      <c r="M123" s="236" t="s">
        <v>3751</v>
      </c>
      <c r="N123" s="275"/>
    </row>
    <row r="124" spans="1:14" s="101" customFormat="1" ht="16.5" customHeight="1">
      <c r="A124" s="793">
        <v>115</v>
      </c>
      <c r="B124" s="794"/>
      <c r="C124" s="794"/>
      <c r="D124" s="795" t="s">
        <v>3659</v>
      </c>
      <c r="E124" s="206" t="s">
        <v>731</v>
      </c>
      <c r="F124" s="211" t="s">
        <v>739</v>
      </c>
      <c r="G124" s="232" t="s">
        <v>737</v>
      </c>
      <c r="H124" s="232" t="s">
        <v>737</v>
      </c>
      <c r="I124" s="207" t="s">
        <v>11</v>
      </c>
      <c r="J124" s="234"/>
      <c r="K124" s="232"/>
      <c r="L124" s="234"/>
      <c r="M124" s="236"/>
      <c r="N124" s="275"/>
    </row>
    <row r="125" spans="1:14" s="101" customFormat="1" ht="16.5" customHeight="1">
      <c r="A125" s="793">
        <v>116</v>
      </c>
      <c r="B125" s="794"/>
      <c r="C125" s="794"/>
      <c r="D125" s="795" t="s">
        <v>3659</v>
      </c>
      <c r="E125" s="206" t="s">
        <v>731</v>
      </c>
      <c r="F125" s="211" t="s">
        <v>741</v>
      </c>
      <c r="G125" s="232" t="s">
        <v>405</v>
      </c>
      <c r="H125" s="232" t="s">
        <v>405</v>
      </c>
      <c r="I125" s="207" t="s">
        <v>11</v>
      </c>
      <c r="J125" s="234"/>
      <c r="K125" s="232"/>
      <c r="L125" s="234"/>
      <c r="M125" s="236"/>
      <c r="N125" s="275"/>
    </row>
    <row r="126" spans="1:14" s="101" customFormat="1" ht="16.5" customHeight="1">
      <c r="A126" s="793">
        <v>117</v>
      </c>
      <c r="B126" s="794"/>
      <c r="C126" s="794"/>
      <c r="D126" s="795" t="s">
        <v>3659</v>
      </c>
      <c r="E126" s="206" t="s">
        <v>731</v>
      </c>
      <c r="F126" s="211" t="s">
        <v>743</v>
      </c>
      <c r="G126" s="232" t="s">
        <v>744</v>
      </c>
      <c r="H126" s="232" t="s">
        <v>744</v>
      </c>
      <c r="I126" s="207" t="s">
        <v>11</v>
      </c>
      <c r="J126" s="234"/>
      <c r="K126" s="232"/>
      <c r="L126" s="234"/>
      <c r="M126" s="236"/>
      <c r="N126" s="275"/>
    </row>
    <row r="127" spans="1:14" s="101" customFormat="1" ht="16.5" customHeight="1">
      <c r="A127" s="793">
        <v>118</v>
      </c>
      <c r="B127" s="794"/>
      <c r="C127" s="794"/>
      <c r="D127" s="795" t="s">
        <v>3659</v>
      </c>
      <c r="E127" s="206" t="s">
        <v>731</v>
      </c>
      <c r="F127" s="211" t="s">
        <v>746</v>
      </c>
      <c r="G127" s="232" t="s">
        <v>744</v>
      </c>
      <c r="H127" s="232" t="s">
        <v>744</v>
      </c>
      <c r="I127" s="207" t="s">
        <v>11</v>
      </c>
      <c r="J127" s="234"/>
      <c r="K127" s="232"/>
      <c r="L127" s="234"/>
      <c r="M127" s="236"/>
      <c r="N127" s="275"/>
    </row>
    <row r="128" spans="1:14" s="101" customFormat="1" ht="16.5" customHeight="1">
      <c r="A128" s="793">
        <v>119</v>
      </c>
      <c r="B128" s="794"/>
      <c r="C128" s="794"/>
      <c r="D128" s="795" t="s">
        <v>3659</v>
      </c>
      <c r="E128" s="206" t="s">
        <v>731</v>
      </c>
      <c r="F128" s="211" t="s">
        <v>748</v>
      </c>
      <c r="G128" s="232" t="s">
        <v>744</v>
      </c>
      <c r="H128" s="232" t="s">
        <v>744</v>
      </c>
      <c r="I128" s="207" t="s">
        <v>11</v>
      </c>
      <c r="J128" s="234"/>
      <c r="K128" s="232"/>
      <c r="L128" s="234"/>
      <c r="M128" s="236"/>
      <c r="N128" s="275"/>
    </row>
    <row r="129" spans="1:14" s="101" customFormat="1" ht="16.5" customHeight="1">
      <c r="A129" s="793">
        <v>120</v>
      </c>
      <c r="B129" s="794"/>
      <c r="C129" s="794"/>
      <c r="D129" s="795" t="s">
        <v>3659</v>
      </c>
      <c r="E129" s="206" t="s">
        <v>734</v>
      </c>
      <c r="F129" s="211" t="s">
        <v>750</v>
      </c>
      <c r="G129" s="232" t="s">
        <v>751</v>
      </c>
      <c r="H129" s="232" t="s">
        <v>751</v>
      </c>
      <c r="I129" s="207" t="s">
        <v>11</v>
      </c>
      <c r="J129" s="234"/>
      <c r="K129" s="232"/>
      <c r="L129" s="234"/>
      <c r="M129" s="236"/>
      <c r="N129" s="275"/>
    </row>
    <row r="130" spans="1:14" s="101" customFormat="1" ht="16.5" customHeight="1">
      <c r="A130" s="793">
        <v>121</v>
      </c>
      <c r="B130" s="794"/>
      <c r="C130" s="794"/>
      <c r="D130" s="795" t="s">
        <v>3659</v>
      </c>
      <c r="E130" s="206" t="s">
        <v>734</v>
      </c>
      <c r="F130" s="211" t="s">
        <v>753</v>
      </c>
      <c r="G130" s="232" t="s">
        <v>754</v>
      </c>
      <c r="H130" s="232" t="s">
        <v>754</v>
      </c>
      <c r="I130" s="207" t="s">
        <v>11</v>
      </c>
      <c r="J130" s="234"/>
      <c r="K130" s="232"/>
      <c r="L130" s="234"/>
      <c r="M130" s="236"/>
      <c r="N130" s="275"/>
    </row>
    <row r="131" spans="1:14" s="101" customFormat="1" ht="16.5" customHeight="1">
      <c r="A131" s="793">
        <v>122</v>
      </c>
      <c r="B131" s="794"/>
      <c r="C131" s="794"/>
      <c r="D131" s="795" t="s">
        <v>3659</v>
      </c>
      <c r="E131" s="206" t="s">
        <v>734</v>
      </c>
      <c r="F131" s="211" t="s">
        <v>756</v>
      </c>
      <c r="G131" s="232" t="s">
        <v>754</v>
      </c>
      <c r="H131" s="232" t="s">
        <v>754</v>
      </c>
      <c r="I131" s="207" t="s">
        <v>11</v>
      </c>
      <c r="J131" s="234"/>
      <c r="K131" s="232"/>
      <c r="L131" s="234"/>
      <c r="M131" s="236"/>
      <c r="N131" s="275"/>
    </row>
    <row r="132" spans="1:14" s="101" customFormat="1" ht="16.5" customHeight="1">
      <c r="A132" s="793">
        <v>123</v>
      </c>
      <c r="B132" s="794"/>
      <c r="C132" s="794"/>
      <c r="D132" s="795" t="s">
        <v>3659</v>
      </c>
      <c r="E132" s="206" t="s">
        <v>734</v>
      </c>
      <c r="F132" s="211" t="s">
        <v>758</v>
      </c>
      <c r="G132" s="232" t="s">
        <v>754</v>
      </c>
      <c r="H132" s="232" t="s">
        <v>754</v>
      </c>
      <c r="I132" s="207" t="s">
        <v>11</v>
      </c>
      <c r="J132" s="234"/>
      <c r="K132" s="232"/>
      <c r="L132" s="234"/>
      <c r="M132" s="236"/>
      <c r="N132" s="275"/>
    </row>
    <row r="133" spans="1:14" s="101" customFormat="1" ht="16.5" customHeight="1">
      <c r="A133" s="793">
        <v>124</v>
      </c>
      <c r="B133" s="794"/>
      <c r="C133" s="794"/>
      <c r="D133" s="795" t="s">
        <v>3659</v>
      </c>
      <c r="E133" s="206" t="s">
        <v>734</v>
      </c>
      <c r="F133" s="211" t="s">
        <v>743</v>
      </c>
      <c r="G133" s="232" t="s">
        <v>760</v>
      </c>
      <c r="H133" s="232" t="s">
        <v>760</v>
      </c>
      <c r="I133" s="207" t="s">
        <v>11</v>
      </c>
      <c r="J133" s="234"/>
      <c r="K133" s="232"/>
      <c r="L133" s="234"/>
      <c r="M133" s="236"/>
      <c r="N133" s="275"/>
    </row>
    <row r="134" spans="1:14" s="101" customFormat="1" ht="16.5" customHeight="1">
      <c r="A134" s="793">
        <v>125</v>
      </c>
      <c r="B134" s="794"/>
      <c r="C134" s="794"/>
      <c r="D134" s="795" t="s">
        <v>3659</v>
      </c>
      <c r="E134" s="206" t="s">
        <v>734</v>
      </c>
      <c r="F134" s="211" t="s">
        <v>746</v>
      </c>
      <c r="G134" s="232" t="s">
        <v>760</v>
      </c>
      <c r="H134" s="232" t="s">
        <v>760</v>
      </c>
      <c r="I134" s="207" t="s">
        <v>11</v>
      </c>
      <c r="J134" s="234"/>
      <c r="K134" s="232"/>
      <c r="L134" s="234"/>
      <c r="M134" s="236"/>
      <c r="N134" s="275"/>
    </row>
    <row r="135" spans="1:14" s="101" customFormat="1" ht="16.5" customHeight="1">
      <c r="A135" s="793">
        <v>126</v>
      </c>
      <c r="B135" s="794"/>
      <c r="C135" s="794"/>
      <c r="D135" s="795" t="s">
        <v>3659</v>
      </c>
      <c r="E135" s="206" t="s">
        <v>734</v>
      </c>
      <c r="F135" s="211" t="s">
        <v>748</v>
      </c>
      <c r="G135" s="232" t="s">
        <v>760</v>
      </c>
      <c r="H135" s="232" t="s">
        <v>760</v>
      </c>
      <c r="I135" s="207" t="s">
        <v>11</v>
      </c>
      <c r="J135" s="234"/>
      <c r="K135" s="232"/>
      <c r="L135" s="234"/>
      <c r="M135" s="236"/>
      <c r="N135" s="275"/>
    </row>
    <row r="136" spans="1:14" s="101" customFormat="1" ht="16.5" customHeight="1">
      <c r="A136" s="793">
        <v>127</v>
      </c>
      <c r="B136" s="794"/>
      <c r="C136" s="794"/>
      <c r="D136" s="795" t="s">
        <v>3659</v>
      </c>
      <c r="E136" s="206" t="s">
        <v>731</v>
      </c>
      <c r="F136" s="211" t="s">
        <v>764</v>
      </c>
      <c r="G136" s="232"/>
      <c r="H136" s="232"/>
      <c r="I136" s="207" t="s">
        <v>11</v>
      </c>
      <c r="J136" s="233"/>
      <c r="K136" s="232"/>
      <c r="L136" s="234"/>
      <c r="M136" s="235" t="s">
        <v>3752</v>
      </c>
      <c r="N136" s="275"/>
    </row>
    <row r="137" spans="1:14" s="101" customFormat="1" ht="16.5" customHeight="1">
      <c r="A137" s="793">
        <v>128</v>
      </c>
      <c r="B137" s="794"/>
      <c r="C137" s="794"/>
      <c r="D137" s="795" t="s">
        <v>3659</v>
      </c>
      <c r="E137" s="206" t="s">
        <v>734</v>
      </c>
      <c r="F137" s="211" t="s">
        <v>764</v>
      </c>
      <c r="G137" s="232"/>
      <c r="H137" s="232"/>
      <c r="I137" s="207" t="s">
        <v>11</v>
      </c>
      <c r="J137" s="233"/>
      <c r="K137" s="232"/>
      <c r="L137" s="234"/>
      <c r="M137" s="235" t="s">
        <v>3753</v>
      </c>
      <c r="N137" s="275"/>
    </row>
    <row r="138" spans="1:14" s="133" customFormat="1" ht="18" customHeight="1">
      <c r="A138" s="793">
        <v>129</v>
      </c>
      <c r="B138" s="794"/>
      <c r="C138" s="794"/>
      <c r="D138" s="795" t="s">
        <v>3659</v>
      </c>
      <c r="E138" s="206" t="s">
        <v>767</v>
      </c>
      <c r="F138" s="211" t="s">
        <v>768</v>
      </c>
      <c r="G138" s="212"/>
      <c r="H138" s="212"/>
      <c r="I138" s="207" t="s">
        <v>11</v>
      </c>
      <c r="J138" s="223"/>
      <c r="K138" s="223"/>
      <c r="L138" s="214"/>
      <c r="M138" s="224" t="s">
        <v>3754</v>
      </c>
      <c r="N138" s="274"/>
    </row>
    <row r="139" spans="1:14" s="133" customFormat="1" ht="18" customHeight="1">
      <c r="A139" s="793">
        <v>130</v>
      </c>
      <c r="B139" s="794"/>
      <c r="C139" s="794"/>
      <c r="D139" s="795" t="s">
        <v>3659</v>
      </c>
      <c r="E139" s="206" t="s">
        <v>767</v>
      </c>
      <c r="F139" s="211" t="s">
        <v>770</v>
      </c>
      <c r="G139" s="212"/>
      <c r="H139" s="212"/>
      <c r="I139" s="207" t="s">
        <v>11</v>
      </c>
      <c r="J139" s="223"/>
      <c r="K139" s="223"/>
      <c r="L139" s="214"/>
      <c r="M139" s="224" t="s">
        <v>3755</v>
      </c>
      <c r="N139" s="274"/>
    </row>
    <row r="140" spans="1:14" s="133" customFormat="1" ht="18" customHeight="1">
      <c r="A140" s="793">
        <v>131</v>
      </c>
      <c r="B140" s="794"/>
      <c r="C140" s="794"/>
      <c r="D140" s="795" t="s">
        <v>3659</v>
      </c>
      <c r="E140" s="206" t="s">
        <v>767</v>
      </c>
      <c r="F140" s="211" t="s">
        <v>764</v>
      </c>
      <c r="G140" s="212"/>
      <c r="H140" s="212"/>
      <c r="I140" s="207" t="s">
        <v>11</v>
      </c>
      <c r="J140" s="223"/>
      <c r="K140" s="223"/>
      <c r="L140" s="214"/>
      <c r="M140" s="224" t="s">
        <v>3756</v>
      </c>
      <c r="N140" s="274"/>
    </row>
    <row r="141" spans="1:14" s="133" customFormat="1" ht="18" customHeight="1">
      <c r="A141" s="793">
        <v>132</v>
      </c>
      <c r="B141" s="794"/>
      <c r="C141" s="794"/>
      <c r="D141" s="795" t="s">
        <v>3659</v>
      </c>
      <c r="E141" s="206" t="s">
        <v>3757</v>
      </c>
      <c r="F141" s="218" t="s">
        <v>773</v>
      </c>
      <c r="G141" s="212" t="s">
        <v>3758</v>
      </c>
      <c r="H141" s="212" t="s">
        <v>3758</v>
      </c>
      <c r="I141" s="207" t="s">
        <v>11</v>
      </c>
      <c r="J141" s="223"/>
      <c r="K141" s="223"/>
      <c r="L141" s="214"/>
      <c r="M141" s="224" t="s">
        <v>3759</v>
      </c>
      <c r="N141" s="274"/>
    </row>
    <row r="142" spans="1:14" s="133" customFormat="1" ht="18" customHeight="1">
      <c r="A142" s="793">
        <v>133</v>
      </c>
      <c r="B142" s="794"/>
      <c r="C142" s="794"/>
      <c r="D142" s="795" t="s">
        <v>3659</v>
      </c>
      <c r="E142" s="206" t="s">
        <v>3757</v>
      </c>
      <c r="F142" s="218" t="s">
        <v>3760</v>
      </c>
      <c r="G142" s="757" t="s">
        <v>3761</v>
      </c>
      <c r="H142" s="757" t="s">
        <v>3761</v>
      </c>
      <c r="I142" s="207" t="s">
        <v>11</v>
      </c>
      <c r="J142" s="214"/>
      <c r="K142" s="223"/>
      <c r="L142" s="214"/>
      <c r="M142" s="237" t="s">
        <v>3762</v>
      </c>
      <c r="N142" s="274"/>
    </row>
    <row r="143" spans="1:14" s="133" customFormat="1" ht="18" customHeight="1">
      <c r="A143" s="793">
        <v>134</v>
      </c>
      <c r="B143" s="794"/>
      <c r="C143" s="794"/>
      <c r="D143" s="795" t="s">
        <v>3659</v>
      </c>
      <c r="E143" s="206" t="s">
        <v>767</v>
      </c>
      <c r="F143" s="218" t="s">
        <v>779</v>
      </c>
      <c r="G143" s="253" t="s">
        <v>89</v>
      </c>
      <c r="H143" s="253" t="s">
        <v>89</v>
      </c>
      <c r="I143" s="254" t="s">
        <v>11</v>
      </c>
      <c r="J143" s="223"/>
      <c r="K143" s="223"/>
      <c r="L143" s="214"/>
      <c r="M143" s="239" t="s">
        <v>3763</v>
      </c>
      <c r="N143" s="274"/>
    </row>
    <row r="144" spans="1:14" s="133" customFormat="1" ht="18" customHeight="1">
      <c r="A144" s="793">
        <v>135</v>
      </c>
      <c r="B144" s="794"/>
      <c r="C144" s="794"/>
      <c r="D144" s="795" t="s">
        <v>3659</v>
      </c>
      <c r="E144" s="206" t="s">
        <v>767</v>
      </c>
      <c r="F144" s="211" t="s">
        <v>781</v>
      </c>
      <c r="G144" s="253" t="s">
        <v>782</v>
      </c>
      <c r="H144" s="253" t="s">
        <v>782</v>
      </c>
      <c r="I144" s="254" t="s">
        <v>11</v>
      </c>
      <c r="J144" s="223"/>
      <c r="K144" s="223"/>
      <c r="L144" s="214"/>
      <c r="M144" s="224" t="s">
        <v>3764</v>
      </c>
      <c r="N144" s="274"/>
    </row>
    <row r="145" spans="1:15" s="101" customFormat="1" ht="16.5" customHeight="1">
      <c r="A145" s="793">
        <v>136</v>
      </c>
      <c r="B145" s="794"/>
      <c r="C145" s="794"/>
      <c r="D145" s="795" t="s">
        <v>3659</v>
      </c>
      <c r="E145" s="206" t="s">
        <v>767</v>
      </c>
      <c r="F145" s="211" t="s">
        <v>784</v>
      </c>
      <c r="G145" s="253" t="s">
        <v>785</v>
      </c>
      <c r="H145" s="253" t="s">
        <v>785</v>
      </c>
      <c r="I145" s="254" t="s">
        <v>11</v>
      </c>
      <c r="J145" s="234"/>
      <c r="K145" s="232"/>
      <c r="L145" s="234"/>
      <c r="M145" s="964"/>
      <c r="N145" s="275"/>
    </row>
    <row r="146" spans="1:15" s="101" customFormat="1" ht="16.5" customHeight="1">
      <c r="A146" s="793">
        <v>137</v>
      </c>
      <c r="B146" s="794"/>
      <c r="C146" s="794"/>
      <c r="D146" s="795" t="s">
        <v>3659</v>
      </c>
      <c r="E146" s="206" t="s">
        <v>767</v>
      </c>
      <c r="F146" s="211" t="s">
        <v>787</v>
      </c>
      <c r="G146" s="253" t="s">
        <v>785</v>
      </c>
      <c r="H146" s="253" t="s">
        <v>785</v>
      </c>
      <c r="I146" s="254" t="s">
        <v>11</v>
      </c>
      <c r="J146" s="234"/>
      <c r="K146" s="232"/>
      <c r="L146" s="234"/>
      <c r="M146" s="964"/>
      <c r="N146" s="275"/>
    </row>
    <row r="147" spans="1:15" s="101" customFormat="1" ht="16.5" customHeight="1">
      <c r="A147" s="793">
        <v>138</v>
      </c>
      <c r="B147" s="794"/>
      <c r="C147" s="794"/>
      <c r="D147" s="795" t="s">
        <v>3659</v>
      </c>
      <c r="E147" s="206" t="s">
        <v>767</v>
      </c>
      <c r="F147" s="211" t="s">
        <v>789</v>
      </c>
      <c r="G147" s="253" t="s">
        <v>785</v>
      </c>
      <c r="H147" s="253" t="s">
        <v>785</v>
      </c>
      <c r="I147" s="254" t="s">
        <v>11</v>
      </c>
      <c r="J147" s="234"/>
      <c r="K147" s="232"/>
      <c r="L147" s="234"/>
      <c r="M147" s="964"/>
      <c r="N147" s="275"/>
    </row>
    <row r="148" spans="1:15" s="101" customFormat="1" ht="16.5" customHeight="1">
      <c r="A148" s="793">
        <v>139</v>
      </c>
      <c r="B148" s="794"/>
      <c r="C148" s="794"/>
      <c r="D148" s="795" t="s">
        <v>3659</v>
      </c>
      <c r="E148" s="206" t="s">
        <v>767</v>
      </c>
      <c r="F148" s="211" t="s">
        <v>791</v>
      </c>
      <c r="G148" s="757" t="s">
        <v>3765</v>
      </c>
      <c r="H148" s="757" t="s">
        <v>3765</v>
      </c>
      <c r="I148" s="254" t="s">
        <v>11</v>
      </c>
      <c r="J148" s="234"/>
      <c r="K148" s="232"/>
      <c r="L148" s="234"/>
      <c r="M148" s="964"/>
      <c r="N148" s="275"/>
    </row>
    <row r="149" spans="1:15" s="101" customFormat="1" ht="16.5" customHeight="1">
      <c r="A149" s="793">
        <v>140</v>
      </c>
      <c r="B149" s="794"/>
      <c r="C149" s="794"/>
      <c r="D149" s="795" t="s">
        <v>3659</v>
      </c>
      <c r="E149" s="206" t="s">
        <v>767</v>
      </c>
      <c r="F149" s="211" t="s">
        <v>793</v>
      </c>
      <c r="G149" s="757" t="s">
        <v>3765</v>
      </c>
      <c r="H149" s="757" t="s">
        <v>3765</v>
      </c>
      <c r="I149" s="254" t="s">
        <v>11</v>
      </c>
      <c r="J149" s="234"/>
      <c r="K149" s="232"/>
      <c r="L149" s="234"/>
      <c r="M149" s="964"/>
      <c r="N149" s="275"/>
    </row>
    <row r="150" spans="1:15" s="101" customFormat="1" ht="16.5" customHeight="1">
      <c r="A150" s="793">
        <v>141</v>
      </c>
      <c r="B150" s="794"/>
      <c r="C150" s="794"/>
      <c r="D150" s="795" t="s">
        <v>3659</v>
      </c>
      <c r="E150" s="206" t="s">
        <v>767</v>
      </c>
      <c r="F150" s="211" t="s">
        <v>795</v>
      </c>
      <c r="G150" s="757" t="s">
        <v>3765</v>
      </c>
      <c r="H150" s="757" t="s">
        <v>3765</v>
      </c>
      <c r="I150" s="254" t="s">
        <v>11</v>
      </c>
      <c r="J150" s="234"/>
      <c r="K150" s="232"/>
      <c r="L150" s="234"/>
      <c r="M150" s="964"/>
      <c r="N150" s="275"/>
    </row>
    <row r="151" spans="1:15" s="101" customFormat="1" ht="16.5" customHeight="1">
      <c r="A151" s="793">
        <v>142</v>
      </c>
      <c r="B151" s="794"/>
      <c r="C151" s="794"/>
      <c r="D151" s="795" t="s">
        <v>3659</v>
      </c>
      <c r="E151" s="206" t="s">
        <v>767</v>
      </c>
      <c r="F151" s="211" t="s">
        <v>797</v>
      </c>
      <c r="G151" s="232" t="s">
        <v>798</v>
      </c>
      <c r="H151" s="232" t="s">
        <v>798</v>
      </c>
      <c r="I151" s="207" t="s">
        <v>11</v>
      </c>
      <c r="J151" s="234"/>
      <c r="K151" s="232"/>
      <c r="L151" s="234"/>
      <c r="M151" s="964"/>
      <c r="N151" s="275"/>
    </row>
    <row r="152" spans="1:15" ht="18" customHeight="1">
      <c r="A152" s="793">
        <v>143</v>
      </c>
      <c r="B152" s="794"/>
      <c r="C152" s="794"/>
      <c r="D152" s="795" t="s">
        <v>3659</v>
      </c>
      <c r="E152" s="206" t="s">
        <v>3766</v>
      </c>
      <c r="F152" s="206" t="s">
        <v>54</v>
      </c>
      <c r="G152" s="205"/>
      <c r="H152" s="205"/>
      <c r="I152" s="207" t="s">
        <v>11</v>
      </c>
      <c r="J152" s="208"/>
      <c r="K152" s="208"/>
      <c r="L152" s="209"/>
      <c r="M152" s="228" t="s">
        <v>3767</v>
      </c>
      <c r="N152" s="271"/>
    </row>
    <row r="153" spans="1:15" ht="16.5" customHeight="1">
      <c r="A153" s="793">
        <v>144</v>
      </c>
      <c r="B153" s="794"/>
      <c r="C153" s="794"/>
      <c r="D153" s="795" t="s">
        <v>3659</v>
      </c>
      <c r="E153" s="206" t="s">
        <v>53</v>
      </c>
      <c r="F153" s="206" t="s">
        <v>55</v>
      </c>
      <c r="G153" s="205"/>
      <c r="H153" s="205"/>
      <c r="I153" s="207" t="s">
        <v>11</v>
      </c>
      <c r="J153" s="208"/>
      <c r="K153" s="208"/>
      <c r="L153" s="209"/>
      <c r="M153" s="217" t="s">
        <v>3768</v>
      </c>
      <c r="N153" s="271"/>
      <c r="O153" s="137"/>
    </row>
    <row r="154" spans="1:15" ht="16.5" customHeight="1">
      <c r="A154" s="793">
        <v>145</v>
      </c>
      <c r="B154" s="794"/>
      <c r="C154" s="794"/>
      <c r="D154" s="795" t="s">
        <v>3659</v>
      </c>
      <c r="E154" s="206" t="s">
        <v>53</v>
      </c>
      <c r="F154" s="240" t="s">
        <v>61</v>
      </c>
      <c r="G154" s="205"/>
      <c r="H154" s="205"/>
      <c r="I154" s="207" t="s">
        <v>11</v>
      </c>
      <c r="J154" s="208"/>
      <c r="K154" s="208"/>
      <c r="L154" s="209"/>
      <c r="M154" s="241" t="s">
        <v>3769</v>
      </c>
      <c r="N154" s="276"/>
      <c r="O154" s="137"/>
    </row>
    <row r="155" spans="1:15" ht="16.5" customHeight="1">
      <c r="A155" s="793">
        <v>146</v>
      </c>
      <c r="B155" s="794"/>
      <c r="C155" s="794"/>
      <c r="D155" s="795" t="s">
        <v>3659</v>
      </c>
      <c r="E155" s="206" t="s">
        <v>53</v>
      </c>
      <c r="F155" s="206" t="s">
        <v>1011</v>
      </c>
      <c r="G155" s="205"/>
      <c r="H155" s="205"/>
      <c r="I155" s="207" t="s">
        <v>11</v>
      </c>
      <c r="J155" s="208"/>
      <c r="K155" s="208"/>
      <c r="L155" s="209"/>
      <c r="M155" s="217" t="s">
        <v>57</v>
      </c>
      <c r="N155" s="271"/>
      <c r="O155" s="134"/>
    </row>
    <row r="156" spans="1:15" ht="16.5" customHeight="1">
      <c r="A156" s="793">
        <v>147</v>
      </c>
      <c r="B156" s="794"/>
      <c r="C156" s="794"/>
      <c r="D156" s="795" t="s">
        <v>3659</v>
      </c>
      <c r="E156" s="206" t="s">
        <v>53</v>
      </c>
      <c r="F156" s="206" t="s">
        <v>58</v>
      </c>
      <c r="G156" s="205"/>
      <c r="H156" s="205"/>
      <c r="I156" s="207" t="s">
        <v>11</v>
      </c>
      <c r="J156" s="208"/>
      <c r="K156" s="208"/>
      <c r="L156" s="209"/>
      <c r="M156" s="217" t="s">
        <v>59</v>
      </c>
      <c r="N156" s="271"/>
      <c r="O156" s="137"/>
    </row>
    <row r="157" spans="1:15" ht="16.5" customHeight="1">
      <c r="A157" s="793">
        <v>148</v>
      </c>
      <c r="B157" s="794"/>
      <c r="C157" s="794"/>
      <c r="D157" s="795" t="s">
        <v>3659</v>
      </c>
      <c r="E157" s="206" t="s">
        <v>53</v>
      </c>
      <c r="F157" s="206" t="s">
        <v>3770</v>
      </c>
      <c r="G157" s="205"/>
      <c r="H157" s="205"/>
      <c r="I157" s="207" t="s">
        <v>11</v>
      </c>
      <c r="J157" s="208"/>
      <c r="K157" s="208"/>
      <c r="L157" s="209"/>
      <c r="M157" s="217" t="s">
        <v>3771</v>
      </c>
      <c r="N157" s="271"/>
      <c r="O157" s="134"/>
    </row>
    <row r="158" spans="1:15" s="101" customFormat="1" ht="17.25" customHeight="1">
      <c r="A158" s="793">
        <v>149</v>
      </c>
      <c r="B158" s="794"/>
      <c r="C158" s="794"/>
      <c r="D158" s="795" t="s">
        <v>3659</v>
      </c>
      <c r="E158" s="760" t="s">
        <v>168</v>
      </c>
      <c r="F158" s="206" t="s">
        <v>3772</v>
      </c>
      <c r="G158" s="490" t="s">
        <v>3485</v>
      </c>
      <c r="H158" s="490" t="s">
        <v>3485</v>
      </c>
      <c r="I158" s="207" t="s">
        <v>11</v>
      </c>
      <c r="J158" s="232"/>
      <c r="K158" s="232"/>
      <c r="L158" s="243"/>
      <c r="M158" s="244" t="s">
        <v>3773</v>
      </c>
      <c r="N158" s="277"/>
      <c r="O158" s="100"/>
    </row>
    <row r="159" spans="1:15" s="101" customFormat="1" ht="16.5" customHeight="1">
      <c r="A159" s="793">
        <v>150</v>
      </c>
      <c r="B159" s="794"/>
      <c r="C159" s="794"/>
      <c r="D159" s="795" t="s">
        <v>3659</v>
      </c>
      <c r="E159" s="760" t="s">
        <v>168</v>
      </c>
      <c r="F159" s="760" t="s">
        <v>3774</v>
      </c>
      <c r="G159" s="490" t="s">
        <v>3775</v>
      </c>
      <c r="H159" s="490" t="s">
        <v>3775</v>
      </c>
      <c r="I159" s="207" t="s">
        <v>11</v>
      </c>
      <c r="J159" s="232"/>
      <c r="K159" s="232"/>
      <c r="L159" s="243"/>
      <c r="M159" s="761" t="s">
        <v>3776</v>
      </c>
      <c r="N159" s="277"/>
      <c r="O159" s="100"/>
    </row>
    <row r="160" spans="1:15" s="101" customFormat="1" ht="16.5" customHeight="1">
      <c r="A160" s="793">
        <v>151</v>
      </c>
      <c r="B160" s="794"/>
      <c r="C160" s="794"/>
      <c r="D160" s="795" t="s">
        <v>3659</v>
      </c>
      <c r="E160" s="760" t="s">
        <v>168</v>
      </c>
      <c r="F160" s="760" t="s">
        <v>3777</v>
      </c>
      <c r="G160" s="232" t="s">
        <v>3483</v>
      </c>
      <c r="H160" s="232" t="s">
        <v>3483</v>
      </c>
      <c r="I160" s="207" t="s">
        <v>11</v>
      </c>
      <c r="J160" s="232"/>
      <c r="K160" s="232"/>
      <c r="L160" s="243"/>
      <c r="M160" s="244" t="s">
        <v>3778</v>
      </c>
      <c r="N160" s="277"/>
      <c r="O160" s="100"/>
    </row>
    <row r="161" spans="1:15" s="101" customFormat="1" ht="16.5" customHeight="1">
      <c r="A161" s="793">
        <v>152</v>
      </c>
      <c r="B161" s="794"/>
      <c r="C161" s="794"/>
      <c r="D161" s="795" t="s">
        <v>3659</v>
      </c>
      <c r="E161" s="760" t="s">
        <v>168</v>
      </c>
      <c r="F161" s="760" t="s">
        <v>3779</v>
      </c>
      <c r="G161" s="232" t="s">
        <v>3483</v>
      </c>
      <c r="H161" s="232" t="s">
        <v>3483</v>
      </c>
      <c r="I161" s="207" t="s">
        <v>11</v>
      </c>
      <c r="J161" s="232"/>
      <c r="K161" s="232"/>
      <c r="L161" s="243"/>
      <c r="M161" s="244" t="s">
        <v>3780</v>
      </c>
      <c r="N161" s="277"/>
      <c r="O161" s="100"/>
    </row>
    <row r="162" spans="1:15" s="101" customFormat="1" ht="16.5" customHeight="1">
      <c r="A162" s="793">
        <v>153</v>
      </c>
      <c r="B162" s="794"/>
      <c r="C162" s="794"/>
      <c r="D162" s="795" t="s">
        <v>3659</v>
      </c>
      <c r="E162" s="760" t="s">
        <v>168</v>
      </c>
      <c r="F162" s="760" t="s">
        <v>3781</v>
      </c>
      <c r="G162" s="232" t="s">
        <v>3483</v>
      </c>
      <c r="H162" s="232" t="s">
        <v>3483</v>
      </c>
      <c r="I162" s="207" t="s">
        <v>11</v>
      </c>
      <c r="J162" s="232"/>
      <c r="K162" s="232"/>
      <c r="L162" s="243"/>
      <c r="M162" s="244" t="s">
        <v>3782</v>
      </c>
      <c r="N162" s="277"/>
      <c r="O162" s="100"/>
    </row>
    <row r="163" spans="1:15" ht="16.5" customHeight="1">
      <c r="A163" s="793">
        <v>154</v>
      </c>
      <c r="B163" s="794"/>
      <c r="C163" s="794"/>
      <c r="D163" s="795" t="s">
        <v>3659</v>
      </c>
      <c r="E163" s="206" t="s">
        <v>168</v>
      </c>
      <c r="F163" s="206" t="s">
        <v>1183</v>
      </c>
      <c r="G163" s="232" t="s">
        <v>3483</v>
      </c>
      <c r="H163" s="232" t="s">
        <v>3483</v>
      </c>
      <c r="I163" s="207" t="s">
        <v>11</v>
      </c>
      <c r="J163" s="208"/>
      <c r="K163" s="208"/>
      <c r="L163" s="209"/>
      <c r="M163" s="245" t="s">
        <v>3783</v>
      </c>
      <c r="N163" s="271"/>
    </row>
    <row r="164" spans="1:15" s="101" customFormat="1" ht="16.5" customHeight="1">
      <c r="A164" s="793">
        <v>155</v>
      </c>
      <c r="B164" s="794"/>
      <c r="C164" s="794"/>
      <c r="D164" s="795" t="s">
        <v>3659</v>
      </c>
      <c r="E164" s="760" t="s">
        <v>168</v>
      </c>
      <c r="F164" s="760" t="s">
        <v>3784</v>
      </c>
      <c r="G164" s="232" t="s">
        <v>169</v>
      </c>
      <c r="H164" s="232" t="s">
        <v>169</v>
      </c>
      <c r="I164" s="207" t="s">
        <v>11</v>
      </c>
      <c r="J164" s="232"/>
      <c r="K164" s="232"/>
      <c r="L164" s="246" t="s">
        <v>3785</v>
      </c>
      <c r="M164" s="965" t="s">
        <v>3480</v>
      </c>
      <c r="N164" s="277"/>
      <c r="O164" s="100"/>
    </row>
    <row r="165" spans="1:15" s="101" customFormat="1" ht="16.5" customHeight="1">
      <c r="A165" s="793">
        <v>156</v>
      </c>
      <c r="B165" s="794"/>
      <c r="C165" s="794"/>
      <c r="D165" s="795" t="s">
        <v>3659</v>
      </c>
      <c r="E165" s="760" t="s">
        <v>168</v>
      </c>
      <c r="F165" s="760" t="s">
        <v>3481</v>
      </c>
      <c r="G165" s="232" t="s">
        <v>169</v>
      </c>
      <c r="H165" s="232" t="s">
        <v>169</v>
      </c>
      <c r="I165" s="207" t="s">
        <v>11</v>
      </c>
      <c r="J165" s="232"/>
      <c r="K165" s="232"/>
      <c r="L165" s="247"/>
      <c r="M165" s="965"/>
      <c r="N165" s="277"/>
      <c r="O165" s="100"/>
    </row>
    <row r="166" spans="1:15" s="101" customFormat="1" ht="16.5" customHeight="1">
      <c r="A166" s="793">
        <v>157</v>
      </c>
      <c r="B166" s="794"/>
      <c r="C166" s="794"/>
      <c r="D166" s="795" t="s">
        <v>3659</v>
      </c>
      <c r="E166" s="760" t="s">
        <v>168</v>
      </c>
      <c r="F166" s="760" t="s">
        <v>1599</v>
      </c>
      <c r="G166" s="232" t="s">
        <v>169</v>
      </c>
      <c r="H166" s="232" t="s">
        <v>169</v>
      </c>
      <c r="I166" s="207" t="s">
        <v>11</v>
      </c>
      <c r="J166" s="232"/>
      <c r="K166" s="232"/>
      <c r="L166" s="247"/>
      <c r="M166" s="965"/>
      <c r="N166" s="277"/>
      <c r="O166" s="100"/>
    </row>
    <row r="167" spans="1:15" s="101" customFormat="1" ht="16.5" customHeight="1">
      <c r="A167" s="793">
        <v>158</v>
      </c>
      <c r="B167" s="794"/>
      <c r="C167" s="794"/>
      <c r="D167" s="795" t="s">
        <v>3659</v>
      </c>
      <c r="E167" s="760" t="s">
        <v>168</v>
      </c>
      <c r="F167" s="760" t="s">
        <v>1596</v>
      </c>
      <c r="G167" s="232" t="s">
        <v>169</v>
      </c>
      <c r="H167" s="232" t="s">
        <v>169</v>
      </c>
      <c r="I167" s="207" t="s">
        <v>11</v>
      </c>
      <c r="J167" s="232"/>
      <c r="K167" s="232"/>
      <c r="L167" s="247"/>
      <c r="M167" s="965"/>
      <c r="N167" s="277"/>
      <c r="O167" s="100"/>
    </row>
    <row r="168" spans="1:15" s="101" customFormat="1" ht="16.5" customHeight="1">
      <c r="A168" s="793">
        <v>159</v>
      </c>
      <c r="B168" s="794"/>
      <c r="C168" s="794"/>
      <c r="D168" s="795" t="s">
        <v>3659</v>
      </c>
      <c r="E168" s="760" t="s">
        <v>168</v>
      </c>
      <c r="F168" s="760" t="s">
        <v>1600</v>
      </c>
      <c r="G168" s="232" t="s">
        <v>169</v>
      </c>
      <c r="H168" s="232" t="s">
        <v>169</v>
      </c>
      <c r="I168" s="207" t="s">
        <v>11</v>
      </c>
      <c r="J168" s="232"/>
      <c r="K168" s="232"/>
      <c r="L168" s="247"/>
      <c r="M168" s="965"/>
      <c r="N168" s="277"/>
      <c r="O168" s="100"/>
    </row>
    <row r="169" spans="1:15" s="101" customFormat="1" ht="16.5" customHeight="1">
      <c r="A169" s="793">
        <v>160</v>
      </c>
      <c r="B169" s="794"/>
      <c r="C169" s="794"/>
      <c r="D169" s="795" t="s">
        <v>3659</v>
      </c>
      <c r="E169" s="760" t="s">
        <v>168</v>
      </c>
      <c r="F169" s="760" t="s">
        <v>3482</v>
      </c>
      <c r="G169" s="232" t="s">
        <v>3483</v>
      </c>
      <c r="H169" s="232" t="s">
        <v>3483</v>
      </c>
      <c r="I169" s="207" t="s">
        <v>11</v>
      </c>
      <c r="J169" s="232"/>
      <c r="K169" s="232"/>
      <c r="L169" s="247"/>
      <c r="M169" s="965"/>
      <c r="N169" s="277"/>
      <c r="O169" s="100"/>
    </row>
    <row r="170" spans="1:15" s="101" customFormat="1" ht="16.5" customHeight="1">
      <c r="A170" s="793">
        <v>161</v>
      </c>
      <c r="B170" s="794"/>
      <c r="C170" s="794"/>
      <c r="D170" s="795" t="s">
        <v>3659</v>
      </c>
      <c r="E170" s="760" t="s">
        <v>168</v>
      </c>
      <c r="F170" s="760" t="s">
        <v>3484</v>
      </c>
      <c r="G170" s="490" t="s">
        <v>3485</v>
      </c>
      <c r="H170" s="490" t="s">
        <v>3485</v>
      </c>
      <c r="I170" s="207" t="s">
        <v>11</v>
      </c>
      <c r="J170" s="232"/>
      <c r="K170" s="232"/>
      <c r="L170" s="247"/>
      <c r="M170" s="496" t="s">
        <v>3786</v>
      </c>
      <c r="N170" s="277"/>
      <c r="O170" s="100"/>
    </row>
    <row r="171" spans="1:15" s="101" customFormat="1" ht="16.5" customHeight="1">
      <c r="A171" s="793">
        <v>162</v>
      </c>
      <c r="B171" s="794"/>
      <c r="C171" s="794"/>
      <c r="D171" s="795" t="s">
        <v>3659</v>
      </c>
      <c r="E171" s="760" t="s">
        <v>168</v>
      </c>
      <c r="F171" s="760" t="s">
        <v>3787</v>
      </c>
      <c r="G171" s="490" t="s">
        <v>3775</v>
      </c>
      <c r="H171" s="490" t="s">
        <v>3775</v>
      </c>
      <c r="I171" s="207" t="s">
        <v>11</v>
      </c>
      <c r="J171" s="232"/>
      <c r="K171" s="232"/>
      <c r="L171" s="247"/>
      <c r="M171" s="761" t="s">
        <v>3788</v>
      </c>
      <c r="N171" s="277"/>
      <c r="O171" s="100"/>
    </row>
    <row r="172" spans="1:15" s="101" customFormat="1" ht="16.5" customHeight="1">
      <c r="A172" s="793">
        <v>163</v>
      </c>
      <c r="B172" s="794"/>
      <c r="C172" s="794"/>
      <c r="D172" s="795" t="s">
        <v>3659</v>
      </c>
      <c r="E172" s="760" t="s">
        <v>168</v>
      </c>
      <c r="F172" s="760" t="s">
        <v>3789</v>
      </c>
      <c r="G172" s="232" t="s">
        <v>3483</v>
      </c>
      <c r="H172" s="232" t="s">
        <v>3483</v>
      </c>
      <c r="I172" s="207" t="s">
        <v>11</v>
      </c>
      <c r="J172" s="232"/>
      <c r="K172" s="232"/>
      <c r="L172" s="247"/>
      <c r="M172" s="244" t="s">
        <v>3790</v>
      </c>
      <c r="N172" s="277"/>
      <c r="O172" s="100"/>
    </row>
    <row r="173" spans="1:15" s="101" customFormat="1" ht="16.5" customHeight="1">
      <c r="A173" s="793">
        <v>164</v>
      </c>
      <c r="B173" s="794"/>
      <c r="C173" s="794"/>
      <c r="D173" s="795" t="s">
        <v>3659</v>
      </c>
      <c r="E173" s="760" t="s">
        <v>168</v>
      </c>
      <c r="F173" s="760" t="s">
        <v>3791</v>
      </c>
      <c r="G173" s="232" t="s">
        <v>3483</v>
      </c>
      <c r="H173" s="232" t="s">
        <v>3483</v>
      </c>
      <c r="I173" s="207" t="s">
        <v>11</v>
      </c>
      <c r="J173" s="232"/>
      <c r="K173" s="232"/>
      <c r="L173" s="247"/>
      <c r="M173" s="244" t="s">
        <v>3792</v>
      </c>
      <c r="N173" s="277"/>
      <c r="O173" s="100"/>
    </row>
    <row r="174" spans="1:15" s="101" customFormat="1" ht="16.5" customHeight="1">
      <c r="A174" s="793">
        <v>165</v>
      </c>
      <c r="B174" s="794"/>
      <c r="C174" s="794"/>
      <c r="D174" s="795" t="s">
        <v>3659</v>
      </c>
      <c r="E174" s="760" t="s">
        <v>168</v>
      </c>
      <c r="F174" s="760" t="s">
        <v>3793</v>
      </c>
      <c r="G174" s="232" t="s">
        <v>3483</v>
      </c>
      <c r="H174" s="232" t="s">
        <v>3483</v>
      </c>
      <c r="I174" s="207" t="s">
        <v>11</v>
      </c>
      <c r="J174" s="232"/>
      <c r="K174" s="232"/>
      <c r="L174" s="247"/>
      <c r="M174" s="244" t="s">
        <v>3794</v>
      </c>
      <c r="N174" s="277"/>
      <c r="O174" s="100"/>
    </row>
    <row r="175" spans="1:15" ht="16.5" customHeight="1">
      <c r="A175" s="793">
        <v>166</v>
      </c>
      <c r="B175" s="794"/>
      <c r="C175" s="794"/>
      <c r="D175" s="795" t="s">
        <v>3659</v>
      </c>
      <c r="E175" s="760" t="s">
        <v>168</v>
      </c>
      <c r="F175" s="206" t="s">
        <v>1184</v>
      </c>
      <c r="G175" s="232" t="s">
        <v>3483</v>
      </c>
      <c r="H175" s="232" t="s">
        <v>3483</v>
      </c>
      <c r="I175" s="207" t="s">
        <v>11</v>
      </c>
      <c r="J175" s="208"/>
      <c r="K175" s="208"/>
      <c r="L175" s="209"/>
      <c r="M175" s="245" t="s">
        <v>3795</v>
      </c>
      <c r="N175" s="271"/>
    </row>
    <row r="176" spans="1:15" s="101" customFormat="1" ht="16.5" customHeight="1">
      <c r="A176" s="793">
        <v>167</v>
      </c>
      <c r="B176" s="794"/>
      <c r="C176" s="794"/>
      <c r="D176" s="795" t="s">
        <v>3659</v>
      </c>
      <c r="E176" s="760" t="s">
        <v>168</v>
      </c>
      <c r="F176" s="760" t="s">
        <v>3796</v>
      </c>
      <c r="G176" s="232" t="s">
        <v>169</v>
      </c>
      <c r="H176" s="232" t="s">
        <v>169</v>
      </c>
      <c r="I176" s="207" t="s">
        <v>11</v>
      </c>
      <c r="J176" s="232"/>
      <c r="K176" s="232"/>
      <c r="L176" s="246" t="s">
        <v>3797</v>
      </c>
      <c r="M176" s="965" t="s">
        <v>1994</v>
      </c>
      <c r="N176" s="277"/>
      <c r="O176" s="100"/>
    </row>
    <row r="177" spans="1:15" s="101" customFormat="1" ht="16.5" customHeight="1">
      <c r="A177" s="793">
        <v>168</v>
      </c>
      <c r="B177" s="794"/>
      <c r="C177" s="794"/>
      <c r="D177" s="795" t="s">
        <v>3659</v>
      </c>
      <c r="E177" s="760" t="s">
        <v>168</v>
      </c>
      <c r="F177" s="760" t="s">
        <v>3798</v>
      </c>
      <c r="G177" s="232" t="s">
        <v>169</v>
      </c>
      <c r="H177" s="232" t="s">
        <v>169</v>
      </c>
      <c r="I177" s="207" t="s">
        <v>11</v>
      </c>
      <c r="J177" s="232"/>
      <c r="K177" s="232"/>
      <c r="L177" s="247"/>
      <c r="M177" s="965"/>
      <c r="N177" s="277"/>
      <c r="O177" s="100"/>
    </row>
    <row r="178" spans="1:15" s="101" customFormat="1" ht="16.5" customHeight="1">
      <c r="A178" s="793">
        <v>169</v>
      </c>
      <c r="B178" s="794"/>
      <c r="C178" s="794"/>
      <c r="D178" s="795" t="s">
        <v>3659</v>
      </c>
      <c r="E178" s="760" t="s">
        <v>168</v>
      </c>
      <c r="F178" s="760" t="s">
        <v>1603</v>
      </c>
      <c r="G178" s="232" t="s">
        <v>169</v>
      </c>
      <c r="H178" s="232" t="s">
        <v>169</v>
      </c>
      <c r="I178" s="207" t="s">
        <v>11</v>
      </c>
      <c r="J178" s="232"/>
      <c r="K178" s="232"/>
      <c r="L178" s="247"/>
      <c r="M178" s="965"/>
      <c r="N178" s="277"/>
      <c r="O178" s="100"/>
    </row>
    <row r="179" spans="1:15" s="101" customFormat="1" ht="16.5" customHeight="1">
      <c r="A179" s="793">
        <v>170</v>
      </c>
      <c r="B179" s="794"/>
      <c r="C179" s="794"/>
      <c r="D179" s="795" t="s">
        <v>3659</v>
      </c>
      <c r="E179" s="760" t="s">
        <v>168</v>
      </c>
      <c r="F179" s="760" t="s">
        <v>1604</v>
      </c>
      <c r="G179" s="232" t="s">
        <v>169</v>
      </c>
      <c r="H179" s="232" t="s">
        <v>169</v>
      </c>
      <c r="I179" s="207" t="s">
        <v>11</v>
      </c>
      <c r="J179" s="232"/>
      <c r="K179" s="232"/>
      <c r="L179" s="246"/>
      <c r="M179" s="965"/>
      <c r="N179" s="277"/>
      <c r="O179" s="100"/>
    </row>
    <row r="180" spans="1:15" s="101" customFormat="1" ht="16.5" customHeight="1">
      <c r="A180" s="793">
        <v>171</v>
      </c>
      <c r="B180" s="794"/>
      <c r="C180" s="794"/>
      <c r="D180" s="795" t="s">
        <v>3659</v>
      </c>
      <c r="E180" s="760" t="s">
        <v>168</v>
      </c>
      <c r="F180" s="760" t="s">
        <v>1605</v>
      </c>
      <c r="G180" s="232" t="s">
        <v>169</v>
      </c>
      <c r="H180" s="232" t="s">
        <v>169</v>
      </c>
      <c r="I180" s="207" t="s">
        <v>11</v>
      </c>
      <c r="J180" s="232"/>
      <c r="K180" s="232"/>
      <c r="L180" s="246"/>
      <c r="M180" s="965"/>
      <c r="N180" s="277"/>
      <c r="O180" s="100"/>
    </row>
    <row r="181" spans="1:15" s="101" customFormat="1" ht="16.5" customHeight="1">
      <c r="A181" s="793">
        <v>172</v>
      </c>
      <c r="B181" s="794"/>
      <c r="C181" s="794"/>
      <c r="D181" s="795" t="s">
        <v>3659</v>
      </c>
      <c r="E181" s="760" t="s">
        <v>168</v>
      </c>
      <c r="F181" s="760" t="s">
        <v>3799</v>
      </c>
      <c r="G181" s="232" t="s">
        <v>3483</v>
      </c>
      <c r="H181" s="232" t="s">
        <v>3483</v>
      </c>
      <c r="I181" s="207" t="s">
        <v>11</v>
      </c>
      <c r="J181" s="232"/>
      <c r="K181" s="232"/>
      <c r="L181" s="246"/>
      <c r="M181" s="965"/>
      <c r="N181" s="277"/>
      <c r="O181" s="100"/>
    </row>
    <row r="182" spans="1:15" s="101" customFormat="1" ht="16.5" customHeight="1">
      <c r="A182" s="793">
        <v>173</v>
      </c>
      <c r="B182" s="794"/>
      <c r="C182" s="794"/>
      <c r="D182" s="795" t="s">
        <v>3659</v>
      </c>
      <c r="E182" s="760" t="s">
        <v>168</v>
      </c>
      <c r="F182" s="760" t="s">
        <v>3800</v>
      </c>
      <c r="G182" s="232" t="s">
        <v>3801</v>
      </c>
      <c r="H182" s="232" t="s">
        <v>3801</v>
      </c>
      <c r="I182" s="207" t="s">
        <v>11</v>
      </c>
      <c r="J182" s="232"/>
      <c r="K182" s="232"/>
      <c r="L182" s="246" t="s">
        <v>3802</v>
      </c>
      <c r="M182" s="938" t="s">
        <v>3803</v>
      </c>
      <c r="N182" s="277"/>
      <c r="O182" s="100"/>
    </row>
    <row r="183" spans="1:15" s="101" customFormat="1" ht="16.5" customHeight="1">
      <c r="A183" s="793">
        <v>174</v>
      </c>
      <c r="B183" s="794"/>
      <c r="C183" s="794"/>
      <c r="D183" s="795" t="s">
        <v>3659</v>
      </c>
      <c r="E183" s="760" t="s">
        <v>168</v>
      </c>
      <c r="F183" s="760" t="s">
        <v>3804</v>
      </c>
      <c r="G183" s="232" t="s">
        <v>3801</v>
      </c>
      <c r="H183" s="232" t="s">
        <v>3801</v>
      </c>
      <c r="I183" s="207" t="s">
        <v>11</v>
      </c>
      <c r="J183" s="232"/>
      <c r="K183" s="232"/>
      <c r="L183" s="247"/>
      <c r="M183" s="938"/>
      <c r="N183" s="277"/>
      <c r="O183" s="100"/>
    </row>
    <row r="184" spans="1:15" s="101" customFormat="1" ht="16.5" customHeight="1">
      <c r="A184" s="793">
        <v>175</v>
      </c>
      <c r="B184" s="794"/>
      <c r="C184" s="794"/>
      <c r="D184" s="795" t="s">
        <v>3659</v>
      </c>
      <c r="E184" s="760" t="s">
        <v>168</v>
      </c>
      <c r="F184" s="760" t="s">
        <v>3805</v>
      </c>
      <c r="G184" s="232" t="s">
        <v>3801</v>
      </c>
      <c r="H184" s="232" t="s">
        <v>3801</v>
      </c>
      <c r="I184" s="207" t="s">
        <v>11</v>
      </c>
      <c r="J184" s="232"/>
      <c r="K184" s="232"/>
      <c r="L184" s="247"/>
      <c r="M184" s="938"/>
      <c r="N184" s="277"/>
      <c r="O184" s="100"/>
    </row>
    <row r="185" spans="1:15" s="101" customFormat="1" ht="16.5" customHeight="1">
      <c r="A185" s="793">
        <v>176</v>
      </c>
      <c r="B185" s="794"/>
      <c r="C185" s="794"/>
      <c r="D185" s="795" t="s">
        <v>3659</v>
      </c>
      <c r="E185" s="760" t="s">
        <v>168</v>
      </c>
      <c r="F185" s="760" t="s">
        <v>3806</v>
      </c>
      <c r="G185" s="232" t="s">
        <v>3801</v>
      </c>
      <c r="H185" s="232" t="s">
        <v>3801</v>
      </c>
      <c r="I185" s="207" t="s">
        <v>11</v>
      </c>
      <c r="J185" s="232"/>
      <c r="K185" s="232"/>
      <c r="L185" s="246"/>
      <c r="M185" s="938"/>
      <c r="N185" s="277"/>
      <c r="O185" s="100"/>
    </row>
    <row r="186" spans="1:15" s="101" customFormat="1" ht="16.5" customHeight="1">
      <c r="A186" s="793">
        <v>177</v>
      </c>
      <c r="B186" s="794"/>
      <c r="C186" s="794"/>
      <c r="D186" s="795" t="s">
        <v>3659</v>
      </c>
      <c r="E186" s="760" t="s">
        <v>168</v>
      </c>
      <c r="F186" s="760" t="s">
        <v>3807</v>
      </c>
      <c r="G186" s="232" t="s">
        <v>3801</v>
      </c>
      <c r="H186" s="232" t="s">
        <v>3801</v>
      </c>
      <c r="I186" s="207" t="s">
        <v>11</v>
      </c>
      <c r="J186" s="232"/>
      <c r="K186" s="232"/>
      <c r="L186" s="246"/>
      <c r="M186" s="938"/>
      <c r="N186" s="277"/>
      <c r="O186" s="100"/>
    </row>
    <row r="187" spans="1:15" s="101" customFormat="1" ht="16.5" customHeight="1">
      <c r="A187" s="793">
        <v>178</v>
      </c>
      <c r="B187" s="794"/>
      <c r="C187" s="794"/>
      <c r="D187" s="795" t="s">
        <v>3659</v>
      </c>
      <c r="E187" s="760" t="s">
        <v>168</v>
      </c>
      <c r="F187" s="760" t="s">
        <v>3808</v>
      </c>
      <c r="G187" s="232" t="s">
        <v>3801</v>
      </c>
      <c r="H187" s="232" t="s">
        <v>3801</v>
      </c>
      <c r="I187" s="207" t="s">
        <v>11</v>
      </c>
      <c r="J187" s="232"/>
      <c r="K187" s="232"/>
      <c r="L187" s="246"/>
      <c r="M187" s="938" t="s">
        <v>3809</v>
      </c>
      <c r="N187" s="278"/>
      <c r="O187" s="100"/>
    </row>
    <row r="188" spans="1:15" s="101" customFormat="1" ht="16.5" customHeight="1">
      <c r="A188" s="793">
        <v>179</v>
      </c>
      <c r="B188" s="794"/>
      <c r="C188" s="794"/>
      <c r="D188" s="795" t="s">
        <v>3659</v>
      </c>
      <c r="E188" s="760" t="s">
        <v>168</v>
      </c>
      <c r="F188" s="760" t="s">
        <v>3810</v>
      </c>
      <c r="G188" s="232" t="s">
        <v>3801</v>
      </c>
      <c r="H188" s="232" t="s">
        <v>3801</v>
      </c>
      <c r="I188" s="207" t="s">
        <v>11</v>
      </c>
      <c r="J188" s="232"/>
      <c r="K188" s="232"/>
      <c r="L188" s="246"/>
      <c r="M188" s="938"/>
      <c r="N188" s="278"/>
      <c r="O188" s="100"/>
    </row>
    <row r="189" spans="1:15" s="101" customFormat="1" ht="16.5" customHeight="1">
      <c r="A189" s="793">
        <v>180</v>
      </c>
      <c r="B189" s="794"/>
      <c r="C189" s="794"/>
      <c r="D189" s="795" t="s">
        <v>3659</v>
      </c>
      <c r="E189" s="760" t="s">
        <v>168</v>
      </c>
      <c r="F189" s="760" t="s">
        <v>3811</v>
      </c>
      <c r="G189" s="232" t="s">
        <v>3801</v>
      </c>
      <c r="H189" s="232" t="s">
        <v>3801</v>
      </c>
      <c r="I189" s="207" t="s">
        <v>11</v>
      </c>
      <c r="J189" s="232"/>
      <c r="K189" s="232"/>
      <c r="L189" s="246"/>
      <c r="M189" s="938"/>
      <c r="N189" s="278"/>
      <c r="O189" s="100"/>
    </row>
    <row r="190" spans="1:15" s="101" customFormat="1" ht="16.5" customHeight="1">
      <c r="A190" s="793">
        <v>181</v>
      </c>
      <c r="B190" s="794"/>
      <c r="C190" s="794"/>
      <c r="D190" s="795" t="s">
        <v>3659</v>
      </c>
      <c r="E190" s="760" t="s">
        <v>168</v>
      </c>
      <c r="F190" s="760" t="s">
        <v>3812</v>
      </c>
      <c r="G190" s="232" t="s">
        <v>3801</v>
      </c>
      <c r="H190" s="232" t="s">
        <v>3801</v>
      </c>
      <c r="I190" s="207" t="s">
        <v>11</v>
      </c>
      <c r="J190" s="232"/>
      <c r="K190" s="232"/>
      <c r="L190" s="246"/>
      <c r="M190" s="938"/>
      <c r="N190" s="278"/>
      <c r="O190" s="100"/>
    </row>
    <row r="191" spans="1:15" s="101" customFormat="1" ht="16.5" customHeight="1">
      <c r="A191" s="793">
        <v>182</v>
      </c>
      <c r="B191" s="794"/>
      <c r="C191" s="794"/>
      <c r="D191" s="795" t="s">
        <v>3659</v>
      </c>
      <c r="E191" s="760" t="s">
        <v>168</v>
      </c>
      <c r="F191" s="760" t="s">
        <v>3813</v>
      </c>
      <c r="G191" s="232" t="s">
        <v>3801</v>
      </c>
      <c r="H191" s="232" t="s">
        <v>3801</v>
      </c>
      <c r="I191" s="207" t="s">
        <v>11</v>
      </c>
      <c r="J191" s="232"/>
      <c r="K191" s="232"/>
      <c r="L191" s="246"/>
      <c r="M191" s="938"/>
      <c r="N191" s="278"/>
      <c r="O191" s="100"/>
    </row>
    <row r="192" spans="1:15" s="101" customFormat="1" ht="16.5" customHeight="1">
      <c r="A192" s="793">
        <v>183</v>
      </c>
      <c r="B192" s="794"/>
      <c r="C192" s="794"/>
      <c r="D192" s="795" t="s">
        <v>3659</v>
      </c>
      <c r="E192" s="760" t="s">
        <v>168</v>
      </c>
      <c r="F192" s="760" t="s">
        <v>3814</v>
      </c>
      <c r="G192" s="232" t="s">
        <v>3801</v>
      </c>
      <c r="H192" s="232" t="s">
        <v>3801</v>
      </c>
      <c r="I192" s="207" t="s">
        <v>11</v>
      </c>
      <c r="J192" s="232"/>
      <c r="K192" s="232"/>
      <c r="L192" s="248"/>
      <c r="M192" s="938" t="s">
        <v>3815</v>
      </c>
      <c r="N192" s="278"/>
      <c r="O192" s="100"/>
    </row>
    <row r="193" spans="1:15" s="101" customFormat="1" ht="16.5" customHeight="1">
      <c r="A193" s="793">
        <v>184</v>
      </c>
      <c r="B193" s="794"/>
      <c r="C193" s="794"/>
      <c r="D193" s="795" t="s">
        <v>3659</v>
      </c>
      <c r="E193" s="760" t="s">
        <v>168</v>
      </c>
      <c r="F193" s="760" t="s">
        <v>3816</v>
      </c>
      <c r="G193" s="232" t="s">
        <v>3801</v>
      </c>
      <c r="H193" s="232" t="s">
        <v>3801</v>
      </c>
      <c r="I193" s="207" t="s">
        <v>11</v>
      </c>
      <c r="J193" s="232"/>
      <c r="K193" s="232"/>
      <c r="L193" s="248"/>
      <c r="M193" s="938"/>
      <c r="N193" s="278"/>
      <c r="O193" s="100"/>
    </row>
    <row r="194" spans="1:15" s="101" customFormat="1" ht="16.5" customHeight="1">
      <c r="A194" s="793">
        <v>185</v>
      </c>
      <c r="B194" s="794"/>
      <c r="C194" s="794"/>
      <c r="D194" s="795" t="s">
        <v>3659</v>
      </c>
      <c r="E194" s="760" t="s">
        <v>168</v>
      </c>
      <c r="F194" s="760" t="s">
        <v>1234</v>
      </c>
      <c r="G194" s="232" t="s">
        <v>3801</v>
      </c>
      <c r="H194" s="232" t="s">
        <v>3801</v>
      </c>
      <c r="I194" s="207" t="s">
        <v>11</v>
      </c>
      <c r="J194" s="232"/>
      <c r="K194" s="232"/>
      <c r="L194" s="248"/>
      <c r="M194" s="938"/>
      <c r="N194" s="278"/>
      <c r="O194" s="100"/>
    </row>
    <row r="195" spans="1:15" s="101" customFormat="1" ht="16.5" customHeight="1">
      <c r="A195" s="793">
        <v>186</v>
      </c>
      <c r="B195" s="794"/>
      <c r="C195" s="794"/>
      <c r="D195" s="795" t="s">
        <v>3659</v>
      </c>
      <c r="E195" s="760" t="s">
        <v>168</v>
      </c>
      <c r="F195" s="760" t="s">
        <v>1615</v>
      </c>
      <c r="G195" s="232" t="s">
        <v>3801</v>
      </c>
      <c r="H195" s="232" t="s">
        <v>3801</v>
      </c>
      <c r="I195" s="207" t="s">
        <v>11</v>
      </c>
      <c r="J195" s="232"/>
      <c r="K195" s="232"/>
      <c r="L195" s="248"/>
      <c r="M195" s="938"/>
      <c r="N195" s="278"/>
      <c r="O195" s="100"/>
    </row>
    <row r="196" spans="1:15" s="101" customFormat="1" ht="16.5" customHeight="1">
      <c r="A196" s="793">
        <v>187</v>
      </c>
      <c r="B196" s="794"/>
      <c r="C196" s="794"/>
      <c r="D196" s="795" t="s">
        <v>3659</v>
      </c>
      <c r="E196" s="760" t="s">
        <v>168</v>
      </c>
      <c r="F196" s="760" t="s">
        <v>1616</v>
      </c>
      <c r="G196" s="232" t="s">
        <v>3801</v>
      </c>
      <c r="H196" s="232" t="s">
        <v>3801</v>
      </c>
      <c r="I196" s="207" t="s">
        <v>11</v>
      </c>
      <c r="J196" s="232"/>
      <c r="K196" s="232"/>
      <c r="L196" s="248"/>
      <c r="M196" s="938"/>
      <c r="N196" s="278"/>
      <c r="O196" s="100"/>
    </row>
    <row r="197" spans="1:15" s="101" customFormat="1" ht="16.5" customHeight="1">
      <c r="A197" s="793">
        <v>188</v>
      </c>
      <c r="B197" s="794"/>
      <c r="C197" s="794"/>
      <c r="D197" s="795" t="s">
        <v>3659</v>
      </c>
      <c r="E197" s="760" t="s">
        <v>168</v>
      </c>
      <c r="F197" s="760" t="s">
        <v>3817</v>
      </c>
      <c r="G197" s="232" t="s">
        <v>3801</v>
      </c>
      <c r="H197" s="232" t="s">
        <v>3801</v>
      </c>
      <c r="I197" s="207" t="s">
        <v>11</v>
      </c>
      <c r="J197" s="232"/>
      <c r="K197" s="232"/>
      <c r="L197" s="248"/>
      <c r="M197" s="938" t="s">
        <v>3818</v>
      </c>
      <c r="N197" s="278"/>
      <c r="O197" s="100"/>
    </row>
    <row r="198" spans="1:15" s="101" customFormat="1" ht="16.5" customHeight="1">
      <c r="A198" s="793">
        <v>189</v>
      </c>
      <c r="B198" s="794"/>
      <c r="C198" s="794"/>
      <c r="D198" s="795" t="s">
        <v>3659</v>
      </c>
      <c r="E198" s="760" t="s">
        <v>168</v>
      </c>
      <c r="F198" s="760" t="s">
        <v>3819</v>
      </c>
      <c r="G198" s="232" t="s">
        <v>3801</v>
      </c>
      <c r="H198" s="232" t="s">
        <v>3801</v>
      </c>
      <c r="I198" s="207" t="s">
        <v>11</v>
      </c>
      <c r="J198" s="232"/>
      <c r="K198" s="232"/>
      <c r="L198" s="248"/>
      <c r="M198" s="938"/>
      <c r="N198" s="278"/>
      <c r="O198" s="100"/>
    </row>
    <row r="199" spans="1:15" s="101" customFormat="1" ht="16.5" customHeight="1">
      <c r="A199" s="793">
        <v>190</v>
      </c>
      <c r="B199" s="794"/>
      <c r="C199" s="794"/>
      <c r="D199" s="795" t="s">
        <v>3659</v>
      </c>
      <c r="E199" s="760" t="s">
        <v>168</v>
      </c>
      <c r="F199" s="760" t="s">
        <v>1239</v>
      </c>
      <c r="G199" s="232" t="s">
        <v>3801</v>
      </c>
      <c r="H199" s="232" t="s">
        <v>3801</v>
      </c>
      <c r="I199" s="207" t="s">
        <v>3820</v>
      </c>
      <c r="J199" s="232"/>
      <c r="K199" s="232"/>
      <c r="L199" s="248"/>
      <c r="M199" s="938"/>
      <c r="N199" s="278"/>
      <c r="O199" s="100"/>
    </row>
    <row r="200" spans="1:15" s="101" customFormat="1" ht="16.5" customHeight="1">
      <c r="A200" s="793">
        <v>191</v>
      </c>
      <c r="B200" s="794"/>
      <c r="C200" s="794"/>
      <c r="D200" s="795" t="s">
        <v>3659</v>
      </c>
      <c r="E200" s="760" t="s">
        <v>168</v>
      </c>
      <c r="F200" s="760" t="s">
        <v>1617</v>
      </c>
      <c r="G200" s="232" t="s">
        <v>3801</v>
      </c>
      <c r="H200" s="232" t="s">
        <v>3801</v>
      </c>
      <c r="I200" s="207" t="s">
        <v>11</v>
      </c>
      <c r="J200" s="232"/>
      <c r="K200" s="232"/>
      <c r="L200" s="248"/>
      <c r="M200" s="938"/>
      <c r="N200" s="278"/>
      <c r="O200" s="100"/>
    </row>
    <row r="201" spans="1:15" s="101" customFormat="1" ht="16.5" customHeight="1">
      <c r="A201" s="793">
        <v>192</v>
      </c>
      <c r="B201" s="794"/>
      <c r="C201" s="794"/>
      <c r="D201" s="795" t="s">
        <v>3659</v>
      </c>
      <c r="E201" s="760" t="s">
        <v>168</v>
      </c>
      <c r="F201" s="760" t="s">
        <v>3821</v>
      </c>
      <c r="G201" s="232" t="s">
        <v>3801</v>
      </c>
      <c r="H201" s="232" t="s">
        <v>3801</v>
      </c>
      <c r="I201" s="207" t="s">
        <v>11</v>
      </c>
      <c r="J201" s="232"/>
      <c r="K201" s="232"/>
      <c r="L201" s="248" t="s">
        <v>3822</v>
      </c>
      <c r="M201" s="938"/>
      <c r="N201" s="278"/>
      <c r="O201" s="100"/>
    </row>
    <row r="202" spans="1:15" s="101" customFormat="1" ht="16.5" customHeight="1">
      <c r="A202" s="793">
        <v>193</v>
      </c>
      <c r="B202" s="794"/>
      <c r="C202" s="794"/>
      <c r="D202" s="795" t="s">
        <v>3659</v>
      </c>
      <c r="E202" s="760" t="s">
        <v>848</v>
      </c>
      <c r="F202" s="760" t="s">
        <v>3823</v>
      </c>
      <c r="G202" s="232"/>
      <c r="H202" s="232"/>
      <c r="I202" s="207" t="s">
        <v>11</v>
      </c>
      <c r="J202" s="232"/>
      <c r="K202" s="232"/>
      <c r="L202" s="248" t="s">
        <v>3824</v>
      </c>
      <c r="M202" s="217" t="s">
        <v>3825</v>
      </c>
      <c r="N202" s="278"/>
      <c r="O202" s="100"/>
    </row>
    <row r="203" spans="1:15" s="101" customFormat="1" ht="16.5" customHeight="1">
      <c r="A203" s="793">
        <v>194</v>
      </c>
      <c r="B203" s="794"/>
      <c r="C203" s="794"/>
      <c r="D203" s="795" t="s">
        <v>3659</v>
      </c>
      <c r="E203" s="760" t="s">
        <v>848</v>
      </c>
      <c r="F203" s="760" t="s">
        <v>3826</v>
      </c>
      <c r="G203" s="232"/>
      <c r="H203" s="232"/>
      <c r="I203" s="207" t="s">
        <v>11</v>
      </c>
      <c r="J203" s="232"/>
      <c r="K203" s="232"/>
      <c r="L203" s="248" t="s">
        <v>3827</v>
      </c>
      <c r="M203" s="217" t="s">
        <v>3825</v>
      </c>
      <c r="N203" s="278"/>
      <c r="O203" s="100"/>
    </row>
    <row r="204" spans="1:15" s="101" customFormat="1" ht="16.5" customHeight="1">
      <c r="A204" s="793">
        <v>195</v>
      </c>
      <c r="B204" s="794"/>
      <c r="C204" s="794"/>
      <c r="D204" s="795" t="s">
        <v>3659</v>
      </c>
      <c r="E204" s="760" t="s">
        <v>848</v>
      </c>
      <c r="F204" s="760" t="s">
        <v>3828</v>
      </c>
      <c r="G204" s="232"/>
      <c r="H204" s="232"/>
      <c r="I204" s="207" t="s">
        <v>11</v>
      </c>
      <c r="J204" s="232"/>
      <c r="K204" s="232"/>
      <c r="L204" s="248" t="s">
        <v>3822</v>
      </c>
      <c r="M204" s="217" t="s">
        <v>3829</v>
      </c>
      <c r="N204" s="278"/>
      <c r="O204" s="100"/>
    </row>
    <row r="205" spans="1:15" s="101" customFormat="1" ht="16.5" customHeight="1">
      <c r="A205" s="793">
        <v>196</v>
      </c>
      <c r="B205" s="794"/>
      <c r="C205" s="794"/>
      <c r="D205" s="795" t="s">
        <v>3659</v>
      </c>
      <c r="E205" s="760" t="s">
        <v>848</v>
      </c>
      <c r="F205" s="760" t="s">
        <v>3830</v>
      </c>
      <c r="G205" s="232"/>
      <c r="H205" s="232"/>
      <c r="I205" s="207" t="s">
        <v>11</v>
      </c>
      <c r="J205" s="232"/>
      <c r="K205" s="232"/>
      <c r="L205" s="248" t="s">
        <v>3831</v>
      </c>
      <c r="M205" s="241" t="s">
        <v>3829</v>
      </c>
      <c r="N205" s="278"/>
      <c r="O205" s="100"/>
    </row>
    <row r="206" spans="1:15" ht="16.5" customHeight="1">
      <c r="A206" s="793">
        <v>197</v>
      </c>
      <c r="B206" s="794"/>
      <c r="C206" s="794"/>
      <c r="D206" s="795" t="s">
        <v>3659</v>
      </c>
      <c r="E206" s="206" t="s">
        <v>1343</v>
      </c>
      <c r="F206" s="206" t="s">
        <v>1029</v>
      </c>
      <c r="G206" s="259"/>
      <c r="H206" s="259"/>
      <c r="I206" s="254" t="s">
        <v>11</v>
      </c>
      <c r="J206" s="208"/>
      <c r="K206" s="208"/>
      <c r="L206" s="216"/>
      <c r="M206" s="801" t="s">
        <v>3832</v>
      </c>
      <c r="N206" s="802" t="s">
        <v>3833</v>
      </c>
      <c r="O206" s="803"/>
    </row>
    <row r="207" spans="1:15" ht="16.5" customHeight="1">
      <c r="A207" s="793">
        <v>198</v>
      </c>
      <c r="B207" s="794"/>
      <c r="C207" s="794"/>
      <c r="D207" s="795" t="s">
        <v>3659</v>
      </c>
      <c r="E207" s="206" t="s">
        <v>1343</v>
      </c>
      <c r="F207" s="206" t="s">
        <v>3834</v>
      </c>
      <c r="G207" s="259"/>
      <c r="H207" s="259"/>
      <c r="I207" s="254" t="s">
        <v>11</v>
      </c>
      <c r="J207" s="208"/>
      <c r="K207" s="208"/>
      <c r="L207" s="216"/>
      <c r="M207" s="756" t="s">
        <v>3835</v>
      </c>
      <c r="N207" s="804" t="s">
        <v>3836</v>
      </c>
      <c r="O207" s="803"/>
    </row>
    <row r="208" spans="1:15" ht="16.5" customHeight="1">
      <c r="A208" s="793">
        <v>199</v>
      </c>
      <c r="B208" s="794"/>
      <c r="C208" s="794"/>
      <c r="D208" s="795" t="s">
        <v>3659</v>
      </c>
      <c r="E208" s="206" t="s">
        <v>1343</v>
      </c>
      <c r="F208" s="206" t="s">
        <v>1030</v>
      </c>
      <c r="G208" s="259"/>
      <c r="H208" s="259"/>
      <c r="I208" s="254" t="s">
        <v>11</v>
      </c>
      <c r="J208" s="208"/>
      <c r="K208" s="208"/>
      <c r="L208" s="216"/>
      <c r="M208" s="801" t="s">
        <v>3837</v>
      </c>
      <c r="N208" s="802" t="s">
        <v>3838</v>
      </c>
      <c r="O208" s="803"/>
    </row>
    <row r="209" spans="1:16" ht="16.5" customHeight="1">
      <c r="A209" s="793">
        <v>200</v>
      </c>
      <c r="B209" s="794"/>
      <c r="C209" s="794"/>
      <c r="D209" s="795" t="s">
        <v>3659</v>
      </c>
      <c r="E209" s="206" t="s">
        <v>1343</v>
      </c>
      <c r="F209" s="206" t="s">
        <v>1031</v>
      </c>
      <c r="G209" s="259"/>
      <c r="H209" s="259"/>
      <c r="I209" s="254" t="s">
        <v>11</v>
      </c>
      <c r="J209" s="208"/>
      <c r="K209" s="208"/>
      <c r="L209" s="216"/>
      <c r="M209" s="756" t="s">
        <v>3839</v>
      </c>
      <c r="N209" s="804" t="s">
        <v>3840</v>
      </c>
      <c r="O209" s="805"/>
    </row>
    <row r="210" spans="1:16" ht="16.5" customHeight="1">
      <c r="A210" s="793">
        <v>201</v>
      </c>
      <c r="B210" s="794"/>
      <c r="C210" s="794"/>
      <c r="D210" s="795" t="s">
        <v>3659</v>
      </c>
      <c r="E210" s="206" t="s">
        <v>1343</v>
      </c>
      <c r="F210" s="206" t="s">
        <v>3841</v>
      </c>
      <c r="G210" s="259"/>
      <c r="H210" s="259"/>
      <c r="I210" s="254" t="s">
        <v>11</v>
      </c>
      <c r="J210" s="208"/>
      <c r="K210" s="208"/>
      <c r="L210" s="216"/>
      <c r="M210" s="806" t="s">
        <v>3842</v>
      </c>
      <c r="N210" s="807" t="s">
        <v>3843</v>
      </c>
      <c r="O210" s="803"/>
    </row>
    <row r="211" spans="1:16" ht="16.5" customHeight="1">
      <c r="A211" s="793">
        <v>202</v>
      </c>
      <c r="B211" s="794"/>
      <c r="C211" s="794"/>
      <c r="D211" s="795" t="s">
        <v>3659</v>
      </c>
      <c r="E211" s="206" t="s">
        <v>1343</v>
      </c>
      <c r="F211" s="206" t="s">
        <v>1375</v>
      </c>
      <c r="G211" s="259"/>
      <c r="H211" s="259"/>
      <c r="I211" s="254" t="s">
        <v>11</v>
      </c>
      <c r="J211" s="208"/>
      <c r="K211" s="208"/>
      <c r="L211" s="216"/>
      <c r="M211" s="756" t="s">
        <v>3844</v>
      </c>
      <c r="N211" s="804" t="s">
        <v>3845</v>
      </c>
      <c r="O211" s="803"/>
    </row>
    <row r="212" spans="1:16" ht="16.5" customHeight="1">
      <c r="A212" s="793">
        <v>203</v>
      </c>
      <c r="B212" s="794"/>
      <c r="C212" s="794"/>
      <c r="D212" s="795" t="s">
        <v>3659</v>
      </c>
      <c r="E212" s="206" t="s">
        <v>1343</v>
      </c>
      <c r="F212" s="206" t="s">
        <v>1032</v>
      </c>
      <c r="G212" s="259"/>
      <c r="H212" s="259"/>
      <c r="I212" s="254" t="s">
        <v>11</v>
      </c>
      <c r="J212" s="208"/>
      <c r="K212" s="208"/>
      <c r="L212" s="216"/>
      <c r="M212" s="801" t="s">
        <v>3846</v>
      </c>
      <c r="N212" s="802" t="s">
        <v>3847</v>
      </c>
      <c r="O212" s="803"/>
    </row>
    <row r="213" spans="1:16" ht="16.5" customHeight="1">
      <c r="A213" s="793">
        <v>204</v>
      </c>
      <c r="B213" s="794"/>
      <c r="C213" s="794"/>
      <c r="D213" s="795" t="s">
        <v>3659</v>
      </c>
      <c r="E213" s="206" t="s">
        <v>1343</v>
      </c>
      <c r="F213" s="206" t="s">
        <v>3848</v>
      </c>
      <c r="G213" s="259"/>
      <c r="H213" s="259"/>
      <c r="I213" s="254" t="s">
        <v>11</v>
      </c>
      <c r="J213" s="208"/>
      <c r="K213" s="208"/>
      <c r="L213" s="216"/>
      <c r="M213" s="801" t="s">
        <v>3849</v>
      </c>
      <c r="N213" s="802" t="s">
        <v>3850</v>
      </c>
      <c r="O213" s="803"/>
    </row>
    <row r="214" spans="1:16" ht="16.5" customHeight="1">
      <c r="A214" s="793">
        <v>205</v>
      </c>
      <c r="B214" s="794"/>
      <c r="C214" s="794"/>
      <c r="D214" s="795" t="s">
        <v>3659</v>
      </c>
      <c r="E214" s="206" t="s">
        <v>1343</v>
      </c>
      <c r="F214" s="206" t="s">
        <v>1033</v>
      </c>
      <c r="G214" s="259"/>
      <c r="H214" s="259"/>
      <c r="I214" s="254" t="s">
        <v>11</v>
      </c>
      <c r="J214" s="208"/>
      <c r="K214" s="208"/>
      <c r="L214" s="216"/>
      <c r="M214" s="801" t="s">
        <v>3851</v>
      </c>
      <c r="N214" s="802" t="s">
        <v>3852</v>
      </c>
      <c r="O214" s="803"/>
    </row>
    <row r="215" spans="1:16" ht="16.5" customHeight="1">
      <c r="A215" s="793">
        <v>206</v>
      </c>
      <c r="B215" s="794"/>
      <c r="C215" s="794"/>
      <c r="D215" s="795" t="s">
        <v>3659</v>
      </c>
      <c r="E215" s="206" t="s">
        <v>1343</v>
      </c>
      <c r="F215" s="206" t="s">
        <v>1034</v>
      </c>
      <c r="G215" s="259"/>
      <c r="H215" s="259"/>
      <c r="I215" s="254" t="s">
        <v>11</v>
      </c>
      <c r="J215" s="208"/>
      <c r="K215" s="208"/>
      <c r="L215" s="216"/>
      <c r="M215" s="801" t="s">
        <v>3853</v>
      </c>
      <c r="N215" s="802" t="s">
        <v>3854</v>
      </c>
      <c r="O215" s="803"/>
    </row>
    <row r="216" spans="1:16" ht="16.5" customHeight="1">
      <c r="A216" s="793">
        <v>207</v>
      </c>
      <c r="B216" s="794"/>
      <c r="C216" s="794"/>
      <c r="D216" s="795" t="s">
        <v>3659</v>
      </c>
      <c r="E216" s="252" t="s">
        <v>3855</v>
      </c>
      <c r="F216" s="252" t="s">
        <v>3856</v>
      </c>
      <c r="G216" s="205"/>
      <c r="H216" s="205"/>
      <c r="I216" s="222" t="s">
        <v>3857</v>
      </c>
      <c r="J216" s="208"/>
      <c r="K216" s="208"/>
      <c r="L216" s="216"/>
      <c r="M216" s="241" t="s">
        <v>3858</v>
      </c>
      <c r="N216" s="271"/>
      <c r="O216" s="139"/>
    </row>
    <row r="217" spans="1:16" ht="16.5" customHeight="1">
      <c r="A217" s="793">
        <v>208</v>
      </c>
      <c r="B217" s="794" t="s">
        <v>3659</v>
      </c>
      <c r="C217" s="794" t="s">
        <v>3859</v>
      </c>
      <c r="D217" s="795" t="s">
        <v>3659</v>
      </c>
      <c r="E217" s="206" t="s">
        <v>170</v>
      </c>
      <c r="F217" s="211" t="s">
        <v>827</v>
      </c>
      <c r="G217" s="205"/>
      <c r="H217" s="205"/>
      <c r="I217" s="786" t="s">
        <v>10</v>
      </c>
      <c r="J217" s="208"/>
      <c r="K217" s="208"/>
      <c r="L217" s="216"/>
      <c r="M217" s="217" t="s">
        <v>3923</v>
      </c>
      <c r="N217" s="271"/>
      <c r="O217" s="808"/>
      <c r="P217" s="139"/>
    </row>
    <row r="218" spans="1:16" s="133" customFormat="1" ht="16.5" customHeight="1">
      <c r="A218" s="793">
        <v>209</v>
      </c>
      <c r="B218" s="794"/>
      <c r="C218" s="794"/>
      <c r="D218" s="795" t="s">
        <v>3659</v>
      </c>
      <c r="E218" s="206" t="s">
        <v>335</v>
      </c>
      <c r="F218" s="211" t="s">
        <v>336</v>
      </c>
      <c r="G218" s="253" t="s">
        <v>337</v>
      </c>
      <c r="H218" s="253" t="s">
        <v>337</v>
      </c>
      <c r="I218" s="254" t="s">
        <v>11</v>
      </c>
      <c r="J218" s="255"/>
      <c r="K218" s="256"/>
      <c r="L218" s="257" t="s">
        <v>338</v>
      </c>
      <c r="M218" s="258" t="s">
        <v>3860</v>
      </c>
      <c r="N218" s="930"/>
      <c r="O218" s="140"/>
    </row>
    <row r="219" spans="1:16" s="133" customFormat="1" ht="16.5" customHeight="1">
      <c r="A219" s="793">
        <v>210</v>
      </c>
      <c r="B219" s="794"/>
      <c r="C219" s="794"/>
      <c r="D219" s="795" t="s">
        <v>3659</v>
      </c>
      <c r="E219" s="206" t="s">
        <v>335</v>
      </c>
      <c r="F219" s="211" t="s">
        <v>339</v>
      </c>
      <c r="G219" s="253" t="s">
        <v>337</v>
      </c>
      <c r="H219" s="253" t="s">
        <v>337</v>
      </c>
      <c r="I219" s="254" t="s">
        <v>11</v>
      </c>
      <c r="J219" s="255"/>
      <c r="K219" s="256"/>
      <c r="L219" s="257" t="s">
        <v>340</v>
      </c>
      <c r="M219" s="258" t="s">
        <v>3861</v>
      </c>
      <c r="N219" s="931"/>
      <c r="O219" s="140"/>
    </row>
    <row r="220" spans="1:16" s="133" customFormat="1" ht="16.5" customHeight="1">
      <c r="A220" s="793">
        <v>211</v>
      </c>
      <c r="B220" s="794"/>
      <c r="C220" s="794"/>
      <c r="D220" s="795" t="s">
        <v>3659</v>
      </c>
      <c r="E220" s="206" t="s">
        <v>335</v>
      </c>
      <c r="F220" s="211" t="s">
        <v>341</v>
      </c>
      <c r="G220" s="253" t="s">
        <v>337</v>
      </c>
      <c r="H220" s="253" t="s">
        <v>337</v>
      </c>
      <c r="I220" s="254" t="s">
        <v>11</v>
      </c>
      <c r="J220" s="255"/>
      <c r="K220" s="256"/>
      <c r="L220" s="257" t="s">
        <v>342</v>
      </c>
      <c r="M220" s="258" t="s">
        <v>3862</v>
      </c>
      <c r="N220" s="931"/>
      <c r="O220" s="140"/>
    </row>
    <row r="221" spans="1:16" s="133" customFormat="1" ht="16.5" customHeight="1">
      <c r="A221" s="793">
        <v>212</v>
      </c>
      <c r="B221" s="794"/>
      <c r="C221" s="794"/>
      <c r="D221" s="795" t="s">
        <v>3659</v>
      </c>
      <c r="E221" s="206" t="s">
        <v>335</v>
      </c>
      <c r="F221" s="211" t="s">
        <v>343</v>
      </c>
      <c r="G221" s="259"/>
      <c r="H221" s="259"/>
      <c r="I221" s="254" t="s">
        <v>11</v>
      </c>
      <c r="J221" s="255"/>
      <c r="K221" s="256"/>
      <c r="L221" s="257" t="s">
        <v>3863</v>
      </c>
      <c r="M221" s="260"/>
      <c r="N221" s="931"/>
      <c r="O221" s="140"/>
    </row>
    <row r="222" spans="1:16" s="133" customFormat="1" ht="16.5" customHeight="1">
      <c r="A222" s="793">
        <v>213</v>
      </c>
      <c r="B222" s="794"/>
      <c r="C222" s="794"/>
      <c r="D222" s="795" t="s">
        <v>3659</v>
      </c>
      <c r="E222" s="206" t="s">
        <v>335</v>
      </c>
      <c r="F222" s="211" t="s">
        <v>344</v>
      </c>
      <c r="G222" s="259"/>
      <c r="H222" s="259"/>
      <c r="I222" s="254" t="s">
        <v>11</v>
      </c>
      <c r="J222" s="255"/>
      <c r="K222" s="256"/>
      <c r="L222" s="261"/>
      <c r="M222" s="258" t="s">
        <v>3864</v>
      </c>
      <c r="N222" s="931"/>
      <c r="O222" s="140"/>
    </row>
    <row r="223" spans="1:16" s="133" customFormat="1" ht="16.5" customHeight="1">
      <c r="A223" s="793">
        <v>214</v>
      </c>
      <c r="B223" s="794"/>
      <c r="C223" s="794"/>
      <c r="D223" s="795" t="s">
        <v>3659</v>
      </c>
      <c r="E223" s="206" t="s">
        <v>335</v>
      </c>
      <c r="F223" s="211" t="s">
        <v>345</v>
      </c>
      <c r="G223" s="259"/>
      <c r="H223" s="259"/>
      <c r="I223" s="254" t="s">
        <v>11</v>
      </c>
      <c r="J223" s="255"/>
      <c r="K223" s="256"/>
      <c r="L223" s="257" t="s">
        <v>346</v>
      </c>
      <c r="M223" s="258" t="s">
        <v>3865</v>
      </c>
      <c r="N223" s="931"/>
      <c r="O223" s="140"/>
    </row>
    <row r="224" spans="1:16" s="133" customFormat="1" ht="16.5" customHeight="1">
      <c r="A224" s="793">
        <v>215</v>
      </c>
      <c r="B224" s="794"/>
      <c r="C224" s="794"/>
      <c r="D224" s="795" t="s">
        <v>3659</v>
      </c>
      <c r="E224" s="206" t="s">
        <v>335</v>
      </c>
      <c r="F224" s="211" t="s">
        <v>347</v>
      </c>
      <c r="G224" s="253" t="s">
        <v>348</v>
      </c>
      <c r="H224" s="253" t="s">
        <v>348</v>
      </c>
      <c r="I224" s="254" t="s">
        <v>11</v>
      </c>
      <c r="J224" s="255"/>
      <c r="K224" s="256"/>
      <c r="L224" s="257" t="s">
        <v>349</v>
      </c>
      <c r="M224" s="258"/>
      <c r="N224" s="931"/>
      <c r="O224" s="140"/>
    </row>
    <row r="225" spans="1:15" s="133" customFormat="1" ht="16.5" customHeight="1">
      <c r="A225" s="793">
        <v>216</v>
      </c>
      <c r="B225" s="794"/>
      <c r="C225" s="794"/>
      <c r="D225" s="795" t="s">
        <v>3659</v>
      </c>
      <c r="E225" s="206" t="s">
        <v>335</v>
      </c>
      <c r="F225" s="211" t="s">
        <v>350</v>
      </c>
      <c r="G225" s="253" t="s">
        <v>351</v>
      </c>
      <c r="H225" s="253" t="s">
        <v>351</v>
      </c>
      <c r="I225" s="254" t="s">
        <v>11</v>
      </c>
      <c r="J225" s="255"/>
      <c r="K225" s="256"/>
      <c r="L225" s="257" t="s">
        <v>352</v>
      </c>
      <c r="M225" s="258"/>
      <c r="N225" s="931"/>
      <c r="O225" s="140"/>
    </row>
    <row r="226" spans="1:15" s="133" customFormat="1" ht="16.5" customHeight="1">
      <c r="A226" s="793">
        <v>217</v>
      </c>
      <c r="B226" s="794"/>
      <c r="C226" s="794"/>
      <c r="D226" s="795" t="s">
        <v>3659</v>
      </c>
      <c r="E226" s="206" t="s">
        <v>335</v>
      </c>
      <c r="F226" s="211" t="s">
        <v>353</v>
      </c>
      <c r="G226" s="253" t="s">
        <v>354</v>
      </c>
      <c r="H226" s="253" t="s">
        <v>354</v>
      </c>
      <c r="I226" s="254" t="s">
        <v>11</v>
      </c>
      <c r="J226" s="255"/>
      <c r="K226" s="256"/>
      <c r="L226" s="257" t="s">
        <v>349</v>
      </c>
      <c r="M226" s="258"/>
      <c r="N226" s="931"/>
      <c r="O226" s="140"/>
    </row>
    <row r="227" spans="1:15" s="133" customFormat="1" ht="16.5" customHeight="1">
      <c r="A227" s="793">
        <v>218</v>
      </c>
      <c r="B227" s="794"/>
      <c r="C227" s="794"/>
      <c r="D227" s="795" t="s">
        <v>3659</v>
      </c>
      <c r="E227" s="206" t="s">
        <v>335</v>
      </c>
      <c r="F227" s="211" t="s">
        <v>355</v>
      </c>
      <c r="G227" s="253" t="s">
        <v>348</v>
      </c>
      <c r="H227" s="253" t="s">
        <v>348</v>
      </c>
      <c r="I227" s="254" t="s">
        <v>11</v>
      </c>
      <c r="J227" s="255"/>
      <c r="K227" s="256"/>
      <c r="L227" s="257" t="s">
        <v>356</v>
      </c>
      <c r="M227" s="258"/>
      <c r="N227" s="931"/>
      <c r="O227" s="140"/>
    </row>
    <row r="228" spans="1:15" s="133" customFormat="1" ht="16.5" customHeight="1">
      <c r="A228" s="793">
        <v>219</v>
      </c>
      <c r="B228" s="794"/>
      <c r="C228" s="794"/>
      <c r="D228" s="795" t="s">
        <v>3659</v>
      </c>
      <c r="E228" s="206" t="s">
        <v>335</v>
      </c>
      <c r="F228" s="211" t="s">
        <v>357</v>
      </c>
      <c r="G228" s="253" t="s">
        <v>358</v>
      </c>
      <c r="H228" s="253" t="s">
        <v>358</v>
      </c>
      <c r="I228" s="254" t="s">
        <v>11</v>
      </c>
      <c r="J228" s="255"/>
      <c r="K228" s="256"/>
      <c r="L228" s="257" t="s">
        <v>359</v>
      </c>
      <c r="M228" s="258"/>
      <c r="N228" s="931"/>
      <c r="O228" s="140"/>
    </row>
    <row r="229" spans="1:15" s="133" customFormat="1" ht="16.5" customHeight="1">
      <c r="A229" s="793">
        <v>220</v>
      </c>
      <c r="B229" s="794"/>
      <c r="C229" s="794"/>
      <c r="D229" s="795" t="s">
        <v>3659</v>
      </c>
      <c r="E229" s="206" t="s">
        <v>335</v>
      </c>
      <c r="F229" s="211" t="s">
        <v>360</v>
      </c>
      <c r="G229" s="253" t="s">
        <v>361</v>
      </c>
      <c r="H229" s="253" t="s">
        <v>361</v>
      </c>
      <c r="I229" s="254" t="s">
        <v>3820</v>
      </c>
      <c r="J229" s="255"/>
      <c r="K229" s="256"/>
      <c r="L229" s="257" t="s">
        <v>349</v>
      </c>
      <c r="M229" s="258"/>
      <c r="N229" s="931"/>
      <c r="O229" s="140"/>
    </row>
    <row r="230" spans="1:15" s="133" customFormat="1" ht="16.5" customHeight="1">
      <c r="A230" s="793">
        <v>221</v>
      </c>
      <c r="B230" s="794"/>
      <c r="C230" s="794"/>
      <c r="D230" s="795" t="s">
        <v>3659</v>
      </c>
      <c r="E230" s="206" t="s">
        <v>335</v>
      </c>
      <c r="F230" s="211" t="s">
        <v>362</v>
      </c>
      <c r="G230" s="253" t="s">
        <v>363</v>
      </c>
      <c r="H230" s="253" t="s">
        <v>363</v>
      </c>
      <c r="I230" s="254" t="s">
        <v>11</v>
      </c>
      <c r="J230" s="255"/>
      <c r="K230" s="256"/>
      <c r="L230" s="262" t="s">
        <v>3866</v>
      </c>
      <c r="M230" s="258"/>
      <c r="N230" s="931"/>
      <c r="O230" s="140"/>
    </row>
    <row r="231" spans="1:15" s="133" customFormat="1" ht="16.5" customHeight="1">
      <c r="A231" s="793">
        <v>222</v>
      </c>
      <c r="B231" s="794"/>
      <c r="C231" s="794"/>
      <c r="D231" s="795" t="s">
        <v>3659</v>
      </c>
      <c r="E231" s="206" t="s">
        <v>335</v>
      </c>
      <c r="F231" s="211" t="s">
        <v>364</v>
      </c>
      <c r="G231" s="253" t="s">
        <v>365</v>
      </c>
      <c r="H231" s="253" t="s">
        <v>365</v>
      </c>
      <c r="I231" s="254" t="s">
        <v>11</v>
      </c>
      <c r="J231" s="255"/>
      <c r="K231" s="256"/>
      <c r="L231" s="257" t="s">
        <v>366</v>
      </c>
      <c r="M231" s="258"/>
      <c r="N231" s="931"/>
      <c r="O231" s="140"/>
    </row>
    <row r="232" spans="1:15" s="133" customFormat="1" ht="16.5" customHeight="1">
      <c r="A232" s="793">
        <v>223</v>
      </c>
      <c r="B232" s="794"/>
      <c r="C232" s="794"/>
      <c r="D232" s="795" t="s">
        <v>3659</v>
      </c>
      <c r="E232" s="206" t="s">
        <v>335</v>
      </c>
      <c r="F232" s="211" t="s">
        <v>367</v>
      </c>
      <c r="G232" s="259"/>
      <c r="H232" s="259"/>
      <c r="I232" s="254" t="s">
        <v>11</v>
      </c>
      <c r="J232" s="255"/>
      <c r="K232" s="256"/>
      <c r="L232" s="261"/>
      <c r="M232" s="258" t="s">
        <v>3867</v>
      </c>
      <c r="N232" s="931"/>
      <c r="O232" s="140"/>
    </row>
    <row r="233" spans="1:15" s="133" customFormat="1" ht="16.5" customHeight="1">
      <c r="A233" s="793">
        <v>224</v>
      </c>
      <c r="B233" s="794"/>
      <c r="C233" s="794"/>
      <c r="D233" s="795" t="s">
        <v>3659</v>
      </c>
      <c r="E233" s="206" t="s">
        <v>335</v>
      </c>
      <c r="F233" s="218" t="s">
        <v>368</v>
      </c>
      <c r="G233" s="259"/>
      <c r="H233" s="259"/>
      <c r="I233" s="254" t="s">
        <v>11</v>
      </c>
      <c r="J233" s="255"/>
      <c r="K233" s="256"/>
      <c r="L233" s="263"/>
      <c r="M233" s="258" t="s">
        <v>3868</v>
      </c>
      <c r="N233" s="931"/>
      <c r="O233" s="140"/>
    </row>
    <row r="234" spans="1:15" s="133" customFormat="1" ht="16.5" customHeight="1">
      <c r="A234" s="793">
        <v>225</v>
      </c>
      <c r="B234" s="794"/>
      <c r="C234" s="794"/>
      <c r="D234" s="795" t="s">
        <v>3659</v>
      </c>
      <c r="E234" s="206" t="s">
        <v>335</v>
      </c>
      <c r="F234" s="218" t="s">
        <v>3869</v>
      </c>
      <c r="G234" s="259"/>
      <c r="H234" s="259"/>
      <c r="I234" s="254" t="s">
        <v>11</v>
      </c>
      <c r="J234" s="255"/>
      <c r="K234" s="256"/>
      <c r="L234" s="257" t="s">
        <v>369</v>
      </c>
      <c r="M234" s="258" t="s">
        <v>3870</v>
      </c>
      <c r="N234" s="931"/>
      <c r="O234" s="140"/>
    </row>
    <row r="235" spans="1:15" s="133" customFormat="1" ht="16.5" customHeight="1">
      <c r="A235" s="793">
        <v>226</v>
      </c>
      <c r="B235" s="794"/>
      <c r="C235" s="794"/>
      <c r="D235" s="795" t="s">
        <v>3659</v>
      </c>
      <c r="E235" s="206" t="s">
        <v>335</v>
      </c>
      <c r="F235" s="218" t="s">
        <v>3871</v>
      </c>
      <c r="G235" s="259"/>
      <c r="H235" s="259"/>
      <c r="I235" s="254" t="s">
        <v>11</v>
      </c>
      <c r="J235" s="255"/>
      <c r="K235" s="256"/>
      <c r="L235" s="257" t="s">
        <v>370</v>
      </c>
      <c r="M235" s="258" t="s">
        <v>3872</v>
      </c>
      <c r="N235" s="931"/>
      <c r="O235" s="141"/>
    </row>
    <row r="236" spans="1:15" s="133" customFormat="1" ht="16.5" customHeight="1">
      <c r="A236" s="793">
        <v>227</v>
      </c>
      <c r="B236" s="794"/>
      <c r="C236" s="794"/>
      <c r="D236" s="795" t="s">
        <v>3659</v>
      </c>
      <c r="E236" s="206" t="s">
        <v>335</v>
      </c>
      <c r="F236" s="218" t="s">
        <v>3873</v>
      </c>
      <c r="G236" s="259"/>
      <c r="H236" s="259"/>
      <c r="I236" s="254" t="s">
        <v>11</v>
      </c>
      <c r="J236" s="255"/>
      <c r="K236" s="256"/>
      <c r="L236" s="257" t="s">
        <v>371</v>
      </c>
      <c r="M236" s="258" t="s">
        <v>3874</v>
      </c>
      <c r="N236" s="931"/>
      <c r="O236" s="140"/>
    </row>
    <row r="237" spans="1:15" s="133" customFormat="1" ht="16.5" customHeight="1">
      <c r="A237" s="793">
        <v>228</v>
      </c>
      <c r="B237" s="794"/>
      <c r="C237" s="794"/>
      <c r="D237" s="795" t="s">
        <v>3659</v>
      </c>
      <c r="E237" s="206" t="s">
        <v>335</v>
      </c>
      <c r="F237" s="218" t="s">
        <v>373</v>
      </c>
      <c r="G237" s="259"/>
      <c r="H237" s="259"/>
      <c r="I237" s="254" t="s">
        <v>11</v>
      </c>
      <c r="J237" s="255"/>
      <c r="K237" s="256"/>
      <c r="L237" s="257" t="s">
        <v>374</v>
      </c>
      <c r="M237" s="258"/>
      <c r="N237" s="931"/>
      <c r="O237" s="140"/>
    </row>
    <row r="238" spans="1:15" s="133" customFormat="1" ht="16.5" customHeight="1">
      <c r="A238" s="793">
        <v>229</v>
      </c>
      <c r="B238" s="794"/>
      <c r="C238" s="794"/>
      <c r="D238" s="795" t="s">
        <v>3659</v>
      </c>
      <c r="E238" s="206" t="s">
        <v>335</v>
      </c>
      <c r="F238" s="218" t="s">
        <v>375</v>
      </c>
      <c r="G238" s="259"/>
      <c r="H238" s="259"/>
      <c r="I238" s="254" t="s">
        <v>11</v>
      </c>
      <c r="J238" s="255"/>
      <c r="K238" s="256"/>
      <c r="L238" s="263"/>
      <c r="M238" s="258" t="s">
        <v>3875</v>
      </c>
      <c r="N238" s="931"/>
      <c r="O238" s="141"/>
    </row>
    <row r="239" spans="1:15" s="133" customFormat="1" ht="16.5" customHeight="1">
      <c r="A239" s="793">
        <v>230</v>
      </c>
      <c r="B239" s="794"/>
      <c r="C239" s="794"/>
      <c r="D239" s="795" t="s">
        <v>3659</v>
      </c>
      <c r="E239" s="206" t="s">
        <v>335</v>
      </c>
      <c r="F239" s="218" t="s">
        <v>376</v>
      </c>
      <c r="G239" s="253" t="s">
        <v>377</v>
      </c>
      <c r="H239" s="253" t="s">
        <v>377</v>
      </c>
      <c r="I239" s="254" t="s">
        <v>11</v>
      </c>
      <c r="J239" s="255"/>
      <c r="K239" s="256"/>
      <c r="L239" s="257" t="s">
        <v>378</v>
      </c>
      <c r="M239" s="258" t="s">
        <v>3876</v>
      </c>
      <c r="N239" s="931"/>
      <c r="O239" s="140"/>
    </row>
    <row r="240" spans="1:15" s="133" customFormat="1" ht="16.5" customHeight="1">
      <c r="A240" s="793">
        <v>231</v>
      </c>
      <c r="B240" s="794"/>
      <c r="C240" s="794"/>
      <c r="D240" s="795" t="s">
        <v>3659</v>
      </c>
      <c r="E240" s="206" t="s">
        <v>335</v>
      </c>
      <c r="F240" s="218" t="s">
        <v>379</v>
      </c>
      <c r="G240" s="259"/>
      <c r="H240" s="259"/>
      <c r="I240" s="254" t="s">
        <v>11</v>
      </c>
      <c r="J240" s="255"/>
      <c r="K240" s="256"/>
      <c r="L240" s="261"/>
      <c r="M240" s="258" t="s">
        <v>372</v>
      </c>
      <c r="N240" s="931"/>
      <c r="O240" s="140"/>
    </row>
    <row r="241" spans="1:43" s="133" customFormat="1" ht="16.5" customHeight="1">
      <c r="A241" s="793">
        <v>232</v>
      </c>
      <c r="B241" s="794"/>
      <c r="C241" s="794"/>
      <c r="D241" s="795" t="s">
        <v>3659</v>
      </c>
      <c r="E241" s="206" t="s">
        <v>335</v>
      </c>
      <c r="F241" s="218" t="s">
        <v>380</v>
      </c>
      <c r="G241" s="253" t="s">
        <v>381</v>
      </c>
      <c r="H241" s="253" t="s">
        <v>381</v>
      </c>
      <c r="I241" s="207" t="s">
        <v>11</v>
      </c>
      <c r="J241" s="255"/>
      <c r="K241" s="256"/>
      <c r="L241" s="257" t="s">
        <v>3877</v>
      </c>
      <c r="M241" s="258" t="s">
        <v>3878</v>
      </c>
      <c r="N241" s="931"/>
      <c r="O241" s="140"/>
    </row>
    <row r="242" spans="1:43" s="133" customFormat="1" ht="16.5" customHeight="1">
      <c r="A242" s="793">
        <v>233</v>
      </c>
      <c r="B242" s="794"/>
      <c r="C242" s="794"/>
      <c r="D242" s="795" t="s">
        <v>3659</v>
      </c>
      <c r="E242" s="206" t="s">
        <v>335</v>
      </c>
      <c r="F242" s="218" t="s">
        <v>383</v>
      </c>
      <c r="G242" s="253" t="s">
        <v>384</v>
      </c>
      <c r="H242" s="253" t="s">
        <v>384</v>
      </c>
      <c r="I242" s="254" t="s">
        <v>11</v>
      </c>
      <c r="J242" s="255"/>
      <c r="K242" s="256"/>
      <c r="L242" s="257" t="s">
        <v>385</v>
      </c>
      <c r="M242" s="258" t="s">
        <v>3879</v>
      </c>
      <c r="N242" s="931"/>
      <c r="O242" s="140"/>
    </row>
    <row r="243" spans="1:43" s="133" customFormat="1" ht="16.5" customHeight="1">
      <c r="A243" s="793">
        <v>234</v>
      </c>
      <c r="B243" s="794"/>
      <c r="C243" s="794"/>
      <c r="D243" s="795" t="s">
        <v>3659</v>
      </c>
      <c r="E243" s="206" t="s">
        <v>335</v>
      </c>
      <c r="F243" s="218" t="s">
        <v>386</v>
      </c>
      <c r="G243" s="253" t="s">
        <v>381</v>
      </c>
      <c r="H243" s="253" t="s">
        <v>381</v>
      </c>
      <c r="I243" s="254" t="s">
        <v>11</v>
      </c>
      <c r="J243" s="255"/>
      <c r="K243" s="256"/>
      <c r="L243" s="257" t="s">
        <v>382</v>
      </c>
      <c r="M243" s="258" t="s">
        <v>3880</v>
      </c>
      <c r="N243" s="931"/>
      <c r="O243" s="140"/>
    </row>
    <row r="244" spans="1:43" s="133" customFormat="1" ht="16.5" customHeight="1">
      <c r="A244" s="793">
        <v>235</v>
      </c>
      <c r="B244" s="794"/>
      <c r="C244" s="794"/>
      <c r="D244" s="795" t="s">
        <v>3659</v>
      </c>
      <c r="E244" s="206" t="s">
        <v>335</v>
      </c>
      <c r="F244" s="218" t="s">
        <v>387</v>
      </c>
      <c r="G244" s="264"/>
      <c r="H244" s="264"/>
      <c r="I244" s="254" t="s">
        <v>11</v>
      </c>
      <c r="J244" s="265"/>
      <c r="K244" s="256"/>
      <c r="L244" s="263"/>
      <c r="M244" s="266" t="s">
        <v>3881</v>
      </c>
      <c r="N244" s="931"/>
      <c r="O244" s="140"/>
    </row>
    <row r="245" spans="1:43" s="133" customFormat="1" ht="16.5" customHeight="1">
      <c r="A245" s="793">
        <v>236</v>
      </c>
      <c r="B245" s="794"/>
      <c r="C245" s="794"/>
      <c r="D245" s="795" t="s">
        <v>3659</v>
      </c>
      <c r="E245" s="206" t="s">
        <v>335</v>
      </c>
      <c r="F245" s="218" t="s">
        <v>388</v>
      </c>
      <c r="G245" s="259"/>
      <c r="H245" s="259"/>
      <c r="I245" s="254" t="s">
        <v>11</v>
      </c>
      <c r="J245" s="255"/>
      <c r="K245" s="256"/>
      <c r="L245" s="263"/>
      <c r="M245" s="258" t="s">
        <v>3882</v>
      </c>
      <c r="N245" s="931"/>
      <c r="O245" s="140"/>
    </row>
    <row r="246" spans="1:43" s="133" customFormat="1" ht="16.5" customHeight="1">
      <c r="A246" s="793">
        <v>237</v>
      </c>
      <c r="B246" s="794"/>
      <c r="C246" s="794"/>
      <c r="D246" s="795" t="s">
        <v>3659</v>
      </c>
      <c r="E246" s="206" t="s">
        <v>335</v>
      </c>
      <c r="F246" s="218" t="s">
        <v>389</v>
      </c>
      <c r="G246" s="259"/>
      <c r="H246" s="259"/>
      <c r="I246" s="254" t="s">
        <v>11</v>
      </c>
      <c r="J246" s="255"/>
      <c r="K246" s="256"/>
      <c r="L246" s="263"/>
      <c r="M246" s="258" t="s">
        <v>3883</v>
      </c>
      <c r="N246" s="931"/>
      <c r="O246" s="140"/>
    </row>
    <row r="247" spans="1:43" s="133" customFormat="1" ht="16.5" customHeight="1">
      <c r="A247" s="793">
        <v>238</v>
      </c>
      <c r="B247" s="794"/>
      <c r="C247" s="794"/>
      <c r="D247" s="795" t="s">
        <v>3659</v>
      </c>
      <c r="E247" s="206" t="s">
        <v>335</v>
      </c>
      <c r="F247" s="218" t="s">
        <v>390</v>
      </c>
      <c r="G247" s="259"/>
      <c r="H247" s="259"/>
      <c r="I247" s="254" t="s">
        <v>11</v>
      </c>
      <c r="J247" s="255"/>
      <c r="K247" s="256"/>
      <c r="L247" s="257" t="s">
        <v>369</v>
      </c>
      <c r="M247" s="258" t="s">
        <v>3884</v>
      </c>
      <c r="N247" s="931"/>
      <c r="O247" s="140"/>
    </row>
    <row r="248" spans="1:43" s="133" customFormat="1" ht="16.5" customHeight="1">
      <c r="A248" s="793">
        <v>239</v>
      </c>
      <c r="B248" s="794"/>
      <c r="C248" s="794"/>
      <c r="D248" s="795" t="s">
        <v>3659</v>
      </c>
      <c r="E248" s="206" t="s">
        <v>335</v>
      </c>
      <c r="F248" s="218" t="s">
        <v>391</v>
      </c>
      <c r="G248" s="259"/>
      <c r="H248" s="259"/>
      <c r="I248" s="254" t="s">
        <v>11</v>
      </c>
      <c r="J248" s="255"/>
      <c r="K248" s="256"/>
      <c r="L248" s="257" t="s">
        <v>370</v>
      </c>
      <c r="M248" s="258" t="s">
        <v>3885</v>
      </c>
      <c r="N248" s="931"/>
      <c r="O248" s="140"/>
    </row>
    <row r="249" spans="1:43" s="133" customFormat="1" ht="16.5" customHeight="1">
      <c r="A249" s="793">
        <v>240</v>
      </c>
      <c r="B249" s="794"/>
      <c r="C249" s="794"/>
      <c r="D249" s="795" t="s">
        <v>3659</v>
      </c>
      <c r="E249" s="206" t="s">
        <v>335</v>
      </c>
      <c r="F249" s="211" t="s">
        <v>3886</v>
      </c>
      <c r="G249" s="259"/>
      <c r="H249" s="259"/>
      <c r="I249" s="254" t="s">
        <v>11</v>
      </c>
      <c r="J249" s="255"/>
      <c r="K249" s="256"/>
      <c r="L249" s="257" t="s">
        <v>392</v>
      </c>
      <c r="M249" s="258" t="s">
        <v>3887</v>
      </c>
      <c r="N249" s="931"/>
      <c r="O249" s="140"/>
    </row>
    <row r="250" spans="1:43" s="133" customFormat="1" ht="16.5" customHeight="1">
      <c r="A250" s="793">
        <v>241</v>
      </c>
      <c r="B250" s="794"/>
      <c r="C250" s="794"/>
      <c r="D250" s="795" t="s">
        <v>3659</v>
      </c>
      <c r="E250" s="206" t="s">
        <v>335</v>
      </c>
      <c r="F250" s="211" t="s">
        <v>393</v>
      </c>
      <c r="G250" s="259"/>
      <c r="H250" s="259"/>
      <c r="I250" s="254" t="s">
        <v>11</v>
      </c>
      <c r="J250" s="255"/>
      <c r="K250" s="256"/>
      <c r="L250" s="257" t="s">
        <v>394</v>
      </c>
      <c r="M250" s="258"/>
      <c r="N250" s="931"/>
      <c r="O250" s="141"/>
    </row>
    <row r="251" spans="1:43" s="143" customFormat="1" ht="16.5" customHeight="1">
      <c r="A251" s="793">
        <v>242</v>
      </c>
      <c r="B251" s="794"/>
      <c r="C251" s="794"/>
      <c r="D251" s="795" t="s">
        <v>3659</v>
      </c>
      <c r="E251" s="206" t="s">
        <v>407</v>
      </c>
      <c r="F251" s="211" t="s">
        <v>853</v>
      </c>
      <c r="G251" s="267"/>
      <c r="H251" s="267"/>
      <c r="I251" s="254" t="s">
        <v>11</v>
      </c>
      <c r="J251" s="249"/>
      <c r="K251" s="249"/>
      <c r="L251" s="249"/>
      <c r="M251" s="966" t="s">
        <v>3888</v>
      </c>
      <c r="N251" s="279"/>
      <c r="O251" s="142"/>
      <c r="P251" s="142"/>
      <c r="Q251" s="142"/>
      <c r="R251" s="142"/>
      <c r="S251" s="142"/>
      <c r="T251" s="142"/>
      <c r="U251" s="142"/>
      <c r="V251" s="142"/>
      <c r="W251" s="142"/>
      <c r="X251" s="142"/>
      <c r="Y251" s="142"/>
      <c r="Z251" s="142"/>
      <c r="AA251" s="142"/>
      <c r="AB251" s="142"/>
      <c r="AC251" s="142"/>
      <c r="AD251" s="142"/>
      <c r="AE251" s="142"/>
      <c r="AF251" s="142"/>
      <c r="AG251" s="142"/>
      <c r="AH251" s="142"/>
      <c r="AI251" s="142"/>
      <c r="AJ251" s="142"/>
      <c r="AK251" s="142"/>
      <c r="AL251" s="142"/>
      <c r="AM251" s="142"/>
      <c r="AN251" s="142"/>
      <c r="AO251" s="142"/>
      <c r="AP251" s="142"/>
      <c r="AQ251" s="142"/>
    </row>
    <row r="252" spans="1:43" s="143" customFormat="1" ht="16.5" customHeight="1">
      <c r="A252" s="793">
        <v>243</v>
      </c>
      <c r="B252" s="794"/>
      <c r="C252" s="794"/>
      <c r="D252" s="795" t="s">
        <v>3659</v>
      </c>
      <c r="E252" s="206" t="s">
        <v>407</v>
      </c>
      <c r="F252" s="211" t="s">
        <v>1125</v>
      </c>
      <c r="G252" s="267" t="s">
        <v>408</v>
      </c>
      <c r="H252" s="267" t="s">
        <v>408</v>
      </c>
      <c r="I252" s="254" t="s">
        <v>3820</v>
      </c>
      <c r="J252" s="249"/>
      <c r="K252" s="249"/>
      <c r="L252" s="249"/>
      <c r="M252" s="966"/>
      <c r="N252" s="279"/>
      <c r="O252" s="142"/>
      <c r="P252" s="142"/>
      <c r="Q252" s="142"/>
      <c r="R252" s="142"/>
      <c r="S252" s="142"/>
      <c r="T252" s="142"/>
      <c r="U252" s="142"/>
      <c r="V252" s="142"/>
      <c r="W252" s="142"/>
      <c r="X252" s="142"/>
      <c r="Y252" s="142"/>
      <c r="Z252" s="142"/>
      <c r="AA252" s="142"/>
      <c r="AB252" s="142"/>
      <c r="AC252" s="142"/>
      <c r="AD252" s="142"/>
      <c r="AE252" s="142"/>
      <c r="AF252" s="142"/>
      <c r="AG252" s="142"/>
      <c r="AH252" s="142"/>
      <c r="AI252" s="142"/>
      <c r="AJ252" s="142"/>
      <c r="AK252" s="142"/>
      <c r="AL252" s="142"/>
      <c r="AM252" s="142"/>
      <c r="AN252" s="142"/>
      <c r="AO252" s="142"/>
      <c r="AP252" s="142"/>
      <c r="AQ252" s="142"/>
    </row>
    <row r="253" spans="1:43" s="143" customFormat="1" ht="16.5" customHeight="1">
      <c r="A253" s="793">
        <v>244</v>
      </c>
      <c r="B253" s="794"/>
      <c r="C253" s="794"/>
      <c r="D253" s="795" t="s">
        <v>3659</v>
      </c>
      <c r="E253" s="206" t="s">
        <v>407</v>
      </c>
      <c r="F253" s="211" t="s">
        <v>1126</v>
      </c>
      <c r="G253" s="267" t="s">
        <v>408</v>
      </c>
      <c r="H253" s="267" t="s">
        <v>408</v>
      </c>
      <c r="I253" s="254" t="s">
        <v>11</v>
      </c>
      <c r="J253" s="249"/>
      <c r="K253" s="249"/>
      <c r="L253" s="249"/>
      <c r="M253" s="966"/>
      <c r="N253" s="279"/>
      <c r="O253" s="142"/>
      <c r="P253" s="142"/>
      <c r="Q253" s="142"/>
      <c r="R253" s="142"/>
      <c r="S253" s="142"/>
      <c r="T253" s="142"/>
      <c r="U253" s="142"/>
      <c r="V253" s="142"/>
      <c r="W253" s="142"/>
      <c r="X253" s="142"/>
      <c r="Y253" s="142"/>
      <c r="Z253" s="142"/>
      <c r="AA253" s="142"/>
      <c r="AB253" s="142"/>
      <c r="AC253" s="142"/>
      <c r="AD253" s="142"/>
      <c r="AE253" s="142"/>
      <c r="AF253" s="142"/>
      <c r="AG253" s="142"/>
      <c r="AH253" s="142"/>
      <c r="AI253" s="142"/>
      <c r="AJ253" s="142"/>
      <c r="AK253" s="142"/>
      <c r="AL253" s="142"/>
      <c r="AM253" s="142"/>
      <c r="AN253" s="142"/>
      <c r="AO253" s="142"/>
      <c r="AP253" s="142"/>
      <c r="AQ253" s="142"/>
    </row>
    <row r="254" spans="1:43" s="143" customFormat="1" ht="16.5" customHeight="1">
      <c r="A254" s="793">
        <v>245</v>
      </c>
      <c r="B254" s="794"/>
      <c r="C254" s="794"/>
      <c r="D254" s="795" t="s">
        <v>3659</v>
      </c>
      <c r="E254" s="206" t="s">
        <v>407</v>
      </c>
      <c r="F254" s="211" t="s">
        <v>409</v>
      </c>
      <c r="G254" s="267" t="s">
        <v>408</v>
      </c>
      <c r="H254" s="267" t="s">
        <v>408</v>
      </c>
      <c r="I254" s="254" t="s">
        <v>11</v>
      </c>
      <c r="J254" s="249"/>
      <c r="K254" s="249"/>
      <c r="L254" s="249"/>
      <c r="M254" s="966"/>
      <c r="N254" s="279"/>
      <c r="O254" s="142"/>
      <c r="P254" s="142"/>
      <c r="Q254" s="142"/>
      <c r="R254" s="142"/>
      <c r="S254" s="142"/>
      <c r="T254" s="142"/>
      <c r="U254" s="142"/>
      <c r="V254" s="142"/>
      <c r="W254" s="142"/>
      <c r="X254" s="142"/>
      <c r="Y254" s="142"/>
      <c r="Z254" s="142"/>
      <c r="AA254" s="142"/>
      <c r="AB254" s="142"/>
      <c r="AC254" s="142"/>
      <c r="AD254" s="142"/>
      <c r="AE254" s="142"/>
      <c r="AF254" s="142"/>
      <c r="AG254" s="142"/>
      <c r="AH254" s="142"/>
      <c r="AI254" s="142"/>
      <c r="AJ254" s="142"/>
      <c r="AK254" s="142"/>
      <c r="AL254" s="142"/>
      <c r="AM254" s="142"/>
      <c r="AN254" s="142"/>
      <c r="AO254" s="142"/>
      <c r="AP254" s="142"/>
      <c r="AQ254" s="142"/>
    </row>
    <row r="255" spans="1:43" s="143" customFormat="1" ht="16.5" customHeight="1">
      <c r="A255" s="793">
        <v>246</v>
      </c>
      <c r="B255" s="794"/>
      <c r="C255" s="794"/>
      <c r="D255" s="795" t="s">
        <v>3659</v>
      </c>
      <c r="E255" s="206" t="s">
        <v>407</v>
      </c>
      <c r="F255" s="211" t="s">
        <v>410</v>
      </c>
      <c r="G255" s="267" t="s">
        <v>3889</v>
      </c>
      <c r="H255" s="267" t="s">
        <v>3889</v>
      </c>
      <c r="I255" s="254" t="s">
        <v>11</v>
      </c>
      <c r="J255" s="249"/>
      <c r="K255" s="249"/>
      <c r="L255" s="249"/>
      <c r="M255" s="966"/>
      <c r="N255" s="279"/>
      <c r="O255" s="142"/>
      <c r="P255" s="142"/>
      <c r="Q255" s="142"/>
      <c r="R255" s="142"/>
      <c r="S255" s="142"/>
      <c r="T255" s="142"/>
      <c r="U255" s="142"/>
      <c r="V255" s="142"/>
      <c r="W255" s="142"/>
      <c r="X255" s="142"/>
      <c r="Y255" s="142"/>
      <c r="Z255" s="142"/>
      <c r="AA255" s="142"/>
      <c r="AB255" s="142"/>
      <c r="AC255" s="142"/>
      <c r="AD255" s="142"/>
      <c r="AE255" s="142"/>
      <c r="AF255" s="142"/>
      <c r="AG255" s="142"/>
      <c r="AH255" s="142"/>
      <c r="AI255" s="142"/>
      <c r="AJ255" s="142"/>
      <c r="AK255" s="142"/>
      <c r="AL255" s="142"/>
      <c r="AM255" s="142"/>
      <c r="AN255" s="142"/>
      <c r="AO255" s="142"/>
      <c r="AP255" s="142"/>
      <c r="AQ255" s="142"/>
    </row>
    <row r="256" spans="1:43" s="143" customFormat="1" ht="16.5" customHeight="1">
      <c r="A256" s="793">
        <v>247</v>
      </c>
      <c r="B256" s="794"/>
      <c r="C256" s="794"/>
      <c r="D256" s="795" t="s">
        <v>3659</v>
      </c>
      <c r="E256" s="206" t="s">
        <v>407</v>
      </c>
      <c r="F256" s="211" t="s">
        <v>1127</v>
      </c>
      <c r="G256" s="267" t="s">
        <v>3655</v>
      </c>
      <c r="H256" s="267" t="s">
        <v>3655</v>
      </c>
      <c r="I256" s="254" t="s">
        <v>11</v>
      </c>
      <c r="J256" s="249"/>
      <c r="K256" s="249"/>
      <c r="L256" s="249"/>
      <c r="M256" s="966"/>
      <c r="N256" s="279"/>
      <c r="O256" s="142"/>
      <c r="P256" s="142"/>
      <c r="Q256" s="142"/>
      <c r="R256" s="142"/>
      <c r="S256" s="142"/>
      <c r="T256" s="142"/>
      <c r="U256" s="142"/>
      <c r="V256" s="142"/>
      <c r="W256" s="142"/>
      <c r="X256" s="142"/>
      <c r="Y256" s="142"/>
      <c r="Z256" s="142"/>
      <c r="AA256" s="142"/>
      <c r="AB256" s="142"/>
      <c r="AC256" s="142"/>
      <c r="AD256" s="142"/>
      <c r="AE256" s="142"/>
      <c r="AF256" s="142"/>
      <c r="AG256" s="142"/>
      <c r="AH256" s="142"/>
      <c r="AI256" s="142"/>
      <c r="AJ256" s="142"/>
      <c r="AK256" s="142"/>
      <c r="AL256" s="142"/>
      <c r="AM256" s="142"/>
      <c r="AN256" s="142"/>
      <c r="AO256" s="142"/>
      <c r="AP256" s="142"/>
      <c r="AQ256" s="142"/>
    </row>
    <row r="257" spans="1:43" s="143" customFormat="1" ht="16.5" customHeight="1">
      <c r="A257" s="793">
        <v>248</v>
      </c>
      <c r="B257" s="794"/>
      <c r="C257" s="794"/>
      <c r="D257" s="795" t="s">
        <v>3659</v>
      </c>
      <c r="E257" s="206" t="s">
        <v>407</v>
      </c>
      <c r="F257" s="211" t="s">
        <v>1128</v>
      </c>
      <c r="G257" s="267" t="s">
        <v>3655</v>
      </c>
      <c r="H257" s="267" t="s">
        <v>3655</v>
      </c>
      <c r="I257" s="254" t="s">
        <v>11</v>
      </c>
      <c r="J257" s="249"/>
      <c r="K257" s="249"/>
      <c r="L257" s="249"/>
      <c r="M257" s="966"/>
      <c r="N257" s="279"/>
      <c r="O257" s="142"/>
      <c r="P257" s="142"/>
      <c r="Q257" s="142"/>
      <c r="R257" s="142"/>
      <c r="S257" s="142"/>
      <c r="T257" s="142"/>
      <c r="U257" s="142"/>
      <c r="V257" s="142"/>
      <c r="W257" s="142"/>
      <c r="X257" s="142"/>
      <c r="Y257" s="142"/>
      <c r="Z257" s="142"/>
      <c r="AA257" s="142"/>
      <c r="AB257" s="142"/>
      <c r="AC257" s="142"/>
      <c r="AD257" s="142"/>
      <c r="AE257" s="142"/>
      <c r="AF257" s="142"/>
      <c r="AG257" s="142"/>
      <c r="AH257" s="142"/>
      <c r="AI257" s="142"/>
      <c r="AJ257" s="142"/>
      <c r="AK257" s="142"/>
      <c r="AL257" s="142"/>
      <c r="AM257" s="142"/>
      <c r="AN257" s="142"/>
      <c r="AO257" s="142"/>
      <c r="AP257" s="142"/>
      <c r="AQ257" s="142"/>
    </row>
    <row r="258" spans="1:43" s="143" customFormat="1" ht="16.5" customHeight="1">
      <c r="A258" s="793">
        <v>249</v>
      </c>
      <c r="B258" s="794"/>
      <c r="C258" s="794"/>
      <c r="D258" s="795" t="s">
        <v>3659</v>
      </c>
      <c r="E258" s="206" t="s">
        <v>407</v>
      </c>
      <c r="F258" s="211" t="s">
        <v>411</v>
      </c>
      <c r="G258" s="267" t="s">
        <v>3655</v>
      </c>
      <c r="H258" s="267" t="s">
        <v>3655</v>
      </c>
      <c r="I258" s="254" t="s">
        <v>11</v>
      </c>
      <c r="J258" s="249"/>
      <c r="K258" s="249"/>
      <c r="L258" s="249"/>
      <c r="M258" s="966"/>
      <c r="N258" s="279"/>
      <c r="O258" s="142"/>
      <c r="P258" s="142"/>
      <c r="Q258" s="142"/>
      <c r="R258" s="142"/>
      <c r="S258" s="142"/>
      <c r="T258" s="142"/>
      <c r="U258" s="142"/>
      <c r="V258" s="142"/>
      <c r="W258" s="142"/>
      <c r="X258" s="142"/>
      <c r="Y258" s="142"/>
      <c r="Z258" s="142"/>
      <c r="AA258" s="142"/>
      <c r="AB258" s="142"/>
      <c r="AC258" s="142"/>
      <c r="AD258" s="142"/>
      <c r="AE258" s="142"/>
      <c r="AF258" s="142"/>
      <c r="AG258" s="142"/>
      <c r="AH258" s="142"/>
      <c r="AI258" s="142"/>
      <c r="AJ258" s="142"/>
      <c r="AK258" s="142"/>
      <c r="AL258" s="142"/>
      <c r="AM258" s="142"/>
      <c r="AN258" s="142"/>
      <c r="AO258" s="142"/>
      <c r="AP258" s="142"/>
      <c r="AQ258" s="142"/>
    </row>
    <row r="259" spans="1:43" s="143" customFormat="1" ht="16.5" customHeight="1">
      <c r="A259" s="793">
        <v>250</v>
      </c>
      <c r="B259" s="794"/>
      <c r="C259" s="794"/>
      <c r="D259" s="795" t="s">
        <v>3659</v>
      </c>
      <c r="E259" s="206" t="s">
        <v>407</v>
      </c>
      <c r="F259" s="211" t="s">
        <v>412</v>
      </c>
      <c r="G259" s="267" t="s">
        <v>3655</v>
      </c>
      <c r="H259" s="267" t="s">
        <v>3655</v>
      </c>
      <c r="I259" s="254" t="s">
        <v>11</v>
      </c>
      <c r="J259" s="249"/>
      <c r="K259" s="249"/>
      <c r="L259" s="249"/>
      <c r="M259" s="966"/>
      <c r="N259" s="279"/>
      <c r="O259" s="142"/>
      <c r="P259" s="142"/>
      <c r="Q259" s="142"/>
      <c r="R259" s="142"/>
      <c r="S259" s="142"/>
      <c r="T259" s="142"/>
      <c r="U259" s="142"/>
      <c r="V259" s="142"/>
      <c r="W259" s="142"/>
      <c r="X259" s="142"/>
      <c r="Y259" s="142"/>
      <c r="Z259" s="142"/>
      <c r="AA259" s="142"/>
      <c r="AB259" s="142"/>
      <c r="AC259" s="142"/>
      <c r="AD259" s="142"/>
      <c r="AE259" s="142"/>
      <c r="AF259" s="142"/>
      <c r="AG259" s="142"/>
      <c r="AH259" s="142"/>
      <c r="AI259" s="142"/>
      <c r="AJ259" s="142"/>
      <c r="AK259" s="142"/>
      <c r="AL259" s="142"/>
      <c r="AM259" s="142"/>
      <c r="AN259" s="142"/>
      <c r="AO259" s="142"/>
      <c r="AP259" s="142"/>
      <c r="AQ259" s="142"/>
    </row>
    <row r="260" spans="1:43" s="133" customFormat="1" ht="16.5" customHeight="1">
      <c r="A260" s="793">
        <v>251</v>
      </c>
      <c r="B260" s="794"/>
      <c r="C260" s="794"/>
      <c r="D260" s="795" t="s">
        <v>3659</v>
      </c>
      <c r="E260" s="206" t="s">
        <v>397</v>
      </c>
      <c r="F260" s="211" t="s">
        <v>864</v>
      </c>
      <c r="G260" s="212" t="s">
        <v>399</v>
      </c>
      <c r="H260" s="212" t="s">
        <v>399</v>
      </c>
      <c r="I260" s="207" t="s">
        <v>11</v>
      </c>
      <c r="J260" s="215"/>
      <c r="K260" s="213"/>
      <c r="L260" s="268" t="s">
        <v>3890</v>
      </c>
      <c r="M260" s="732" t="s">
        <v>3891</v>
      </c>
      <c r="N260" s="280"/>
    </row>
    <row r="261" spans="1:43" s="133" customFormat="1" ht="16.5" customHeight="1">
      <c r="A261" s="793">
        <v>252</v>
      </c>
      <c r="B261" s="794"/>
      <c r="C261" s="794"/>
      <c r="D261" s="795" t="s">
        <v>3659</v>
      </c>
      <c r="E261" s="206" t="s">
        <v>397</v>
      </c>
      <c r="F261" s="211" t="s">
        <v>1130</v>
      </c>
      <c r="G261" s="212" t="s">
        <v>401</v>
      </c>
      <c r="H261" s="212" t="s">
        <v>401</v>
      </c>
      <c r="I261" s="254" t="s">
        <v>11</v>
      </c>
      <c r="J261" s="215"/>
      <c r="K261" s="213"/>
      <c r="L261" s="268" t="s">
        <v>3892</v>
      </c>
      <c r="M261" s="269"/>
      <c r="N261" s="280"/>
    </row>
    <row r="262" spans="1:43" s="133" customFormat="1" ht="16.5" customHeight="1">
      <c r="A262" s="793">
        <v>253</v>
      </c>
      <c r="B262" s="794"/>
      <c r="C262" s="794"/>
      <c r="D262" s="795" t="s">
        <v>3659</v>
      </c>
      <c r="E262" s="206" t="s">
        <v>397</v>
      </c>
      <c r="F262" s="211" t="s">
        <v>1129</v>
      </c>
      <c r="G262" s="212" t="s">
        <v>401</v>
      </c>
      <c r="H262" s="212" t="s">
        <v>401</v>
      </c>
      <c r="I262" s="254" t="s">
        <v>11</v>
      </c>
      <c r="J262" s="215"/>
      <c r="K262" s="213"/>
      <c r="L262" s="268" t="s">
        <v>3893</v>
      </c>
      <c r="M262" s="732"/>
      <c r="N262" s="280"/>
    </row>
    <row r="263" spans="1:43" s="133" customFormat="1" ht="16.5" customHeight="1">
      <c r="A263" s="793">
        <v>254</v>
      </c>
      <c r="B263" s="794"/>
      <c r="C263" s="794"/>
      <c r="D263" s="795" t="s">
        <v>3659</v>
      </c>
      <c r="E263" s="206" t="s">
        <v>397</v>
      </c>
      <c r="F263" s="211" t="s">
        <v>876</v>
      </c>
      <c r="G263" s="212"/>
      <c r="H263" s="212"/>
      <c r="I263" s="254" t="s">
        <v>11</v>
      </c>
      <c r="J263" s="215"/>
      <c r="K263" s="213"/>
      <c r="L263" s="214"/>
      <c r="M263" s="732"/>
      <c r="N263" s="280"/>
    </row>
    <row r="264" spans="1:43" s="133" customFormat="1" ht="16.5" customHeight="1">
      <c r="A264" s="793">
        <v>255</v>
      </c>
      <c r="B264" s="794"/>
      <c r="C264" s="794"/>
      <c r="D264" s="795" t="s">
        <v>3659</v>
      </c>
      <c r="E264" s="206" t="s">
        <v>397</v>
      </c>
      <c r="F264" s="211" t="s">
        <v>880</v>
      </c>
      <c r="G264" s="212"/>
      <c r="H264" s="212"/>
      <c r="I264" s="254" t="s">
        <v>11</v>
      </c>
      <c r="J264" s="215"/>
      <c r="K264" s="213"/>
      <c r="L264" s="214"/>
      <c r="M264" s="732"/>
      <c r="N264" s="280"/>
    </row>
    <row r="265" spans="1:43" s="133" customFormat="1" ht="16.5" customHeight="1">
      <c r="A265" s="793">
        <v>256</v>
      </c>
      <c r="B265" s="794"/>
      <c r="C265" s="794"/>
      <c r="D265" s="795" t="s">
        <v>3659</v>
      </c>
      <c r="E265" s="206" t="s">
        <v>397</v>
      </c>
      <c r="F265" s="211" t="s">
        <v>878</v>
      </c>
      <c r="G265" s="212"/>
      <c r="H265" s="212"/>
      <c r="I265" s="254" t="s">
        <v>11</v>
      </c>
      <c r="J265" s="215"/>
      <c r="K265" s="213"/>
      <c r="L265" s="214"/>
      <c r="M265" s="732"/>
      <c r="N265" s="280"/>
    </row>
    <row r="266" spans="1:43" ht="16.5" customHeight="1">
      <c r="A266" s="793">
        <v>257</v>
      </c>
      <c r="B266" s="794"/>
      <c r="C266" s="794"/>
      <c r="D266" s="795" t="s">
        <v>3659</v>
      </c>
      <c r="E266" s="206" t="s">
        <v>207</v>
      </c>
      <c r="F266" s="206" t="s">
        <v>1037</v>
      </c>
      <c r="G266" s="232" t="s">
        <v>728</v>
      </c>
      <c r="H266" s="232" t="s">
        <v>728</v>
      </c>
      <c r="I266" s="207" t="s">
        <v>11</v>
      </c>
      <c r="J266" s="208"/>
      <c r="K266" s="208"/>
      <c r="L266" s="216"/>
      <c r="M266" s="217" t="s">
        <v>3894</v>
      </c>
      <c r="N266" s="271"/>
      <c r="O266" s="138"/>
    </row>
    <row r="267" spans="1:43" ht="16.5" customHeight="1">
      <c r="A267" s="793">
        <v>258</v>
      </c>
      <c r="B267" s="794"/>
      <c r="C267" s="794"/>
      <c r="D267" s="795" t="s">
        <v>3659</v>
      </c>
      <c r="E267" s="206" t="s">
        <v>3895</v>
      </c>
      <c r="F267" s="206" t="s">
        <v>3896</v>
      </c>
      <c r="G267" s="253" t="s">
        <v>1062</v>
      </c>
      <c r="H267" s="253" t="s">
        <v>1062</v>
      </c>
      <c r="I267" s="207" t="s">
        <v>11</v>
      </c>
      <c r="J267" s="208"/>
      <c r="K267" s="208"/>
      <c r="L267" s="216"/>
      <c r="M267" s="967" t="s">
        <v>3897</v>
      </c>
      <c r="N267" s="271"/>
      <c r="O267" s="138"/>
    </row>
    <row r="268" spans="1:43" ht="16.5" customHeight="1">
      <c r="A268" s="793">
        <v>259</v>
      </c>
      <c r="B268" s="794"/>
      <c r="C268" s="794"/>
      <c r="D268" s="795" t="s">
        <v>3659</v>
      </c>
      <c r="E268" s="206" t="s">
        <v>1059</v>
      </c>
      <c r="F268" s="206" t="s">
        <v>3898</v>
      </c>
      <c r="G268" s="253" t="s">
        <v>1060</v>
      </c>
      <c r="H268" s="253" t="s">
        <v>1060</v>
      </c>
      <c r="I268" s="207" t="s">
        <v>11</v>
      </c>
      <c r="J268" s="208"/>
      <c r="K268" s="208"/>
      <c r="L268" s="216"/>
      <c r="M268" s="967"/>
      <c r="N268" s="271"/>
      <c r="O268" s="138"/>
    </row>
    <row r="269" spans="1:43" ht="16.5" customHeight="1">
      <c r="A269" s="793">
        <v>260</v>
      </c>
      <c r="B269" s="794"/>
      <c r="C269" s="794"/>
      <c r="D269" s="795" t="s">
        <v>3659</v>
      </c>
      <c r="E269" s="206" t="s">
        <v>1059</v>
      </c>
      <c r="F269" s="206" t="s">
        <v>3899</v>
      </c>
      <c r="G269" s="253" t="s">
        <v>1060</v>
      </c>
      <c r="H269" s="253" t="s">
        <v>1060</v>
      </c>
      <c r="I269" s="207" t="s">
        <v>11</v>
      </c>
      <c r="J269" s="208"/>
      <c r="K269" s="208"/>
      <c r="L269" s="216"/>
      <c r="M269" s="967"/>
      <c r="N269" s="271"/>
      <c r="O269" s="138"/>
    </row>
    <row r="270" spans="1:43" ht="16.5" customHeight="1">
      <c r="A270" s="793">
        <v>261</v>
      </c>
      <c r="B270" s="794"/>
      <c r="C270" s="794"/>
      <c r="D270" s="795" t="s">
        <v>3659</v>
      </c>
      <c r="E270" s="206" t="s">
        <v>1059</v>
      </c>
      <c r="F270" s="206" t="s">
        <v>3900</v>
      </c>
      <c r="G270" s="253" t="s">
        <v>1060</v>
      </c>
      <c r="H270" s="253" t="s">
        <v>1060</v>
      </c>
      <c r="I270" s="207" t="s">
        <v>11</v>
      </c>
      <c r="J270" s="208"/>
      <c r="K270" s="208"/>
      <c r="L270" s="216"/>
      <c r="M270" s="967"/>
      <c r="N270" s="271"/>
      <c r="O270" s="138"/>
    </row>
    <row r="271" spans="1:43" ht="16.5" customHeight="1">
      <c r="A271" s="793">
        <v>262</v>
      </c>
      <c r="B271" s="794"/>
      <c r="C271" s="794"/>
      <c r="D271" s="795" t="s">
        <v>3659</v>
      </c>
      <c r="E271" s="206" t="s">
        <v>1059</v>
      </c>
      <c r="F271" s="206" t="s">
        <v>3901</v>
      </c>
      <c r="G271" s="253" t="s">
        <v>1060</v>
      </c>
      <c r="H271" s="253" t="s">
        <v>1060</v>
      </c>
      <c r="I271" s="207" t="s">
        <v>11</v>
      </c>
      <c r="J271" s="208"/>
      <c r="K271" s="208"/>
      <c r="L271" s="216"/>
      <c r="M271" s="967"/>
      <c r="N271" s="271"/>
      <c r="O271" s="138"/>
    </row>
    <row r="272" spans="1:43" ht="16.5" customHeight="1">
      <c r="A272" s="793">
        <v>263</v>
      </c>
      <c r="B272" s="794"/>
      <c r="C272" s="794"/>
      <c r="D272" s="795" t="s">
        <v>3659</v>
      </c>
      <c r="E272" s="206" t="s">
        <v>1059</v>
      </c>
      <c r="F272" s="206" t="s">
        <v>3902</v>
      </c>
      <c r="G272" s="253" t="s">
        <v>1060</v>
      </c>
      <c r="H272" s="253" t="s">
        <v>1060</v>
      </c>
      <c r="I272" s="207" t="s">
        <v>11</v>
      </c>
      <c r="J272" s="208"/>
      <c r="K272" s="208"/>
      <c r="L272" s="216"/>
      <c r="M272" s="967"/>
      <c r="N272" s="271"/>
      <c r="O272" s="138"/>
    </row>
    <row r="273" spans="1:15" ht="16.5" customHeight="1">
      <c r="A273" s="793">
        <v>264</v>
      </c>
      <c r="B273" s="794"/>
      <c r="C273" s="794"/>
      <c r="D273" s="795" t="s">
        <v>3659</v>
      </c>
      <c r="E273" s="206" t="s">
        <v>1059</v>
      </c>
      <c r="F273" s="206" t="s">
        <v>3903</v>
      </c>
      <c r="G273" s="253" t="s">
        <v>1060</v>
      </c>
      <c r="H273" s="253" t="s">
        <v>1060</v>
      </c>
      <c r="I273" s="207" t="s">
        <v>11</v>
      </c>
      <c r="J273" s="208"/>
      <c r="K273" s="208"/>
      <c r="L273" s="216"/>
      <c r="M273" s="967"/>
      <c r="N273" s="271"/>
      <c r="O273" s="138"/>
    </row>
    <row r="274" spans="1:15" ht="16.5" customHeight="1">
      <c r="A274" s="793">
        <v>265</v>
      </c>
      <c r="B274" s="794"/>
      <c r="C274" s="794"/>
      <c r="D274" s="795" t="s">
        <v>3659</v>
      </c>
      <c r="E274" s="206" t="s">
        <v>1059</v>
      </c>
      <c r="F274" s="206" t="s">
        <v>3904</v>
      </c>
      <c r="G274" s="253" t="s">
        <v>1060</v>
      </c>
      <c r="H274" s="253" t="s">
        <v>1060</v>
      </c>
      <c r="I274" s="207" t="s">
        <v>11</v>
      </c>
      <c r="J274" s="208"/>
      <c r="K274" s="208"/>
      <c r="L274" s="216"/>
      <c r="M274" s="967"/>
      <c r="N274" s="271"/>
      <c r="O274" s="138"/>
    </row>
    <row r="275" spans="1:15" ht="16.5" customHeight="1">
      <c r="A275" s="793">
        <v>266</v>
      </c>
      <c r="B275" s="794"/>
      <c r="C275" s="794"/>
      <c r="D275" s="795" t="s">
        <v>3659</v>
      </c>
      <c r="E275" s="206" t="s">
        <v>1059</v>
      </c>
      <c r="F275" s="206" t="s">
        <v>3905</v>
      </c>
      <c r="G275" s="253" t="s">
        <v>1060</v>
      </c>
      <c r="H275" s="253" t="s">
        <v>1060</v>
      </c>
      <c r="I275" s="207" t="s">
        <v>11</v>
      </c>
      <c r="J275" s="208"/>
      <c r="K275" s="208"/>
      <c r="L275" s="216"/>
      <c r="M275" s="967"/>
      <c r="N275" s="271"/>
      <c r="O275" s="138"/>
    </row>
    <row r="276" spans="1:15" ht="16.5" customHeight="1">
      <c r="A276" s="793">
        <v>267</v>
      </c>
      <c r="B276" s="794"/>
      <c r="C276" s="794"/>
      <c r="D276" s="795" t="s">
        <v>3659</v>
      </c>
      <c r="E276" s="206" t="s">
        <v>1059</v>
      </c>
      <c r="F276" s="206" t="s">
        <v>3906</v>
      </c>
      <c r="G276" s="253" t="s">
        <v>1062</v>
      </c>
      <c r="H276" s="253" t="s">
        <v>1062</v>
      </c>
      <c r="I276" s="207" t="s">
        <v>11</v>
      </c>
      <c r="J276" s="208"/>
      <c r="K276" s="208"/>
      <c r="L276" s="216"/>
      <c r="M276" s="967"/>
      <c r="N276" s="271"/>
      <c r="O276" s="138"/>
    </row>
    <row r="277" spans="1:15" ht="16.5" customHeight="1">
      <c r="A277" s="793">
        <v>268</v>
      </c>
      <c r="B277" s="794"/>
      <c r="C277" s="794"/>
      <c r="D277" s="795" t="s">
        <v>3659</v>
      </c>
      <c r="E277" s="206" t="s">
        <v>1059</v>
      </c>
      <c r="F277" s="206" t="s">
        <v>3907</v>
      </c>
      <c r="G277" s="253" t="s">
        <v>1060</v>
      </c>
      <c r="H277" s="253" t="s">
        <v>1060</v>
      </c>
      <c r="I277" s="207" t="s">
        <v>11</v>
      </c>
      <c r="J277" s="208"/>
      <c r="K277" s="208"/>
      <c r="L277" s="216"/>
      <c r="M277" s="967"/>
      <c r="N277" s="271"/>
      <c r="O277" s="138"/>
    </row>
    <row r="278" spans="1:15" ht="16.5" customHeight="1">
      <c r="A278" s="793">
        <v>269</v>
      </c>
      <c r="B278" s="794"/>
      <c r="C278" s="794"/>
      <c r="D278" s="795" t="s">
        <v>3659</v>
      </c>
      <c r="E278" s="206" t="s">
        <v>1059</v>
      </c>
      <c r="F278" s="206" t="s">
        <v>3908</v>
      </c>
      <c r="G278" s="253" t="s">
        <v>1060</v>
      </c>
      <c r="H278" s="253" t="s">
        <v>1060</v>
      </c>
      <c r="I278" s="207" t="s">
        <v>11</v>
      </c>
      <c r="J278" s="208"/>
      <c r="K278" s="208"/>
      <c r="L278" s="216"/>
      <c r="M278" s="967"/>
      <c r="N278" s="271"/>
      <c r="O278" s="138"/>
    </row>
    <row r="279" spans="1:15" ht="16.5" customHeight="1">
      <c r="A279" s="793">
        <v>270</v>
      </c>
      <c r="B279" s="794"/>
      <c r="C279" s="794"/>
      <c r="D279" s="795" t="s">
        <v>3659</v>
      </c>
      <c r="E279" s="206" t="s">
        <v>1059</v>
      </c>
      <c r="F279" s="206" t="s">
        <v>3909</v>
      </c>
      <c r="G279" s="253" t="s">
        <v>1060</v>
      </c>
      <c r="H279" s="253" t="s">
        <v>1060</v>
      </c>
      <c r="I279" s="207" t="s">
        <v>11</v>
      </c>
      <c r="J279" s="208"/>
      <c r="K279" s="208"/>
      <c r="L279" s="216"/>
      <c r="M279" s="967"/>
      <c r="N279" s="281"/>
      <c r="O279" s="138"/>
    </row>
    <row r="280" spans="1:15" s="803" customFormat="1" ht="16.5" customHeight="1">
      <c r="A280" s="793">
        <v>271</v>
      </c>
      <c r="B280" s="794"/>
      <c r="C280" s="794"/>
      <c r="D280" s="795" t="s">
        <v>3659</v>
      </c>
      <c r="E280" s="206" t="s">
        <v>1059</v>
      </c>
      <c r="F280" s="206" t="s">
        <v>3910</v>
      </c>
      <c r="G280" s="253" t="s">
        <v>1060</v>
      </c>
      <c r="H280" s="253" t="s">
        <v>1060</v>
      </c>
      <c r="I280" s="207" t="s">
        <v>11</v>
      </c>
      <c r="J280" s="809"/>
      <c r="K280" s="810"/>
      <c r="L280" s="216"/>
      <c r="M280" s="967"/>
      <c r="N280" s="811"/>
    </row>
    <row r="281" spans="1:15" s="803" customFormat="1" ht="16.5" customHeight="1">
      <c r="A281" s="793">
        <v>272</v>
      </c>
      <c r="B281" s="794"/>
      <c r="C281" s="794"/>
      <c r="D281" s="795" t="s">
        <v>3659</v>
      </c>
      <c r="E281" s="206" t="s">
        <v>1059</v>
      </c>
      <c r="F281" s="206" t="s">
        <v>3911</v>
      </c>
      <c r="G281" s="253" t="s">
        <v>1060</v>
      </c>
      <c r="H281" s="253" t="s">
        <v>1060</v>
      </c>
      <c r="I281" s="207" t="s">
        <v>11</v>
      </c>
      <c r="J281" s="809"/>
      <c r="K281" s="810"/>
      <c r="L281" s="216"/>
      <c r="M281" s="967"/>
      <c r="N281" s="812"/>
    </row>
    <row r="282" spans="1:15" s="803" customFormat="1" ht="16.5" customHeight="1">
      <c r="A282" s="793">
        <v>273</v>
      </c>
      <c r="B282" s="794"/>
      <c r="C282" s="794"/>
      <c r="D282" s="795" t="s">
        <v>3659</v>
      </c>
      <c r="E282" s="206" t="s">
        <v>1059</v>
      </c>
      <c r="F282" s="206" t="s">
        <v>3912</v>
      </c>
      <c r="G282" s="253" t="s">
        <v>1060</v>
      </c>
      <c r="H282" s="253" t="s">
        <v>1060</v>
      </c>
      <c r="I282" s="207" t="s">
        <v>11</v>
      </c>
      <c r="J282" s="809"/>
      <c r="K282" s="810"/>
      <c r="L282" s="813"/>
      <c r="M282" s="919" t="s">
        <v>3913</v>
      </c>
      <c r="N282" s="918" t="s">
        <v>3914</v>
      </c>
    </row>
    <row r="283" spans="1:15" s="803" customFormat="1" ht="16.5" customHeight="1">
      <c r="A283" s="793">
        <v>274</v>
      </c>
      <c r="B283" s="794"/>
      <c r="C283" s="794"/>
      <c r="D283" s="795" t="s">
        <v>3659</v>
      </c>
      <c r="E283" s="206" t="s">
        <v>1059</v>
      </c>
      <c r="F283" s="206" t="s">
        <v>3915</v>
      </c>
      <c r="G283" s="253" t="s">
        <v>1062</v>
      </c>
      <c r="H283" s="253" t="s">
        <v>1062</v>
      </c>
      <c r="I283" s="207" t="s">
        <v>11</v>
      </c>
      <c r="J283" s="809"/>
      <c r="K283" s="810"/>
      <c r="L283" s="813"/>
      <c r="M283" s="919"/>
      <c r="N283" s="918"/>
    </row>
    <row r="284" spans="1:15" s="803" customFormat="1" ht="16.5" customHeight="1">
      <c r="A284" s="793">
        <v>275</v>
      </c>
      <c r="B284" s="794"/>
      <c r="C284" s="794"/>
      <c r="D284" s="795" t="s">
        <v>3659</v>
      </c>
      <c r="E284" s="206" t="s">
        <v>1059</v>
      </c>
      <c r="F284" s="206" t="s">
        <v>3916</v>
      </c>
      <c r="G284" s="253" t="s">
        <v>1060</v>
      </c>
      <c r="H284" s="253" t="s">
        <v>1060</v>
      </c>
      <c r="I284" s="207" t="s">
        <v>11</v>
      </c>
      <c r="J284" s="809"/>
      <c r="K284" s="810"/>
      <c r="L284" s="813"/>
      <c r="M284" s="919"/>
      <c r="N284" s="918" t="s">
        <v>3917</v>
      </c>
    </row>
    <row r="285" spans="1:15" s="803" customFormat="1" ht="16.5" customHeight="1">
      <c r="A285" s="793">
        <v>276</v>
      </c>
      <c r="B285" s="794"/>
      <c r="C285" s="794"/>
      <c r="D285" s="795" t="s">
        <v>3659</v>
      </c>
      <c r="E285" s="206" t="s">
        <v>1059</v>
      </c>
      <c r="F285" s="206" t="s">
        <v>3918</v>
      </c>
      <c r="G285" s="253" t="s">
        <v>1062</v>
      </c>
      <c r="H285" s="253" t="s">
        <v>1062</v>
      </c>
      <c r="I285" s="207" t="s">
        <v>11</v>
      </c>
      <c r="J285" s="809"/>
      <c r="K285" s="810"/>
      <c r="L285" s="813"/>
      <c r="M285" s="919"/>
      <c r="N285" s="918"/>
    </row>
    <row r="286" spans="1:15" ht="16.5" customHeight="1">
      <c r="A286" s="793">
        <v>277</v>
      </c>
      <c r="B286" s="794"/>
      <c r="C286" s="794"/>
      <c r="D286" s="795" t="s">
        <v>3659</v>
      </c>
      <c r="E286" s="206" t="s">
        <v>207</v>
      </c>
      <c r="F286" s="206" t="s">
        <v>1063</v>
      </c>
      <c r="G286" s="205" t="s">
        <v>3919</v>
      </c>
      <c r="H286" s="205" t="s">
        <v>3919</v>
      </c>
      <c r="I286" s="207" t="s">
        <v>11</v>
      </c>
      <c r="J286" s="208"/>
      <c r="K286" s="208"/>
      <c r="L286" s="216"/>
      <c r="M286" s="217" t="s">
        <v>3920</v>
      </c>
      <c r="N286" s="271"/>
      <c r="O286" s="134"/>
    </row>
    <row r="287" spans="1:15" ht="16.5" customHeight="1">
      <c r="A287" s="793">
        <v>278</v>
      </c>
      <c r="B287" s="794"/>
      <c r="C287" s="794"/>
      <c r="D287" s="795" t="s">
        <v>3659</v>
      </c>
      <c r="E287" s="206" t="s">
        <v>207</v>
      </c>
      <c r="F287" s="206" t="s">
        <v>1064</v>
      </c>
      <c r="G287" s="205" t="s">
        <v>3921</v>
      </c>
      <c r="H287" s="205" t="s">
        <v>3921</v>
      </c>
      <c r="I287" s="207" t="s">
        <v>11</v>
      </c>
      <c r="J287" s="208"/>
      <c r="K287" s="208"/>
      <c r="L287" s="216"/>
      <c r="M287" s="217" t="s">
        <v>3922</v>
      </c>
      <c r="N287" s="271"/>
      <c r="O287" s="144"/>
    </row>
    <row r="288" spans="1:15" ht="16.5" customHeight="1" thickBot="1">
      <c r="A288" s="793">
        <v>279</v>
      </c>
      <c r="B288" s="794"/>
      <c r="C288" s="794"/>
      <c r="D288" s="814" t="s">
        <v>3659</v>
      </c>
      <c r="E288" s="282" t="s">
        <v>188</v>
      </c>
      <c r="F288" s="283" t="s">
        <v>189</v>
      </c>
      <c r="G288" s="284"/>
      <c r="H288" s="284"/>
      <c r="I288" s="285" t="s">
        <v>11</v>
      </c>
      <c r="J288" s="286"/>
      <c r="K288" s="286"/>
      <c r="L288" s="287"/>
      <c r="M288" s="288"/>
      <c r="N288" s="289"/>
    </row>
    <row r="289" spans="2:13">
      <c r="B289" s="125"/>
      <c r="C289" s="125"/>
      <c r="D289" s="125"/>
      <c r="E289" s="125"/>
      <c r="F289" s="125"/>
      <c r="L289" s="145"/>
      <c r="M289" s="145"/>
    </row>
    <row r="290" spans="2:13">
      <c r="B290" s="125"/>
      <c r="C290" s="125"/>
      <c r="D290" s="125"/>
      <c r="E290" s="125"/>
      <c r="F290" s="125"/>
      <c r="L290" s="145"/>
      <c r="M290" s="145"/>
    </row>
    <row r="291" spans="2:13">
      <c r="B291" s="125"/>
      <c r="C291" s="125"/>
      <c r="D291" s="125"/>
      <c r="E291" s="125"/>
      <c r="F291" s="125"/>
      <c r="L291" s="145"/>
      <c r="M291" s="145"/>
    </row>
    <row r="292" spans="2:13">
      <c r="B292" s="125"/>
      <c r="C292" s="125"/>
      <c r="D292" s="125"/>
      <c r="E292" s="125"/>
      <c r="F292" s="125"/>
      <c r="L292" s="145"/>
      <c r="M292" s="145"/>
    </row>
    <row r="293" spans="2:13">
      <c r="B293" s="125"/>
      <c r="C293" s="125"/>
      <c r="D293" s="125"/>
      <c r="E293" s="125"/>
      <c r="F293" s="125"/>
      <c r="L293" s="145"/>
      <c r="M293" s="145"/>
    </row>
    <row r="294" spans="2:13">
      <c r="B294" s="125"/>
      <c r="C294" s="125"/>
      <c r="D294" s="125"/>
      <c r="E294" s="125"/>
      <c r="F294" s="125"/>
      <c r="L294" s="145"/>
      <c r="M294" s="145"/>
    </row>
    <row r="295" spans="2:13">
      <c r="B295" s="125"/>
      <c r="C295" s="125"/>
      <c r="D295" s="125"/>
      <c r="E295" s="125"/>
      <c r="F295" s="125"/>
      <c r="L295" s="145"/>
      <c r="M295" s="145"/>
    </row>
    <row r="296" spans="2:13">
      <c r="B296" s="125"/>
      <c r="C296" s="125"/>
      <c r="D296" s="125"/>
      <c r="E296" s="125"/>
      <c r="F296" s="125"/>
      <c r="L296" s="145"/>
      <c r="M296" s="145"/>
    </row>
    <row r="297" spans="2:13">
      <c r="B297" s="125"/>
      <c r="C297" s="125"/>
      <c r="D297" s="125"/>
      <c r="E297" s="125"/>
      <c r="F297" s="125"/>
      <c r="L297" s="145"/>
      <c r="M297" s="145"/>
    </row>
    <row r="298" spans="2:13">
      <c r="B298" s="125"/>
      <c r="C298" s="125"/>
      <c r="D298" s="125"/>
      <c r="E298" s="125"/>
      <c r="F298" s="125"/>
      <c r="L298" s="145"/>
      <c r="M298" s="145"/>
    </row>
    <row r="299" spans="2:13">
      <c r="B299" s="125"/>
      <c r="C299" s="125"/>
      <c r="D299" s="125"/>
      <c r="E299" s="125"/>
      <c r="F299" s="125"/>
      <c r="L299" s="145"/>
      <c r="M299" s="145"/>
    </row>
    <row r="300" spans="2:13">
      <c r="B300" s="125"/>
      <c r="C300" s="125"/>
      <c r="D300" s="125"/>
      <c r="E300" s="125"/>
      <c r="F300" s="125"/>
      <c r="L300" s="145"/>
      <c r="M300" s="145"/>
    </row>
    <row r="301" spans="2:13">
      <c r="B301" s="125"/>
      <c r="C301" s="125"/>
      <c r="D301" s="125"/>
      <c r="E301" s="125"/>
      <c r="F301" s="125"/>
      <c r="L301" s="145"/>
      <c r="M301" s="145"/>
    </row>
    <row r="302" spans="2:13">
      <c r="B302" s="125"/>
      <c r="C302" s="125"/>
      <c r="D302" s="125"/>
      <c r="E302" s="125"/>
      <c r="F302" s="125"/>
      <c r="L302" s="145"/>
      <c r="M302" s="145"/>
    </row>
    <row r="303" spans="2:13">
      <c r="B303" s="125"/>
      <c r="C303" s="125"/>
      <c r="D303" s="125"/>
      <c r="E303" s="125"/>
      <c r="F303" s="125"/>
      <c r="L303" s="145"/>
      <c r="M303" s="145"/>
    </row>
    <row r="304" spans="2:13">
      <c r="B304" s="125"/>
      <c r="C304" s="125"/>
      <c r="D304" s="125"/>
      <c r="E304" s="125"/>
      <c r="F304" s="125"/>
      <c r="L304" s="145"/>
      <c r="M304" s="145"/>
    </row>
    <row r="305" spans="2:13">
      <c r="B305" s="125"/>
      <c r="C305" s="125"/>
      <c r="D305" s="125"/>
      <c r="E305" s="125"/>
      <c r="F305" s="125"/>
      <c r="L305" s="145"/>
      <c r="M305" s="145"/>
    </row>
    <row r="306" spans="2:13">
      <c r="B306" s="125"/>
      <c r="C306" s="125"/>
      <c r="D306" s="125"/>
      <c r="E306" s="125"/>
      <c r="F306" s="125"/>
      <c r="L306" s="145"/>
      <c r="M306" s="145"/>
    </row>
    <row r="307" spans="2:13">
      <c r="B307" s="125"/>
      <c r="C307" s="125"/>
      <c r="D307" s="125"/>
      <c r="E307" s="125"/>
      <c r="F307" s="125"/>
      <c r="L307" s="145"/>
      <c r="M307" s="145"/>
    </row>
    <row r="308" spans="2:13">
      <c r="B308" s="125"/>
      <c r="C308" s="125"/>
      <c r="D308" s="125"/>
      <c r="E308" s="125"/>
      <c r="F308" s="125"/>
      <c r="L308" s="145"/>
      <c r="M308" s="145"/>
    </row>
    <row r="309" spans="2:13">
      <c r="B309" s="125"/>
      <c r="C309" s="125"/>
      <c r="D309" s="125"/>
      <c r="E309" s="125"/>
      <c r="F309" s="125"/>
      <c r="L309" s="145"/>
      <c r="M309" s="145"/>
    </row>
    <row r="310" spans="2:13">
      <c r="B310" s="125"/>
      <c r="C310" s="125"/>
      <c r="D310" s="125"/>
      <c r="E310" s="125"/>
      <c r="F310" s="125"/>
      <c r="L310" s="145"/>
      <c r="M310" s="145"/>
    </row>
    <row r="311" spans="2:13" ht="87.75" customHeight="1">
      <c r="B311" s="125"/>
      <c r="C311" s="125"/>
      <c r="D311" s="125"/>
      <c r="E311" s="125"/>
      <c r="F311" s="125"/>
      <c r="L311" s="145"/>
      <c r="M311" s="145"/>
    </row>
    <row r="312" spans="2:13">
      <c r="B312" s="125"/>
      <c r="C312" s="125"/>
      <c r="D312" s="125"/>
      <c r="E312" s="125"/>
      <c r="F312" s="125"/>
      <c r="L312" s="145"/>
      <c r="M312" s="145"/>
    </row>
    <row r="313" spans="2:13">
      <c r="B313" s="125"/>
      <c r="C313" s="125"/>
      <c r="D313" s="125"/>
      <c r="E313" s="125"/>
      <c r="F313" s="125"/>
      <c r="L313" s="145"/>
      <c r="M313" s="145"/>
    </row>
    <row r="314" spans="2:13">
      <c r="B314" s="125"/>
      <c r="C314" s="125"/>
      <c r="D314" s="125"/>
      <c r="E314" s="125"/>
      <c r="F314" s="125"/>
      <c r="L314" s="145"/>
      <c r="M314" s="145"/>
    </row>
    <row r="315" spans="2:13">
      <c r="B315" s="125"/>
      <c r="C315" s="125"/>
      <c r="D315" s="125"/>
      <c r="E315" s="125"/>
      <c r="F315" s="125"/>
      <c r="L315" s="145"/>
      <c r="M315" s="145"/>
    </row>
    <row r="316" spans="2:13">
      <c r="B316" s="125"/>
      <c r="C316" s="125"/>
      <c r="D316" s="125"/>
      <c r="E316" s="125"/>
      <c r="F316" s="125"/>
      <c r="L316" s="145"/>
      <c r="M316" s="145"/>
    </row>
    <row r="317" spans="2:13">
      <c r="B317" s="125"/>
      <c r="C317" s="125"/>
      <c r="D317" s="125"/>
      <c r="E317" s="125"/>
      <c r="F317" s="125"/>
      <c r="L317" s="145"/>
      <c r="M317" s="145"/>
    </row>
    <row r="318" spans="2:13">
      <c r="B318" s="125"/>
      <c r="C318" s="125"/>
      <c r="D318" s="125"/>
      <c r="E318" s="125"/>
      <c r="F318" s="125"/>
      <c r="L318" s="145"/>
      <c r="M318" s="145"/>
    </row>
    <row r="319" spans="2:13">
      <c r="B319" s="125"/>
      <c r="C319" s="125"/>
      <c r="D319" s="125"/>
      <c r="E319" s="125"/>
      <c r="F319" s="125"/>
      <c r="L319" s="145"/>
      <c r="M319" s="145"/>
    </row>
    <row r="320" spans="2:13">
      <c r="B320" s="125"/>
      <c r="C320" s="125"/>
      <c r="D320" s="125"/>
      <c r="E320" s="125"/>
      <c r="F320" s="125"/>
      <c r="L320" s="145"/>
      <c r="M320" s="145"/>
    </row>
    <row r="321" spans="2:13">
      <c r="B321" s="125"/>
      <c r="C321" s="125"/>
      <c r="D321" s="125"/>
      <c r="E321" s="125"/>
      <c r="F321" s="125"/>
      <c r="L321" s="145"/>
      <c r="M321" s="145"/>
    </row>
    <row r="322" spans="2:13">
      <c r="B322" s="125"/>
      <c r="C322" s="125"/>
      <c r="D322" s="125"/>
      <c r="E322" s="125"/>
      <c r="F322" s="125"/>
      <c r="L322" s="145"/>
      <c r="M322" s="145"/>
    </row>
    <row r="323" spans="2:13">
      <c r="B323" s="125"/>
      <c r="C323" s="125"/>
      <c r="D323" s="125"/>
      <c r="E323" s="125"/>
      <c r="F323" s="125"/>
    </row>
    <row r="324" spans="2:13">
      <c r="B324" s="125"/>
      <c r="C324" s="125"/>
      <c r="D324" s="125"/>
      <c r="E324" s="125"/>
      <c r="F324" s="125"/>
    </row>
    <row r="325" spans="2:13">
      <c r="B325" s="125"/>
      <c r="C325" s="125"/>
      <c r="D325" s="125"/>
      <c r="E325" s="125"/>
      <c r="F325" s="125"/>
    </row>
    <row r="326" spans="2:13">
      <c r="B326" s="125"/>
      <c r="C326" s="125"/>
      <c r="D326" s="125"/>
      <c r="E326" s="125"/>
      <c r="F326" s="125"/>
    </row>
    <row r="327" spans="2:13">
      <c r="B327" s="125"/>
      <c r="C327" s="125"/>
      <c r="D327" s="125"/>
      <c r="E327" s="125"/>
      <c r="F327" s="125"/>
    </row>
    <row r="328" spans="2:13">
      <c r="B328" s="125"/>
      <c r="C328" s="125"/>
      <c r="D328" s="125"/>
      <c r="E328" s="125"/>
      <c r="F328" s="125"/>
    </row>
    <row r="329" spans="2:13">
      <c r="B329" s="125"/>
      <c r="C329" s="125"/>
      <c r="D329" s="125"/>
      <c r="E329" s="125"/>
      <c r="F329" s="125"/>
    </row>
    <row r="330" spans="2:13">
      <c r="B330" s="125"/>
      <c r="C330" s="125"/>
      <c r="D330" s="125"/>
      <c r="E330" s="125"/>
      <c r="F330" s="125"/>
    </row>
    <row r="331" spans="2:13">
      <c r="B331" s="125"/>
      <c r="C331" s="125"/>
      <c r="D331" s="125"/>
      <c r="E331" s="125"/>
      <c r="F331" s="125"/>
    </row>
    <row r="332" spans="2:13">
      <c r="B332" s="125"/>
      <c r="C332" s="125"/>
      <c r="D332" s="125"/>
      <c r="E332" s="125"/>
      <c r="F332" s="125"/>
    </row>
    <row r="333" spans="2:13">
      <c r="B333" s="125"/>
      <c r="C333" s="125"/>
      <c r="D333" s="125"/>
      <c r="E333" s="125"/>
      <c r="F333" s="125"/>
    </row>
    <row r="334" spans="2:13">
      <c r="B334" s="125"/>
      <c r="C334" s="125"/>
      <c r="D334" s="125"/>
      <c r="E334" s="125"/>
      <c r="F334" s="125"/>
    </row>
    <row r="335" spans="2:13">
      <c r="B335" s="125"/>
      <c r="C335" s="125"/>
      <c r="D335" s="125"/>
      <c r="E335" s="125"/>
      <c r="F335" s="125"/>
    </row>
    <row r="336" spans="2:13">
      <c r="B336" s="125"/>
      <c r="C336" s="125"/>
      <c r="D336" s="125"/>
      <c r="E336" s="125"/>
      <c r="F336" s="125"/>
    </row>
    <row r="337" spans="2:6">
      <c r="B337" s="125"/>
      <c r="C337" s="125"/>
      <c r="D337" s="125"/>
      <c r="E337" s="125"/>
      <c r="F337" s="125"/>
    </row>
    <row r="338" spans="2:6">
      <c r="B338" s="125"/>
      <c r="C338" s="125"/>
      <c r="D338" s="125"/>
      <c r="E338" s="125"/>
      <c r="F338" s="125"/>
    </row>
    <row r="339" spans="2:6">
      <c r="B339" s="125"/>
      <c r="C339" s="125"/>
      <c r="D339" s="125"/>
      <c r="E339" s="125"/>
      <c r="F339" s="125"/>
    </row>
    <row r="340" spans="2:6">
      <c r="B340" s="125"/>
      <c r="C340" s="125"/>
      <c r="D340" s="125"/>
      <c r="E340" s="125"/>
      <c r="F340" s="125"/>
    </row>
    <row r="341" spans="2:6">
      <c r="B341" s="125"/>
      <c r="C341" s="125"/>
      <c r="D341" s="125"/>
      <c r="E341" s="125"/>
      <c r="F341" s="125"/>
    </row>
    <row r="342" spans="2:6">
      <c r="B342" s="125"/>
      <c r="C342" s="125"/>
      <c r="D342" s="125"/>
      <c r="E342" s="125"/>
      <c r="F342" s="125"/>
    </row>
    <row r="343" spans="2:6">
      <c r="B343" s="125"/>
      <c r="C343" s="125"/>
      <c r="D343" s="125"/>
      <c r="E343" s="125"/>
      <c r="F343" s="125"/>
    </row>
    <row r="344" spans="2:6">
      <c r="B344" s="125"/>
      <c r="C344" s="125"/>
      <c r="D344" s="125"/>
      <c r="E344" s="125"/>
      <c r="F344" s="125"/>
    </row>
    <row r="345" spans="2:6">
      <c r="B345" s="125"/>
      <c r="C345" s="125"/>
      <c r="D345" s="125"/>
      <c r="E345" s="125"/>
      <c r="F345" s="125"/>
    </row>
    <row r="346" spans="2:6">
      <c r="B346" s="125"/>
      <c r="C346" s="125"/>
      <c r="D346" s="125"/>
      <c r="E346" s="125"/>
      <c r="F346" s="125"/>
    </row>
    <row r="347" spans="2:6">
      <c r="B347" s="125"/>
      <c r="C347" s="125"/>
      <c r="D347" s="125"/>
      <c r="E347" s="125"/>
      <c r="F347" s="125"/>
    </row>
    <row r="348" spans="2:6">
      <c r="B348" s="125"/>
      <c r="C348" s="125"/>
      <c r="D348" s="125"/>
      <c r="E348" s="125"/>
      <c r="F348" s="125"/>
    </row>
    <row r="349" spans="2:6">
      <c r="B349" s="125"/>
      <c r="C349" s="125"/>
      <c r="D349" s="125"/>
      <c r="E349" s="125"/>
      <c r="F349" s="125"/>
    </row>
    <row r="350" spans="2:6">
      <c r="B350" s="125"/>
      <c r="C350" s="125"/>
      <c r="D350" s="125"/>
      <c r="E350" s="125"/>
      <c r="F350" s="125"/>
    </row>
    <row r="351" spans="2:6">
      <c r="B351" s="125"/>
      <c r="C351" s="125"/>
      <c r="D351" s="125"/>
      <c r="E351" s="125"/>
      <c r="F351" s="125"/>
    </row>
    <row r="352" spans="2:6">
      <c r="B352" s="125"/>
      <c r="C352" s="125"/>
      <c r="D352" s="125"/>
      <c r="E352" s="125"/>
      <c r="F352" s="125"/>
    </row>
    <row r="353" spans="2:6">
      <c r="B353" s="125"/>
      <c r="C353" s="125"/>
      <c r="D353" s="125"/>
      <c r="E353" s="125"/>
      <c r="F353" s="125"/>
    </row>
    <row r="354" spans="2:6">
      <c r="B354" s="125"/>
      <c r="C354" s="125"/>
      <c r="D354" s="125"/>
      <c r="E354" s="125"/>
      <c r="F354" s="125"/>
    </row>
    <row r="355" spans="2:6">
      <c r="B355" s="125"/>
      <c r="C355" s="125"/>
      <c r="D355" s="125"/>
      <c r="E355" s="125"/>
      <c r="F355" s="125"/>
    </row>
    <row r="356" spans="2:6">
      <c r="B356" s="125"/>
      <c r="C356" s="125"/>
      <c r="D356" s="125"/>
      <c r="E356" s="125"/>
      <c r="F356" s="125"/>
    </row>
    <row r="357" spans="2:6">
      <c r="B357" s="125"/>
      <c r="C357" s="125"/>
      <c r="D357" s="125"/>
      <c r="E357" s="125"/>
      <c r="F357" s="125"/>
    </row>
    <row r="358" spans="2:6">
      <c r="B358" s="125"/>
      <c r="C358" s="125"/>
      <c r="D358" s="125"/>
      <c r="E358" s="125"/>
      <c r="F358" s="125"/>
    </row>
    <row r="359" spans="2:6">
      <c r="B359" s="125"/>
      <c r="C359" s="125"/>
      <c r="D359" s="125"/>
      <c r="E359" s="125"/>
      <c r="F359" s="125"/>
    </row>
    <row r="360" spans="2:6">
      <c r="B360" s="125"/>
      <c r="C360" s="125"/>
      <c r="D360" s="125"/>
      <c r="E360" s="125"/>
      <c r="F360" s="125"/>
    </row>
    <row r="361" spans="2:6">
      <c r="B361" s="125"/>
      <c r="C361" s="125"/>
      <c r="D361" s="125"/>
      <c r="E361" s="125"/>
      <c r="F361" s="125"/>
    </row>
    <row r="362" spans="2:6">
      <c r="B362" s="125"/>
      <c r="C362" s="125"/>
      <c r="D362" s="125"/>
      <c r="E362" s="125"/>
      <c r="F362" s="125"/>
    </row>
    <row r="363" spans="2:6">
      <c r="B363" s="125"/>
      <c r="C363" s="125"/>
      <c r="D363" s="125"/>
      <c r="E363" s="125"/>
      <c r="F363" s="125"/>
    </row>
    <row r="364" spans="2:6">
      <c r="B364" s="125"/>
      <c r="C364" s="125"/>
      <c r="D364" s="125"/>
      <c r="E364" s="125"/>
      <c r="F364" s="125"/>
    </row>
  </sheetData>
  <mergeCells count="20">
    <mergeCell ref="M76:M107"/>
    <mergeCell ref="G1:G8"/>
    <mergeCell ref="H1:H8"/>
    <mergeCell ref="N39:N41"/>
    <mergeCell ref="M63:M70"/>
    <mergeCell ref="N63:N71"/>
    <mergeCell ref="M282:M285"/>
    <mergeCell ref="N282:N283"/>
    <mergeCell ref="N284:N285"/>
    <mergeCell ref="M116:M120"/>
    <mergeCell ref="M145:M151"/>
    <mergeCell ref="M164:M169"/>
    <mergeCell ref="M176:M181"/>
    <mergeCell ref="M182:M186"/>
    <mergeCell ref="M187:M191"/>
    <mergeCell ref="M192:M196"/>
    <mergeCell ref="M197:M201"/>
    <mergeCell ref="N218:N250"/>
    <mergeCell ref="M251:M259"/>
    <mergeCell ref="M267:M281"/>
  </mergeCells>
  <phoneticPr fontId="23" type="noConversion"/>
  <hyperlinks>
    <hyperlink ref="F72" r:id="rId1" xr:uid="{00000000-0004-0000-0A00-000000000000}"/>
    <hyperlink ref="F73" r:id="rId2" xr:uid="{00000000-0004-0000-0A00-000001000000}"/>
    <hyperlink ref="F75" r:id="rId3" xr:uid="{00000000-0004-0000-0A00-000002000000}"/>
    <hyperlink ref="F202" r:id="rId4" xr:uid="{00000000-0004-0000-0A00-000003000000}"/>
    <hyperlink ref="F203" r:id="rId5" xr:uid="{00000000-0004-0000-0A00-000004000000}"/>
    <hyperlink ref="F204" r:id="rId6" xr:uid="{00000000-0004-0000-0A00-000005000000}"/>
    <hyperlink ref="F205" r:id="rId7" xr:uid="{00000000-0004-0000-0A00-000006000000}"/>
    <hyperlink ref="F268" r:id="rId8" xr:uid="{00000000-0004-0000-0A00-000007000000}"/>
    <hyperlink ref="F277" r:id="rId9" xr:uid="{00000000-0004-0000-0A00-000008000000}"/>
    <hyperlink ref="F269:F275" r:id="rId10" display="Temperature_TDEV1@Sera" xr:uid="{00000000-0004-0000-0A00-000009000000}"/>
    <hyperlink ref="F278:F281" r:id="rId11" display="Temperature_TDEV1@SIMETRA" xr:uid="{00000000-0004-0000-0A00-00000A000000}"/>
    <hyperlink ref="F267" r:id="rId12" xr:uid="{00000000-0004-0000-0A00-00000B000000}"/>
    <hyperlink ref="F276" r:id="rId13" xr:uid="{00000000-0004-0000-0A00-00000C000000}"/>
    <hyperlink ref="F262" r:id="rId14" xr:uid="{00000000-0004-0000-0A00-00000D000000}"/>
    <hyperlink ref="F261" r:id="rId15" xr:uid="{00000000-0004-0000-0A00-00000E000000}"/>
    <hyperlink ref="F252" r:id="rId16" xr:uid="{00000000-0004-0000-0A00-00000F000000}"/>
    <hyperlink ref="F253" r:id="rId17" xr:uid="{00000000-0004-0000-0A00-000010000000}"/>
    <hyperlink ref="F254" r:id="rId18" xr:uid="{00000000-0004-0000-0A00-000011000000}"/>
    <hyperlink ref="F255" r:id="rId19" xr:uid="{00000000-0004-0000-0A00-000012000000}"/>
    <hyperlink ref="F256" r:id="rId20" xr:uid="{00000000-0004-0000-0A00-000013000000}"/>
    <hyperlink ref="F257" r:id="rId21" xr:uid="{00000000-0004-0000-0A00-000014000000}"/>
    <hyperlink ref="F258" r:id="rId22" xr:uid="{00000000-0004-0000-0A00-000015000000}"/>
    <hyperlink ref="F259" r:id="rId23" xr:uid="{00000000-0004-0000-0A00-000016000000}"/>
    <hyperlink ref="F282" r:id="rId24" xr:uid="{00000000-0004-0000-0A00-000017000000}"/>
    <hyperlink ref="F283" r:id="rId25" xr:uid="{00000000-0004-0000-0A00-000018000000}"/>
    <hyperlink ref="F284" r:id="rId26" xr:uid="{00000000-0004-0000-0A00-000019000000}"/>
    <hyperlink ref="F285" r:id="rId27" xr:uid="{00000000-0004-0000-0A00-00001A000000}"/>
    <hyperlink ref="F160" r:id="rId28" xr:uid="{00000000-0004-0000-0A00-00001B000000}"/>
    <hyperlink ref="F170" r:id="rId29" xr:uid="{00000000-0004-0000-0A00-00001C000000}"/>
    <hyperlink ref="F171" r:id="rId30" xr:uid="{00000000-0004-0000-0A00-00001D000000}"/>
    <hyperlink ref="F172" r:id="rId31" xr:uid="{00000000-0004-0000-0A00-00001E000000}"/>
    <hyperlink ref="F159" r:id="rId32" xr:uid="{00000000-0004-0000-0A00-00001F000000}"/>
    <hyperlink ref="F158" r:id="rId33" xr:uid="{00000000-0004-0000-0A00-000020000000}"/>
    <hyperlink ref="F161" r:id="rId34" xr:uid="{00000000-0004-0000-0A00-000021000000}"/>
    <hyperlink ref="F162" r:id="rId35" xr:uid="{00000000-0004-0000-0A00-000022000000}"/>
    <hyperlink ref="F173" r:id="rId36" xr:uid="{00000000-0004-0000-0A00-000023000000}"/>
    <hyperlink ref="F174" r:id="rId37" xr:uid="{00000000-0004-0000-0A00-000024000000}"/>
    <hyperlink ref="F163" r:id="rId38" xr:uid="{00000000-0004-0000-0A00-000025000000}"/>
    <hyperlink ref="F175" r:id="rId39" xr:uid="{00000000-0004-0000-0A00-000026000000}"/>
    <hyperlink ref="F169" r:id="rId40" xr:uid="{00000000-0004-0000-0A00-000027000000}"/>
    <hyperlink ref="F181" r:id="rId41" xr:uid="{00000000-0004-0000-0A00-000028000000}"/>
    <hyperlink ref="F182" r:id="rId42" xr:uid="{00000000-0004-0000-0A00-000029000000}"/>
    <hyperlink ref="F183" r:id="rId43" xr:uid="{00000000-0004-0000-0A00-00002A000000}"/>
    <hyperlink ref="F184" r:id="rId44" display="BL_Leakage_Bright_Ch_1@ALS_FH_Right" xr:uid="{00000000-0004-0000-0A00-00002B000000}"/>
    <hyperlink ref="F186" r:id="rId45" display="BL_Leakage_Bright_Ch_1@ALS_FH_Right" xr:uid="{00000000-0004-0000-0A00-00002C000000}"/>
    <hyperlink ref="F185" r:id="rId46" display="BL_Leakage_Bright_Ch_2@ALS_FH_Right" xr:uid="{00000000-0004-0000-0A00-00002D000000}"/>
    <hyperlink ref="F187" r:id="rId47" xr:uid="{00000000-0004-0000-0A00-00002E000000}"/>
    <hyperlink ref="F188" r:id="rId48" xr:uid="{00000000-0004-0000-0A00-00002F000000}"/>
    <hyperlink ref="F189" r:id="rId49" display="BL_Leakage_Bright_Ch_1@ALS_FH_Left" xr:uid="{00000000-0004-0000-0A00-000030000000}"/>
    <hyperlink ref="F191" r:id="rId50" xr:uid="{00000000-0004-0000-0A00-000031000000}"/>
    <hyperlink ref="F190" r:id="rId51" display="BL_Leakage_Bright_Ch_2@ALS_FH_Left" xr:uid="{00000000-0004-0000-0A00-000032000000}"/>
    <hyperlink ref="F104" r:id="rId52" display="Juliet_NVM_Revision" xr:uid="{00000000-0004-0000-0A00-000033000000}"/>
    <hyperlink ref="F105" r:id="rId53" display="Juliet_Project" xr:uid="{00000000-0004-0000-0A00-000034000000}"/>
    <hyperlink ref="F106" r:id="rId54" display="Juliet_Project_Version" xr:uid="{00000000-0004-0000-0A00-000035000000}"/>
    <hyperlink ref="F107" r:id="rId55" display="Juliet_Plant" xr:uid="{00000000-0004-0000-0A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A106" zoomScaleNormal="100" workbookViewId="0">
      <selection activeCell="C113" sqref="A113:C113"/>
    </sheetView>
  </sheetViews>
  <sheetFormatPr defaultColWidth="9" defaultRowHeight="15.75" customHeight="1"/>
  <cols>
    <col min="1" max="1" width="5.375" style="70" customWidth="1"/>
    <col min="2" max="2" width="6.625" style="76" customWidth="1"/>
    <col min="3" max="3" width="12.5" style="70" customWidth="1"/>
    <col min="4" max="4" width="53.375" style="70" customWidth="1"/>
    <col min="5" max="6" width="18.875" style="76" customWidth="1"/>
    <col min="7" max="7" width="13.625" style="76" bestFit="1" customWidth="1"/>
    <col min="8" max="8" width="16" style="76" customWidth="1"/>
    <col min="9" max="9" width="19.5" style="70" customWidth="1"/>
    <col min="10" max="10" width="11.625" style="70" customWidth="1"/>
    <col min="11" max="11" width="12.375" style="70" customWidth="1"/>
    <col min="12" max="12" width="48" style="70" customWidth="1"/>
    <col min="13" max="13" width="40" style="70" bestFit="1" customWidth="1"/>
    <col min="14" max="256" width="9" style="70" customWidth="1"/>
    <col min="257" max="16384" width="9" style="71"/>
  </cols>
  <sheetData>
    <row r="1" spans="1:13" ht="15.6" customHeight="1">
      <c r="A1" s="42"/>
      <c r="B1" s="44"/>
      <c r="C1" s="817" t="s">
        <v>1116</v>
      </c>
      <c r="D1" s="818"/>
      <c r="E1" s="86"/>
      <c r="F1" s="86"/>
      <c r="G1" s="81"/>
      <c r="H1" s="88" t="s">
        <v>3195</v>
      </c>
      <c r="I1" s="77"/>
      <c r="J1" s="77"/>
      <c r="K1" s="78"/>
      <c r="L1" s="74"/>
      <c r="M1" s="42"/>
    </row>
    <row r="2" spans="1:13" ht="17.100000000000001" customHeight="1">
      <c r="A2" s="42"/>
      <c r="B2" s="44"/>
      <c r="C2" s="818"/>
      <c r="D2" s="818"/>
      <c r="E2" s="86"/>
      <c r="F2" s="18"/>
      <c r="G2" s="25" t="s">
        <v>6</v>
      </c>
      <c r="H2" s="22">
        <f>COUNTIF(G12:G135,"Not POR")</f>
        <v>0</v>
      </c>
      <c r="I2" s="79"/>
      <c r="J2" s="80"/>
      <c r="K2" s="78"/>
      <c r="L2" s="74"/>
      <c r="M2" s="42"/>
    </row>
    <row r="3" spans="1:13" ht="17.100000000000001" customHeight="1">
      <c r="A3" s="42"/>
      <c r="B3" s="44"/>
      <c r="C3" s="818"/>
      <c r="D3" s="818"/>
      <c r="E3" s="86"/>
      <c r="F3" s="18"/>
      <c r="G3" s="33" t="s">
        <v>7</v>
      </c>
      <c r="H3" s="22">
        <f>COUNTIF(G12:G135,"Pending update")</f>
        <v>0</v>
      </c>
      <c r="I3" s="79"/>
      <c r="J3" s="80"/>
      <c r="K3" s="78"/>
      <c r="L3" s="74"/>
      <c r="M3" s="42"/>
    </row>
    <row r="4" spans="1:13" ht="17.100000000000001" customHeight="1">
      <c r="A4" s="42"/>
      <c r="B4" s="44"/>
      <c r="C4" s="818"/>
      <c r="D4" s="818"/>
      <c r="E4" s="86"/>
      <c r="F4" s="18"/>
      <c r="G4" s="31" t="s">
        <v>8</v>
      </c>
      <c r="H4" s="22">
        <f>COUNTIF(G13:G135,"CHN validation")</f>
        <v>0</v>
      </c>
      <c r="I4" s="79"/>
      <c r="J4" s="80"/>
      <c r="K4" s="78"/>
      <c r="L4" s="74"/>
      <c r="M4" s="42"/>
    </row>
    <row r="5" spans="1:13" ht="17.100000000000001" customHeight="1">
      <c r="A5" s="42"/>
      <c r="B5" s="44"/>
      <c r="C5" s="818"/>
      <c r="D5" s="818"/>
      <c r="E5" s="86"/>
      <c r="F5" s="18"/>
      <c r="G5" s="32" t="s">
        <v>9</v>
      </c>
      <c r="H5" s="22">
        <f>COUNTIF(G12:G135,"New Item")</f>
        <v>0</v>
      </c>
      <c r="I5" s="79"/>
      <c r="J5" s="80"/>
      <c r="K5" s="78"/>
      <c r="L5" s="74"/>
      <c r="M5" s="42"/>
    </row>
    <row r="6" spans="1:13" ht="17.100000000000001" customHeight="1">
      <c r="A6" s="42"/>
      <c r="B6" s="44"/>
      <c r="C6" s="818"/>
      <c r="D6" s="818"/>
      <c r="E6" s="86"/>
      <c r="F6" s="18"/>
      <c r="G6" s="82" t="s">
        <v>10</v>
      </c>
      <c r="H6" s="22">
        <f>COUNTIF(G15:G135,"Modified")</f>
        <v>1</v>
      </c>
      <c r="I6" s="79"/>
      <c r="J6" s="80"/>
      <c r="K6" s="78"/>
      <c r="L6" s="74"/>
      <c r="M6" s="42"/>
    </row>
    <row r="7" spans="1:13" ht="17.100000000000001" customHeight="1">
      <c r="A7" s="42"/>
      <c r="B7" s="44"/>
      <c r="C7" s="818"/>
      <c r="D7" s="818"/>
      <c r="E7" s="86"/>
      <c r="F7" s="18"/>
      <c r="G7" s="36" t="s">
        <v>11</v>
      </c>
      <c r="H7" s="22">
        <f>COUNTIF(G12:G135,"Ready")</f>
        <v>123</v>
      </c>
      <c r="I7" s="79"/>
      <c r="J7" s="80"/>
      <c r="K7" s="78"/>
      <c r="L7" s="74"/>
      <c r="M7" s="42"/>
    </row>
    <row r="8" spans="1:13" ht="17.45" customHeight="1" thickBot="1">
      <c r="A8" s="83"/>
      <c r="B8" s="89"/>
      <c r="C8" s="819"/>
      <c r="D8" s="819"/>
      <c r="E8" s="392"/>
      <c r="F8" s="393"/>
      <c r="G8" s="192" t="s">
        <v>12</v>
      </c>
      <c r="H8" s="193">
        <f>COUNTIF(G12:G135,"Not ready")</f>
        <v>0</v>
      </c>
      <c r="I8" s="394"/>
      <c r="J8" s="80"/>
      <c r="K8" s="95"/>
      <c r="L8" s="96"/>
      <c r="M8" s="83"/>
    </row>
    <row r="9" spans="1:13" ht="31.5">
      <c r="A9" s="323" t="s">
        <v>13</v>
      </c>
      <c r="B9" s="324" t="s">
        <v>14</v>
      </c>
      <c r="C9" s="324" t="s">
        <v>15</v>
      </c>
      <c r="D9" s="324" t="s">
        <v>16</v>
      </c>
      <c r="E9" s="324" t="s">
        <v>2337</v>
      </c>
      <c r="F9" s="324" t="s">
        <v>2338</v>
      </c>
      <c r="G9" s="324" t="s">
        <v>17</v>
      </c>
      <c r="H9" s="324" t="s">
        <v>1117</v>
      </c>
      <c r="I9" s="324" t="s">
        <v>18</v>
      </c>
      <c r="J9" s="324" t="s">
        <v>19</v>
      </c>
      <c r="K9" s="324" t="s">
        <v>20</v>
      </c>
      <c r="L9" s="324" t="s">
        <v>21</v>
      </c>
      <c r="M9" s="325" t="s">
        <v>22</v>
      </c>
    </row>
    <row r="10" spans="1:13" ht="16.5" customHeight="1">
      <c r="A10" s="326">
        <v>1</v>
      </c>
      <c r="B10" s="195" t="s">
        <v>23</v>
      </c>
      <c r="C10" s="196" t="s">
        <v>26</v>
      </c>
      <c r="D10" s="327" t="s">
        <v>27</v>
      </c>
      <c r="E10" s="605" t="s">
        <v>2700</v>
      </c>
      <c r="F10" s="605" t="s">
        <v>2699</v>
      </c>
      <c r="G10" s="329" t="s">
        <v>11</v>
      </c>
      <c r="H10" s="328"/>
      <c r="I10" s="198"/>
      <c r="J10" s="395"/>
      <c r="K10" s="337" t="s">
        <v>28</v>
      </c>
      <c r="L10" s="395"/>
      <c r="M10" s="396"/>
    </row>
    <row r="11" spans="1:13" ht="16.5" customHeight="1">
      <c r="A11" s="326">
        <v>2</v>
      </c>
      <c r="B11" s="195" t="s">
        <v>23</v>
      </c>
      <c r="C11" s="196" t="s">
        <v>26</v>
      </c>
      <c r="D11" s="327" t="s">
        <v>29</v>
      </c>
      <c r="E11" s="328"/>
      <c r="F11" s="328"/>
      <c r="G11" s="329" t="s">
        <v>11</v>
      </c>
      <c r="H11" s="328"/>
      <c r="I11" s="198"/>
      <c r="J11" s="395"/>
      <c r="K11" s="337" t="s">
        <v>30</v>
      </c>
      <c r="L11" s="395"/>
      <c r="M11" s="396"/>
    </row>
    <row r="12" spans="1:13" ht="16.5" customHeight="1">
      <c r="A12" s="326">
        <v>3</v>
      </c>
      <c r="B12" s="195" t="s">
        <v>23</v>
      </c>
      <c r="C12" s="196" t="s">
        <v>24</v>
      </c>
      <c r="D12" s="196" t="s">
        <v>2020</v>
      </c>
      <c r="E12" s="328"/>
      <c r="F12" s="328"/>
      <c r="G12" s="329" t="s">
        <v>11</v>
      </c>
      <c r="H12" s="328"/>
      <c r="I12" s="197"/>
      <c r="J12" s="197"/>
      <c r="K12" s="197"/>
      <c r="L12" s="197"/>
      <c r="M12" s="397"/>
    </row>
    <row r="13" spans="1:13" ht="16.5" customHeight="1">
      <c r="A13" s="326">
        <v>4</v>
      </c>
      <c r="B13" s="195" t="s">
        <v>23</v>
      </c>
      <c r="C13" s="196" t="s">
        <v>31</v>
      </c>
      <c r="D13" s="196" t="s">
        <v>32</v>
      </c>
      <c r="E13" s="328"/>
      <c r="F13" s="328"/>
      <c r="G13" s="329" t="s">
        <v>11</v>
      </c>
      <c r="H13" s="328"/>
      <c r="I13" s="198"/>
      <c r="J13" s="337" t="s">
        <v>33</v>
      </c>
      <c r="K13" s="330"/>
      <c r="L13" s="395"/>
      <c r="M13" s="396"/>
    </row>
    <row r="14" spans="1:13" ht="16.5" customHeight="1">
      <c r="A14" s="326">
        <v>5</v>
      </c>
      <c r="B14" s="195" t="s">
        <v>23</v>
      </c>
      <c r="C14" s="196" t="s">
        <v>26</v>
      </c>
      <c r="D14" s="327" t="s">
        <v>34</v>
      </c>
      <c r="E14" s="328"/>
      <c r="F14" s="328"/>
      <c r="G14" s="171" t="s">
        <v>11</v>
      </c>
      <c r="H14" s="328"/>
      <c r="I14" s="198"/>
      <c r="J14" s="330"/>
      <c r="K14" s="330"/>
      <c r="L14" s="169"/>
      <c r="M14" s="396"/>
    </row>
    <row r="15" spans="1:13" ht="16.5" customHeight="1">
      <c r="A15" s="326">
        <v>6</v>
      </c>
      <c r="B15" s="195" t="s">
        <v>23</v>
      </c>
      <c r="C15" s="196" t="s">
        <v>24</v>
      </c>
      <c r="D15" s="196" t="s">
        <v>35</v>
      </c>
      <c r="E15" s="328"/>
      <c r="F15" s="173"/>
      <c r="G15" s="171" t="s">
        <v>11</v>
      </c>
      <c r="H15" s="170"/>
      <c r="I15" s="343" t="s">
        <v>36</v>
      </c>
      <c r="J15" s="395"/>
      <c r="K15" s="330"/>
      <c r="L15" s="398" t="s">
        <v>1436</v>
      </c>
      <c r="M15" s="396"/>
    </row>
    <row r="16" spans="1:13" ht="16.5" customHeight="1">
      <c r="A16" s="326">
        <v>7</v>
      </c>
      <c r="B16" s="195" t="s">
        <v>23</v>
      </c>
      <c r="C16" s="196" t="s">
        <v>24</v>
      </c>
      <c r="D16" s="196" t="s">
        <v>37</v>
      </c>
      <c r="E16" s="328"/>
      <c r="F16" s="328"/>
      <c r="G16" s="171" t="s">
        <v>11</v>
      </c>
      <c r="H16" s="328"/>
      <c r="I16" s="332"/>
      <c r="J16" s="395"/>
      <c r="K16" s="395"/>
      <c r="L16" s="395"/>
      <c r="M16" s="396"/>
    </row>
    <row r="17" spans="1:13" ht="16.5" customHeight="1">
      <c r="A17" s="326">
        <v>8</v>
      </c>
      <c r="B17" s="195" t="s">
        <v>23</v>
      </c>
      <c r="C17" s="196" t="s">
        <v>24</v>
      </c>
      <c r="D17" s="380" t="s">
        <v>38</v>
      </c>
      <c r="E17" s="328"/>
      <c r="F17" s="328"/>
      <c r="G17" s="329" t="s">
        <v>11</v>
      </c>
      <c r="H17" s="328"/>
      <c r="I17" s="343" t="s">
        <v>39</v>
      </c>
      <c r="J17" s="395"/>
      <c r="K17" s="395"/>
      <c r="L17" s="395"/>
      <c r="M17" s="396"/>
    </row>
    <row r="18" spans="1:13" ht="16.5" customHeight="1">
      <c r="A18" s="326">
        <v>9</v>
      </c>
      <c r="B18" s="195" t="s">
        <v>23</v>
      </c>
      <c r="C18" s="196" t="s">
        <v>24</v>
      </c>
      <c r="D18" s="380" t="s">
        <v>40</v>
      </c>
      <c r="E18" s="328"/>
      <c r="F18" s="328"/>
      <c r="G18" s="329" t="s">
        <v>11</v>
      </c>
      <c r="H18" s="328"/>
      <c r="I18" s="343" t="s">
        <v>41</v>
      </c>
      <c r="J18" s="395"/>
      <c r="K18" s="395"/>
      <c r="L18" s="395"/>
      <c r="M18" s="396"/>
    </row>
    <row r="19" spans="1:13" ht="16.5" customHeight="1">
      <c r="A19" s="326">
        <v>10</v>
      </c>
      <c r="B19" s="195" t="s">
        <v>23</v>
      </c>
      <c r="C19" s="196" t="s">
        <v>24</v>
      </c>
      <c r="D19" s="327" t="s">
        <v>42</v>
      </c>
      <c r="E19" s="328"/>
      <c r="F19" s="328"/>
      <c r="G19" s="329" t="s">
        <v>11</v>
      </c>
      <c r="H19" s="328"/>
      <c r="I19" s="343" t="s">
        <v>43</v>
      </c>
      <c r="J19" s="395"/>
      <c r="K19" s="395"/>
      <c r="L19" s="395"/>
      <c r="M19" s="396"/>
    </row>
    <row r="20" spans="1:13" ht="16.5" customHeight="1">
      <c r="A20" s="326">
        <v>11</v>
      </c>
      <c r="B20" s="195" t="s">
        <v>23</v>
      </c>
      <c r="C20" s="196" t="s">
        <v>24</v>
      </c>
      <c r="D20" s="327" t="s">
        <v>44</v>
      </c>
      <c r="E20" s="328"/>
      <c r="F20" s="328"/>
      <c r="G20" s="329" t="s">
        <v>11</v>
      </c>
      <c r="H20" s="328"/>
      <c r="I20" s="343" t="s">
        <v>45</v>
      </c>
      <c r="J20" s="395"/>
      <c r="K20" s="395"/>
      <c r="L20" s="395"/>
      <c r="M20" s="396"/>
    </row>
    <row r="21" spans="1:13" ht="16.5" customHeight="1">
      <c r="A21" s="326">
        <v>12</v>
      </c>
      <c r="B21" s="195" t="s">
        <v>23</v>
      </c>
      <c r="C21" s="196" t="s">
        <v>24</v>
      </c>
      <c r="D21" s="327" t="s">
        <v>46</v>
      </c>
      <c r="E21" s="328"/>
      <c r="F21" s="328"/>
      <c r="G21" s="329" t="s">
        <v>11</v>
      </c>
      <c r="H21" s="328"/>
      <c r="I21" s="343" t="s">
        <v>47</v>
      </c>
      <c r="J21" s="395"/>
      <c r="K21" s="395"/>
      <c r="L21" s="395"/>
      <c r="M21" s="396"/>
    </row>
    <row r="22" spans="1:13" ht="16.5" customHeight="1">
      <c r="A22" s="326">
        <v>13</v>
      </c>
      <c r="B22" s="195" t="s">
        <v>23</v>
      </c>
      <c r="C22" s="196" t="s">
        <v>24</v>
      </c>
      <c r="D22" s="327" t="s">
        <v>48</v>
      </c>
      <c r="E22" s="328"/>
      <c r="F22" s="328"/>
      <c r="G22" s="329" t="s">
        <v>11</v>
      </c>
      <c r="H22" s="328"/>
      <c r="I22" s="343" t="s">
        <v>49</v>
      </c>
      <c r="J22" s="395"/>
      <c r="K22" s="395"/>
      <c r="L22" s="395"/>
      <c r="M22" s="396"/>
    </row>
    <row r="23" spans="1:13" ht="16.5" customHeight="1">
      <c r="A23" s="326">
        <v>14</v>
      </c>
      <c r="B23" s="195" t="s">
        <v>23</v>
      </c>
      <c r="C23" s="196" t="s">
        <v>24</v>
      </c>
      <c r="D23" s="327" t="s">
        <v>50</v>
      </c>
      <c r="E23" s="328"/>
      <c r="F23" s="328"/>
      <c r="G23" s="329" t="s">
        <v>11</v>
      </c>
      <c r="H23" s="328"/>
      <c r="I23" s="343" t="s">
        <v>51</v>
      </c>
      <c r="J23" s="395"/>
      <c r="K23" s="395"/>
      <c r="L23" s="395"/>
      <c r="M23" s="396"/>
    </row>
    <row r="24" spans="1:13" ht="16.5" customHeight="1">
      <c r="A24" s="326">
        <v>15</v>
      </c>
      <c r="B24" s="195" t="s">
        <v>23</v>
      </c>
      <c r="C24" s="196" t="s">
        <v>24</v>
      </c>
      <c r="D24" s="327" t="s">
        <v>1739</v>
      </c>
      <c r="E24" s="328"/>
      <c r="F24" s="328"/>
      <c r="G24" s="329" t="s">
        <v>11</v>
      </c>
      <c r="H24" s="328"/>
      <c r="I24" s="198"/>
      <c r="J24" s="330"/>
      <c r="K24" s="330"/>
      <c r="L24" s="337"/>
      <c r="M24" s="397"/>
    </row>
    <row r="25" spans="1:13" ht="16.5" customHeight="1">
      <c r="A25" s="326">
        <v>16</v>
      </c>
      <c r="B25" s="195" t="s">
        <v>23</v>
      </c>
      <c r="C25" s="196" t="s">
        <v>52</v>
      </c>
      <c r="D25" s="327" t="s">
        <v>1976</v>
      </c>
      <c r="E25" s="328"/>
      <c r="F25" s="328"/>
      <c r="G25" s="329" t="s">
        <v>11</v>
      </c>
      <c r="H25" s="328"/>
      <c r="I25" s="198"/>
      <c r="J25" s="395"/>
      <c r="K25" s="395"/>
      <c r="L25" s="417" t="s">
        <v>1995</v>
      </c>
      <c r="M25" s="397" t="s">
        <v>1792</v>
      </c>
    </row>
    <row r="26" spans="1:13" ht="16.5" customHeight="1">
      <c r="A26" s="326">
        <v>17</v>
      </c>
      <c r="B26" s="195" t="s">
        <v>23</v>
      </c>
      <c r="C26" s="380" t="s">
        <v>53</v>
      </c>
      <c r="D26" s="327" t="s">
        <v>1875</v>
      </c>
      <c r="E26" s="328"/>
      <c r="F26" s="328"/>
      <c r="G26" s="329" t="s">
        <v>11</v>
      </c>
      <c r="H26" s="328"/>
      <c r="I26" s="198"/>
      <c r="J26" s="395"/>
      <c r="K26" s="395"/>
      <c r="L26" s="333" t="s">
        <v>1412</v>
      </c>
      <c r="M26" s="397"/>
    </row>
    <row r="27" spans="1:13" ht="16.5" customHeight="1">
      <c r="A27" s="326">
        <v>18</v>
      </c>
      <c r="B27" s="597" t="s">
        <v>23</v>
      </c>
      <c r="C27" s="599" t="s">
        <v>53</v>
      </c>
      <c r="D27" s="327" t="s">
        <v>2674</v>
      </c>
      <c r="E27" s="598"/>
      <c r="F27" s="598"/>
      <c r="G27" s="329" t="s">
        <v>11</v>
      </c>
      <c r="H27" s="598"/>
      <c r="I27" s="198"/>
      <c r="J27" s="395"/>
      <c r="K27" s="395"/>
      <c r="L27" s="333" t="s">
        <v>1894</v>
      </c>
      <c r="M27" s="397"/>
    </row>
    <row r="28" spans="1:13" ht="16.5" customHeight="1">
      <c r="A28" s="326">
        <v>19</v>
      </c>
      <c r="B28" s="195" t="s">
        <v>23</v>
      </c>
      <c r="C28" s="380" t="s">
        <v>53</v>
      </c>
      <c r="D28" s="327" t="s">
        <v>56</v>
      </c>
      <c r="E28" s="328"/>
      <c r="F28" s="328"/>
      <c r="G28" s="329" t="s">
        <v>11</v>
      </c>
      <c r="H28" s="328"/>
      <c r="I28" s="198"/>
      <c r="J28" s="395"/>
      <c r="K28" s="395"/>
      <c r="L28" s="337" t="s">
        <v>1669</v>
      </c>
      <c r="M28" s="397"/>
    </row>
    <row r="29" spans="1:13" ht="16.5" customHeight="1">
      <c r="A29" s="326">
        <v>20</v>
      </c>
      <c r="B29" s="195" t="s">
        <v>23</v>
      </c>
      <c r="C29" s="380" t="s">
        <v>53</v>
      </c>
      <c r="D29" s="327" t="s">
        <v>58</v>
      </c>
      <c r="E29" s="328"/>
      <c r="F29" s="328"/>
      <c r="G29" s="329" t="s">
        <v>11</v>
      </c>
      <c r="H29" s="328"/>
      <c r="I29" s="198"/>
      <c r="J29" s="395"/>
      <c r="K29" s="395"/>
      <c r="L29" s="337" t="s">
        <v>2418</v>
      </c>
      <c r="M29" s="334"/>
    </row>
    <row r="30" spans="1:13" ht="16.5" customHeight="1">
      <c r="A30" s="326">
        <v>21</v>
      </c>
      <c r="B30" s="195" t="s">
        <v>23</v>
      </c>
      <c r="C30" s="380" t="s">
        <v>53</v>
      </c>
      <c r="D30" s="327" t="s">
        <v>60</v>
      </c>
      <c r="E30" s="328"/>
      <c r="F30" s="328"/>
      <c r="G30" s="329" t="s">
        <v>11</v>
      </c>
      <c r="H30" s="328"/>
      <c r="I30" s="198"/>
      <c r="J30" s="395"/>
      <c r="K30" s="395"/>
      <c r="L30" s="337" t="s">
        <v>2621</v>
      </c>
      <c r="M30" s="334"/>
    </row>
    <row r="31" spans="1:13" ht="16.5" customHeight="1">
      <c r="A31" s="326">
        <v>22</v>
      </c>
      <c r="B31" s="195" t="s">
        <v>23</v>
      </c>
      <c r="C31" s="380" t="s">
        <v>53</v>
      </c>
      <c r="D31" s="327" t="s">
        <v>61</v>
      </c>
      <c r="E31" s="328"/>
      <c r="F31" s="328"/>
      <c r="G31" s="329" t="s">
        <v>11</v>
      </c>
      <c r="H31" s="328"/>
      <c r="I31" s="198"/>
      <c r="J31" s="395"/>
      <c r="K31" s="395"/>
      <c r="L31" s="337" t="s">
        <v>1996</v>
      </c>
      <c r="M31" s="334"/>
    </row>
    <row r="32" spans="1:13" ht="16.5" customHeight="1">
      <c r="A32" s="326">
        <v>23</v>
      </c>
      <c r="B32" s="195" t="s">
        <v>23</v>
      </c>
      <c r="C32" s="380" t="s">
        <v>63</v>
      </c>
      <c r="D32" s="327" t="s">
        <v>2486</v>
      </c>
      <c r="E32" s="195" t="s">
        <v>65</v>
      </c>
      <c r="F32" s="195" t="s">
        <v>65</v>
      </c>
      <c r="G32" s="329" t="s">
        <v>11</v>
      </c>
      <c r="H32" s="328"/>
      <c r="I32" s="198"/>
      <c r="J32" s="395"/>
      <c r="K32" s="330"/>
      <c r="L32" s="337" t="s">
        <v>1466</v>
      </c>
      <c r="M32" s="397"/>
    </row>
    <row r="33" spans="1:13" ht="16.5" customHeight="1">
      <c r="A33" s="326">
        <v>24</v>
      </c>
      <c r="B33" s="195" t="s">
        <v>23</v>
      </c>
      <c r="C33" s="380" t="s">
        <v>63</v>
      </c>
      <c r="D33" s="327" t="s">
        <v>2487</v>
      </c>
      <c r="E33" s="195" t="s">
        <v>66</v>
      </c>
      <c r="F33" s="195" t="s">
        <v>66</v>
      </c>
      <c r="G33" s="329" t="s">
        <v>11</v>
      </c>
      <c r="H33" s="328"/>
      <c r="I33" s="198"/>
      <c r="J33" s="395"/>
      <c r="K33" s="395"/>
      <c r="L33" s="417" t="s">
        <v>1877</v>
      </c>
      <c r="M33" s="334"/>
    </row>
    <row r="34" spans="1:13" ht="16.5" customHeight="1">
      <c r="A34" s="326">
        <v>25</v>
      </c>
      <c r="B34" s="195" t="s">
        <v>23</v>
      </c>
      <c r="C34" s="380" t="s">
        <v>63</v>
      </c>
      <c r="D34" s="327" t="s">
        <v>67</v>
      </c>
      <c r="E34" s="195" t="s">
        <v>68</v>
      </c>
      <c r="F34" s="195" t="s">
        <v>68</v>
      </c>
      <c r="G34" s="329" t="s">
        <v>11</v>
      </c>
      <c r="H34" s="328"/>
      <c r="I34" s="198"/>
      <c r="J34" s="395"/>
      <c r="K34" s="395"/>
      <c r="L34" s="398" t="s">
        <v>2421</v>
      </c>
      <c r="M34" s="334"/>
    </row>
    <row r="35" spans="1:13" ht="16.5" customHeight="1">
      <c r="A35" s="326">
        <v>26</v>
      </c>
      <c r="B35" s="195" t="s">
        <v>23</v>
      </c>
      <c r="C35" s="380" t="s">
        <v>63</v>
      </c>
      <c r="D35" s="327" t="s">
        <v>2422</v>
      </c>
      <c r="E35" s="195" t="s">
        <v>69</v>
      </c>
      <c r="F35" s="195" t="s">
        <v>69</v>
      </c>
      <c r="G35" s="329" t="s">
        <v>2449</v>
      </c>
      <c r="H35" s="328"/>
      <c r="I35" s="198"/>
      <c r="J35" s="395"/>
      <c r="K35" s="395"/>
      <c r="L35" s="337" t="s">
        <v>2430</v>
      </c>
      <c r="M35" s="334"/>
    </row>
    <row r="36" spans="1:13" ht="16.5" customHeight="1">
      <c r="A36" s="326">
        <v>27</v>
      </c>
      <c r="B36" s="195" t="s">
        <v>23</v>
      </c>
      <c r="C36" s="380" t="s">
        <v>63</v>
      </c>
      <c r="D36" s="327" t="s">
        <v>70</v>
      </c>
      <c r="E36" s="195" t="s">
        <v>71</v>
      </c>
      <c r="F36" s="195" t="s">
        <v>71</v>
      </c>
      <c r="G36" s="329" t="s">
        <v>11</v>
      </c>
      <c r="H36" s="328"/>
      <c r="I36" s="198"/>
      <c r="J36" s="395"/>
      <c r="K36" s="395"/>
      <c r="L36" s="398" t="s">
        <v>1535</v>
      </c>
      <c r="M36" s="334"/>
    </row>
    <row r="37" spans="1:13" ht="16.5" customHeight="1">
      <c r="A37" s="326">
        <v>28</v>
      </c>
      <c r="B37" s="195" t="s">
        <v>23</v>
      </c>
      <c r="C37" s="380" t="s">
        <v>63</v>
      </c>
      <c r="D37" s="327" t="s">
        <v>72</v>
      </c>
      <c r="E37" s="328"/>
      <c r="F37" s="328"/>
      <c r="G37" s="329" t="s">
        <v>11</v>
      </c>
      <c r="H37" s="328"/>
      <c r="I37" s="198"/>
      <c r="J37" s="395"/>
      <c r="K37" s="395"/>
      <c r="L37" s="398" t="s">
        <v>1536</v>
      </c>
      <c r="M37" s="334"/>
    </row>
    <row r="38" spans="1:13" ht="16.5" customHeight="1">
      <c r="A38" s="326">
        <v>29</v>
      </c>
      <c r="B38" s="195" t="s">
        <v>23</v>
      </c>
      <c r="C38" s="380" t="s">
        <v>63</v>
      </c>
      <c r="D38" s="327" t="s">
        <v>73</v>
      </c>
      <c r="E38" s="328"/>
      <c r="F38" s="328"/>
      <c r="G38" s="329" t="s">
        <v>11</v>
      </c>
      <c r="H38" s="328"/>
      <c r="I38" s="198"/>
      <c r="J38" s="395"/>
      <c r="K38" s="395"/>
      <c r="L38" s="398" t="s">
        <v>1537</v>
      </c>
      <c r="M38" s="334"/>
    </row>
    <row r="39" spans="1:13" ht="16.5" customHeight="1">
      <c r="A39" s="326">
        <v>30</v>
      </c>
      <c r="B39" s="195" t="s">
        <v>23</v>
      </c>
      <c r="C39" s="380" t="s">
        <v>63</v>
      </c>
      <c r="D39" s="327" t="s">
        <v>74</v>
      </c>
      <c r="E39" s="195" t="s">
        <v>75</v>
      </c>
      <c r="F39" s="195" t="s">
        <v>75</v>
      </c>
      <c r="G39" s="329" t="s">
        <v>11</v>
      </c>
      <c r="H39" s="328"/>
      <c r="I39" s="198"/>
      <c r="J39" s="395"/>
      <c r="K39" s="395"/>
      <c r="L39" s="398" t="s">
        <v>1538</v>
      </c>
      <c r="M39" s="334"/>
    </row>
    <row r="40" spans="1:13" ht="16.5" customHeight="1">
      <c r="A40" s="326">
        <v>31</v>
      </c>
      <c r="B40" s="195" t="s">
        <v>23</v>
      </c>
      <c r="C40" s="380" t="s">
        <v>63</v>
      </c>
      <c r="D40" s="327" t="s">
        <v>76</v>
      </c>
      <c r="E40" s="195" t="s">
        <v>77</v>
      </c>
      <c r="F40" s="195" t="s">
        <v>77</v>
      </c>
      <c r="G40" s="329" t="s">
        <v>11</v>
      </c>
      <c r="H40" s="328"/>
      <c r="I40" s="198"/>
      <c r="J40" s="395"/>
      <c r="K40" s="395"/>
      <c r="L40" s="337" t="s">
        <v>1539</v>
      </c>
      <c r="M40" s="334"/>
    </row>
    <row r="41" spans="1:13" ht="16.5" customHeight="1">
      <c r="A41" s="326">
        <v>32</v>
      </c>
      <c r="B41" s="195" t="s">
        <v>23</v>
      </c>
      <c r="C41" s="380" t="s">
        <v>63</v>
      </c>
      <c r="D41" s="327" t="s">
        <v>78</v>
      </c>
      <c r="E41" s="195" t="s">
        <v>79</v>
      </c>
      <c r="F41" s="195" t="s">
        <v>79</v>
      </c>
      <c r="G41" s="329" t="s">
        <v>11</v>
      </c>
      <c r="H41" s="328"/>
      <c r="I41" s="198"/>
      <c r="J41" s="395"/>
      <c r="K41" s="395"/>
      <c r="L41" s="337" t="s">
        <v>1540</v>
      </c>
      <c r="M41" s="334"/>
    </row>
    <row r="42" spans="1:13" ht="16.5" customHeight="1">
      <c r="A42" s="326">
        <v>33</v>
      </c>
      <c r="B42" s="195" t="s">
        <v>23</v>
      </c>
      <c r="C42" s="380" t="s">
        <v>63</v>
      </c>
      <c r="D42" s="327" t="s">
        <v>80</v>
      </c>
      <c r="E42" s="195" t="s">
        <v>81</v>
      </c>
      <c r="F42" s="195" t="s">
        <v>81</v>
      </c>
      <c r="G42" s="329" t="s">
        <v>11</v>
      </c>
      <c r="H42" s="328"/>
      <c r="I42" s="198"/>
      <c r="J42" s="395"/>
      <c r="K42" s="395"/>
      <c r="L42" s="337" t="s">
        <v>1541</v>
      </c>
      <c r="M42" s="334"/>
    </row>
    <row r="43" spans="1:13" ht="16.5" customHeight="1">
      <c r="A43" s="326">
        <v>34</v>
      </c>
      <c r="B43" s="195" t="s">
        <v>23</v>
      </c>
      <c r="C43" s="380" t="s">
        <v>63</v>
      </c>
      <c r="D43" s="327" t="s">
        <v>82</v>
      </c>
      <c r="E43" s="195" t="s">
        <v>83</v>
      </c>
      <c r="F43" s="195" t="s">
        <v>83</v>
      </c>
      <c r="G43" s="329" t="s">
        <v>11</v>
      </c>
      <c r="H43" s="328"/>
      <c r="I43" s="198"/>
      <c r="J43" s="395"/>
      <c r="K43" s="395"/>
      <c r="L43" s="398" t="s">
        <v>1554</v>
      </c>
      <c r="M43" s="334"/>
    </row>
    <row r="44" spans="1:13" ht="16.5" customHeight="1">
      <c r="A44" s="326">
        <v>35</v>
      </c>
      <c r="B44" s="195" t="s">
        <v>23</v>
      </c>
      <c r="C44" s="380" t="s">
        <v>63</v>
      </c>
      <c r="D44" s="327" t="s">
        <v>84</v>
      </c>
      <c r="E44" s="195" t="s">
        <v>85</v>
      </c>
      <c r="F44" s="195" t="s">
        <v>85</v>
      </c>
      <c r="G44" s="329" t="s">
        <v>11</v>
      </c>
      <c r="H44" s="328"/>
      <c r="I44" s="198"/>
      <c r="J44" s="395"/>
      <c r="K44" s="395"/>
      <c r="L44" s="337" t="s">
        <v>1542</v>
      </c>
      <c r="M44" s="334"/>
    </row>
    <row r="45" spans="1:13" ht="16.5" customHeight="1">
      <c r="A45" s="326">
        <v>36</v>
      </c>
      <c r="B45" s="195" t="s">
        <v>23</v>
      </c>
      <c r="C45" s="380" t="s">
        <v>63</v>
      </c>
      <c r="D45" s="327" t="s">
        <v>86</v>
      </c>
      <c r="E45" s="195" t="s">
        <v>87</v>
      </c>
      <c r="F45" s="195" t="s">
        <v>87</v>
      </c>
      <c r="G45" s="329" t="s">
        <v>11</v>
      </c>
      <c r="H45" s="328"/>
      <c r="I45" s="198"/>
      <c r="J45" s="395"/>
      <c r="K45" s="395"/>
      <c r="L45" s="337" t="s">
        <v>1555</v>
      </c>
      <c r="M45" s="334"/>
    </row>
    <row r="46" spans="1:13" ht="16.5" customHeight="1">
      <c r="A46" s="326">
        <v>37</v>
      </c>
      <c r="B46" s="195" t="s">
        <v>23</v>
      </c>
      <c r="C46" s="380" t="s">
        <v>63</v>
      </c>
      <c r="D46" s="327" t="s">
        <v>88</v>
      </c>
      <c r="E46" s="195" t="s">
        <v>89</v>
      </c>
      <c r="F46" s="195" t="s">
        <v>89</v>
      </c>
      <c r="G46" s="329" t="s">
        <v>11</v>
      </c>
      <c r="H46" s="328"/>
      <c r="I46" s="198"/>
      <c r="J46" s="395"/>
      <c r="K46" s="395"/>
      <c r="L46" s="337" t="s">
        <v>1543</v>
      </c>
      <c r="M46" s="334"/>
    </row>
    <row r="47" spans="1:13" ht="16.5" customHeight="1">
      <c r="A47" s="326">
        <v>38</v>
      </c>
      <c r="B47" s="195" t="s">
        <v>23</v>
      </c>
      <c r="C47" s="380" t="s">
        <v>63</v>
      </c>
      <c r="D47" s="327" t="s">
        <v>90</v>
      </c>
      <c r="E47" s="195" t="s">
        <v>89</v>
      </c>
      <c r="F47" s="195" t="s">
        <v>89</v>
      </c>
      <c r="G47" s="329" t="s">
        <v>11</v>
      </c>
      <c r="H47" s="328"/>
      <c r="I47" s="198"/>
      <c r="J47" s="395"/>
      <c r="K47" s="395"/>
      <c r="L47" s="398" t="s">
        <v>1544</v>
      </c>
      <c r="M47" s="334"/>
    </row>
    <row r="48" spans="1:13" ht="16.5" customHeight="1">
      <c r="A48" s="326">
        <v>39</v>
      </c>
      <c r="B48" s="195" t="s">
        <v>23</v>
      </c>
      <c r="C48" s="380" t="s">
        <v>63</v>
      </c>
      <c r="D48" s="327" t="s">
        <v>91</v>
      </c>
      <c r="E48" s="195" t="s">
        <v>87</v>
      </c>
      <c r="F48" s="195" t="s">
        <v>87</v>
      </c>
      <c r="G48" s="329" t="s">
        <v>11</v>
      </c>
      <c r="H48" s="328"/>
      <c r="I48" s="198"/>
      <c r="J48" s="395"/>
      <c r="K48" s="395"/>
      <c r="L48" s="398" t="s">
        <v>1545</v>
      </c>
      <c r="M48" s="334"/>
    </row>
    <row r="49" spans="1:13" ht="16.5" customHeight="1">
      <c r="A49" s="326">
        <v>40</v>
      </c>
      <c r="B49" s="195" t="s">
        <v>23</v>
      </c>
      <c r="C49" s="380" t="s">
        <v>63</v>
      </c>
      <c r="D49" s="327" t="s">
        <v>92</v>
      </c>
      <c r="E49" s="195" t="s">
        <v>87</v>
      </c>
      <c r="F49" s="195" t="s">
        <v>87</v>
      </c>
      <c r="G49" s="329" t="s">
        <v>11</v>
      </c>
      <c r="H49" s="328"/>
      <c r="I49" s="198"/>
      <c r="J49" s="395"/>
      <c r="K49" s="395"/>
      <c r="L49" s="398" t="s">
        <v>1545</v>
      </c>
      <c r="M49" s="334"/>
    </row>
    <row r="50" spans="1:13" ht="16.5" customHeight="1">
      <c r="A50" s="326">
        <v>41</v>
      </c>
      <c r="B50" s="195" t="s">
        <v>23</v>
      </c>
      <c r="C50" s="380" t="s">
        <v>63</v>
      </c>
      <c r="D50" s="327" t="s">
        <v>93</v>
      </c>
      <c r="E50" s="195" t="s">
        <v>87</v>
      </c>
      <c r="F50" s="195" t="s">
        <v>87</v>
      </c>
      <c r="G50" s="329" t="s">
        <v>11</v>
      </c>
      <c r="H50" s="328"/>
      <c r="I50" s="198"/>
      <c r="J50" s="395"/>
      <c r="K50" s="395"/>
      <c r="L50" s="398" t="s">
        <v>1544</v>
      </c>
      <c r="M50" s="334"/>
    </row>
    <row r="51" spans="1:13" ht="16.5" customHeight="1">
      <c r="A51" s="326">
        <v>42</v>
      </c>
      <c r="B51" s="195" t="s">
        <v>23</v>
      </c>
      <c r="C51" s="380" t="s">
        <v>63</v>
      </c>
      <c r="D51" s="327" t="s">
        <v>94</v>
      </c>
      <c r="E51" s="195" t="s">
        <v>87</v>
      </c>
      <c r="F51" s="195" t="s">
        <v>87</v>
      </c>
      <c r="G51" s="329" t="s">
        <v>11</v>
      </c>
      <c r="H51" s="328"/>
      <c r="I51" s="198"/>
      <c r="J51" s="395"/>
      <c r="K51" s="395"/>
      <c r="L51" s="337" t="s">
        <v>1546</v>
      </c>
      <c r="M51" s="334"/>
    </row>
    <row r="52" spans="1:13" ht="16.5" customHeight="1">
      <c r="A52" s="326">
        <v>43</v>
      </c>
      <c r="B52" s="195" t="s">
        <v>23</v>
      </c>
      <c r="C52" s="380" t="s">
        <v>63</v>
      </c>
      <c r="D52" s="327" t="s">
        <v>95</v>
      </c>
      <c r="E52" s="195" t="s">
        <v>96</v>
      </c>
      <c r="F52" s="195" t="s">
        <v>96</v>
      </c>
      <c r="G52" s="329" t="s">
        <v>11</v>
      </c>
      <c r="H52" s="328"/>
      <c r="I52" s="198"/>
      <c r="J52" s="395"/>
      <c r="K52" s="395"/>
      <c r="L52" s="398" t="s">
        <v>1556</v>
      </c>
      <c r="M52" s="334"/>
    </row>
    <row r="53" spans="1:13" ht="16.5" customHeight="1">
      <c r="A53" s="326">
        <v>44</v>
      </c>
      <c r="B53" s="195" t="s">
        <v>23</v>
      </c>
      <c r="C53" s="380" t="s">
        <v>63</v>
      </c>
      <c r="D53" s="327" t="s">
        <v>97</v>
      </c>
      <c r="E53" s="195" t="s">
        <v>98</v>
      </c>
      <c r="F53" s="195" t="s">
        <v>98</v>
      </c>
      <c r="G53" s="329" t="s">
        <v>11</v>
      </c>
      <c r="H53" s="328"/>
      <c r="I53" s="198"/>
      <c r="J53" s="395"/>
      <c r="K53" s="395"/>
      <c r="L53" s="398" t="s">
        <v>1556</v>
      </c>
      <c r="M53" s="334"/>
    </row>
    <row r="54" spans="1:13" ht="16.5" customHeight="1">
      <c r="A54" s="326">
        <v>45</v>
      </c>
      <c r="B54" s="195" t="s">
        <v>23</v>
      </c>
      <c r="C54" s="380" t="s">
        <v>63</v>
      </c>
      <c r="D54" s="327" t="s">
        <v>2483</v>
      </c>
      <c r="E54" s="195" t="s">
        <v>100</v>
      </c>
      <c r="F54" s="195" t="s">
        <v>100</v>
      </c>
      <c r="G54" s="329" t="s">
        <v>11</v>
      </c>
      <c r="H54" s="328"/>
      <c r="I54" s="198"/>
      <c r="J54" s="395"/>
      <c r="K54" s="395"/>
      <c r="L54" s="398" t="s">
        <v>101</v>
      </c>
      <c r="M54" s="334"/>
    </row>
    <row r="55" spans="1:13" ht="16.5" customHeight="1">
      <c r="A55" s="326">
        <v>46</v>
      </c>
      <c r="B55" s="195" t="s">
        <v>23</v>
      </c>
      <c r="C55" s="380" t="s">
        <v>63</v>
      </c>
      <c r="D55" s="327" t="s">
        <v>102</v>
      </c>
      <c r="E55" s="195" t="s">
        <v>62</v>
      </c>
      <c r="F55" s="195" t="s">
        <v>62</v>
      </c>
      <c r="G55" s="329" t="s">
        <v>11</v>
      </c>
      <c r="H55" s="328"/>
      <c r="I55" s="198"/>
      <c r="J55" s="395"/>
      <c r="K55" s="395"/>
      <c r="L55" s="398" t="s">
        <v>101</v>
      </c>
      <c r="M55" s="334"/>
    </row>
    <row r="56" spans="1:13" ht="16.5" customHeight="1">
      <c r="A56" s="326">
        <v>47</v>
      </c>
      <c r="B56" s="195" t="s">
        <v>23</v>
      </c>
      <c r="C56" s="380" t="s">
        <v>63</v>
      </c>
      <c r="D56" s="327" t="s">
        <v>103</v>
      </c>
      <c r="E56" s="195" t="s">
        <v>104</v>
      </c>
      <c r="F56" s="195" t="s">
        <v>104</v>
      </c>
      <c r="G56" s="329" t="s">
        <v>11</v>
      </c>
      <c r="H56" s="328"/>
      <c r="I56" s="198"/>
      <c r="J56" s="395"/>
      <c r="K56" s="395"/>
      <c r="L56" s="398" t="s">
        <v>101</v>
      </c>
      <c r="M56" s="334"/>
    </row>
    <row r="57" spans="1:13" ht="16.5" customHeight="1">
      <c r="A57" s="326">
        <v>48</v>
      </c>
      <c r="B57" s="195" t="s">
        <v>23</v>
      </c>
      <c r="C57" s="380" t="s">
        <v>63</v>
      </c>
      <c r="D57" s="327" t="s">
        <v>105</v>
      </c>
      <c r="E57" s="195" t="s">
        <v>89</v>
      </c>
      <c r="F57" s="195" t="s">
        <v>89</v>
      </c>
      <c r="G57" s="329" t="s">
        <v>11</v>
      </c>
      <c r="H57" s="328"/>
      <c r="I57" s="198"/>
      <c r="J57" s="395"/>
      <c r="K57" s="395"/>
      <c r="L57" s="398" t="s">
        <v>101</v>
      </c>
      <c r="M57" s="334"/>
    </row>
    <row r="58" spans="1:13" ht="16.5" customHeight="1">
      <c r="A58" s="326">
        <v>49</v>
      </c>
      <c r="B58" s="195" t="s">
        <v>23</v>
      </c>
      <c r="C58" s="380" t="s">
        <v>63</v>
      </c>
      <c r="D58" s="327" t="s">
        <v>106</v>
      </c>
      <c r="E58" s="195" t="s">
        <v>62</v>
      </c>
      <c r="F58" s="195" t="s">
        <v>62</v>
      </c>
      <c r="G58" s="329" t="s">
        <v>11</v>
      </c>
      <c r="H58" s="328"/>
      <c r="I58" s="198"/>
      <c r="J58" s="395"/>
      <c r="K58" s="395"/>
      <c r="L58" s="398" t="s">
        <v>101</v>
      </c>
      <c r="M58" s="334"/>
    </row>
    <row r="59" spans="1:13" ht="16.5" customHeight="1">
      <c r="A59" s="326">
        <v>50</v>
      </c>
      <c r="B59" s="195" t="s">
        <v>23</v>
      </c>
      <c r="C59" s="380" t="s">
        <v>63</v>
      </c>
      <c r="D59" s="327" t="s">
        <v>107</v>
      </c>
      <c r="E59" s="195" t="s">
        <v>71</v>
      </c>
      <c r="F59" s="195" t="s">
        <v>71</v>
      </c>
      <c r="G59" s="329" t="s">
        <v>11</v>
      </c>
      <c r="H59" s="328"/>
      <c r="I59" s="198"/>
      <c r="J59" s="395"/>
      <c r="K59" s="395"/>
      <c r="L59" s="398" t="s">
        <v>101</v>
      </c>
      <c r="M59" s="334"/>
    </row>
    <row r="60" spans="1:13" ht="16.5" customHeight="1">
      <c r="A60" s="326">
        <v>51</v>
      </c>
      <c r="B60" s="195" t="s">
        <v>23</v>
      </c>
      <c r="C60" s="380" t="s">
        <v>63</v>
      </c>
      <c r="D60" s="327" t="s">
        <v>108</v>
      </c>
      <c r="E60" s="195" t="s">
        <v>89</v>
      </c>
      <c r="F60" s="195" t="s">
        <v>89</v>
      </c>
      <c r="G60" s="329" t="s">
        <v>11</v>
      </c>
      <c r="H60" s="328"/>
      <c r="I60" s="198"/>
      <c r="J60" s="395"/>
      <c r="K60" s="395"/>
      <c r="L60" s="398" t="s">
        <v>101</v>
      </c>
      <c r="M60" s="334"/>
    </row>
    <row r="61" spans="1:13" ht="16.5" customHeight="1">
      <c r="A61" s="326">
        <v>52</v>
      </c>
      <c r="B61" s="195" t="s">
        <v>23</v>
      </c>
      <c r="C61" s="380" t="s">
        <v>63</v>
      </c>
      <c r="D61" s="327" t="s">
        <v>109</v>
      </c>
      <c r="E61" s="195" t="s">
        <v>110</v>
      </c>
      <c r="F61" s="195" t="s">
        <v>110</v>
      </c>
      <c r="G61" s="329" t="s">
        <v>11</v>
      </c>
      <c r="H61" s="328"/>
      <c r="I61" s="198"/>
      <c r="J61" s="395"/>
      <c r="K61" s="395"/>
      <c r="L61" s="337" t="s">
        <v>101</v>
      </c>
      <c r="M61" s="334"/>
    </row>
    <row r="62" spans="1:13" ht="16.5" customHeight="1">
      <c r="A62" s="326">
        <v>53</v>
      </c>
      <c r="B62" s="195" t="s">
        <v>23</v>
      </c>
      <c r="C62" s="380" t="s">
        <v>63</v>
      </c>
      <c r="D62" s="327" t="s">
        <v>111</v>
      </c>
      <c r="E62" s="328"/>
      <c r="F62" s="328"/>
      <c r="G62" s="329" t="s">
        <v>11</v>
      </c>
      <c r="H62" s="328"/>
      <c r="I62" s="198"/>
      <c r="J62" s="395"/>
      <c r="K62" s="395"/>
      <c r="L62" s="337" t="s">
        <v>112</v>
      </c>
      <c r="M62" s="334"/>
    </row>
    <row r="63" spans="1:13" ht="16.5" customHeight="1">
      <c r="A63" s="326">
        <v>54</v>
      </c>
      <c r="B63" s="195" t="s">
        <v>23</v>
      </c>
      <c r="C63" s="196" t="s">
        <v>113</v>
      </c>
      <c r="D63" s="327" t="s">
        <v>1118</v>
      </c>
      <c r="E63" s="328"/>
      <c r="F63" s="328"/>
      <c r="G63" s="329" t="s">
        <v>11</v>
      </c>
      <c r="H63" s="328"/>
      <c r="I63" s="198"/>
      <c r="J63" s="337" t="s">
        <v>114</v>
      </c>
      <c r="K63" s="395"/>
      <c r="L63" s="337" t="s">
        <v>115</v>
      </c>
      <c r="M63" s="334"/>
    </row>
    <row r="64" spans="1:13" ht="16.5" customHeight="1">
      <c r="A64" s="326">
        <v>55</v>
      </c>
      <c r="B64" s="195" t="s">
        <v>23</v>
      </c>
      <c r="C64" s="196" t="s">
        <v>113</v>
      </c>
      <c r="D64" s="327" t="s">
        <v>1119</v>
      </c>
      <c r="E64" s="328"/>
      <c r="F64" s="328"/>
      <c r="G64" s="329" t="s">
        <v>11</v>
      </c>
      <c r="H64" s="328"/>
      <c r="I64" s="198"/>
      <c r="J64" s="337" t="s">
        <v>116</v>
      </c>
      <c r="K64" s="395"/>
      <c r="L64" s="337" t="s">
        <v>115</v>
      </c>
      <c r="M64" s="334"/>
    </row>
    <row r="65" spans="1:13" ht="16.5" customHeight="1">
      <c r="A65" s="326">
        <v>56</v>
      </c>
      <c r="B65" s="195" t="s">
        <v>23</v>
      </c>
      <c r="C65" s="196" t="s">
        <v>117</v>
      </c>
      <c r="D65" s="327" t="s">
        <v>118</v>
      </c>
      <c r="E65" s="195" t="s">
        <v>119</v>
      </c>
      <c r="F65" s="195" t="s">
        <v>120</v>
      </c>
      <c r="G65" s="329" t="s">
        <v>11</v>
      </c>
      <c r="H65" s="328"/>
      <c r="I65" s="198"/>
      <c r="J65" s="337" t="s">
        <v>121</v>
      </c>
      <c r="K65" s="395"/>
      <c r="L65" s="395"/>
      <c r="M65" s="334"/>
    </row>
    <row r="66" spans="1:13" ht="16.5" customHeight="1">
      <c r="A66" s="326">
        <v>57</v>
      </c>
      <c r="B66" s="195" t="s">
        <v>23</v>
      </c>
      <c r="C66" s="196" t="s">
        <v>117</v>
      </c>
      <c r="D66" s="327" t="s">
        <v>122</v>
      </c>
      <c r="E66" s="195" t="s">
        <v>120</v>
      </c>
      <c r="F66" s="195" t="s">
        <v>119</v>
      </c>
      <c r="G66" s="329" t="s">
        <v>11</v>
      </c>
      <c r="H66" s="328"/>
      <c r="I66" s="198"/>
      <c r="J66" s="337" t="s">
        <v>123</v>
      </c>
      <c r="K66" s="395"/>
      <c r="L66" s="395"/>
      <c r="M66" s="334"/>
    </row>
    <row r="67" spans="1:13" ht="16.5" customHeight="1">
      <c r="A67" s="326">
        <v>58</v>
      </c>
      <c r="B67" s="195" t="s">
        <v>23</v>
      </c>
      <c r="C67" s="196" t="s">
        <v>117</v>
      </c>
      <c r="D67" s="327" t="s">
        <v>124</v>
      </c>
      <c r="E67" s="195" t="s">
        <v>120</v>
      </c>
      <c r="F67" s="195" t="s">
        <v>120</v>
      </c>
      <c r="G67" s="329" t="s">
        <v>11</v>
      </c>
      <c r="H67" s="328"/>
      <c r="I67" s="198"/>
      <c r="J67" s="337" t="s">
        <v>125</v>
      </c>
      <c r="K67" s="395"/>
      <c r="L67" s="395"/>
      <c r="M67" s="334"/>
    </row>
    <row r="68" spans="1:13" ht="16.5" customHeight="1">
      <c r="A68" s="326">
        <v>59</v>
      </c>
      <c r="B68" s="195" t="s">
        <v>23</v>
      </c>
      <c r="C68" s="196" t="s">
        <v>117</v>
      </c>
      <c r="D68" s="327" t="s">
        <v>126</v>
      </c>
      <c r="E68" s="195" t="s">
        <v>119</v>
      </c>
      <c r="F68" s="195" t="s">
        <v>119</v>
      </c>
      <c r="G68" s="329" t="s">
        <v>11</v>
      </c>
      <c r="H68" s="328"/>
      <c r="I68" s="198"/>
      <c r="J68" s="337" t="s">
        <v>127</v>
      </c>
      <c r="K68" s="395"/>
      <c r="L68" s="395"/>
      <c r="M68" s="334"/>
    </row>
    <row r="69" spans="1:13" ht="16.5" customHeight="1">
      <c r="A69" s="326">
        <v>60</v>
      </c>
      <c r="B69" s="195" t="s">
        <v>23</v>
      </c>
      <c r="C69" s="380" t="s">
        <v>63</v>
      </c>
      <c r="D69" s="327" t="s">
        <v>2488</v>
      </c>
      <c r="E69" s="195" t="s">
        <v>128</v>
      </c>
      <c r="F69" s="195" t="s">
        <v>128</v>
      </c>
      <c r="G69" s="329" t="s">
        <v>11</v>
      </c>
      <c r="H69" s="328"/>
      <c r="I69" s="195" t="s">
        <v>129</v>
      </c>
      <c r="J69" s="395"/>
      <c r="K69" s="330"/>
      <c r="L69" s="337" t="s">
        <v>2489</v>
      </c>
      <c r="M69" s="334"/>
    </row>
    <row r="70" spans="1:13" ht="16.5" customHeight="1">
      <c r="A70" s="326">
        <v>61</v>
      </c>
      <c r="B70" s="195" t="s">
        <v>23</v>
      </c>
      <c r="C70" s="380" t="s">
        <v>63</v>
      </c>
      <c r="D70" s="327" t="s">
        <v>130</v>
      </c>
      <c r="E70" s="195" t="s">
        <v>131</v>
      </c>
      <c r="F70" s="195" t="s">
        <v>131</v>
      </c>
      <c r="G70" s="329" t="s">
        <v>11</v>
      </c>
      <c r="H70" s="328"/>
      <c r="I70" s="195" t="s">
        <v>132</v>
      </c>
      <c r="J70" s="395"/>
      <c r="K70" s="395"/>
      <c r="L70" s="398" t="s">
        <v>2490</v>
      </c>
      <c r="M70" s="334"/>
    </row>
    <row r="71" spans="1:13" ht="16.5" customHeight="1">
      <c r="A71" s="326">
        <v>62</v>
      </c>
      <c r="B71" s="195" t="s">
        <v>23</v>
      </c>
      <c r="C71" s="380" t="s">
        <v>63</v>
      </c>
      <c r="D71" s="327" t="s">
        <v>133</v>
      </c>
      <c r="E71" s="328"/>
      <c r="F71" s="328"/>
      <c r="G71" s="329" t="s">
        <v>11</v>
      </c>
      <c r="H71" s="328"/>
      <c r="I71" s="195" t="s">
        <v>134</v>
      </c>
      <c r="J71" s="395"/>
      <c r="K71" s="395"/>
      <c r="L71" s="398" t="s">
        <v>2491</v>
      </c>
      <c r="M71" s="334"/>
    </row>
    <row r="72" spans="1:13" ht="16.5" customHeight="1">
      <c r="A72" s="326">
        <v>63</v>
      </c>
      <c r="B72" s="195" t="s">
        <v>23</v>
      </c>
      <c r="C72" s="380" t="s">
        <v>63</v>
      </c>
      <c r="D72" s="327" t="s">
        <v>136</v>
      </c>
      <c r="E72" s="195" t="s">
        <v>137</v>
      </c>
      <c r="F72" s="195" t="s">
        <v>137</v>
      </c>
      <c r="G72" s="329" t="s">
        <v>11</v>
      </c>
      <c r="H72" s="328"/>
      <c r="I72" s="399"/>
      <c r="J72" s="398" t="s">
        <v>2492</v>
      </c>
      <c r="K72" s="395"/>
      <c r="L72" s="823" t="s">
        <v>1553</v>
      </c>
      <c r="M72" s="334"/>
    </row>
    <row r="73" spans="1:13" ht="16.5" customHeight="1">
      <c r="A73" s="326">
        <v>64</v>
      </c>
      <c r="B73" s="195" t="s">
        <v>23</v>
      </c>
      <c r="C73" s="380" t="s">
        <v>63</v>
      </c>
      <c r="D73" s="327" t="s">
        <v>138</v>
      </c>
      <c r="E73" s="195" t="s">
        <v>139</v>
      </c>
      <c r="F73" s="195" t="s">
        <v>139</v>
      </c>
      <c r="G73" s="329" t="s">
        <v>11</v>
      </c>
      <c r="H73" s="328"/>
      <c r="I73" s="399"/>
      <c r="J73" s="395"/>
      <c r="K73" s="395"/>
      <c r="L73" s="824"/>
      <c r="M73" s="334"/>
    </row>
    <row r="74" spans="1:13" ht="16.5" customHeight="1">
      <c r="A74" s="326">
        <v>65</v>
      </c>
      <c r="B74" s="195" t="s">
        <v>23</v>
      </c>
      <c r="C74" s="380" t="s">
        <v>63</v>
      </c>
      <c r="D74" s="327" t="s">
        <v>140</v>
      </c>
      <c r="E74" s="195" t="s">
        <v>141</v>
      </c>
      <c r="F74" s="195" t="s">
        <v>141</v>
      </c>
      <c r="G74" s="329" t="s">
        <v>11</v>
      </c>
      <c r="H74" s="328"/>
      <c r="I74" s="399"/>
      <c r="J74" s="395"/>
      <c r="K74" s="395"/>
      <c r="L74" s="824"/>
      <c r="M74" s="334"/>
    </row>
    <row r="75" spans="1:13" ht="16.5" customHeight="1">
      <c r="A75" s="326">
        <v>66</v>
      </c>
      <c r="B75" s="195" t="s">
        <v>23</v>
      </c>
      <c r="C75" s="380" t="s">
        <v>63</v>
      </c>
      <c r="D75" s="327" t="s">
        <v>142</v>
      </c>
      <c r="E75" s="195" t="s">
        <v>143</v>
      </c>
      <c r="F75" s="195" t="s">
        <v>143</v>
      </c>
      <c r="G75" s="329" t="s">
        <v>11</v>
      </c>
      <c r="H75" s="328"/>
      <c r="I75" s="399"/>
      <c r="J75" s="395"/>
      <c r="K75" s="395"/>
      <c r="L75" s="824"/>
      <c r="M75" s="334"/>
    </row>
    <row r="76" spans="1:13" ht="16.5" customHeight="1">
      <c r="A76" s="326">
        <v>67</v>
      </c>
      <c r="B76" s="195" t="s">
        <v>23</v>
      </c>
      <c r="C76" s="380" t="s">
        <v>63</v>
      </c>
      <c r="D76" s="327" t="s">
        <v>144</v>
      </c>
      <c r="E76" s="195" t="s">
        <v>145</v>
      </c>
      <c r="F76" s="195" t="s">
        <v>145</v>
      </c>
      <c r="G76" s="329" t="s">
        <v>11</v>
      </c>
      <c r="H76" s="328"/>
      <c r="I76" s="399"/>
      <c r="J76" s="395"/>
      <c r="K76" s="395"/>
      <c r="L76" s="824"/>
      <c r="M76" s="334"/>
    </row>
    <row r="77" spans="1:13" ht="16.5" customHeight="1">
      <c r="A77" s="326">
        <v>68</v>
      </c>
      <c r="B77" s="195" t="s">
        <v>23</v>
      </c>
      <c r="C77" s="380" t="s">
        <v>63</v>
      </c>
      <c r="D77" s="327" t="s">
        <v>146</v>
      </c>
      <c r="E77" s="195" t="s">
        <v>147</v>
      </c>
      <c r="F77" s="195" t="s">
        <v>147</v>
      </c>
      <c r="G77" s="329" t="s">
        <v>11</v>
      </c>
      <c r="H77" s="328"/>
      <c r="I77" s="399"/>
      <c r="J77" s="395"/>
      <c r="K77" s="395"/>
      <c r="L77" s="824"/>
      <c r="M77" s="334"/>
    </row>
    <row r="78" spans="1:13" ht="16.5" customHeight="1">
      <c r="A78" s="326">
        <v>69</v>
      </c>
      <c r="B78" s="195" t="s">
        <v>23</v>
      </c>
      <c r="C78" s="380" t="s">
        <v>63</v>
      </c>
      <c r="D78" s="327" t="s">
        <v>148</v>
      </c>
      <c r="E78" s="195" t="s">
        <v>149</v>
      </c>
      <c r="F78" s="195" t="s">
        <v>149</v>
      </c>
      <c r="G78" s="329" t="s">
        <v>11</v>
      </c>
      <c r="H78" s="328"/>
      <c r="I78" s="399"/>
      <c r="J78" s="395"/>
      <c r="K78" s="395"/>
      <c r="L78" s="824"/>
      <c r="M78" s="334"/>
    </row>
    <row r="79" spans="1:13" ht="16.5" customHeight="1">
      <c r="A79" s="326">
        <v>70</v>
      </c>
      <c r="B79" s="195" t="s">
        <v>23</v>
      </c>
      <c r="C79" s="380" t="s">
        <v>63</v>
      </c>
      <c r="D79" s="327" t="s">
        <v>150</v>
      </c>
      <c r="E79" s="195" t="s">
        <v>151</v>
      </c>
      <c r="F79" s="195" t="s">
        <v>151</v>
      </c>
      <c r="G79" s="329" t="s">
        <v>11</v>
      </c>
      <c r="H79" s="328"/>
      <c r="I79" s="399"/>
      <c r="J79" s="395"/>
      <c r="K79" s="395"/>
      <c r="L79" s="824"/>
      <c r="M79" s="334"/>
    </row>
    <row r="80" spans="1:13" ht="16.5" customHeight="1">
      <c r="A80" s="326">
        <v>71</v>
      </c>
      <c r="B80" s="195" t="s">
        <v>23</v>
      </c>
      <c r="C80" s="380" t="s">
        <v>63</v>
      </c>
      <c r="D80" s="327" t="s">
        <v>152</v>
      </c>
      <c r="E80" s="195" t="s">
        <v>153</v>
      </c>
      <c r="F80" s="195" t="s">
        <v>153</v>
      </c>
      <c r="G80" s="329" t="s">
        <v>11</v>
      </c>
      <c r="H80" s="328"/>
      <c r="I80" s="399"/>
      <c r="J80" s="398" t="s">
        <v>2493</v>
      </c>
      <c r="K80" s="395"/>
      <c r="L80" s="825"/>
      <c r="M80" s="334"/>
    </row>
    <row r="81" spans="1:14" ht="16.5" customHeight="1">
      <c r="A81" s="326">
        <v>72</v>
      </c>
      <c r="B81" s="195" t="s">
        <v>23</v>
      </c>
      <c r="C81" s="380" t="s">
        <v>63</v>
      </c>
      <c r="D81" s="327" t="s">
        <v>154</v>
      </c>
      <c r="E81" s="195" t="s">
        <v>155</v>
      </c>
      <c r="F81" s="195" t="s">
        <v>155</v>
      </c>
      <c r="G81" s="329" t="s">
        <v>11</v>
      </c>
      <c r="H81" s="328"/>
      <c r="I81" s="399"/>
      <c r="J81" s="398" t="s">
        <v>2494</v>
      </c>
      <c r="K81" s="395"/>
      <c r="L81" s="820" t="s">
        <v>2482</v>
      </c>
      <c r="M81" s="334"/>
    </row>
    <row r="82" spans="1:14" ht="16.5" customHeight="1">
      <c r="A82" s="326">
        <v>73</v>
      </c>
      <c r="B82" s="195" t="s">
        <v>23</v>
      </c>
      <c r="C82" s="380" t="s">
        <v>63</v>
      </c>
      <c r="D82" s="327" t="s">
        <v>156</v>
      </c>
      <c r="E82" s="195" t="s">
        <v>139</v>
      </c>
      <c r="F82" s="195" t="s">
        <v>139</v>
      </c>
      <c r="G82" s="329" t="s">
        <v>11</v>
      </c>
      <c r="H82" s="328"/>
      <c r="I82" s="399"/>
      <c r="J82" s="395"/>
      <c r="K82" s="395"/>
      <c r="L82" s="821"/>
      <c r="M82" s="334"/>
    </row>
    <row r="83" spans="1:14" ht="16.5" customHeight="1">
      <c r="A83" s="326">
        <v>74</v>
      </c>
      <c r="B83" s="195" t="s">
        <v>23</v>
      </c>
      <c r="C83" s="380" t="s">
        <v>63</v>
      </c>
      <c r="D83" s="327" t="s">
        <v>157</v>
      </c>
      <c r="E83" s="195" t="s">
        <v>158</v>
      </c>
      <c r="F83" s="195" t="s">
        <v>158</v>
      </c>
      <c r="G83" s="329" t="s">
        <v>11</v>
      </c>
      <c r="H83" s="328"/>
      <c r="I83" s="399"/>
      <c r="J83" s="395"/>
      <c r="K83" s="395"/>
      <c r="L83" s="821"/>
      <c r="M83" s="334"/>
    </row>
    <row r="84" spans="1:14" ht="16.5" customHeight="1">
      <c r="A84" s="326">
        <v>75</v>
      </c>
      <c r="B84" s="195" t="s">
        <v>23</v>
      </c>
      <c r="C84" s="380" t="s">
        <v>63</v>
      </c>
      <c r="D84" s="327" t="s">
        <v>159</v>
      </c>
      <c r="E84" s="195" t="s">
        <v>160</v>
      </c>
      <c r="F84" s="195" t="s">
        <v>160</v>
      </c>
      <c r="G84" s="329" t="s">
        <v>11</v>
      </c>
      <c r="H84" s="328"/>
      <c r="I84" s="399"/>
      <c r="J84" s="395"/>
      <c r="K84" s="395"/>
      <c r="L84" s="821"/>
      <c r="M84" s="334"/>
    </row>
    <row r="85" spans="1:14" ht="16.5" customHeight="1">
      <c r="A85" s="326">
        <v>76</v>
      </c>
      <c r="B85" s="195" t="s">
        <v>23</v>
      </c>
      <c r="C85" s="380" t="s">
        <v>63</v>
      </c>
      <c r="D85" s="327" t="s">
        <v>161</v>
      </c>
      <c r="E85" s="195" t="s">
        <v>162</v>
      </c>
      <c r="F85" s="195" t="s">
        <v>162</v>
      </c>
      <c r="G85" s="329" t="s">
        <v>11</v>
      </c>
      <c r="H85" s="328"/>
      <c r="I85" s="399"/>
      <c r="J85" s="395"/>
      <c r="K85" s="395"/>
      <c r="L85" s="821"/>
      <c r="M85" s="334"/>
    </row>
    <row r="86" spans="1:14" ht="16.5" customHeight="1">
      <c r="A86" s="326">
        <v>77</v>
      </c>
      <c r="B86" s="195" t="s">
        <v>23</v>
      </c>
      <c r="C86" s="380" t="s">
        <v>63</v>
      </c>
      <c r="D86" s="327" t="s">
        <v>163</v>
      </c>
      <c r="E86" s="195" t="s">
        <v>164</v>
      </c>
      <c r="F86" s="195" t="s">
        <v>164</v>
      </c>
      <c r="G86" s="329" t="s">
        <v>11</v>
      </c>
      <c r="H86" s="328"/>
      <c r="I86" s="399"/>
      <c r="J86" s="395"/>
      <c r="K86" s="395"/>
      <c r="L86" s="821"/>
      <c r="M86" s="334"/>
    </row>
    <row r="87" spans="1:14" ht="16.5" customHeight="1">
      <c r="A87" s="326">
        <v>78</v>
      </c>
      <c r="B87" s="195" t="s">
        <v>23</v>
      </c>
      <c r="C87" s="380" t="s">
        <v>63</v>
      </c>
      <c r="D87" s="327" t="s">
        <v>165</v>
      </c>
      <c r="E87" s="195" t="s">
        <v>149</v>
      </c>
      <c r="F87" s="195" t="s">
        <v>149</v>
      </c>
      <c r="G87" s="329" t="s">
        <v>11</v>
      </c>
      <c r="H87" s="328"/>
      <c r="I87" s="399"/>
      <c r="J87" s="395"/>
      <c r="K87" s="395"/>
      <c r="L87" s="821"/>
      <c r="M87" s="334"/>
    </row>
    <row r="88" spans="1:14" ht="16.5" customHeight="1">
      <c r="A88" s="326">
        <v>79</v>
      </c>
      <c r="B88" s="195" t="s">
        <v>23</v>
      </c>
      <c r="C88" s="380" t="s">
        <v>63</v>
      </c>
      <c r="D88" s="327" t="s">
        <v>166</v>
      </c>
      <c r="E88" s="195" t="s">
        <v>167</v>
      </c>
      <c r="F88" s="195" t="s">
        <v>167</v>
      </c>
      <c r="G88" s="329" t="s">
        <v>11</v>
      </c>
      <c r="H88" s="328"/>
      <c r="I88" s="399"/>
      <c r="J88" s="398" t="s">
        <v>2495</v>
      </c>
      <c r="K88" s="395"/>
      <c r="L88" s="822"/>
      <c r="M88" s="334"/>
    </row>
    <row r="89" spans="1:14" ht="16.5" customHeight="1">
      <c r="A89" s="326">
        <v>80</v>
      </c>
      <c r="B89" s="195" t="s">
        <v>23</v>
      </c>
      <c r="C89" s="186" t="s">
        <v>168</v>
      </c>
      <c r="D89" s="327" t="s">
        <v>1240</v>
      </c>
      <c r="E89" s="498" t="s">
        <v>2431</v>
      </c>
      <c r="F89" s="498" t="s">
        <v>2431</v>
      </c>
      <c r="G89" s="329" t="s">
        <v>11</v>
      </c>
      <c r="H89" s="151"/>
      <c r="I89" s="151"/>
      <c r="J89" s="153"/>
      <c r="K89" s="153"/>
      <c r="L89" s="203" t="s">
        <v>2429</v>
      </c>
      <c r="M89" s="150"/>
    </row>
    <row r="90" spans="1:14" s="101" customFormat="1" ht="16.5" customHeight="1">
      <c r="A90" s="326">
        <v>81</v>
      </c>
      <c r="B90" s="195" t="s">
        <v>23</v>
      </c>
      <c r="C90" s="186" t="s">
        <v>168</v>
      </c>
      <c r="D90" s="327" t="s">
        <v>1241</v>
      </c>
      <c r="E90" s="498" t="s">
        <v>2432</v>
      </c>
      <c r="F90" s="498" t="s">
        <v>2432</v>
      </c>
      <c r="G90" s="329" t="s">
        <v>11</v>
      </c>
      <c r="H90" s="151"/>
      <c r="I90" s="151"/>
      <c r="J90" s="153"/>
      <c r="K90" s="153"/>
      <c r="L90" s="495" t="s">
        <v>2428</v>
      </c>
      <c r="M90" s="150"/>
      <c r="N90" s="100"/>
    </row>
    <row r="91" spans="1:14" s="101" customFormat="1" ht="16.5" customHeight="1">
      <c r="A91" s="326">
        <v>82</v>
      </c>
      <c r="B91" s="195" t="s">
        <v>23</v>
      </c>
      <c r="C91" s="186" t="s">
        <v>168</v>
      </c>
      <c r="D91" s="327" t="s">
        <v>1242</v>
      </c>
      <c r="E91" s="498" t="s">
        <v>2433</v>
      </c>
      <c r="F91" s="498" t="s">
        <v>2433</v>
      </c>
      <c r="G91" s="329" t="s">
        <v>11</v>
      </c>
      <c r="H91" s="151"/>
      <c r="I91" s="151"/>
      <c r="J91" s="153"/>
      <c r="K91" s="400"/>
      <c r="L91" s="429" t="s">
        <v>1586</v>
      </c>
      <c r="M91" s="150"/>
      <c r="N91" s="100"/>
    </row>
    <row r="92" spans="1:14" s="101" customFormat="1" ht="16.5" customHeight="1">
      <c r="A92" s="326">
        <v>83</v>
      </c>
      <c r="B92" s="195" t="s">
        <v>23</v>
      </c>
      <c r="C92" s="186" t="s">
        <v>168</v>
      </c>
      <c r="D92" s="327" t="s">
        <v>1569</v>
      </c>
      <c r="E92" s="498" t="s">
        <v>2433</v>
      </c>
      <c r="F92" s="498" t="s">
        <v>2433</v>
      </c>
      <c r="G92" s="329" t="s">
        <v>11</v>
      </c>
      <c r="H92" s="151"/>
      <c r="I92" s="151"/>
      <c r="J92" s="153"/>
      <c r="K92" s="153"/>
      <c r="L92" s="203" t="s">
        <v>1595</v>
      </c>
      <c r="M92" s="150"/>
      <c r="N92" s="100"/>
    </row>
    <row r="93" spans="1:14" s="101" customFormat="1" ht="16.5" customHeight="1">
      <c r="A93" s="326">
        <v>84</v>
      </c>
      <c r="B93" s="195" t="s">
        <v>23</v>
      </c>
      <c r="C93" s="186" t="s">
        <v>168</v>
      </c>
      <c r="D93" s="327" t="s">
        <v>2021</v>
      </c>
      <c r="E93" s="498" t="s">
        <v>2433</v>
      </c>
      <c r="F93" s="498" t="s">
        <v>2433</v>
      </c>
      <c r="G93" s="329" t="s">
        <v>11</v>
      </c>
      <c r="H93" s="151"/>
      <c r="I93" s="151"/>
      <c r="J93" s="153"/>
      <c r="K93" s="153"/>
      <c r="L93" s="203" t="s">
        <v>1587</v>
      </c>
      <c r="M93" s="150"/>
      <c r="N93" s="100"/>
    </row>
    <row r="94" spans="1:14" s="101" customFormat="1" ht="16.5" customHeight="1">
      <c r="A94" s="326">
        <v>85</v>
      </c>
      <c r="B94" s="195" t="s">
        <v>23</v>
      </c>
      <c r="C94" s="401" t="s">
        <v>168</v>
      </c>
      <c r="D94" s="327" t="s">
        <v>2022</v>
      </c>
      <c r="E94" s="498" t="s">
        <v>2433</v>
      </c>
      <c r="F94" s="498" t="s">
        <v>2433</v>
      </c>
      <c r="G94" s="329" t="s">
        <v>11</v>
      </c>
      <c r="H94" s="200"/>
      <c r="I94" s="200"/>
      <c r="J94" s="201"/>
      <c r="K94" s="201"/>
      <c r="L94" s="202" t="s">
        <v>1993</v>
      </c>
      <c r="M94" s="402"/>
      <c r="N94" s="100"/>
    </row>
    <row r="95" spans="1:14" s="130" customFormat="1" ht="16.5" customHeight="1">
      <c r="A95" s="326">
        <v>86</v>
      </c>
      <c r="B95" s="195" t="s">
        <v>23</v>
      </c>
      <c r="C95" s="186" t="s">
        <v>168</v>
      </c>
      <c r="D95" s="327" t="s">
        <v>1597</v>
      </c>
      <c r="E95" s="498" t="s">
        <v>169</v>
      </c>
      <c r="F95" s="498" t="s">
        <v>169</v>
      </c>
      <c r="G95" s="329" t="s">
        <v>11</v>
      </c>
      <c r="H95" s="151"/>
      <c r="I95" s="151"/>
      <c r="J95" s="154" t="s">
        <v>1592</v>
      </c>
      <c r="K95" s="154"/>
      <c r="L95" s="826" t="s">
        <v>1744</v>
      </c>
      <c r="M95" s="150"/>
    </row>
    <row r="96" spans="1:14" s="101" customFormat="1" ht="16.5" customHeight="1">
      <c r="A96" s="326">
        <v>87</v>
      </c>
      <c r="B96" s="195" t="s">
        <v>23</v>
      </c>
      <c r="C96" s="186" t="s">
        <v>168</v>
      </c>
      <c r="D96" s="327" t="s">
        <v>1598</v>
      </c>
      <c r="E96" s="498" t="s">
        <v>169</v>
      </c>
      <c r="F96" s="498" t="s">
        <v>169</v>
      </c>
      <c r="G96" s="329" t="s">
        <v>11</v>
      </c>
      <c r="H96" s="151"/>
      <c r="I96" s="151"/>
      <c r="J96" s="152"/>
      <c r="K96" s="152"/>
      <c r="L96" s="827"/>
      <c r="M96" s="150"/>
      <c r="N96" s="100"/>
    </row>
    <row r="97" spans="1:14" s="101" customFormat="1" ht="16.5" customHeight="1">
      <c r="A97" s="326">
        <v>88</v>
      </c>
      <c r="B97" s="195" t="s">
        <v>23</v>
      </c>
      <c r="C97" s="186" t="s">
        <v>168</v>
      </c>
      <c r="D97" s="327" t="s">
        <v>2023</v>
      </c>
      <c r="E97" s="498" t="s">
        <v>169</v>
      </c>
      <c r="F97" s="498" t="s">
        <v>169</v>
      </c>
      <c r="G97" s="329" t="s">
        <v>11</v>
      </c>
      <c r="H97" s="151"/>
      <c r="I97" s="151"/>
      <c r="J97" s="152"/>
      <c r="K97" s="152"/>
      <c r="L97" s="827"/>
      <c r="M97" s="150"/>
      <c r="N97" s="100"/>
    </row>
    <row r="98" spans="1:14" s="101" customFormat="1" ht="16.5" customHeight="1">
      <c r="A98" s="326">
        <v>89</v>
      </c>
      <c r="B98" s="195" t="s">
        <v>23</v>
      </c>
      <c r="C98" s="186" t="s">
        <v>168</v>
      </c>
      <c r="D98" s="327" t="s">
        <v>2024</v>
      </c>
      <c r="E98" s="498" t="s">
        <v>169</v>
      </c>
      <c r="F98" s="498" t="s">
        <v>169</v>
      </c>
      <c r="G98" s="329" t="s">
        <v>11</v>
      </c>
      <c r="H98" s="151"/>
      <c r="I98" s="151"/>
      <c r="J98" s="152"/>
      <c r="K98" s="152"/>
      <c r="L98" s="827"/>
      <c r="M98" s="150"/>
      <c r="N98" s="100"/>
    </row>
    <row r="99" spans="1:14" s="101" customFormat="1" ht="16.5" customHeight="1">
      <c r="A99" s="326">
        <v>90</v>
      </c>
      <c r="B99" s="195" t="s">
        <v>23</v>
      </c>
      <c r="C99" s="186" t="s">
        <v>168</v>
      </c>
      <c r="D99" s="327" t="s">
        <v>2025</v>
      </c>
      <c r="E99" s="498" t="s">
        <v>169</v>
      </c>
      <c r="F99" s="498" t="s">
        <v>169</v>
      </c>
      <c r="G99" s="329" t="s">
        <v>11</v>
      </c>
      <c r="H99" s="151"/>
      <c r="I99" s="151"/>
      <c r="J99" s="152"/>
      <c r="K99" s="152"/>
      <c r="L99" s="827"/>
      <c r="M99" s="150"/>
      <c r="N99" s="100"/>
    </row>
    <row r="100" spans="1:14" s="101" customFormat="1" ht="16.5" customHeight="1">
      <c r="A100" s="326">
        <v>91</v>
      </c>
      <c r="B100" s="195" t="s">
        <v>23</v>
      </c>
      <c r="C100" s="186" t="s">
        <v>168</v>
      </c>
      <c r="D100" s="327" t="s">
        <v>2026</v>
      </c>
      <c r="E100" s="498" t="s">
        <v>2433</v>
      </c>
      <c r="F100" s="498" t="s">
        <v>2433</v>
      </c>
      <c r="G100" s="329" t="s">
        <v>11</v>
      </c>
      <c r="H100" s="151"/>
      <c r="I100" s="151"/>
      <c r="J100" s="152"/>
      <c r="K100" s="152"/>
      <c r="L100" s="828"/>
      <c r="M100" s="150"/>
      <c r="N100" s="100"/>
    </row>
    <row r="101" spans="1:14" s="101" customFormat="1" ht="16.5" customHeight="1">
      <c r="A101" s="326">
        <v>92</v>
      </c>
      <c r="B101" s="195" t="s">
        <v>23</v>
      </c>
      <c r="C101" s="186" t="s">
        <v>168</v>
      </c>
      <c r="D101" s="327" t="s">
        <v>1244</v>
      </c>
      <c r="E101" s="498" t="s">
        <v>2431</v>
      </c>
      <c r="F101" s="498" t="s">
        <v>2431</v>
      </c>
      <c r="G101" s="329" t="s">
        <v>11</v>
      </c>
      <c r="H101" s="151"/>
      <c r="I101" s="151"/>
      <c r="J101" s="152"/>
      <c r="K101" s="152"/>
      <c r="L101" s="204" t="s">
        <v>2378</v>
      </c>
      <c r="M101" s="150"/>
      <c r="N101" s="100"/>
    </row>
    <row r="102" spans="1:14" s="101" customFormat="1" ht="16.5" customHeight="1">
      <c r="A102" s="326">
        <v>93</v>
      </c>
      <c r="B102" s="195" t="s">
        <v>23</v>
      </c>
      <c r="C102" s="186" t="s">
        <v>168</v>
      </c>
      <c r="D102" s="186" t="s">
        <v>1246</v>
      </c>
      <c r="E102" s="498" t="s">
        <v>2432</v>
      </c>
      <c r="F102" s="498" t="s">
        <v>2432</v>
      </c>
      <c r="G102" s="329" t="s">
        <v>11</v>
      </c>
      <c r="H102" s="151"/>
      <c r="I102" s="151"/>
      <c r="J102" s="152"/>
      <c r="K102" s="152"/>
      <c r="L102" s="495" t="s">
        <v>2379</v>
      </c>
      <c r="M102" s="150"/>
      <c r="N102" s="100"/>
    </row>
    <row r="103" spans="1:14" s="101" customFormat="1" ht="16.5" customHeight="1">
      <c r="A103" s="326">
        <v>94</v>
      </c>
      <c r="B103" s="195" t="s">
        <v>23</v>
      </c>
      <c r="C103" s="186" t="s">
        <v>168</v>
      </c>
      <c r="D103" s="186" t="s">
        <v>1247</v>
      </c>
      <c r="E103" s="151" t="s">
        <v>1570</v>
      </c>
      <c r="F103" s="151" t="s">
        <v>1570</v>
      </c>
      <c r="G103" s="329" t="s">
        <v>11</v>
      </c>
      <c r="H103" s="151"/>
      <c r="I103" s="151"/>
      <c r="J103" s="152"/>
      <c r="K103" s="403"/>
      <c r="L103" s="429" t="s">
        <v>1745</v>
      </c>
      <c r="M103" s="150"/>
      <c r="N103" s="100"/>
    </row>
    <row r="104" spans="1:14" s="101" customFormat="1" ht="16.5" customHeight="1">
      <c r="A104" s="326">
        <v>95</v>
      </c>
      <c r="B104" s="195" t="s">
        <v>23</v>
      </c>
      <c r="C104" s="186" t="s">
        <v>168</v>
      </c>
      <c r="D104" s="186" t="s">
        <v>1571</v>
      </c>
      <c r="E104" s="151" t="s">
        <v>1570</v>
      </c>
      <c r="F104" s="151" t="s">
        <v>1570</v>
      </c>
      <c r="G104" s="329" t="s">
        <v>11</v>
      </c>
      <c r="H104" s="151"/>
      <c r="I104" s="151"/>
      <c r="J104" s="152"/>
      <c r="K104" s="152"/>
      <c r="L104" s="203" t="s">
        <v>1588</v>
      </c>
      <c r="M104" s="150"/>
      <c r="N104" s="100"/>
    </row>
    <row r="105" spans="1:14" s="101" customFormat="1" ht="16.5" customHeight="1">
      <c r="A105" s="326">
        <v>96</v>
      </c>
      <c r="B105" s="195" t="s">
        <v>23</v>
      </c>
      <c r="C105" s="186" t="s">
        <v>168</v>
      </c>
      <c r="D105" s="186" t="s">
        <v>1572</v>
      </c>
      <c r="E105" s="151" t="s">
        <v>1570</v>
      </c>
      <c r="F105" s="151" t="s">
        <v>1570</v>
      </c>
      <c r="G105" s="329" t="s">
        <v>11</v>
      </c>
      <c r="H105" s="151"/>
      <c r="I105" s="151"/>
      <c r="J105" s="152"/>
      <c r="K105" s="152"/>
      <c r="L105" s="203" t="s">
        <v>1589</v>
      </c>
      <c r="M105" s="150"/>
      <c r="N105" s="100"/>
    </row>
    <row r="106" spans="1:14" s="101" customFormat="1" ht="16.5" customHeight="1">
      <c r="A106" s="326">
        <v>97</v>
      </c>
      <c r="B106" s="195" t="s">
        <v>23</v>
      </c>
      <c r="C106" s="186" t="s">
        <v>168</v>
      </c>
      <c r="D106" s="401" t="s">
        <v>1184</v>
      </c>
      <c r="E106" s="151" t="s">
        <v>1570</v>
      </c>
      <c r="F106" s="151" t="s">
        <v>1570</v>
      </c>
      <c r="G106" s="329" t="s">
        <v>11</v>
      </c>
      <c r="H106" s="200"/>
      <c r="I106" s="200"/>
      <c r="J106" s="201"/>
      <c r="K106" s="201"/>
      <c r="L106" s="202" t="s">
        <v>1708</v>
      </c>
      <c r="M106" s="402"/>
      <c r="N106" s="100"/>
    </row>
    <row r="107" spans="1:14" s="130" customFormat="1" ht="16.5" customHeight="1">
      <c r="A107" s="326">
        <v>98</v>
      </c>
      <c r="B107" s="195" t="s">
        <v>23</v>
      </c>
      <c r="C107" s="186" t="s">
        <v>168</v>
      </c>
      <c r="D107" s="186" t="s">
        <v>1601</v>
      </c>
      <c r="E107" s="151" t="s">
        <v>169</v>
      </c>
      <c r="F107" s="151" t="s">
        <v>169</v>
      </c>
      <c r="G107" s="329" t="s">
        <v>11</v>
      </c>
      <c r="H107" s="151"/>
      <c r="I107" s="151"/>
      <c r="J107" s="154" t="s">
        <v>1593</v>
      </c>
      <c r="K107" s="152"/>
      <c r="L107" s="826" t="s">
        <v>1994</v>
      </c>
      <c r="M107" s="150"/>
    </row>
    <row r="108" spans="1:14" s="101" customFormat="1" ht="16.5" customHeight="1">
      <c r="A108" s="326">
        <v>99</v>
      </c>
      <c r="B108" s="195" t="s">
        <v>23</v>
      </c>
      <c r="C108" s="186" t="s">
        <v>168</v>
      </c>
      <c r="D108" s="186" t="s">
        <v>1602</v>
      </c>
      <c r="E108" s="151" t="s">
        <v>169</v>
      </c>
      <c r="F108" s="151" t="s">
        <v>169</v>
      </c>
      <c r="G108" s="329" t="s">
        <v>11</v>
      </c>
      <c r="H108" s="151"/>
      <c r="I108" s="151"/>
      <c r="J108" s="152"/>
      <c r="K108" s="152"/>
      <c r="L108" s="827"/>
      <c r="M108" s="150"/>
      <c r="N108" s="100"/>
    </row>
    <row r="109" spans="1:14" s="101" customFormat="1" ht="16.5" customHeight="1">
      <c r="A109" s="326">
        <v>100</v>
      </c>
      <c r="B109" s="195" t="s">
        <v>23</v>
      </c>
      <c r="C109" s="186" t="s">
        <v>168</v>
      </c>
      <c r="D109" s="186" t="s">
        <v>1603</v>
      </c>
      <c r="E109" s="151" t="s">
        <v>169</v>
      </c>
      <c r="F109" s="151" t="s">
        <v>169</v>
      </c>
      <c r="G109" s="329" t="s">
        <v>11</v>
      </c>
      <c r="H109" s="151"/>
      <c r="I109" s="151"/>
      <c r="J109" s="152"/>
      <c r="K109" s="152"/>
      <c r="L109" s="827"/>
      <c r="M109" s="150"/>
      <c r="N109" s="100"/>
    </row>
    <row r="110" spans="1:14" s="101" customFormat="1" ht="16.5" customHeight="1">
      <c r="A110" s="326">
        <v>101</v>
      </c>
      <c r="B110" s="195" t="s">
        <v>23</v>
      </c>
      <c r="C110" s="186" t="s">
        <v>168</v>
      </c>
      <c r="D110" s="186" t="s">
        <v>1604</v>
      </c>
      <c r="E110" s="151" t="s">
        <v>169</v>
      </c>
      <c r="F110" s="151" t="s">
        <v>169</v>
      </c>
      <c r="G110" s="329" t="s">
        <v>11</v>
      </c>
      <c r="H110" s="151"/>
      <c r="I110" s="151"/>
      <c r="J110" s="154"/>
      <c r="K110" s="154"/>
      <c r="L110" s="827"/>
      <c r="M110" s="150"/>
      <c r="N110" s="100"/>
    </row>
    <row r="111" spans="1:14" s="101" customFormat="1" ht="16.5" customHeight="1">
      <c r="A111" s="326">
        <v>102</v>
      </c>
      <c r="B111" s="195" t="s">
        <v>23</v>
      </c>
      <c r="C111" s="186" t="s">
        <v>168</v>
      </c>
      <c r="D111" s="186" t="s">
        <v>1605</v>
      </c>
      <c r="E111" s="151" t="s">
        <v>169</v>
      </c>
      <c r="F111" s="151" t="s">
        <v>169</v>
      </c>
      <c r="G111" s="329" t="s">
        <v>11</v>
      </c>
      <c r="H111" s="151"/>
      <c r="I111" s="151"/>
      <c r="J111" s="154"/>
      <c r="K111" s="154"/>
      <c r="L111" s="827"/>
      <c r="M111" s="150"/>
      <c r="N111" s="100"/>
    </row>
    <row r="112" spans="1:14" s="101" customFormat="1" ht="16.5" customHeight="1">
      <c r="A112" s="326">
        <v>103</v>
      </c>
      <c r="B112" s="195" t="s">
        <v>23</v>
      </c>
      <c r="C112" s="186" t="s">
        <v>168</v>
      </c>
      <c r="D112" s="186" t="s">
        <v>1606</v>
      </c>
      <c r="E112" s="151" t="s">
        <v>1570</v>
      </c>
      <c r="F112" s="151" t="s">
        <v>1570</v>
      </c>
      <c r="G112" s="329" t="s">
        <v>11</v>
      </c>
      <c r="H112" s="151"/>
      <c r="I112" s="151"/>
      <c r="J112" s="154"/>
      <c r="K112" s="154"/>
      <c r="L112" s="828"/>
      <c r="M112" s="150"/>
      <c r="N112" s="100"/>
    </row>
    <row r="113" spans="1:258" s="101" customFormat="1" ht="16.5" customHeight="1">
      <c r="A113" s="326">
        <v>104</v>
      </c>
      <c r="B113" s="195" t="s">
        <v>23</v>
      </c>
      <c r="C113" s="327" t="s">
        <v>170</v>
      </c>
      <c r="D113" s="327" t="s">
        <v>171</v>
      </c>
      <c r="E113" s="328"/>
      <c r="F113" s="328"/>
      <c r="G113" s="82" t="s">
        <v>10</v>
      </c>
      <c r="H113" s="404"/>
      <c r="I113" s="405"/>
      <c r="J113" s="406"/>
      <c r="K113" s="407"/>
      <c r="L113" s="733" t="s">
        <v>3428</v>
      </c>
      <c r="M113" s="734" t="s">
        <v>3424</v>
      </c>
      <c r="N113" s="100"/>
    </row>
    <row r="114" spans="1:258" ht="16.5" customHeight="1">
      <c r="A114" s="326">
        <v>105</v>
      </c>
      <c r="B114" s="194" t="s">
        <v>23</v>
      </c>
      <c r="C114" s="310" t="s">
        <v>52</v>
      </c>
      <c r="D114" s="310" t="s">
        <v>2156</v>
      </c>
      <c r="E114" s="310"/>
      <c r="F114" s="178"/>
      <c r="G114" s="329" t="s">
        <v>11</v>
      </c>
      <c r="H114" s="179"/>
      <c r="I114" s="183"/>
      <c r="J114" s="183" t="s">
        <v>1472</v>
      </c>
      <c r="K114" s="183"/>
      <c r="L114" s="480" t="s">
        <v>2478</v>
      </c>
      <c r="M114" s="816" t="s">
        <v>1432</v>
      </c>
    </row>
    <row r="115" spans="1:258" ht="15.75" customHeight="1">
      <c r="A115" s="326">
        <v>106</v>
      </c>
      <c r="B115" s="194" t="s">
        <v>23</v>
      </c>
      <c r="C115" s="310" t="s">
        <v>52</v>
      </c>
      <c r="D115" s="310" t="s">
        <v>173</v>
      </c>
      <c r="E115" s="310"/>
      <c r="F115" s="178"/>
      <c r="G115" s="172" t="s">
        <v>11</v>
      </c>
      <c r="H115" s="179"/>
      <c r="I115" s="183"/>
      <c r="J115" s="183"/>
      <c r="K115" s="183"/>
      <c r="L115" s="181" t="s">
        <v>1431</v>
      </c>
      <c r="M115" s="816"/>
      <c r="IW115" s="70"/>
      <c r="IX115" s="70"/>
    </row>
    <row r="116" spans="1:258" ht="15.75" customHeight="1">
      <c r="A116" s="326">
        <v>107</v>
      </c>
      <c r="B116" s="194" t="s">
        <v>23</v>
      </c>
      <c r="C116" s="310" t="s">
        <v>52</v>
      </c>
      <c r="D116" s="310" t="s">
        <v>174</v>
      </c>
      <c r="E116" s="310"/>
      <c r="F116" s="178"/>
      <c r="G116" s="172" t="s">
        <v>11</v>
      </c>
      <c r="H116" s="179"/>
      <c r="I116" s="183"/>
      <c r="J116" s="183"/>
      <c r="K116" s="183"/>
      <c r="L116" s="181" t="s">
        <v>1199</v>
      </c>
      <c r="M116" s="816"/>
      <c r="IW116" s="70"/>
      <c r="IX116" s="70"/>
    </row>
    <row r="117" spans="1:258" ht="15.75" customHeight="1">
      <c r="A117" s="326">
        <v>108</v>
      </c>
      <c r="B117" s="194" t="s">
        <v>23</v>
      </c>
      <c r="C117" s="310" t="s">
        <v>52</v>
      </c>
      <c r="D117" s="310" t="s">
        <v>175</v>
      </c>
      <c r="E117" s="310"/>
      <c r="F117" s="178"/>
      <c r="G117" s="172" t="s">
        <v>11</v>
      </c>
      <c r="H117" s="179"/>
      <c r="I117" s="183"/>
      <c r="J117" s="183"/>
      <c r="K117" s="183"/>
      <c r="L117" s="181" t="s">
        <v>176</v>
      </c>
      <c r="M117" s="816"/>
      <c r="IW117" s="70"/>
      <c r="IX117" s="70"/>
    </row>
    <row r="118" spans="1:258" ht="15.75" customHeight="1">
      <c r="A118" s="326">
        <v>109</v>
      </c>
      <c r="B118" s="194" t="s">
        <v>23</v>
      </c>
      <c r="C118" s="310" t="s">
        <v>52</v>
      </c>
      <c r="D118" s="310" t="s">
        <v>1066</v>
      </c>
      <c r="E118" s="310"/>
      <c r="F118" s="178"/>
      <c r="G118" s="172" t="s">
        <v>11</v>
      </c>
      <c r="H118" s="179"/>
      <c r="I118" s="183"/>
      <c r="J118" s="183"/>
      <c r="K118" s="183"/>
      <c r="L118" s="181" t="s">
        <v>1067</v>
      </c>
      <c r="M118" s="816"/>
      <c r="IW118" s="70"/>
      <c r="IX118" s="70"/>
    </row>
    <row r="119" spans="1:258" ht="15.75" customHeight="1">
      <c r="A119" s="326">
        <v>110</v>
      </c>
      <c r="B119" s="194" t="s">
        <v>23</v>
      </c>
      <c r="C119" s="310" t="s">
        <v>52</v>
      </c>
      <c r="D119" s="310" t="s">
        <v>1068</v>
      </c>
      <c r="E119" s="310"/>
      <c r="F119" s="178"/>
      <c r="G119" s="172" t="s">
        <v>11</v>
      </c>
      <c r="H119" s="179"/>
      <c r="I119" s="183"/>
      <c r="J119" s="183"/>
      <c r="K119" s="183"/>
      <c r="L119" s="181" t="s">
        <v>1069</v>
      </c>
      <c r="M119" s="816"/>
      <c r="IW119" s="70"/>
      <c r="IX119" s="70"/>
    </row>
    <row r="120" spans="1:258" ht="15.75" customHeight="1">
      <c r="A120" s="326">
        <v>111</v>
      </c>
      <c r="B120" s="194" t="s">
        <v>23</v>
      </c>
      <c r="C120" s="310" t="s">
        <v>52</v>
      </c>
      <c r="D120" s="310" t="s">
        <v>1070</v>
      </c>
      <c r="E120" s="310"/>
      <c r="F120" s="178"/>
      <c r="G120" s="172" t="s">
        <v>11</v>
      </c>
      <c r="H120" s="179"/>
      <c r="I120" s="183"/>
      <c r="J120" s="183"/>
      <c r="K120" s="183"/>
      <c r="L120" s="181" t="s">
        <v>1071</v>
      </c>
      <c r="M120" s="816"/>
      <c r="IW120" s="70"/>
      <c r="IX120" s="70"/>
    </row>
    <row r="121" spans="1:258" ht="15.75" customHeight="1">
      <c r="A121" s="326">
        <v>112</v>
      </c>
      <c r="B121" s="194" t="s">
        <v>23</v>
      </c>
      <c r="C121" s="310" t="s">
        <v>52</v>
      </c>
      <c r="D121" s="310" t="s">
        <v>1072</v>
      </c>
      <c r="E121" s="310"/>
      <c r="F121" s="178"/>
      <c r="G121" s="172" t="s">
        <v>11</v>
      </c>
      <c r="H121" s="179"/>
      <c r="I121" s="183"/>
      <c r="J121" s="183"/>
      <c r="K121" s="183"/>
      <c r="L121" s="181" t="s">
        <v>1073</v>
      </c>
      <c r="M121" s="816"/>
      <c r="IW121" s="70"/>
      <c r="IX121" s="70"/>
    </row>
    <row r="122" spans="1:258" ht="15.75" customHeight="1">
      <c r="A122" s="326">
        <v>113</v>
      </c>
      <c r="B122" s="194" t="s">
        <v>23</v>
      </c>
      <c r="C122" s="310" t="s">
        <v>52</v>
      </c>
      <c r="D122" s="310" t="s">
        <v>177</v>
      </c>
      <c r="E122" s="310"/>
      <c r="F122" s="178"/>
      <c r="G122" s="172" t="s">
        <v>11</v>
      </c>
      <c r="H122" s="179"/>
      <c r="I122" s="183"/>
      <c r="J122" s="183"/>
      <c r="K122" s="183"/>
      <c r="L122" s="181" t="s">
        <v>178</v>
      </c>
      <c r="M122" s="816"/>
      <c r="IW122" s="70"/>
      <c r="IX122" s="70"/>
    </row>
    <row r="123" spans="1:258" ht="15.75" customHeight="1">
      <c r="A123" s="326">
        <v>114</v>
      </c>
      <c r="B123" s="194" t="s">
        <v>23</v>
      </c>
      <c r="C123" s="310" t="s">
        <v>52</v>
      </c>
      <c r="D123" s="310" t="s">
        <v>179</v>
      </c>
      <c r="E123" s="310"/>
      <c r="F123" s="178"/>
      <c r="G123" s="172" t="s">
        <v>11</v>
      </c>
      <c r="H123" s="179"/>
      <c r="I123" s="183"/>
      <c r="J123" s="183"/>
      <c r="K123" s="183"/>
      <c r="L123" s="181" t="s">
        <v>180</v>
      </c>
      <c r="M123" s="816"/>
      <c r="IW123" s="70"/>
      <c r="IX123" s="70"/>
    </row>
    <row r="124" spans="1:258" ht="15.75" customHeight="1">
      <c r="A124" s="326">
        <v>115</v>
      </c>
      <c r="B124" s="194" t="s">
        <v>23</v>
      </c>
      <c r="C124" s="310" t="s">
        <v>52</v>
      </c>
      <c r="D124" s="310" t="s">
        <v>1074</v>
      </c>
      <c r="E124" s="310"/>
      <c r="F124" s="178"/>
      <c r="G124" s="172" t="s">
        <v>11</v>
      </c>
      <c r="H124" s="179"/>
      <c r="I124" s="183"/>
      <c r="J124" s="183"/>
      <c r="K124" s="183"/>
      <c r="L124" s="181" t="s">
        <v>1075</v>
      </c>
      <c r="M124" s="816"/>
      <c r="IW124" s="70"/>
      <c r="IX124" s="70"/>
    </row>
    <row r="125" spans="1:258" ht="15.75" customHeight="1">
      <c r="A125" s="326">
        <v>116</v>
      </c>
      <c r="B125" s="194" t="s">
        <v>23</v>
      </c>
      <c r="C125" s="310" t="s">
        <v>52</v>
      </c>
      <c r="D125" s="310" t="s">
        <v>1076</v>
      </c>
      <c r="E125" s="310"/>
      <c r="F125" s="178"/>
      <c r="G125" s="172" t="s">
        <v>11</v>
      </c>
      <c r="H125" s="179"/>
      <c r="I125" s="183"/>
      <c r="J125" s="183"/>
      <c r="K125" s="183"/>
      <c r="L125" s="181" t="s">
        <v>1077</v>
      </c>
      <c r="M125" s="816"/>
      <c r="IW125" s="70"/>
      <c r="IX125" s="70"/>
    </row>
    <row r="126" spans="1:258" ht="15.75" customHeight="1">
      <c r="A126" s="326">
        <v>117</v>
      </c>
      <c r="B126" s="194" t="s">
        <v>23</v>
      </c>
      <c r="C126" s="310" t="s">
        <v>52</v>
      </c>
      <c r="D126" s="310" t="s">
        <v>1078</v>
      </c>
      <c r="E126" s="310"/>
      <c r="F126" s="178"/>
      <c r="G126" s="172" t="s">
        <v>11</v>
      </c>
      <c r="H126" s="179"/>
      <c r="I126" s="183"/>
      <c r="J126" s="183"/>
      <c r="K126" s="183"/>
      <c r="L126" s="181" t="s">
        <v>1079</v>
      </c>
      <c r="M126" s="816"/>
      <c r="IW126" s="70"/>
      <c r="IX126" s="70"/>
    </row>
    <row r="127" spans="1:258" ht="15.75" customHeight="1">
      <c r="A127" s="326">
        <v>118</v>
      </c>
      <c r="B127" s="194" t="s">
        <v>23</v>
      </c>
      <c r="C127" s="310" t="s">
        <v>52</v>
      </c>
      <c r="D127" s="310" t="s">
        <v>1080</v>
      </c>
      <c r="E127" s="310"/>
      <c r="F127" s="178"/>
      <c r="G127" s="172" t="s">
        <v>11</v>
      </c>
      <c r="H127" s="179"/>
      <c r="I127" s="183"/>
      <c r="J127" s="183"/>
      <c r="K127" s="183"/>
      <c r="L127" s="181" t="s">
        <v>1081</v>
      </c>
      <c r="M127" s="816"/>
      <c r="IW127" s="70"/>
      <c r="IX127" s="70"/>
    </row>
    <row r="128" spans="1:258" ht="15.75" customHeight="1">
      <c r="A128" s="326">
        <v>119</v>
      </c>
      <c r="B128" s="194" t="s">
        <v>23</v>
      </c>
      <c r="C128" s="310" t="s">
        <v>52</v>
      </c>
      <c r="D128" s="310" t="s">
        <v>1082</v>
      </c>
      <c r="E128" s="310"/>
      <c r="F128" s="178"/>
      <c r="G128" s="172" t="s">
        <v>11</v>
      </c>
      <c r="H128" s="179"/>
      <c r="I128" s="183"/>
      <c r="J128" s="183"/>
      <c r="K128" s="183"/>
      <c r="L128" s="181" t="s">
        <v>1083</v>
      </c>
      <c r="M128" s="816"/>
      <c r="IW128" s="70"/>
      <c r="IX128" s="70"/>
    </row>
    <row r="129" spans="1:258" ht="15.75" customHeight="1">
      <c r="A129" s="326">
        <v>120</v>
      </c>
      <c r="B129" s="194" t="s">
        <v>23</v>
      </c>
      <c r="C129" s="310" t="s">
        <v>52</v>
      </c>
      <c r="D129" s="176" t="s">
        <v>1084</v>
      </c>
      <c r="E129" s="176"/>
      <c r="F129" s="178"/>
      <c r="G129" s="172" t="s">
        <v>11</v>
      </c>
      <c r="H129" s="179"/>
      <c r="I129" s="183"/>
      <c r="J129" s="183"/>
      <c r="K129" s="183"/>
      <c r="L129" s="181" t="s">
        <v>181</v>
      </c>
      <c r="M129" s="816"/>
      <c r="IW129" s="70"/>
      <c r="IX129" s="70"/>
    </row>
    <row r="130" spans="1:258" ht="15.75" customHeight="1">
      <c r="A130" s="326">
        <v>121</v>
      </c>
      <c r="B130" s="194" t="s">
        <v>23</v>
      </c>
      <c r="C130" s="310" t="s">
        <v>52</v>
      </c>
      <c r="D130" s="310" t="s">
        <v>182</v>
      </c>
      <c r="E130" s="310"/>
      <c r="F130" s="178"/>
      <c r="G130" s="172" t="s">
        <v>11</v>
      </c>
      <c r="H130" s="179"/>
      <c r="I130" s="183"/>
      <c r="J130" s="183"/>
      <c r="K130" s="183"/>
      <c r="L130" s="181" t="s">
        <v>183</v>
      </c>
      <c r="M130" s="816"/>
      <c r="IW130" s="70"/>
      <c r="IX130" s="70"/>
    </row>
    <row r="131" spans="1:258" ht="15.75" customHeight="1">
      <c r="A131" s="326">
        <v>122</v>
      </c>
      <c r="B131" s="194" t="s">
        <v>23</v>
      </c>
      <c r="C131" s="310" t="s">
        <v>52</v>
      </c>
      <c r="D131" s="310" t="s">
        <v>184</v>
      </c>
      <c r="E131" s="310"/>
      <c r="F131" s="178"/>
      <c r="G131" s="172" t="s">
        <v>11</v>
      </c>
      <c r="H131" s="179"/>
      <c r="I131" s="183"/>
      <c r="J131" s="183"/>
      <c r="K131" s="183"/>
      <c r="L131" s="181" t="s">
        <v>185</v>
      </c>
      <c r="M131" s="816"/>
      <c r="IW131" s="70"/>
      <c r="IX131" s="70"/>
    </row>
    <row r="132" spans="1:258" ht="15.75" customHeight="1">
      <c r="A132" s="326">
        <v>123</v>
      </c>
      <c r="B132" s="194" t="s">
        <v>23</v>
      </c>
      <c r="C132" s="310" t="s">
        <v>52</v>
      </c>
      <c r="D132" s="310" t="s">
        <v>1085</v>
      </c>
      <c r="E132" s="310"/>
      <c r="F132" s="178"/>
      <c r="G132" s="172" t="s">
        <v>11</v>
      </c>
      <c r="H132" s="179"/>
      <c r="I132" s="183"/>
      <c r="J132" s="183"/>
      <c r="K132" s="183"/>
      <c r="L132" s="181" t="s">
        <v>1086</v>
      </c>
      <c r="M132" s="816"/>
      <c r="IW132" s="70"/>
      <c r="IX132" s="70"/>
    </row>
    <row r="133" spans="1:258" ht="15.75" customHeight="1">
      <c r="A133" s="326">
        <v>124</v>
      </c>
      <c r="B133" s="194" t="s">
        <v>23</v>
      </c>
      <c r="C133" s="310" t="s">
        <v>52</v>
      </c>
      <c r="D133" s="310" t="s">
        <v>2624</v>
      </c>
      <c r="E133" s="310"/>
      <c r="F133" s="178"/>
      <c r="G133" s="172" t="s">
        <v>11</v>
      </c>
      <c r="H133" s="179"/>
      <c r="I133" s="183"/>
      <c r="J133" s="183"/>
      <c r="K133" s="183"/>
      <c r="L133" s="181" t="s">
        <v>1088</v>
      </c>
      <c r="M133" s="816"/>
      <c r="IW133" s="70"/>
      <c r="IX133" s="70"/>
    </row>
    <row r="134" spans="1:258" ht="16.5" customHeight="1">
      <c r="A134" s="326">
        <v>125</v>
      </c>
      <c r="B134" s="195" t="s">
        <v>23</v>
      </c>
      <c r="C134" s="380" t="s">
        <v>31</v>
      </c>
      <c r="D134" s="380" t="s">
        <v>186</v>
      </c>
      <c r="E134" s="328"/>
      <c r="F134" s="328"/>
      <c r="G134" s="172" t="s">
        <v>11</v>
      </c>
      <c r="H134" s="328"/>
      <c r="I134" s="198"/>
      <c r="J134" s="337" t="s">
        <v>1473</v>
      </c>
      <c r="K134" s="330"/>
      <c r="L134" s="337" t="s">
        <v>187</v>
      </c>
      <c r="M134" s="334"/>
    </row>
    <row r="135" spans="1:258" ht="16.5" customHeight="1" thickBot="1">
      <c r="A135" s="326">
        <v>126</v>
      </c>
      <c r="B135" s="382" t="s">
        <v>23</v>
      </c>
      <c r="C135" s="383" t="s">
        <v>188</v>
      </c>
      <c r="D135" s="383" t="s">
        <v>189</v>
      </c>
      <c r="E135" s="385"/>
      <c r="F135" s="385"/>
      <c r="G135" s="316" t="s">
        <v>11</v>
      </c>
      <c r="H135" s="385"/>
      <c r="I135" s="408"/>
      <c r="J135" s="409"/>
      <c r="K135" s="409"/>
      <c r="L135" s="390"/>
      <c r="M135" s="410"/>
    </row>
  </sheetData>
  <mergeCells count="6">
    <mergeCell ref="M114:M133"/>
    <mergeCell ref="C1:D8"/>
    <mergeCell ref="L81:L88"/>
    <mergeCell ref="L72:L80"/>
    <mergeCell ref="L107:L112"/>
    <mergeCell ref="L95:L100"/>
  </mergeCells>
  <phoneticPr fontId="23"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417"/>
  <sheetViews>
    <sheetView showGridLines="0" topLeftCell="A394" zoomScale="85" zoomScaleNormal="85" workbookViewId="0">
      <selection activeCell="J413" sqref="J413"/>
    </sheetView>
  </sheetViews>
  <sheetFormatPr defaultColWidth="9" defaultRowHeight="15.75" customHeight="1"/>
  <cols>
    <col min="1" max="1" width="5.125" style="70" customWidth="1"/>
    <col min="2" max="2" width="5.625" style="76" customWidth="1"/>
    <col min="3" max="3" width="19.125" style="70" customWidth="1"/>
    <col min="4" max="4" width="45.5" style="70" customWidth="1"/>
    <col min="5" max="5" width="18.125" style="76" bestFit="1" customWidth="1"/>
    <col min="6" max="6" width="13.625" style="70" bestFit="1" customWidth="1"/>
    <col min="7" max="7" width="8.875" style="76" customWidth="1"/>
    <col min="8" max="8" width="38.125" style="70" bestFit="1" customWidth="1"/>
    <col min="9" max="9" width="31.375" style="70" customWidth="1"/>
    <col min="10" max="10" width="63.5" style="70" customWidth="1"/>
    <col min="11" max="11" width="47.625" style="70" customWidth="1"/>
    <col min="12" max="254" width="8.875" style="70" customWidth="1"/>
    <col min="255" max="16384" width="9" style="71"/>
  </cols>
  <sheetData>
    <row r="1" spans="1:11" ht="16.5" customHeight="1">
      <c r="A1" s="42"/>
      <c r="B1" s="75"/>
      <c r="C1" s="878" t="s">
        <v>1092</v>
      </c>
      <c r="D1" s="879"/>
      <c r="E1" s="879"/>
      <c r="F1" s="30"/>
      <c r="G1" s="87" t="s">
        <v>5</v>
      </c>
      <c r="H1" s="42"/>
      <c r="I1" s="42"/>
      <c r="J1" s="69"/>
      <c r="K1" s="42"/>
    </row>
    <row r="2" spans="1:11" ht="17.25" customHeight="1">
      <c r="A2" s="42"/>
      <c r="B2" s="75"/>
      <c r="C2" s="880"/>
      <c r="D2" s="880"/>
      <c r="E2" s="881"/>
      <c r="F2" s="25" t="s">
        <v>6</v>
      </c>
      <c r="G2" s="22">
        <f>COUNTIF(F10:F417,"Not POR")</f>
        <v>1</v>
      </c>
      <c r="H2" s="72"/>
      <c r="I2" s="42"/>
      <c r="J2" s="73"/>
      <c r="K2" s="42"/>
    </row>
    <row r="3" spans="1:11" ht="21" customHeight="1">
      <c r="A3" s="42"/>
      <c r="B3" s="75"/>
      <c r="C3" s="880"/>
      <c r="D3" s="880"/>
      <c r="E3" s="881"/>
      <c r="F3" s="31" t="s">
        <v>8</v>
      </c>
      <c r="G3" s="22">
        <f>COUNTIF(F10:F417,"CHN validation")</f>
        <v>0</v>
      </c>
      <c r="H3" s="72"/>
      <c r="I3" s="42"/>
      <c r="J3" s="73"/>
      <c r="K3" s="42"/>
    </row>
    <row r="4" spans="1:11" ht="18.75" customHeight="1">
      <c r="A4" s="42"/>
      <c r="B4" s="75"/>
      <c r="C4" s="880"/>
      <c r="D4" s="880"/>
      <c r="E4" s="881"/>
      <c r="F4" s="32" t="s">
        <v>9</v>
      </c>
      <c r="G4" s="22">
        <f>COUNTIF(F12:F417,"New Item")</f>
        <v>0</v>
      </c>
      <c r="H4" s="72"/>
      <c r="I4" s="42"/>
      <c r="J4" s="73"/>
      <c r="K4" s="42"/>
    </row>
    <row r="5" spans="1:11" ht="19.5" customHeight="1">
      <c r="A5" s="42"/>
      <c r="B5" s="75"/>
      <c r="C5" s="880"/>
      <c r="D5" s="880"/>
      <c r="E5" s="881"/>
      <c r="F5" s="33" t="s">
        <v>7</v>
      </c>
      <c r="G5" s="22">
        <f>COUNTIF(F12:F417,"Pending update")</f>
        <v>0</v>
      </c>
      <c r="H5" s="34"/>
      <c r="I5" s="42"/>
      <c r="J5" s="72"/>
      <c r="K5" s="42"/>
    </row>
    <row r="6" spans="1:11" ht="18.75" customHeight="1">
      <c r="A6" s="42"/>
      <c r="B6" s="75"/>
      <c r="C6" s="880"/>
      <c r="D6" s="880"/>
      <c r="E6" s="881"/>
      <c r="F6" s="35" t="s">
        <v>10</v>
      </c>
      <c r="G6" s="22">
        <f>COUNTIF(F15:F417,"Modified")</f>
        <v>1</v>
      </c>
      <c r="H6" s="72"/>
      <c r="I6" s="42"/>
      <c r="J6" s="73"/>
      <c r="K6" s="42"/>
    </row>
    <row r="7" spans="1:11" ht="16.5" customHeight="1">
      <c r="A7" s="42"/>
      <c r="B7" s="75"/>
      <c r="C7" s="880"/>
      <c r="D7" s="880"/>
      <c r="E7" s="881"/>
      <c r="F7" s="36" t="s">
        <v>11</v>
      </c>
      <c r="G7" s="22">
        <f>COUNTIF(F10:F417,"Ready")</f>
        <v>406</v>
      </c>
      <c r="H7" s="72"/>
      <c r="I7" s="42"/>
      <c r="J7" s="73"/>
      <c r="K7" s="42"/>
    </row>
    <row r="8" spans="1:11" ht="18" customHeight="1" thickBot="1">
      <c r="A8" s="83"/>
      <c r="B8" s="321"/>
      <c r="C8" s="880"/>
      <c r="D8" s="880"/>
      <c r="E8" s="881"/>
      <c r="F8" s="192" t="s">
        <v>12</v>
      </c>
      <c r="G8" s="193">
        <f>COUNTIF(F10:F417,"Not ready")</f>
        <v>0</v>
      </c>
      <c r="H8" s="90"/>
      <c r="I8" s="83"/>
      <c r="J8" s="322"/>
      <c r="K8" s="83"/>
    </row>
    <row r="9" spans="1:11" ht="63">
      <c r="A9" s="323" t="s">
        <v>13</v>
      </c>
      <c r="B9" s="324" t="s">
        <v>14</v>
      </c>
      <c r="C9" s="324" t="s">
        <v>15</v>
      </c>
      <c r="D9" s="324" t="s">
        <v>16</v>
      </c>
      <c r="E9" s="324" t="s">
        <v>190</v>
      </c>
      <c r="F9" s="324" t="s">
        <v>17</v>
      </c>
      <c r="G9" s="324" t="s">
        <v>1197</v>
      </c>
      <c r="H9" s="324" t="s">
        <v>18</v>
      </c>
      <c r="I9" s="324" t="s">
        <v>19</v>
      </c>
      <c r="J9" s="324" t="s">
        <v>21</v>
      </c>
      <c r="K9" s="325" t="s">
        <v>191</v>
      </c>
    </row>
    <row r="10" spans="1:11" ht="16.5" customHeight="1">
      <c r="A10" s="326">
        <v>1</v>
      </c>
      <c r="B10" s="195" t="s">
        <v>23</v>
      </c>
      <c r="C10" s="196" t="s">
        <v>26</v>
      </c>
      <c r="D10" s="327" t="s">
        <v>2696</v>
      </c>
      <c r="E10" s="605" t="s">
        <v>2701</v>
      </c>
      <c r="F10" s="329" t="s">
        <v>11</v>
      </c>
      <c r="G10" s="169"/>
      <c r="H10" s="197"/>
      <c r="I10" s="198"/>
      <c r="J10" s="330"/>
      <c r="K10" s="331"/>
    </row>
    <row r="11" spans="1:11" ht="16.5" customHeight="1">
      <c r="A11" s="326">
        <v>2</v>
      </c>
      <c r="B11" s="195" t="s">
        <v>23</v>
      </c>
      <c r="C11" s="196" t="s">
        <v>26</v>
      </c>
      <c r="D11" s="327" t="s">
        <v>29</v>
      </c>
      <c r="E11" s="328"/>
      <c r="F11" s="329" t="s">
        <v>11</v>
      </c>
      <c r="G11" s="169"/>
      <c r="H11" s="197"/>
      <c r="I11" s="198"/>
      <c r="J11" s="330"/>
      <c r="K11" s="331"/>
    </row>
    <row r="12" spans="1:11" ht="16.5" customHeight="1">
      <c r="A12" s="326">
        <v>3</v>
      </c>
      <c r="B12" s="195" t="s">
        <v>23</v>
      </c>
      <c r="C12" s="196" t="s">
        <v>24</v>
      </c>
      <c r="D12" s="196" t="s">
        <v>25</v>
      </c>
      <c r="E12" s="328"/>
      <c r="F12" s="329" t="s">
        <v>11</v>
      </c>
      <c r="G12" s="169"/>
      <c r="H12" s="197"/>
      <c r="I12" s="198"/>
      <c r="J12" s="330"/>
      <c r="K12" s="331"/>
    </row>
    <row r="13" spans="1:11" ht="16.5" customHeight="1">
      <c r="A13" s="326">
        <v>4</v>
      </c>
      <c r="B13" s="195" t="s">
        <v>23</v>
      </c>
      <c r="C13" s="196" t="s">
        <v>31</v>
      </c>
      <c r="D13" s="196" t="s">
        <v>32</v>
      </c>
      <c r="E13" s="328"/>
      <c r="F13" s="329" t="s">
        <v>11</v>
      </c>
      <c r="G13" s="328"/>
      <c r="H13" s="332"/>
      <c r="I13" s="333" t="s">
        <v>192</v>
      </c>
      <c r="J13" s="332"/>
      <c r="K13" s="334"/>
    </row>
    <row r="14" spans="1:11" ht="16.5" customHeight="1">
      <c r="A14" s="326">
        <v>5</v>
      </c>
      <c r="B14" s="195" t="s">
        <v>23</v>
      </c>
      <c r="C14" s="196" t="s">
        <v>31</v>
      </c>
      <c r="D14" s="335" t="s">
        <v>193</v>
      </c>
      <c r="E14" s="195"/>
      <c r="F14" s="329" t="s">
        <v>11</v>
      </c>
      <c r="G14" s="328"/>
      <c r="H14" s="332"/>
      <c r="I14" s="333" t="s">
        <v>1188</v>
      </c>
      <c r="J14" s="332"/>
      <c r="K14" s="336"/>
    </row>
    <row r="15" spans="1:11" ht="16.5" customHeight="1">
      <c r="A15" s="326">
        <v>6</v>
      </c>
      <c r="B15" s="195" t="s">
        <v>23</v>
      </c>
      <c r="C15" s="196" t="s">
        <v>26</v>
      </c>
      <c r="D15" s="196" t="s">
        <v>34</v>
      </c>
      <c r="E15" s="328"/>
      <c r="F15" s="171" t="s">
        <v>11</v>
      </c>
      <c r="G15" s="169"/>
      <c r="H15" s="197"/>
      <c r="I15" s="332"/>
      <c r="J15" s="337" t="s">
        <v>1368</v>
      </c>
      <c r="K15" s="331"/>
    </row>
    <row r="16" spans="1:11" ht="16.5" customHeight="1">
      <c r="A16" s="326">
        <v>7</v>
      </c>
      <c r="B16" s="195" t="s">
        <v>23</v>
      </c>
      <c r="C16" s="196" t="s">
        <v>24</v>
      </c>
      <c r="D16" s="196" t="s">
        <v>1224</v>
      </c>
      <c r="E16" s="173"/>
      <c r="F16" s="171" t="s">
        <v>11</v>
      </c>
      <c r="G16" s="167"/>
      <c r="H16" s="195" t="s">
        <v>196</v>
      </c>
      <c r="I16" s="198"/>
      <c r="J16" s="337" t="s">
        <v>1435</v>
      </c>
      <c r="K16" s="338"/>
    </row>
    <row r="17" spans="1:11" ht="16.5" customHeight="1">
      <c r="A17" s="326">
        <v>8</v>
      </c>
      <c r="B17" s="195" t="s">
        <v>23</v>
      </c>
      <c r="C17" s="176" t="s">
        <v>24</v>
      </c>
      <c r="D17" s="176" t="s">
        <v>1205</v>
      </c>
      <c r="E17" s="328"/>
      <c r="F17" s="174" t="s">
        <v>11</v>
      </c>
      <c r="G17" s="169"/>
      <c r="H17" s="197"/>
      <c r="I17" s="332"/>
      <c r="J17" s="337" t="s">
        <v>1204</v>
      </c>
      <c r="K17" s="331"/>
    </row>
    <row r="18" spans="1:11" ht="16.5" customHeight="1">
      <c r="A18" s="326">
        <v>9</v>
      </c>
      <c r="B18" s="195" t="s">
        <v>23</v>
      </c>
      <c r="C18" s="176" t="s">
        <v>188</v>
      </c>
      <c r="D18" s="177" t="s">
        <v>1206</v>
      </c>
      <c r="E18" s="328"/>
      <c r="F18" s="329" t="s">
        <v>11</v>
      </c>
      <c r="G18" s="169"/>
      <c r="H18" s="197"/>
      <c r="I18" s="332"/>
      <c r="J18" s="337" t="s">
        <v>1222</v>
      </c>
      <c r="K18" s="331"/>
    </row>
    <row r="19" spans="1:11" ht="16.5" customHeight="1">
      <c r="A19" s="326">
        <v>10</v>
      </c>
      <c r="B19" s="195" t="s">
        <v>23</v>
      </c>
      <c r="C19" s="196" t="s">
        <v>24</v>
      </c>
      <c r="D19" s="196" t="s">
        <v>194</v>
      </c>
      <c r="E19" s="328"/>
      <c r="F19" s="329" t="s">
        <v>11</v>
      </c>
      <c r="G19" s="339" t="s">
        <v>195</v>
      </c>
      <c r="H19" s="197"/>
      <c r="I19" s="198"/>
      <c r="J19" s="337" t="s">
        <v>1220</v>
      </c>
      <c r="K19" s="331"/>
    </row>
    <row r="20" spans="1:11" ht="16.5" customHeight="1">
      <c r="A20" s="326">
        <v>11</v>
      </c>
      <c r="B20" s="195" t="s">
        <v>23</v>
      </c>
      <c r="C20" s="196" t="s">
        <v>24</v>
      </c>
      <c r="D20" s="196" t="s">
        <v>1223</v>
      </c>
      <c r="E20" s="328"/>
      <c r="F20" s="329" t="s">
        <v>11</v>
      </c>
      <c r="G20" s="169"/>
      <c r="H20" s="197"/>
      <c r="I20" s="198"/>
      <c r="J20" s="337" t="s">
        <v>1207</v>
      </c>
      <c r="K20" s="331"/>
    </row>
    <row r="21" spans="1:11" ht="16.5" customHeight="1">
      <c r="A21" s="326">
        <v>12</v>
      </c>
      <c r="B21" s="195" t="s">
        <v>23</v>
      </c>
      <c r="C21" s="196" t="s">
        <v>24</v>
      </c>
      <c r="D21" s="196" t="s">
        <v>1208</v>
      </c>
      <c r="E21" s="328"/>
      <c r="F21" s="329" t="s">
        <v>11</v>
      </c>
      <c r="G21" s="169"/>
      <c r="H21" s="197"/>
      <c r="I21" s="198"/>
      <c r="J21" s="332"/>
      <c r="K21" s="340" t="s">
        <v>1195</v>
      </c>
    </row>
    <row r="22" spans="1:11" ht="16.5" customHeight="1">
      <c r="A22" s="326">
        <v>13</v>
      </c>
      <c r="B22" s="195" t="s">
        <v>23</v>
      </c>
      <c r="C22" s="196" t="s">
        <v>24</v>
      </c>
      <c r="D22" s="196" t="s">
        <v>198</v>
      </c>
      <c r="E22" s="328"/>
      <c r="F22" s="329" t="s">
        <v>11</v>
      </c>
      <c r="G22" s="169"/>
      <c r="H22" s="197"/>
      <c r="I22" s="198"/>
      <c r="J22" s="337" t="s">
        <v>1186</v>
      </c>
      <c r="K22" s="341" t="s">
        <v>1801</v>
      </c>
    </row>
    <row r="23" spans="1:11" ht="16.5" customHeight="1">
      <c r="A23" s="326">
        <v>14</v>
      </c>
      <c r="B23" s="195" t="s">
        <v>23</v>
      </c>
      <c r="C23" s="196" t="s">
        <v>24</v>
      </c>
      <c r="D23" s="196" t="s">
        <v>199</v>
      </c>
      <c r="E23" s="328"/>
      <c r="F23" s="329" t="s">
        <v>11</v>
      </c>
      <c r="G23" s="169"/>
      <c r="H23" s="342" t="s">
        <v>200</v>
      </c>
      <c r="I23" s="198"/>
      <c r="J23" s="343" t="s">
        <v>1187</v>
      </c>
      <c r="K23" s="331" t="s">
        <v>1189</v>
      </c>
    </row>
    <row r="24" spans="1:11" ht="16.5" customHeight="1">
      <c r="A24" s="326">
        <v>15</v>
      </c>
      <c r="B24" s="195" t="s">
        <v>23</v>
      </c>
      <c r="C24" s="196" t="s">
        <v>24</v>
      </c>
      <c r="D24" s="196" t="s">
        <v>201</v>
      </c>
      <c r="E24" s="328"/>
      <c r="F24" s="329" t="s">
        <v>11</v>
      </c>
      <c r="G24" s="328"/>
      <c r="H24" s="342" t="s">
        <v>202</v>
      </c>
      <c r="I24" s="197"/>
      <c r="J24" s="343" t="s">
        <v>203</v>
      </c>
      <c r="K24" s="344" t="s">
        <v>2170</v>
      </c>
    </row>
    <row r="25" spans="1:11" ht="16.5" customHeight="1">
      <c r="A25" s="326">
        <v>16</v>
      </c>
      <c r="B25" s="195" t="s">
        <v>23</v>
      </c>
      <c r="C25" s="196" t="s">
        <v>188</v>
      </c>
      <c r="D25" s="196" t="s">
        <v>1724</v>
      </c>
      <c r="E25" s="328"/>
      <c r="F25" s="345" t="s">
        <v>6</v>
      </c>
      <c r="G25" s="169"/>
      <c r="H25" s="197"/>
      <c r="I25" s="198"/>
      <c r="J25" s="337" t="s">
        <v>1226</v>
      </c>
      <c r="K25" s="331"/>
    </row>
    <row r="26" spans="1:11" ht="16.5" customHeight="1">
      <c r="A26" s="326">
        <v>17</v>
      </c>
      <c r="B26" s="195" t="s">
        <v>23</v>
      </c>
      <c r="C26" s="196" t="s">
        <v>188</v>
      </c>
      <c r="D26" s="196" t="s">
        <v>204</v>
      </c>
      <c r="E26" s="328"/>
      <c r="F26" s="329" t="s">
        <v>11</v>
      </c>
      <c r="G26" s="169"/>
      <c r="H26" s="197"/>
      <c r="I26" s="198"/>
      <c r="J26" s="337" t="s">
        <v>1191</v>
      </c>
      <c r="K26" s="331"/>
    </row>
    <row r="27" spans="1:11" ht="16.5" customHeight="1">
      <c r="A27" s="326">
        <v>18</v>
      </c>
      <c r="B27" s="195" t="s">
        <v>23</v>
      </c>
      <c r="C27" s="196" t="s">
        <v>188</v>
      </c>
      <c r="D27" s="196" t="s">
        <v>205</v>
      </c>
      <c r="E27" s="328"/>
      <c r="F27" s="329" t="s">
        <v>11</v>
      </c>
      <c r="G27" s="427" t="s">
        <v>1960</v>
      </c>
      <c r="H27" s="328"/>
      <c r="I27" s="332"/>
      <c r="J27" s="337" t="s">
        <v>1959</v>
      </c>
      <c r="K27" s="331"/>
    </row>
    <row r="28" spans="1:11" ht="16.5" customHeight="1">
      <c r="A28" s="326">
        <v>19</v>
      </c>
      <c r="B28" s="195" t="s">
        <v>23</v>
      </c>
      <c r="C28" s="196" t="s">
        <v>188</v>
      </c>
      <c r="D28" s="196" t="s">
        <v>206</v>
      </c>
      <c r="E28" s="328"/>
      <c r="F28" s="329" t="s">
        <v>11</v>
      </c>
      <c r="G28" s="428" t="s">
        <v>1961</v>
      </c>
      <c r="H28" s="328"/>
      <c r="I28" s="332"/>
      <c r="J28" s="337" t="s">
        <v>1227</v>
      </c>
      <c r="K28" s="331"/>
    </row>
    <row r="29" spans="1:11" ht="16.5" customHeight="1">
      <c r="A29" s="326">
        <v>20</v>
      </c>
      <c r="B29" s="195" t="s">
        <v>23</v>
      </c>
      <c r="C29" s="196" t="s">
        <v>207</v>
      </c>
      <c r="D29" s="196" t="s">
        <v>208</v>
      </c>
      <c r="E29" s="433" t="s">
        <v>2012</v>
      </c>
      <c r="F29" s="329" t="s">
        <v>11</v>
      </c>
      <c r="G29" s="169"/>
      <c r="H29" s="197"/>
      <c r="I29" s="198"/>
      <c r="J29" s="337" t="s">
        <v>2013</v>
      </c>
      <c r="K29" s="347"/>
    </row>
    <row r="30" spans="1:11" ht="16.5" customHeight="1">
      <c r="A30" s="326">
        <v>21</v>
      </c>
      <c r="B30" s="195" t="s">
        <v>23</v>
      </c>
      <c r="C30" s="196" t="s">
        <v>207</v>
      </c>
      <c r="D30" s="196" t="s">
        <v>210</v>
      </c>
      <c r="E30" s="195" t="s">
        <v>211</v>
      </c>
      <c r="F30" s="329" t="s">
        <v>11</v>
      </c>
      <c r="G30" s="169"/>
      <c r="H30" s="197"/>
      <c r="I30" s="198"/>
      <c r="J30" s="337" t="s">
        <v>1190</v>
      </c>
      <c r="K30" s="331"/>
    </row>
    <row r="31" spans="1:11" ht="16.5" customHeight="1">
      <c r="A31" s="326">
        <v>22</v>
      </c>
      <c r="B31" s="195" t="s">
        <v>23</v>
      </c>
      <c r="C31" s="196" t="s">
        <v>207</v>
      </c>
      <c r="D31" s="335" t="s">
        <v>1367</v>
      </c>
      <c r="E31" s="687" t="s">
        <v>3187</v>
      </c>
      <c r="F31" s="329" t="s">
        <v>11</v>
      </c>
      <c r="G31" s="169"/>
      <c r="H31" s="197"/>
      <c r="I31" s="198"/>
      <c r="J31" s="348" t="s">
        <v>3189</v>
      </c>
      <c r="K31" s="349"/>
    </row>
    <row r="32" spans="1:11" ht="16.5" customHeight="1">
      <c r="A32" s="326">
        <v>23</v>
      </c>
      <c r="B32" s="195" t="s">
        <v>23</v>
      </c>
      <c r="C32" s="196" t="s">
        <v>207</v>
      </c>
      <c r="D32" s="196" t="s">
        <v>214</v>
      </c>
      <c r="E32" s="195" t="s">
        <v>215</v>
      </c>
      <c r="F32" s="329" t="s">
        <v>11</v>
      </c>
      <c r="G32" s="169"/>
      <c r="H32" s="197"/>
      <c r="I32" s="198"/>
      <c r="J32" s="884" t="s">
        <v>2014</v>
      </c>
      <c r="K32" s="887"/>
    </row>
    <row r="33" spans="1:11" ht="16.5" customHeight="1">
      <c r="A33" s="326">
        <v>24</v>
      </c>
      <c r="B33" s="195" t="s">
        <v>23</v>
      </c>
      <c r="C33" s="196" t="s">
        <v>207</v>
      </c>
      <c r="D33" s="196" t="s">
        <v>216</v>
      </c>
      <c r="E33" s="195" t="s">
        <v>62</v>
      </c>
      <c r="F33" s="329" t="s">
        <v>11</v>
      </c>
      <c r="G33" s="169"/>
      <c r="H33" s="197"/>
      <c r="I33" s="198"/>
      <c r="J33" s="885"/>
      <c r="K33" s="887"/>
    </row>
    <row r="34" spans="1:11" ht="16.5" customHeight="1">
      <c r="A34" s="326">
        <v>25</v>
      </c>
      <c r="B34" s="195" t="s">
        <v>23</v>
      </c>
      <c r="C34" s="196" t="s">
        <v>207</v>
      </c>
      <c r="D34" s="196" t="s">
        <v>217</v>
      </c>
      <c r="E34" s="195" t="s">
        <v>62</v>
      </c>
      <c r="F34" s="329" t="s">
        <v>11</v>
      </c>
      <c r="G34" s="169"/>
      <c r="H34" s="197"/>
      <c r="I34" s="198"/>
      <c r="J34" s="885"/>
      <c r="K34" s="887"/>
    </row>
    <row r="35" spans="1:11" ht="16.5" customHeight="1">
      <c r="A35" s="326">
        <v>26</v>
      </c>
      <c r="B35" s="195" t="s">
        <v>23</v>
      </c>
      <c r="C35" s="196" t="s">
        <v>207</v>
      </c>
      <c r="D35" s="196" t="s">
        <v>218</v>
      </c>
      <c r="E35" s="195" t="s">
        <v>62</v>
      </c>
      <c r="F35" s="329" t="s">
        <v>11</v>
      </c>
      <c r="G35" s="169"/>
      <c r="H35" s="197"/>
      <c r="I35" s="198"/>
      <c r="J35" s="885"/>
      <c r="K35" s="887"/>
    </row>
    <row r="36" spans="1:11" ht="16.5" customHeight="1">
      <c r="A36" s="326">
        <v>27</v>
      </c>
      <c r="B36" s="195" t="s">
        <v>23</v>
      </c>
      <c r="C36" s="196" t="s">
        <v>207</v>
      </c>
      <c r="D36" s="196" t="s">
        <v>219</v>
      </c>
      <c r="E36" s="195" t="s">
        <v>62</v>
      </c>
      <c r="F36" s="329" t="s">
        <v>11</v>
      </c>
      <c r="G36" s="169"/>
      <c r="H36" s="197"/>
      <c r="I36" s="198"/>
      <c r="J36" s="885"/>
      <c r="K36" s="887"/>
    </row>
    <row r="37" spans="1:11" ht="16.5" customHeight="1">
      <c r="A37" s="326">
        <v>28</v>
      </c>
      <c r="B37" s="195" t="s">
        <v>23</v>
      </c>
      <c r="C37" s="196" t="s">
        <v>207</v>
      </c>
      <c r="D37" s="196" t="s">
        <v>220</v>
      </c>
      <c r="E37" s="195" t="s">
        <v>62</v>
      </c>
      <c r="F37" s="329" t="s">
        <v>11</v>
      </c>
      <c r="G37" s="169"/>
      <c r="H37" s="197"/>
      <c r="I37" s="198"/>
      <c r="J37" s="885"/>
      <c r="K37" s="887"/>
    </row>
    <row r="38" spans="1:11" ht="16.5" customHeight="1">
      <c r="A38" s="326">
        <v>29</v>
      </c>
      <c r="B38" s="195"/>
      <c r="C38" s="196" t="s">
        <v>207</v>
      </c>
      <c r="D38" s="196" t="s">
        <v>1853</v>
      </c>
      <c r="E38" s="195"/>
      <c r="F38" s="329" t="s">
        <v>11</v>
      </c>
      <c r="G38" s="169"/>
      <c r="H38" s="197"/>
      <c r="I38" s="198"/>
      <c r="J38" s="199"/>
      <c r="K38" s="308" t="s">
        <v>1846</v>
      </c>
    </row>
    <row r="39" spans="1:11" ht="16.5" customHeight="1">
      <c r="A39" s="326">
        <v>30</v>
      </c>
      <c r="B39" s="195" t="s">
        <v>23</v>
      </c>
      <c r="C39" s="196" t="s">
        <v>24</v>
      </c>
      <c r="D39" s="196" t="s">
        <v>221</v>
      </c>
      <c r="E39" s="328"/>
      <c r="F39" s="329" t="s">
        <v>11</v>
      </c>
      <c r="G39" s="169"/>
      <c r="H39" s="195" t="s">
        <v>1192</v>
      </c>
      <c r="I39" s="198"/>
      <c r="J39" s="330"/>
      <c r="K39" s="331"/>
    </row>
    <row r="40" spans="1:11" ht="16.5" customHeight="1">
      <c r="A40" s="326">
        <v>31</v>
      </c>
      <c r="B40" s="195" t="s">
        <v>23</v>
      </c>
      <c r="C40" s="196" t="s">
        <v>24</v>
      </c>
      <c r="D40" s="196" t="s">
        <v>222</v>
      </c>
      <c r="E40" s="328"/>
      <c r="F40" s="329" t="s">
        <v>11</v>
      </c>
      <c r="G40" s="169"/>
      <c r="H40" s="195" t="s">
        <v>1193</v>
      </c>
      <c r="I40" s="198"/>
      <c r="J40" s="330"/>
      <c r="K40" s="331"/>
    </row>
    <row r="41" spans="1:11" ht="16.5" customHeight="1">
      <c r="A41" s="326">
        <v>32</v>
      </c>
      <c r="B41" s="195" t="s">
        <v>23</v>
      </c>
      <c r="C41" s="196" t="s">
        <v>24</v>
      </c>
      <c r="D41" s="196" t="s">
        <v>223</v>
      </c>
      <c r="E41" s="328"/>
      <c r="F41" s="329" t="s">
        <v>11</v>
      </c>
      <c r="G41" s="169" t="s">
        <v>224</v>
      </c>
      <c r="H41" s="195"/>
      <c r="I41" s="198"/>
      <c r="J41" s="330" t="s">
        <v>1562</v>
      </c>
      <c r="K41" s="350"/>
    </row>
    <row r="42" spans="1:11" ht="16.5" customHeight="1">
      <c r="A42" s="326">
        <v>33</v>
      </c>
      <c r="B42" s="195" t="s">
        <v>23</v>
      </c>
      <c r="C42" s="196" t="s">
        <v>24</v>
      </c>
      <c r="D42" s="196" t="s">
        <v>225</v>
      </c>
      <c r="E42" s="328"/>
      <c r="F42" s="329" t="s">
        <v>11</v>
      </c>
      <c r="G42" s="351"/>
      <c r="H42" s="328"/>
      <c r="I42" s="198"/>
      <c r="J42" s="337" t="s">
        <v>1362</v>
      </c>
      <c r="K42" s="889"/>
    </row>
    <row r="43" spans="1:11" ht="16.5" customHeight="1">
      <c r="A43" s="326">
        <v>34</v>
      </c>
      <c r="B43" s="195" t="s">
        <v>23</v>
      </c>
      <c r="C43" s="196" t="s">
        <v>24</v>
      </c>
      <c r="D43" s="196" t="s">
        <v>226</v>
      </c>
      <c r="E43" s="328"/>
      <c r="F43" s="329" t="s">
        <v>11</v>
      </c>
      <c r="G43" s="339" t="s">
        <v>227</v>
      </c>
      <c r="H43" s="882" t="s">
        <v>228</v>
      </c>
      <c r="I43" s="198"/>
      <c r="J43" s="337" t="s">
        <v>1361</v>
      </c>
      <c r="K43" s="890"/>
    </row>
    <row r="44" spans="1:11" ht="16.5" customHeight="1">
      <c r="A44" s="326">
        <v>35</v>
      </c>
      <c r="B44" s="195" t="s">
        <v>23</v>
      </c>
      <c r="C44" s="196" t="s">
        <v>24</v>
      </c>
      <c r="D44" s="196" t="s">
        <v>229</v>
      </c>
      <c r="E44" s="328"/>
      <c r="F44" s="329" t="s">
        <v>11</v>
      </c>
      <c r="G44" s="353" t="s">
        <v>227</v>
      </c>
      <c r="H44" s="883"/>
      <c r="I44" s="198"/>
      <c r="J44" s="337" t="s">
        <v>230</v>
      </c>
      <c r="K44" s="890"/>
    </row>
    <row r="45" spans="1:11" ht="16.5" customHeight="1">
      <c r="A45" s="326">
        <v>36</v>
      </c>
      <c r="B45" s="195" t="s">
        <v>23</v>
      </c>
      <c r="C45" s="196" t="s">
        <v>24</v>
      </c>
      <c r="D45" s="196" t="s">
        <v>231</v>
      </c>
      <c r="E45" s="328"/>
      <c r="F45" s="329" t="s">
        <v>11</v>
      </c>
      <c r="G45" s="339" t="s">
        <v>232</v>
      </c>
      <c r="H45" s="882" t="s">
        <v>233</v>
      </c>
      <c r="I45" s="198"/>
      <c r="J45" s="337" t="s">
        <v>234</v>
      </c>
      <c r="K45" s="331"/>
    </row>
    <row r="46" spans="1:11" ht="16.5" customHeight="1">
      <c r="A46" s="326">
        <v>37</v>
      </c>
      <c r="B46" s="195" t="s">
        <v>23</v>
      </c>
      <c r="C46" s="196" t="s">
        <v>24</v>
      </c>
      <c r="D46" s="196" t="s">
        <v>235</v>
      </c>
      <c r="E46" s="328"/>
      <c r="F46" s="329" t="s">
        <v>11</v>
      </c>
      <c r="G46" s="355" t="s">
        <v>232</v>
      </c>
      <c r="H46" s="883"/>
      <c r="I46" s="198"/>
      <c r="J46" s="337" t="s">
        <v>236</v>
      </c>
      <c r="K46" s="331"/>
    </row>
    <row r="47" spans="1:11" ht="16.5" customHeight="1">
      <c r="A47" s="326">
        <v>38</v>
      </c>
      <c r="B47" s="195" t="s">
        <v>23</v>
      </c>
      <c r="C47" s="196" t="s">
        <v>24</v>
      </c>
      <c r="D47" s="196" t="s">
        <v>237</v>
      </c>
      <c r="E47" s="328"/>
      <c r="F47" s="329" t="s">
        <v>11</v>
      </c>
      <c r="G47" s="339" t="s">
        <v>238</v>
      </c>
      <c r="H47" s="882" t="s">
        <v>239</v>
      </c>
      <c r="I47" s="198"/>
      <c r="J47" s="337" t="s">
        <v>240</v>
      </c>
      <c r="K47" s="331"/>
    </row>
    <row r="48" spans="1:11" ht="16.5" customHeight="1">
      <c r="A48" s="326">
        <v>39</v>
      </c>
      <c r="B48" s="195" t="s">
        <v>23</v>
      </c>
      <c r="C48" s="196" t="s">
        <v>24</v>
      </c>
      <c r="D48" s="196" t="s">
        <v>241</v>
      </c>
      <c r="E48" s="328"/>
      <c r="F48" s="329" t="s">
        <v>11</v>
      </c>
      <c r="G48" s="355" t="s">
        <v>242</v>
      </c>
      <c r="H48" s="883"/>
      <c r="I48" s="198"/>
      <c r="J48" s="337" t="s">
        <v>243</v>
      </c>
      <c r="K48" s="331"/>
    </row>
    <row r="49" spans="1:11" ht="16.5" customHeight="1">
      <c r="A49" s="326">
        <v>40</v>
      </c>
      <c r="B49" s="195" t="s">
        <v>23</v>
      </c>
      <c r="C49" s="196" t="s">
        <v>24</v>
      </c>
      <c r="D49" s="196" t="s">
        <v>244</v>
      </c>
      <c r="E49" s="328"/>
      <c r="F49" s="329" t="s">
        <v>11</v>
      </c>
      <c r="G49" s="339" t="s">
        <v>245</v>
      </c>
      <c r="H49" s="882" t="s">
        <v>246</v>
      </c>
      <c r="I49" s="198"/>
      <c r="J49" s="337" t="s">
        <v>1365</v>
      </c>
      <c r="K49" s="331"/>
    </row>
    <row r="50" spans="1:11" ht="16.5" customHeight="1">
      <c r="A50" s="326">
        <v>41</v>
      </c>
      <c r="B50" s="195" t="s">
        <v>23</v>
      </c>
      <c r="C50" s="196" t="s">
        <v>24</v>
      </c>
      <c r="D50" s="196" t="s">
        <v>247</v>
      </c>
      <c r="E50" s="328"/>
      <c r="F50" s="329" t="s">
        <v>11</v>
      </c>
      <c r="G50" s="355" t="s">
        <v>248</v>
      </c>
      <c r="H50" s="883"/>
      <c r="I50" s="198"/>
      <c r="J50" s="337" t="s">
        <v>249</v>
      </c>
      <c r="K50" s="331"/>
    </row>
    <row r="51" spans="1:11" ht="16.5" customHeight="1">
      <c r="A51" s="326">
        <v>42</v>
      </c>
      <c r="B51" s="195" t="s">
        <v>23</v>
      </c>
      <c r="C51" s="196" t="s">
        <v>24</v>
      </c>
      <c r="D51" s="196" t="s">
        <v>250</v>
      </c>
      <c r="E51" s="328"/>
      <c r="F51" s="329" t="s">
        <v>11</v>
      </c>
      <c r="G51" s="339" t="s">
        <v>251</v>
      </c>
      <c r="H51" s="882" t="s">
        <v>252</v>
      </c>
      <c r="I51" s="198"/>
      <c r="J51" s="337" t="s">
        <v>253</v>
      </c>
      <c r="K51" s="331"/>
    </row>
    <row r="52" spans="1:11" ht="16.5" customHeight="1">
      <c r="A52" s="326">
        <v>43</v>
      </c>
      <c r="B52" s="195" t="s">
        <v>23</v>
      </c>
      <c r="C52" s="196" t="s">
        <v>24</v>
      </c>
      <c r="D52" s="196" t="s">
        <v>254</v>
      </c>
      <c r="E52" s="328"/>
      <c r="F52" s="329" t="s">
        <v>11</v>
      </c>
      <c r="G52" s="355" t="s">
        <v>252</v>
      </c>
      <c r="H52" s="883"/>
      <c r="I52" s="198"/>
      <c r="J52" s="337" t="s">
        <v>255</v>
      </c>
      <c r="K52" s="331"/>
    </row>
    <row r="53" spans="1:11" ht="16.5" customHeight="1">
      <c r="A53" s="326">
        <v>44</v>
      </c>
      <c r="B53" s="195" t="s">
        <v>23</v>
      </c>
      <c r="C53" s="196" t="s">
        <v>24</v>
      </c>
      <c r="D53" s="196" t="s">
        <v>256</v>
      </c>
      <c r="E53" s="328"/>
      <c r="F53" s="329" t="s">
        <v>11</v>
      </c>
      <c r="G53" s="339" t="s">
        <v>257</v>
      </c>
      <c r="H53" s="882" t="s">
        <v>257</v>
      </c>
      <c r="I53" s="198"/>
      <c r="J53" s="337" t="s">
        <v>258</v>
      </c>
      <c r="K53" s="331"/>
    </row>
    <row r="54" spans="1:11" ht="16.5" customHeight="1">
      <c r="A54" s="326">
        <v>45</v>
      </c>
      <c r="B54" s="195" t="s">
        <v>23</v>
      </c>
      <c r="C54" s="196" t="s">
        <v>24</v>
      </c>
      <c r="D54" s="196" t="s">
        <v>259</v>
      </c>
      <c r="E54" s="328"/>
      <c r="F54" s="329" t="s">
        <v>11</v>
      </c>
      <c r="G54" s="355" t="s">
        <v>257</v>
      </c>
      <c r="H54" s="883"/>
      <c r="I54" s="198"/>
      <c r="J54" s="337" t="s">
        <v>260</v>
      </c>
      <c r="K54" s="331"/>
    </row>
    <row r="55" spans="1:11" ht="16.5" customHeight="1">
      <c r="A55" s="326">
        <v>46</v>
      </c>
      <c r="B55" s="195" t="s">
        <v>23</v>
      </c>
      <c r="C55" s="196" t="s">
        <v>24</v>
      </c>
      <c r="D55" s="196" t="s">
        <v>261</v>
      </c>
      <c r="E55" s="328"/>
      <c r="F55" s="329" t="s">
        <v>11</v>
      </c>
      <c r="G55" s="355" t="s">
        <v>232</v>
      </c>
      <c r="H55" s="328"/>
      <c r="I55" s="198"/>
      <c r="J55" s="337" t="s">
        <v>1484</v>
      </c>
      <c r="K55" s="356" t="s">
        <v>262</v>
      </c>
    </row>
    <row r="56" spans="1:11" ht="16.5" customHeight="1">
      <c r="A56" s="326">
        <v>47</v>
      </c>
      <c r="B56" s="195" t="s">
        <v>23</v>
      </c>
      <c r="C56" s="196" t="s">
        <v>24</v>
      </c>
      <c r="D56" s="196" t="s">
        <v>263</v>
      </c>
      <c r="E56" s="328"/>
      <c r="F56" s="329" t="s">
        <v>11</v>
      </c>
      <c r="G56" s="169"/>
      <c r="H56" s="357" t="s">
        <v>264</v>
      </c>
      <c r="I56" s="198"/>
      <c r="J56" s="337" t="s">
        <v>1485</v>
      </c>
      <c r="K56" s="331"/>
    </row>
    <row r="57" spans="1:11" ht="16.5" customHeight="1">
      <c r="A57" s="326">
        <v>48</v>
      </c>
      <c r="B57" s="195" t="s">
        <v>23</v>
      </c>
      <c r="C57" s="196" t="s">
        <v>24</v>
      </c>
      <c r="D57" s="196" t="s">
        <v>265</v>
      </c>
      <c r="E57" s="328"/>
      <c r="F57" s="329" t="s">
        <v>11</v>
      </c>
      <c r="G57" s="339" t="s">
        <v>266</v>
      </c>
      <c r="H57" s="888" t="s">
        <v>267</v>
      </c>
      <c r="I57" s="198"/>
      <c r="J57" s="337" t="s">
        <v>268</v>
      </c>
      <c r="K57" s="331"/>
    </row>
    <row r="58" spans="1:11" ht="16.5" customHeight="1">
      <c r="A58" s="326">
        <v>49</v>
      </c>
      <c r="B58" s="195" t="s">
        <v>23</v>
      </c>
      <c r="C58" s="196" t="s">
        <v>24</v>
      </c>
      <c r="D58" s="196" t="s">
        <v>269</v>
      </c>
      <c r="E58" s="328"/>
      <c r="F58" s="329" t="s">
        <v>11</v>
      </c>
      <c r="G58" s="355" t="s">
        <v>270</v>
      </c>
      <c r="H58" s="883"/>
      <c r="I58" s="198"/>
      <c r="J58" s="337" t="s">
        <v>271</v>
      </c>
      <c r="K58" s="331"/>
    </row>
    <row r="59" spans="1:11" ht="16.5" customHeight="1">
      <c r="A59" s="326">
        <v>50</v>
      </c>
      <c r="B59" s="195" t="s">
        <v>23</v>
      </c>
      <c r="C59" s="196" t="s">
        <v>24</v>
      </c>
      <c r="D59" s="196" t="s">
        <v>272</v>
      </c>
      <c r="E59" s="328"/>
      <c r="F59" s="329" t="s">
        <v>11</v>
      </c>
      <c r="G59" s="355" t="s">
        <v>273</v>
      </c>
      <c r="H59" s="195" t="s">
        <v>274</v>
      </c>
      <c r="I59" s="333" t="s">
        <v>275</v>
      </c>
      <c r="J59" s="337" t="s">
        <v>276</v>
      </c>
      <c r="K59" s="331"/>
    </row>
    <row r="60" spans="1:11" ht="16.5" customHeight="1">
      <c r="A60" s="326">
        <v>51</v>
      </c>
      <c r="B60" s="195" t="s">
        <v>23</v>
      </c>
      <c r="C60" s="196" t="s">
        <v>24</v>
      </c>
      <c r="D60" s="196" t="s">
        <v>277</v>
      </c>
      <c r="E60" s="328"/>
      <c r="F60" s="329" t="s">
        <v>11</v>
      </c>
      <c r="G60" s="169"/>
      <c r="H60" s="195" t="s">
        <v>278</v>
      </c>
      <c r="I60" s="198"/>
      <c r="J60" s="330"/>
      <c r="K60" s="886"/>
    </row>
    <row r="61" spans="1:11" ht="16.5" customHeight="1">
      <c r="A61" s="326">
        <v>52</v>
      </c>
      <c r="B61" s="195" t="s">
        <v>23</v>
      </c>
      <c r="C61" s="196" t="s">
        <v>24</v>
      </c>
      <c r="D61" s="196" t="s">
        <v>279</v>
      </c>
      <c r="E61" s="328"/>
      <c r="F61" s="329" t="s">
        <v>11</v>
      </c>
      <c r="G61" s="169"/>
      <c r="H61" s="195" t="s">
        <v>280</v>
      </c>
      <c r="I61" s="198"/>
      <c r="J61" s="330"/>
      <c r="K61" s="886"/>
    </row>
    <row r="62" spans="1:11" ht="16.5" customHeight="1">
      <c r="A62" s="326">
        <v>53</v>
      </c>
      <c r="B62" s="352" t="s">
        <v>23</v>
      </c>
      <c r="C62" s="196" t="s">
        <v>24</v>
      </c>
      <c r="D62" s="196" t="s">
        <v>1865</v>
      </c>
      <c r="E62" s="354"/>
      <c r="F62" s="329" t="s">
        <v>11</v>
      </c>
      <c r="G62" s="169"/>
      <c r="H62" s="411" t="s">
        <v>1865</v>
      </c>
      <c r="I62" s="198"/>
      <c r="J62" s="330"/>
      <c r="K62" s="412" t="s">
        <v>1866</v>
      </c>
    </row>
    <row r="63" spans="1:11" ht="16.5" customHeight="1">
      <c r="A63" s="326">
        <v>54</v>
      </c>
      <c r="B63" s="195" t="s">
        <v>23</v>
      </c>
      <c r="C63" s="196" t="s">
        <v>24</v>
      </c>
      <c r="D63" s="196" t="s">
        <v>281</v>
      </c>
      <c r="E63" s="328"/>
      <c r="F63" s="329" t="s">
        <v>11</v>
      </c>
      <c r="G63" s="169"/>
      <c r="H63" s="195" t="s">
        <v>282</v>
      </c>
      <c r="I63" s="198"/>
      <c r="J63" s="333" t="s">
        <v>1532</v>
      </c>
      <c r="K63" s="358"/>
    </row>
    <row r="64" spans="1:11" ht="16.5" customHeight="1">
      <c r="A64" s="326">
        <v>55</v>
      </c>
      <c r="B64" s="195" t="s">
        <v>23</v>
      </c>
      <c r="C64" s="196" t="s">
        <v>24</v>
      </c>
      <c r="D64" s="196" t="s">
        <v>283</v>
      </c>
      <c r="E64" s="328"/>
      <c r="F64" s="329" t="s">
        <v>11</v>
      </c>
      <c r="G64" s="169"/>
      <c r="H64" s="328"/>
      <c r="I64" s="198"/>
      <c r="J64" s="330"/>
      <c r="K64" s="358"/>
    </row>
    <row r="65" spans="1:11" ht="16.5" customHeight="1">
      <c r="A65" s="326">
        <v>56</v>
      </c>
      <c r="B65" s="195" t="s">
        <v>23</v>
      </c>
      <c r="C65" s="196" t="s">
        <v>284</v>
      </c>
      <c r="D65" s="196" t="s">
        <v>1225</v>
      </c>
      <c r="E65" s="328"/>
      <c r="F65" s="329" t="s">
        <v>11</v>
      </c>
      <c r="G65" s="169"/>
      <c r="H65" s="328"/>
      <c r="I65" s="198"/>
      <c r="J65" s="337" t="s">
        <v>1213</v>
      </c>
      <c r="K65" s="359" t="s">
        <v>2188</v>
      </c>
    </row>
    <row r="66" spans="1:11" ht="16.5" customHeight="1">
      <c r="A66" s="326">
        <v>57</v>
      </c>
      <c r="B66" s="440" t="s">
        <v>23</v>
      </c>
      <c r="C66" s="196" t="s">
        <v>285</v>
      </c>
      <c r="D66" s="446" t="s">
        <v>2172</v>
      </c>
      <c r="E66" s="442"/>
      <c r="F66" s="172" t="s">
        <v>2603</v>
      </c>
      <c r="G66" s="443"/>
      <c r="H66" s="442"/>
      <c r="I66" s="444"/>
      <c r="J66" s="450" t="s">
        <v>2598</v>
      </c>
      <c r="K66" s="445"/>
    </row>
    <row r="67" spans="1:11" ht="16.5" customHeight="1">
      <c r="A67" s="326">
        <v>58</v>
      </c>
      <c r="B67" s="440" t="s">
        <v>23</v>
      </c>
      <c r="C67" s="196" t="s">
        <v>285</v>
      </c>
      <c r="D67" s="446" t="s">
        <v>2173</v>
      </c>
      <c r="E67" s="442"/>
      <c r="F67" s="172" t="s">
        <v>2603</v>
      </c>
      <c r="G67" s="443"/>
      <c r="H67" s="442"/>
      <c r="I67" s="444"/>
      <c r="J67" s="450" t="s">
        <v>2599</v>
      </c>
      <c r="K67" s="445"/>
    </row>
    <row r="68" spans="1:11" ht="16.5" customHeight="1">
      <c r="A68" s="326">
        <v>59</v>
      </c>
      <c r="B68" s="440" t="s">
        <v>23</v>
      </c>
      <c r="C68" s="196" t="s">
        <v>285</v>
      </c>
      <c r="D68" s="196" t="s">
        <v>1667</v>
      </c>
      <c r="E68" s="328"/>
      <c r="F68" s="172" t="s">
        <v>2603</v>
      </c>
      <c r="G68" s="169"/>
      <c r="H68" s="169"/>
      <c r="I68" s="198"/>
      <c r="J68" s="333" t="s">
        <v>2327</v>
      </c>
      <c r="K68" s="360"/>
    </row>
    <row r="69" spans="1:11" ht="16.5" customHeight="1">
      <c r="A69" s="326">
        <v>60</v>
      </c>
      <c r="B69" s="195" t="s">
        <v>23</v>
      </c>
      <c r="C69" s="196" t="s">
        <v>285</v>
      </c>
      <c r="D69" s="196" t="s">
        <v>286</v>
      </c>
      <c r="E69" s="328"/>
      <c r="F69" s="172" t="s">
        <v>2603</v>
      </c>
      <c r="G69" s="169"/>
      <c r="H69" s="357" t="s">
        <v>287</v>
      </c>
      <c r="I69" s="198"/>
      <c r="J69" s="333" t="s">
        <v>2405</v>
      </c>
      <c r="K69" s="358"/>
    </row>
    <row r="70" spans="1:11" ht="16.5" customHeight="1">
      <c r="A70" s="326">
        <v>61</v>
      </c>
      <c r="B70" s="195" t="s">
        <v>23</v>
      </c>
      <c r="C70" s="196" t="s">
        <v>285</v>
      </c>
      <c r="D70" s="196" t="s">
        <v>288</v>
      </c>
      <c r="E70" s="453" t="s">
        <v>2576</v>
      </c>
      <c r="F70" s="172" t="s">
        <v>2603</v>
      </c>
      <c r="G70" s="169"/>
      <c r="H70" s="195" t="s">
        <v>289</v>
      </c>
      <c r="I70" s="198"/>
      <c r="J70" s="333" t="s">
        <v>2330</v>
      </c>
      <c r="K70" s="362" t="s">
        <v>2362</v>
      </c>
    </row>
    <row r="71" spans="1:11" ht="16.5" customHeight="1">
      <c r="A71" s="326">
        <v>62</v>
      </c>
      <c r="B71" s="195" t="s">
        <v>23</v>
      </c>
      <c r="C71" s="196" t="s">
        <v>285</v>
      </c>
      <c r="D71" s="196" t="s">
        <v>291</v>
      </c>
      <c r="E71" s="195" t="s">
        <v>89</v>
      </c>
      <c r="F71" s="329" t="s">
        <v>11</v>
      </c>
      <c r="G71" s="169"/>
      <c r="H71" s="195" t="s">
        <v>292</v>
      </c>
      <c r="I71" s="198"/>
      <c r="J71" s="332"/>
      <c r="K71" s="361" t="s">
        <v>293</v>
      </c>
    </row>
    <row r="72" spans="1:11" ht="16.5" customHeight="1">
      <c r="A72" s="326">
        <v>63</v>
      </c>
      <c r="B72" s="195" t="s">
        <v>23</v>
      </c>
      <c r="C72" s="196" t="s">
        <v>285</v>
      </c>
      <c r="D72" s="196" t="s">
        <v>294</v>
      </c>
      <c r="E72" s="195" t="s">
        <v>71</v>
      </c>
      <c r="F72" s="329" t="s">
        <v>11</v>
      </c>
      <c r="G72" s="169"/>
      <c r="H72" s="453" t="s">
        <v>294</v>
      </c>
      <c r="I72" s="198"/>
      <c r="J72" s="333" t="s">
        <v>2404</v>
      </c>
      <c r="K72" s="361" t="s">
        <v>295</v>
      </c>
    </row>
    <row r="73" spans="1:11" ht="16.5" customHeight="1">
      <c r="A73" s="326">
        <v>64</v>
      </c>
      <c r="B73" s="195" t="s">
        <v>23</v>
      </c>
      <c r="C73" s="196" t="s">
        <v>285</v>
      </c>
      <c r="D73" s="196" t="s">
        <v>296</v>
      </c>
      <c r="E73" s="447" t="s">
        <v>71</v>
      </c>
      <c r="F73" s="329" t="s">
        <v>11</v>
      </c>
      <c r="G73" s="169"/>
      <c r="H73" s="453" t="s">
        <v>296</v>
      </c>
      <c r="I73" s="198"/>
      <c r="J73" s="332" t="s">
        <v>2326</v>
      </c>
      <c r="K73" s="358"/>
    </row>
    <row r="74" spans="1:11" ht="16.5" customHeight="1">
      <c r="A74" s="326">
        <v>65</v>
      </c>
      <c r="B74" s="195" t="s">
        <v>23</v>
      </c>
      <c r="C74" s="196" t="s">
        <v>285</v>
      </c>
      <c r="D74" s="196" t="s">
        <v>297</v>
      </c>
      <c r="E74" s="447" t="s">
        <v>71</v>
      </c>
      <c r="F74" s="329" t="s">
        <v>11</v>
      </c>
      <c r="G74" s="169"/>
      <c r="H74" s="453" t="s">
        <v>297</v>
      </c>
      <c r="I74" s="198"/>
      <c r="J74" s="332" t="s">
        <v>2329</v>
      </c>
      <c r="K74" s="358"/>
    </row>
    <row r="75" spans="1:11" ht="16.5" customHeight="1">
      <c r="A75" s="326">
        <v>66</v>
      </c>
      <c r="B75" s="195" t="s">
        <v>23</v>
      </c>
      <c r="C75" s="196" t="s">
        <v>285</v>
      </c>
      <c r="D75" s="196" t="s">
        <v>298</v>
      </c>
      <c r="E75" s="195" t="s">
        <v>299</v>
      </c>
      <c r="F75" s="329" t="s">
        <v>11</v>
      </c>
      <c r="G75" s="169"/>
      <c r="H75" s="491"/>
      <c r="I75" s="198"/>
      <c r="J75" s="367" t="s">
        <v>1722</v>
      </c>
      <c r="K75" s="448"/>
    </row>
    <row r="76" spans="1:11" ht="16.5" customHeight="1">
      <c r="A76" s="326">
        <v>67</v>
      </c>
      <c r="B76" s="195" t="s">
        <v>23</v>
      </c>
      <c r="C76" s="196" t="s">
        <v>285</v>
      </c>
      <c r="D76" s="196" t="s">
        <v>1094</v>
      </c>
      <c r="E76" s="363" t="s">
        <v>301</v>
      </c>
      <c r="F76" s="329" t="s">
        <v>11</v>
      </c>
      <c r="G76" s="167"/>
      <c r="H76" s="491"/>
      <c r="I76" s="198"/>
      <c r="J76" s="367" t="s">
        <v>2406</v>
      </c>
      <c r="K76" s="448"/>
    </row>
    <row r="77" spans="1:11" ht="16.5" customHeight="1">
      <c r="A77" s="326">
        <v>68</v>
      </c>
      <c r="B77" s="195" t="s">
        <v>23</v>
      </c>
      <c r="C77" s="196" t="s">
        <v>285</v>
      </c>
      <c r="D77" s="196" t="s">
        <v>2411</v>
      </c>
      <c r="E77" s="363" t="s">
        <v>302</v>
      </c>
      <c r="F77" s="329" t="s">
        <v>11</v>
      </c>
      <c r="G77" s="167"/>
      <c r="H77" s="491"/>
      <c r="I77" s="198"/>
      <c r="J77" s="367" t="s">
        <v>2459</v>
      </c>
      <c r="K77" s="493" t="s">
        <v>2407</v>
      </c>
    </row>
    <row r="78" spans="1:11" ht="16.5" customHeight="1">
      <c r="A78" s="326">
        <v>69</v>
      </c>
      <c r="B78" s="195" t="s">
        <v>23</v>
      </c>
      <c r="C78" s="196" t="s">
        <v>285</v>
      </c>
      <c r="D78" s="196" t="s">
        <v>2162</v>
      </c>
      <c r="E78" s="451" t="s">
        <v>1807</v>
      </c>
      <c r="F78" s="329" t="s">
        <v>11</v>
      </c>
      <c r="G78" s="169"/>
      <c r="H78" s="453" t="s">
        <v>2401</v>
      </c>
      <c r="I78" s="198"/>
      <c r="J78" s="333" t="s">
        <v>2183</v>
      </c>
      <c r="K78" s="362" t="s">
        <v>2453</v>
      </c>
    </row>
    <row r="79" spans="1:11" ht="16.5" customHeight="1">
      <c r="A79" s="326">
        <v>70</v>
      </c>
      <c r="B79" s="440" t="s">
        <v>23</v>
      </c>
      <c r="C79" s="196" t="s">
        <v>285</v>
      </c>
      <c r="D79" s="196" t="s">
        <v>2163</v>
      </c>
      <c r="E79" s="451" t="s">
        <v>1807</v>
      </c>
      <c r="F79" s="329" t="s">
        <v>11</v>
      </c>
      <c r="G79" s="443"/>
      <c r="H79" s="453" t="s">
        <v>2402</v>
      </c>
      <c r="I79" s="444"/>
      <c r="J79" s="333" t="s">
        <v>2176</v>
      </c>
      <c r="K79" s="362" t="s">
        <v>2454</v>
      </c>
    </row>
    <row r="80" spans="1:11" ht="16.5" customHeight="1">
      <c r="A80" s="326">
        <v>71</v>
      </c>
      <c r="B80" s="440" t="s">
        <v>23</v>
      </c>
      <c r="C80" s="196" t="s">
        <v>285</v>
      </c>
      <c r="D80" s="196" t="s">
        <v>2164</v>
      </c>
      <c r="E80" s="451" t="s">
        <v>1807</v>
      </c>
      <c r="F80" s="329" t="s">
        <v>11</v>
      </c>
      <c r="G80" s="443"/>
      <c r="H80" s="453" t="s">
        <v>2403</v>
      </c>
      <c r="I80" s="444"/>
      <c r="J80" s="333" t="s">
        <v>2177</v>
      </c>
      <c r="K80" s="362" t="s">
        <v>2455</v>
      </c>
    </row>
    <row r="81" spans="1:11" ht="16.5" customHeight="1">
      <c r="A81" s="326">
        <v>72</v>
      </c>
      <c r="B81" s="440" t="s">
        <v>23</v>
      </c>
      <c r="C81" s="196" t="s">
        <v>285</v>
      </c>
      <c r="D81" s="196" t="s">
        <v>2165</v>
      </c>
      <c r="E81" s="451" t="s">
        <v>1807</v>
      </c>
      <c r="F81" s="329" t="s">
        <v>11</v>
      </c>
      <c r="G81" s="443"/>
      <c r="H81" s="453" t="s">
        <v>2165</v>
      </c>
      <c r="I81" s="444"/>
      <c r="J81" s="333" t="s">
        <v>2178</v>
      </c>
      <c r="K81" s="362" t="s">
        <v>2456</v>
      </c>
    </row>
    <row r="82" spans="1:11" ht="16.5" customHeight="1">
      <c r="A82" s="326">
        <v>73</v>
      </c>
      <c r="B82" s="440" t="s">
        <v>23</v>
      </c>
      <c r="C82" s="196" t="s">
        <v>285</v>
      </c>
      <c r="D82" s="196" t="s">
        <v>2166</v>
      </c>
      <c r="E82" s="451" t="s">
        <v>1807</v>
      </c>
      <c r="F82" s="329" t="s">
        <v>11</v>
      </c>
      <c r="G82" s="443"/>
      <c r="H82" s="453" t="s">
        <v>2166</v>
      </c>
      <c r="I82" s="444"/>
      <c r="J82" s="333" t="s">
        <v>2179</v>
      </c>
      <c r="K82" s="362" t="s">
        <v>2457</v>
      </c>
    </row>
    <row r="83" spans="1:11" ht="16.5" customHeight="1">
      <c r="A83" s="326">
        <v>74</v>
      </c>
      <c r="B83" s="440" t="s">
        <v>23</v>
      </c>
      <c r="C83" s="196" t="s">
        <v>285</v>
      </c>
      <c r="D83" s="196" t="s">
        <v>2167</v>
      </c>
      <c r="E83" s="451" t="s">
        <v>2460</v>
      </c>
      <c r="F83" s="329" t="s">
        <v>11</v>
      </c>
      <c r="G83" s="443"/>
      <c r="H83" s="453" t="s">
        <v>2167</v>
      </c>
      <c r="I83" s="444"/>
      <c r="J83" s="333" t="s">
        <v>2180</v>
      </c>
      <c r="K83" s="362" t="s">
        <v>2458</v>
      </c>
    </row>
    <row r="84" spans="1:11" ht="16.5" customHeight="1">
      <c r="A84" s="326">
        <v>75</v>
      </c>
      <c r="B84" s="440" t="s">
        <v>23</v>
      </c>
      <c r="C84" s="196" t="s">
        <v>285</v>
      </c>
      <c r="D84" s="196" t="s">
        <v>2368</v>
      </c>
      <c r="E84" s="452" t="s">
        <v>2374</v>
      </c>
      <c r="F84" s="329" t="s">
        <v>11</v>
      </c>
      <c r="G84" s="443"/>
      <c r="H84" s="453"/>
      <c r="I84" s="444"/>
      <c r="J84" s="333" t="s">
        <v>2181</v>
      </c>
      <c r="K84" s="362" t="s">
        <v>2186</v>
      </c>
    </row>
    <row r="85" spans="1:11" ht="16.5" customHeight="1">
      <c r="A85" s="326">
        <v>76</v>
      </c>
      <c r="B85" s="440" t="s">
        <v>23</v>
      </c>
      <c r="C85" s="196" t="s">
        <v>285</v>
      </c>
      <c r="D85" s="196" t="s">
        <v>2168</v>
      </c>
      <c r="E85" s="452" t="s">
        <v>1568</v>
      </c>
      <c r="F85" s="329" t="s">
        <v>11</v>
      </c>
      <c r="G85" s="443"/>
      <c r="H85" s="453"/>
      <c r="I85" s="444"/>
      <c r="J85" s="333" t="s">
        <v>2182</v>
      </c>
      <c r="K85" s="362" t="s">
        <v>2186</v>
      </c>
    </row>
    <row r="86" spans="1:11" ht="16.5" customHeight="1">
      <c r="A86" s="326">
        <v>77</v>
      </c>
      <c r="B86" s="487" t="s">
        <v>23</v>
      </c>
      <c r="C86" s="196" t="s">
        <v>285</v>
      </c>
      <c r="D86" s="196" t="s">
        <v>2369</v>
      </c>
      <c r="E86" s="499" t="s">
        <v>2461</v>
      </c>
      <c r="F86" s="329" t="s">
        <v>11</v>
      </c>
      <c r="G86" s="488"/>
      <c r="H86" s="492"/>
      <c r="I86" s="489"/>
      <c r="J86" s="333" t="s">
        <v>2363</v>
      </c>
      <c r="K86" s="494" t="s">
        <v>2366</v>
      </c>
    </row>
    <row r="87" spans="1:11" ht="16.5" customHeight="1">
      <c r="A87" s="326">
        <v>78</v>
      </c>
      <c r="B87" s="440" t="s">
        <v>23</v>
      </c>
      <c r="C87" s="196" t="s">
        <v>285</v>
      </c>
      <c r="D87" s="196" t="s">
        <v>303</v>
      </c>
      <c r="E87" s="195" t="s">
        <v>71</v>
      </c>
      <c r="F87" s="329" t="s">
        <v>11</v>
      </c>
      <c r="G87" s="169"/>
      <c r="H87" s="453" t="s">
        <v>303</v>
      </c>
      <c r="I87" s="198"/>
      <c r="J87" s="333" t="s">
        <v>2161</v>
      </c>
      <c r="K87" s="361" t="s">
        <v>2187</v>
      </c>
    </row>
    <row r="88" spans="1:11" ht="16.5" customHeight="1">
      <c r="A88" s="326">
        <v>79</v>
      </c>
      <c r="B88" s="195" t="s">
        <v>23</v>
      </c>
      <c r="C88" s="196" t="s">
        <v>285</v>
      </c>
      <c r="D88" s="196" t="s">
        <v>304</v>
      </c>
      <c r="E88" s="453" t="s">
        <v>71</v>
      </c>
      <c r="F88" s="329" t="s">
        <v>11</v>
      </c>
      <c r="G88" s="169"/>
      <c r="H88" s="453" t="s">
        <v>304</v>
      </c>
      <c r="I88" s="198"/>
      <c r="J88" s="332" t="s">
        <v>2159</v>
      </c>
      <c r="K88" s="361" t="s">
        <v>2187</v>
      </c>
    </row>
    <row r="89" spans="1:11" ht="16.5" customHeight="1">
      <c r="A89" s="326">
        <v>80</v>
      </c>
      <c r="B89" s="195" t="s">
        <v>23</v>
      </c>
      <c r="C89" s="196" t="s">
        <v>285</v>
      </c>
      <c r="D89" s="196" t="s">
        <v>305</v>
      </c>
      <c r="E89" s="453" t="s">
        <v>71</v>
      </c>
      <c r="F89" s="329" t="s">
        <v>11</v>
      </c>
      <c r="G89" s="169"/>
      <c r="H89" s="453" t="s">
        <v>305</v>
      </c>
      <c r="I89" s="198"/>
      <c r="J89" s="332" t="s">
        <v>2160</v>
      </c>
      <c r="K89" s="361" t="s">
        <v>2187</v>
      </c>
    </row>
    <row r="90" spans="1:11" ht="16.5" customHeight="1">
      <c r="A90" s="326">
        <v>81</v>
      </c>
      <c r="B90" s="195" t="s">
        <v>23</v>
      </c>
      <c r="C90" s="196" t="s">
        <v>285</v>
      </c>
      <c r="D90" s="196" t="s">
        <v>306</v>
      </c>
      <c r="E90" s="453" t="s">
        <v>71</v>
      </c>
      <c r="F90" s="329" t="s">
        <v>11</v>
      </c>
      <c r="G90" s="169"/>
      <c r="H90" s="453" t="s">
        <v>306</v>
      </c>
      <c r="I90" s="198"/>
      <c r="J90" s="332" t="s">
        <v>2325</v>
      </c>
      <c r="K90" s="361" t="s">
        <v>2187</v>
      </c>
    </row>
    <row r="91" spans="1:11" ht="16.5" customHeight="1">
      <c r="A91" s="326">
        <v>82</v>
      </c>
      <c r="B91" s="195" t="s">
        <v>23</v>
      </c>
      <c r="C91" s="196" t="s">
        <v>285</v>
      </c>
      <c r="D91" s="196" t="s">
        <v>2408</v>
      </c>
      <c r="E91" s="328"/>
      <c r="F91" s="329" t="s">
        <v>11</v>
      </c>
      <c r="G91" s="169"/>
      <c r="H91" s="169"/>
      <c r="I91" s="198"/>
      <c r="J91" s="333" t="s">
        <v>2328</v>
      </c>
      <c r="K91" s="362" t="s">
        <v>307</v>
      </c>
    </row>
    <row r="92" spans="1:11" ht="16.5" customHeight="1">
      <c r="A92" s="326">
        <v>83</v>
      </c>
      <c r="B92" s="195" t="s">
        <v>23</v>
      </c>
      <c r="C92" s="196" t="s">
        <v>285</v>
      </c>
      <c r="D92" s="196" t="s">
        <v>308</v>
      </c>
      <c r="E92" s="328"/>
      <c r="F92" s="329" t="s">
        <v>11</v>
      </c>
      <c r="G92" s="169"/>
      <c r="H92" s="169"/>
      <c r="I92" s="198"/>
      <c r="J92" s="332"/>
      <c r="K92" s="362" t="s">
        <v>309</v>
      </c>
    </row>
    <row r="93" spans="1:11" ht="16.5" customHeight="1">
      <c r="A93" s="326">
        <v>84</v>
      </c>
      <c r="B93" s="195" t="s">
        <v>23</v>
      </c>
      <c r="C93" s="196" t="s">
        <v>285</v>
      </c>
      <c r="D93" s="196" t="s">
        <v>2409</v>
      </c>
      <c r="E93" s="195" t="s">
        <v>89</v>
      </c>
      <c r="F93" s="329" t="s">
        <v>11</v>
      </c>
      <c r="G93" s="169"/>
      <c r="H93" s="169"/>
      <c r="I93" s="198"/>
      <c r="J93" s="333" t="s">
        <v>2324</v>
      </c>
      <c r="K93" s="362" t="s">
        <v>307</v>
      </c>
    </row>
    <row r="94" spans="1:11" ht="16.5" customHeight="1">
      <c r="A94" s="326">
        <v>85</v>
      </c>
      <c r="B94" s="195" t="s">
        <v>23</v>
      </c>
      <c r="C94" s="196" t="s">
        <v>285</v>
      </c>
      <c r="D94" s="196" t="s">
        <v>310</v>
      </c>
      <c r="E94" s="195" t="s">
        <v>71</v>
      </c>
      <c r="F94" s="329" t="s">
        <v>11</v>
      </c>
      <c r="G94" s="169"/>
      <c r="H94" s="169"/>
      <c r="I94" s="198"/>
      <c r="J94" s="332"/>
      <c r="K94" s="362" t="s">
        <v>309</v>
      </c>
    </row>
    <row r="95" spans="1:11" ht="16.5" customHeight="1">
      <c r="A95" s="326">
        <v>86</v>
      </c>
      <c r="B95" s="195" t="s">
        <v>23</v>
      </c>
      <c r="C95" s="196" t="s">
        <v>285</v>
      </c>
      <c r="D95" s="196" t="s">
        <v>311</v>
      </c>
      <c r="E95" s="195" t="s">
        <v>312</v>
      </c>
      <c r="F95" s="329" t="s">
        <v>11</v>
      </c>
      <c r="G95" s="169"/>
      <c r="H95" s="169"/>
      <c r="I95" s="198"/>
      <c r="J95" s="367" t="s">
        <v>1722</v>
      </c>
      <c r="K95" s="361" t="s">
        <v>300</v>
      </c>
    </row>
    <row r="96" spans="1:11" ht="16.5" customHeight="1">
      <c r="A96" s="326">
        <v>87</v>
      </c>
      <c r="B96" s="195" t="s">
        <v>23</v>
      </c>
      <c r="C96" s="196" t="s">
        <v>285</v>
      </c>
      <c r="D96" s="196" t="s">
        <v>313</v>
      </c>
      <c r="E96" s="195" t="s">
        <v>314</v>
      </c>
      <c r="F96" s="329" t="s">
        <v>11</v>
      </c>
      <c r="G96" s="169"/>
      <c r="H96" s="169"/>
      <c r="I96" s="198"/>
      <c r="J96" s="367" t="s">
        <v>1720</v>
      </c>
      <c r="K96" s="361" t="s">
        <v>300</v>
      </c>
    </row>
    <row r="97" spans="1:256" ht="16.5" customHeight="1">
      <c r="A97" s="326">
        <v>88</v>
      </c>
      <c r="B97" s="195" t="s">
        <v>23</v>
      </c>
      <c r="C97" s="196" t="s">
        <v>285</v>
      </c>
      <c r="D97" s="196" t="s">
        <v>315</v>
      </c>
      <c r="E97" s="195" t="s">
        <v>316</v>
      </c>
      <c r="F97" s="329" t="s">
        <v>11</v>
      </c>
      <c r="G97" s="169"/>
      <c r="H97" s="169"/>
      <c r="I97" s="198"/>
      <c r="J97" s="367" t="s">
        <v>1721</v>
      </c>
      <c r="K97" s="361" t="s">
        <v>300</v>
      </c>
    </row>
    <row r="98" spans="1:256" ht="16.5" customHeight="1">
      <c r="A98" s="326">
        <v>89</v>
      </c>
      <c r="B98" s="195" t="s">
        <v>23</v>
      </c>
      <c r="C98" s="196" t="s">
        <v>285</v>
      </c>
      <c r="D98" s="196" t="s">
        <v>317</v>
      </c>
      <c r="E98" s="453" t="s">
        <v>2577</v>
      </c>
      <c r="F98" s="172" t="s">
        <v>2603</v>
      </c>
      <c r="G98" s="169"/>
      <c r="H98" s="441" t="s">
        <v>318</v>
      </c>
      <c r="I98" s="198"/>
      <c r="J98" s="333" t="s">
        <v>1830</v>
      </c>
      <c r="K98" s="362" t="s">
        <v>290</v>
      </c>
    </row>
    <row r="99" spans="1:256" ht="16.5" customHeight="1">
      <c r="A99" s="326">
        <v>90</v>
      </c>
      <c r="B99" s="195" t="s">
        <v>23</v>
      </c>
      <c r="C99" s="196" t="s">
        <v>285</v>
      </c>
      <c r="D99" s="196" t="s">
        <v>319</v>
      </c>
      <c r="E99" s="195" t="s">
        <v>89</v>
      </c>
      <c r="F99" s="329" t="s">
        <v>11</v>
      </c>
      <c r="G99" s="169"/>
      <c r="H99" s="441" t="s">
        <v>320</v>
      </c>
      <c r="I99" s="197"/>
      <c r="J99" s="198"/>
      <c r="K99" s="361" t="s">
        <v>293</v>
      </c>
    </row>
    <row r="100" spans="1:256" ht="16.5" customHeight="1">
      <c r="A100" s="326">
        <v>91</v>
      </c>
      <c r="B100" s="195" t="s">
        <v>23</v>
      </c>
      <c r="C100" s="196" t="s">
        <v>285</v>
      </c>
      <c r="D100" s="196" t="s">
        <v>321</v>
      </c>
      <c r="E100" s="328"/>
      <c r="F100" s="329" t="s">
        <v>11</v>
      </c>
      <c r="G100" s="169"/>
      <c r="H100" s="169"/>
      <c r="I100" s="198"/>
      <c r="J100" s="333" t="s">
        <v>1288</v>
      </c>
      <c r="K100" s="361" t="s">
        <v>2189</v>
      </c>
    </row>
    <row r="101" spans="1:256" ht="16.5" customHeight="1">
      <c r="A101" s="326">
        <v>92</v>
      </c>
      <c r="B101" s="195" t="s">
        <v>23</v>
      </c>
      <c r="C101" s="196" t="s">
        <v>285</v>
      </c>
      <c r="D101" s="196" t="s">
        <v>322</v>
      </c>
      <c r="E101" s="328"/>
      <c r="F101" s="329" t="s">
        <v>11</v>
      </c>
      <c r="G101" s="169"/>
      <c r="H101" s="441" t="s">
        <v>323</v>
      </c>
      <c r="I101" s="198"/>
      <c r="J101" s="332"/>
      <c r="K101" s="358"/>
    </row>
    <row r="102" spans="1:256" ht="16.5" customHeight="1">
      <c r="A102" s="326">
        <v>93</v>
      </c>
      <c r="B102" s="195" t="s">
        <v>23</v>
      </c>
      <c r="C102" s="196" t="s">
        <v>285</v>
      </c>
      <c r="D102" s="196" t="s">
        <v>324</v>
      </c>
      <c r="E102" s="328"/>
      <c r="F102" s="329" t="s">
        <v>11</v>
      </c>
      <c r="G102" s="169"/>
      <c r="H102" s="441" t="s">
        <v>325</v>
      </c>
      <c r="I102" s="198"/>
      <c r="J102" s="332"/>
      <c r="K102" s="358"/>
    </row>
    <row r="103" spans="1:256" ht="16.5" customHeight="1">
      <c r="A103" s="326">
        <v>94</v>
      </c>
      <c r="B103" s="195" t="s">
        <v>23</v>
      </c>
      <c r="C103" s="196" t="s">
        <v>285</v>
      </c>
      <c r="D103" s="196" t="s">
        <v>326</v>
      </c>
      <c r="E103" s="328"/>
      <c r="F103" s="329" t="s">
        <v>11</v>
      </c>
      <c r="G103" s="169"/>
      <c r="H103" s="441" t="s">
        <v>327</v>
      </c>
      <c r="I103" s="198"/>
      <c r="J103" s="332"/>
      <c r="K103" s="358"/>
    </row>
    <row r="104" spans="1:256" ht="16.5" customHeight="1">
      <c r="A104" s="326">
        <v>95</v>
      </c>
      <c r="B104" s="195" t="s">
        <v>23</v>
      </c>
      <c r="C104" s="196" t="s">
        <v>285</v>
      </c>
      <c r="D104" s="196" t="s">
        <v>2631</v>
      </c>
      <c r="E104" s="453" t="s">
        <v>2577</v>
      </c>
      <c r="F104" s="329" t="s">
        <v>11</v>
      </c>
      <c r="G104" s="169"/>
      <c r="H104" s="328"/>
      <c r="I104" s="198"/>
      <c r="J104" s="332"/>
      <c r="K104" s="358"/>
    </row>
    <row r="105" spans="1:256" ht="16.5" customHeight="1">
      <c r="A105" s="326">
        <v>96</v>
      </c>
      <c r="B105" s="195" t="s">
        <v>23</v>
      </c>
      <c r="C105" s="196" t="s">
        <v>285</v>
      </c>
      <c r="D105" s="196" t="s">
        <v>328</v>
      </c>
      <c r="E105" s="195" t="s">
        <v>329</v>
      </c>
      <c r="F105" s="329" t="s">
        <v>11</v>
      </c>
      <c r="G105" s="169"/>
      <c r="H105" s="328"/>
      <c r="I105" s="198"/>
      <c r="J105" s="332"/>
      <c r="K105" s="358"/>
    </row>
    <row r="106" spans="1:256" ht="16.5" customHeight="1">
      <c r="A106" s="326">
        <v>97</v>
      </c>
      <c r="B106" s="195" t="s">
        <v>23</v>
      </c>
      <c r="C106" s="196" t="s">
        <v>285</v>
      </c>
      <c r="D106" s="196" t="s">
        <v>330</v>
      </c>
      <c r="E106" s="328"/>
      <c r="F106" s="329" t="s">
        <v>11</v>
      </c>
      <c r="G106" s="169"/>
      <c r="H106" s="328"/>
      <c r="I106" s="198"/>
      <c r="J106" s="330"/>
      <c r="K106" s="358"/>
    </row>
    <row r="107" spans="1:256" s="461" customFormat="1" ht="16.5" customHeight="1">
      <c r="A107" s="484">
        <v>283</v>
      </c>
      <c r="B107" s="253" t="s">
        <v>23</v>
      </c>
      <c r="C107" s="211" t="s">
        <v>53</v>
      </c>
      <c r="D107" s="206" t="s">
        <v>55</v>
      </c>
      <c r="E107" s="259"/>
      <c r="F107" s="329" t="s">
        <v>11</v>
      </c>
      <c r="G107" s="256"/>
      <c r="H107" s="259"/>
      <c r="J107" s="476" t="s">
        <v>2463</v>
      </c>
      <c r="K107" s="497"/>
    </row>
    <row r="108" spans="1:256" ht="16.5" customHeight="1">
      <c r="A108" s="326">
        <v>98</v>
      </c>
      <c r="B108" s="195" t="s">
        <v>23</v>
      </c>
      <c r="C108" s="196" t="s">
        <v>24</v>
      </c>
      <c r="D108" s="335" t="s">
        <v>1316</v>
      </c>
      <c r="E108" s="328"/>
      <c r="F108" s="329" t="s">
        <v>11</v>
      </c>
      <c r="G108" s="346"/>
      <c r="H108" s="195" t="s">
        <v>331</v>
      </c>
      <c r="I108" s="332"/>
      <c r="J108" s="337" t="s">
        <v>1315</v>
      </c>
      <c r="K108" s="365" t="s">
        <v>1307</v>
      </c>
    </row>
    <row r="109" spans="1:256" ht="16.5" customHeight="1">
      <c r="A109" s="326">
        <v>99</v>
      </c>
      <c r="B109" s="195" t="s">
        <v>23</v>
      </c>
      <c r="C109" s="196" t="s">
        <v>24</v>
      </c>
      <c r="D109" s="196" t="s">
        <v>1308</v>
      </c>
      <c r="E109" s="328"/>
      <c r="F109" s="507" t="s">
        <v>11</v>
      </c>
      <c r="G109" s="346"/>
      <c r="H109" s="366" t="s">
        <v>3378</v>
      </c>
      <c r="I109" s="332"/>
      <c r="J109" s="337" t="s">
        <v>3375</v>
      </c>
      <c r="K109" s="721" t="s">
        <v>3381</v>
      </c>
    </row>
    <row r="110" spans="1:256" ht="16.5" customHeight="1">
      <c r="A110" s="326">
        <v>100</v>
      </c>
      <c r="B110" s="195" t="s">
        <v>23</v>
      </c>
      <c r="C110" s="196" t="s">
        <v>1343</v>
      </c>
      <c r="D110" s="327" t="s">
        <v>1029</v>
      </c>
      <c r="E110" s="328"/>
      <c r="F110" s="329" t="s">
        <v>11</v>
      </c>
      <c r="G110" s="197"/>
      <c r="H110" s="328"/>
      <c r="I110" s="332"/>
      <c r="J110" s="367" t="s">
        <v>1370</v>
      </c>
      <c r="K110" s="337" t="s">
        <v>1416</v>
      </c>
      <c r="IU110" s="70"/>
      <c r="IV110" s="70"/>
    </row>
    <row r="111" spans="1:256" ht="16.5" customHeight="1">
      <c r="A111" s="326">
        <v>101</v>
      </c>
      <c r="B111" s="195" t="s">
        <v>23</v>
      </c>
      <c r="C111" s="196" t="s">
        <v>1343</v>
      </c>
      <c r="D111" s="327" t="s">
        <v>1374</v>
      </c>
      <c r="E111" s="328"/>
      <c r="F111" s="329" t="s">
        <v>11</v>
      </c>
      <c r="G111" s="197"/>
      <c r="H111" s="328"/>
      <c r="I111" s="332"/>
      <c r="J111" s="368" t="s">
        <v>1505</v>
      </c>
      <c r="K111" s="337" t="s">
        <v>1408</v>
      </c>
      <c r="IU111" s="70"/>
      <c r="IV111" s="70"/>
    </row>
    <row r="112" spans="1:256" ht="16.5" customHeight="1">
      <c r="A112" s="326">
        <v>102</v>
      </c>
      <c r="B112" s="195" t="s">
        <v>23</v>
      </c>
      <c r="C112" s="196" t="s">
        <v>1343</v>
      </c>
      <c r="D112" s="327" t="s">
        <v>1030</v>
      </c>
      <c r="E112" s="328"/>
      <c r="F112" s="329" t="s">
        <v>11</v>
      </c>
      <c r="G112" s="197"/>
      <c r="H112" s="328"/>
      <c r="I112" s="332"/>
      <c r="J112" s="367" t="s">
        <v>1333</v>
      </c>
      <c r="K112" s="337" t="s">
        <v>1413</v>
      </c>
      <c r="IU112" s="70"/>
      <c r="IV112" s="70"/>
    </row>
    <row r="113" spans="1:256" ht="16.5" customHeight="1">
      <c r="A113" s="326">
        <v>103</v>
      </c>
      <c r="B113" s="195" t="s">
        <v>23</v>
      </c>
      <c r="C113" s="196" t="s">
        <v>1343</v>
      </c>
      <c r="D113" s="327" t="s">
        <v>1031</v>
      </c>
      <c r="E113" s="328"/>
      <c r="F113" s="329" t="s">
        <v>11</v>
      </c>
      <c r="G113" s="197"/>
      <c r="H113" s="328"/>
      <c r="I113" s="332"/>
      <c r="J113" s="368" t="s">
        <v>1506</v>
      </c>
      <c r="K113" s="337" t="s">
        <v>1508</v>
      </c>
      <c r="IU113" s="70"/>
      <c r="IV113" s="70"/>
    </row>
    <row r="114" spans="1:256" ht="16.5" customHeight="1">
      <c r="A114" s="326">
        <v>104</v>
      </c>
      <c r="B114" s="195" t="s">
        <v>23</v>
      </c>
      <c r="C114" s="196" t="s">
        <v>1343</v>
      </c>
      <c r="D114" s="327" t="s">
        <v>1335</v>
      </c>
      <c r="E114" s="328"/>
      <c r="F114" s="329" t="s">
        <v>11</v>
      </c>
      <c r="G114" s="197"/>
      <c r="H114" s="328"/>
      <c r="I114" s="332"/>
      <c r="J114" s="367" t="s">
        <v>1334</v>
      </c>
      <c r="K114" s="337" t="s">
        <v>1414</v>
      </c>
      <c r="IU114" s="70"/>
      <c r="IV114" s="70"/>
    </row>
    <row r="115" spans="1:256" ht="16.5" customHeight="1">
      <c r="A115" s="326">
        <v>105</v>
      </c>
      <c r="B115" s="195" t="s">
        <v>23</v>
      </c>
      <c r="C115" s="196" t="s">
        <v>1343</v>
      </c>
      <c r="D115" s="327" t="s">
        <v>1033</v>
      </c>
      <c r="E115" s="328"/>
      <c r="F115" s="329" t="s">
        <v>11</v>
      </c>
      <c r="G115" s="197"/>
      <c r="H115" s="328"/>
      <c r="I115" s="332"/>
      <c r="J115" s="367" t="s">
        <v>1336</v>
      </c>
      <c r="K115" s="337" t="s">
        <v>1507</v>
      </c>
      <c r="IU115" s="70"/>
      <c r="IV115" s="70"/>
    </row>
    <row r="116" spans="1:256" ht="16.5" customHeight="1">
      <c r="A116" s="326">
        <v>106</v>
      </c>
      <c r="B116" s="195" t="s">
        <v>23</v>
      </c>
      <c r="C116" s="196" t="s">
        <v>1343</v>
      </c>
      <c r="D116" s="327" t="s">
        <v>1034</v>
      </c>
      <c r="E116" s="328"/>
      <c r="F116" s="329" t="s">
        <v>11</v>
      </c>
      <c r="G116" s="197"/>
      <c r="H116" s="328"/>
      <c r="I116" s="332"/>
      <c r="J116" s="367" t="s">
        <v>1371</v>
      </c>
      <c r="K116" s="337" t="s">
        <v>1415</v>
      </c>
      <c r="IU116" s="70"/>
      <c r="IV116" s="70"/>
    </row>
    <row r="117" spans="1:256" ht="16.5" customHeight="1">
      <c r="A117" s="326">
        <v>107</v>
      </c>
      <c r="B117" s="195" t="s">
        <v>23</v>
      </c>
      <c r="C117" s="327" t="s">
        <v>113</v>
      </c>
      <c r="D117" s="335" t="s">
        <v>332</v>
      </c>
      <c r="E117" s="328"/>
      <c r="F117" s="329" t="s">
        <v>11</v>
      </c>
      <c r="G117" s="346"/>
      <c r="H117" s="328"/>
      <c r="I117" s="367" t="s">
        <v>1916</v>
      </c>
      <c r="J117" s="337" t="s">
        <v>1291</v>
      </c>
      <c r="K117" s="331"/>
    </row>
    <row r="118" spans="1:256" ht="16.5" customHeight="1">
      <c r="A118" s="326">
        <v>108</v>
      </c>
      <c r="B118" s="195" t="s">
        <v>23</v>
      </c>
      <c r="C118" s="327" t="s">
        <v>113</v>
      </c>
      <c r="D118" s="335" t="s">
        <v>334</v>
      </c>
      <c r="E118" s="328"/>
      <c r="F118" s="329" t="s">
        <v>11</v>
      </c>
      <c r="G118" s="346"/>
      <c r="H118" s="328"/>
      <c r="I118" s="367" t="s">
        <v>1917</v>
      </c>
      <c r="J118" s="337" t="s">
        <v>333</v>
      </c>
      <c r="K118" s="331"/>
    </row>
    <row r="119" spans="1:256" ht="16.5" customHeight="1">
      <c r="A119" s="326">
        <v>109</v>
      </c>
      <c r="B119" s="195" t="s">
        <v>23</v>
      </c>
      <c r="C119" s="176" t="s">
        <v>335</v>
      </c>
      <c r="D119" s="176" t="s">
        <v>336</v>
      </c>
      <c r="E119" s="175" t="s">
        <v>337</v>
      </c>
      <c r="F119" s="172" t="s">
        <v>11</v>
      </c>
      <c r="G119" s="187"/>
      <c r="H119" s="179"/>
      <c r="I119" s="181" t="s">
        <v>2481</v>
      </c>
      <c r="J119" s="513" t="s">
        <v>1326</v>
      </c>
      <c r="K119" s="331"/>
    </row>
    <row r="120" spans="1:256" ht="16.5" customHeight="1">
      <c r="A120" s="326">
        <v>110</v>
      </c>
      <c r="B120" s="195" t="s">
        <v>23</v>
      </c>
      <c r="C120" s="176" t="s">
        <v>335</v>
      </c>
      <c r="D120" s="176" t="s">
        <v>339</v>
      </c>
      <c r="E120" s="175" t="s">
        <v>337</v>
      </c>
      <c r="F120" s="172" t="s">
        <v>11</v>
      </c>
      <c r="G120" s="187"/>
      <c r="H120" s="179"/>
      <c r="I120" s="181" t="s">
        <v>340</v>
      </c>
      <c r="J120" s="513" t="s">
        <v>1292</v>
      </c>
      <c r="K120" s="331"/>
    </row>
    <row r="121" spans="1:256" ht="16.5" customHeight="1">
      <c r="A121" s="326">
        <v>111</v>
      </c>
      <c r="B121" s="195" t="s">
        <v>23</v>
      </c>
      <c r="C121" s="176" t="s">
        <v>335</v>
      </c>
      <c r="D121" s="176" t="s">
        <v>341</v>
      </c>
      <c r="E121" s="175" t="s">
        <v>337</v>
      </c>
      <c r="F121" s="172" t="s">
        <v>11</v>
      </c>
      <c r="G121" s="187"/>
      <c r="H121" s="179"/>
      <c r="I121" s="181" t="s">
        <v>342</v>
      </c>
      <c r="J121" s="513" t="s">
        <v>1293</v>
      </c>
      <c r="K121" s="331"/>
    </row>
    <row r="122" spans="1:256" ht="16.5" customHeight="1">
      <c r="A122" s="326">
        <v>112</v>
      </c>
      <c r="B122" s="195" t="s">
        <v>23</v>
      </c>
      <c r="C122" s="176" t="s">
        <v>335</v>
      </c>
      <c r="D122" s="176" t="s">
        <v>343</v>
      </c>
      <c r="E122" s="178"/>
      <c r="F122" s="172" t="s">
        <v>11</v>
      </c>
      <c r="G122" s="187"/>
      <c r="H122" s="179"/>
      <c r="I122" s="181" t="s">
        <v>1194</v>
      </c>
      <c r="J122" s="184"/>
      <c r="K122" s="331"/>
    </row>
    <row r="123" spans="1:256" ht="16.5" customHeight="1">
      <c r="A123" s="326">
        <v>113</v>
      </c>
      <c r="B123" s="195" t="s">
        <v>23</v>
      </c>
      <c r="C123" s="176" t="s">
        <v>335</v>
      </c>
      <c r="D123" s="176" t="s">
        <v>344</v>
      </c>
      <c r="E123" s="178"/>
      <c r="F123" s="172" t="s">
        <v>11</v>
      </c>
      <c r="G123" s="187"/>
      <c r="H123" s="179"/>
      <c r="I123" s="183"/>
      <c r="J123" s="513" t="s">
        <v>1331</v>
      </c>
      <c r="K123" s="331"/>
    </row>
    <row r="124" spans="1:256" ht="16.5" customHeight="1">
      <c r="A124" s="326">
        <v>114</v>
      </c>
      <c r="B124" s="195" t="s">
        <v>23</v>
      </c>
      <c r="C124" s="176" t="s">
        <v>335</v>
      </c>
      <c r="D124" s="176" t="s">
        <v>345</v>
      </c>
      <c r="E124" s="178"/>
      <c r="F124" s="172" t="s">
        <v>11</v>
      </c>
      <c r="G124" s="187"/>
      <c r="H124" s="179"/>
      <c r="I124" s="181" t="s">
        <v>2582</v>
      </c>
      <c r="J124" s="513" t="s">
        <v>1321</v>
      </c>
      <c r="K124" s="331"/>
    </row>
    <row r="125" spans="1:256" ht="16.5" customHeight="1">
      <c r="A125" s="326">
        <v>115</v>
      </c>
      <c r="B125" s="195" t="s">
        <v>23</v>
      </c>
      <c r="C125" s="176" t="s">
        <v>335</v>
      </c>
      <c r="D125" s="176" t="s">
        <v>347</v>
      </c>
      <c r="E125" s="175" t="s">
        <v>348</v>
      </c>
      <c r="F125" s="172" t="s">
        <v>11</v>
      </c>
      <c r="G125" s="187"/>
      <c r="H125" s="179"/>
      <c r="I125" s="181" t="s">
        <v>2579</v>
      </c>
      <c r="J125" s="513"/>
      <c r="K125" s="331"/>
    </row>
    <row r="126" spans="1:256" ht="16.5" customHeight="1">
      <c r="A126" s="326">
        <v>116</v>
      </c>
      <c r="B126" s="195" t="s">
        <v>23</v>
      </c>
      <c r="C126" s="176" t="s">
        <v>335</v>
      </c>
      <c r="D126" s="176" t="s">
        <v>350</v>
      </c>
      <c r="E126" s="175" t="s">
        <v>351</v>
      </c>
      <c r="F126" s="172" t="s">
        <v>11</v>
      </c>
      <c r="G126" s="187"/>
      <c r="H126" s="179"/>
      <c r="I126" s="181" t="s">
        <v>352</v>
      </c>
      <c r="J126" s="513"/>
      <c r="K126" s="331"/>
    </row>
    <row r="127" spans="1:256" ht="16.5" customHeight="1">
      <c r="A127" s="326">
        <v>117</v>
      </c>
      <c r="B127" s="195" t="s">
        <v>23</v>
      </c>
      <c r="C127" s="176" t="s">
        <v>335</v>
      </c>
      <c r="D127" s="176" t="s">
        <v>353</v>
      </c>
      <c r="E127" s="175" t="s">
        <v>354</v>
      </c>
      <c r="F127" s="172" t="s">
        <v>11</v>
      </c>
      <c r="G127" s="187"/>
      <c r="H127" s="179"/>
      <c r="I127" s="181" t="s">
        <v>2579</v>
      </c>
      <c r="J127" s="513"/>
      <c r="K127" s="331"/>
    </row>
    <row r="128" spans="1:256" ht="16.5" customHeight="1">
      <c r="A128" s="326">
        <v>118</v>
      </c>
      <c r="B128" s="195" t="s">
        <v>23</v>
      </c>
      <c r="C128" s="176" t="s">
        <v>335</v>
      </c>
      <c r="D128" s="176" t="s">
        <v>355</v>
      </c>
      <c r="E128" s="175" t="s">
        <v>348</v>
      </c>
      <c r="F128" s="172" t="s">
        <v>11</v>
      </c>
      <c r="G128" s="187"/>
      <c r="H128" s="179"/>
      <c r="I128" s="181" t="s">
        <v>356</v>
      </c>
      <c r="J128" s="513"/>
      <c r="K128" s="331"/>
    </row>
    <row r="129" spans="1:11" ht="16.5" customHeight="1">
      <c r="A129" s="326">
        <v>119</v>
      </c>
      <c r="B129" s="195" t="s">
        <v>23</v>
      </c>
      <c r="C129" s="176" t="s">
        <v>335</v>
      </c>
      <c r="D129" s="176" t="s">
        <v>357</v>
      </c>
      <c r="E129" s="175" t="s">
        <v>358</v>
      </c>
      <c r="F129" s="172" t="s">
        <v>11</v>
      </c>
      <c r="G129" s="187"/>
      <c r="H129" s="179"/>
      <c r="I129" s="181" t="s">
        <v>2580</v>
      </c>
      <c r="J129" s="513"/>
      <c r="K129" s="331"/>
    </row>
    <row r="130" spans="1:11" ht="16.5" customHeight="1">
      <c r="A130" s="326">
        <v>120</v>
      </c>
      <c r="B130" s="195" t="s">
        <v>23</v>
      </c>
      <c r="C130" s="176" t="s">
        <v>335</v>
      </c>
      <c r="D130" s="176" t="s">
        <v>360</v>
      </c>
      <c r="E130" s="175" t="s">
        <v>361</v>
      </c>
      <c r="F130" s="172" t="s">
        <v>11</v>
      </c>
      <c r="G130" s="187"/>
      <c r="H130" s="179"/>
      <c r="I130" s="181" t="s">
        <v>349</v>
      </c>
      <c r="J130" s="513"/>
      <c r="K130" s="331"/>
    </row>
    <row r="131" spans="1:11" ht="16.5" customHeight="1">
      <c r="A131" s="326">
        <v>121</v>
      </c>
      <c r="B131" s="195" t="s">
        <v>23</v>
      </c>
      <c r="C131" s="176" t="s">
        <v>335</v>
      </c>
      <c r="D131" s="176" t="s">
        <v>362</v>
      </c>
      <c r="E131" s="175" t="s">
        <v>363</v>
      </c>
      <c r="F131" s="172" t="s">
        <v>11</v>
      </c>
      <c r="G131" s="187"/>
      <c r="H131" s="179"/>
      <c r="I131" s="188" t="s">
        <v>1289</v>
      </c>
      <c r="J131" s="513"/>
      <c r="K131" s="331"/>
    </row>
    <row r="132" spans="1:11" ht="16.5" customHeight="1">
      <c r="A132" s="326">
        <v>122</v>
      </c>
      <c r="B132" s="195" t="s">
        <v>23</v>
      </c>
      <c r="C132" s="176" t="s">
        <v>335</v>
      </c>
      <c r="D132" s="176" t="s">
        <v>364</v>
      </c>
      <c r="E132" s="175" t="s">
        <v>365</v>
      </c>
      <c r="F132" s="172" t="s">
        <v>11</v>
      </c>
      <c r="G132" s="187"/>
      <c r="H132" s="179"/>
      <c r="I132" s="181" t="s">
        <v>366</v>
      </c>
      <c r="J132" s="513"/>
      <c r="K132" s="331"/>
    </row>
    <row r="133" spans="1:11" ht="16.5" customHeight="1">
      <c r="A133" s="326">
        <v>123</v>
      </c>
      <c r="B133" s="195" t="s">
        <v>23</v>
      </c>
      <c r="C133" s="176" t="s">
        <v>335</v>
      </c>
      <c r="D133" s="176" t="s">
        <v>367</v>
      </c>
      <c r="E133" s="178"/>
      <c r="F133" s="172" t="s">
        <v>11</v>
      </c>
      <c r="G133" s="187"/>
      <c r="H133" s="179"/>
      <c r="I133" s="183"/>
      <c r="J133" s="513" t="s">
        <v>1406</v>
      </c>
      <c r="K133" s="331"/>
    </row>
    <row r="134" spans="1:11" ht="16.5" customHeight="1">
      <c r="A134" s="326">
        <v>124</v>
      </c>
      <c r="B134" s="195" t="s">
        <v>23</v>
      </c>
      <c r="C134" s="176" t="s">
        <v>335</v>
      </c>
      <c r="D134" s="182" t="s">
        <v>368</v>
      </c>
      <c r="E134" s="178"/>
      <c r="F134" s="172" t="s">
        <v>11</v>
      </c>
      <c r="G134" s="187"/>
      <c r="H134" s="179"/>
      <c r="I134" s="180"/>
      <c r="J134" s="513" t="s">
        <v>1403</v>
      </c>
      <c r="K134" s="331"/>
    </row>
    <row r="135" spans="1:11" ht="16.5" customHeight="1">
      <c r="A135" s="326">
        <v>125</v>
      </c>
      <c r="B135" s="195" t="s">
        <v>23</v>
      </c>
      <c r="C135" s="176" t="s">
        <v>335</v>
      </c>
      <c r="D135" s="182" t="s">
        <v>1322</v>
      </c>
      <c r="E135" s="178"/>
      <c r="F135" s="172" t="s">
        <v>11</v>
      </c>
      <c r="G135" s="187"/>
      <c r="H135" s="179"/>
      <c r="I135" s="181" t="s">
        <v>369</v>
      </c>
      <c r="J135" s="513" t="s">
        <v>1369</v>
      </c>
      <c r="K135" s="331"/>
    </row>
    <row r="136" spans="1:11" ht="16.5" customHeight="1">
      <c r="A136" s="326">
        <v>126</v>
      </c>
      <c r="B136" s="195" t="s">
        <v>23</v>
      </c>
      <c r="C136" s="176" t="s">
        <v>335</v>
      </c>
      <c r="D136" s="182" t="s">
        <v>1323</v>
      </c>
      <c r="E136" s="178"/>
      <c r="F136" s="172" t="s">
        <v>2603</v>
      </c>
      <c r="G136" s="187"/>
      <c r="H136" s="179"/>
      <c r="I136" s="181" t="s">
        <v>1394</v>
      </c>
      <c r="J136" s="513" t="s">
        <v>2595</v>
      </c>
      <c r="K136" s="331"/>
    </row>
    <row r="137" spans="1:11" ht="16.5" customHeight="1">
      <c r="A137" s="326">
        <v>127</v>
      </c>
      <c r="B137" s="195" t="s">
        <v>23</v>
      </c>
      <c r="C137" s="176" t="s">
        <v>335</v>
      </c>
      <c r="D137" s="182" t="s">
        <v>1324</v>
      </c>
      <c r="E137" s="178"/>
      <c r="F137" s="172" t="s">
        <v>11</v>
      </c>
      <c r="G137" s="187"/>
      <c r="H137" s="179"/>
      <c r="I137" s="181" t="s">
        <v>2578</v>
      </c>
      <c r="J137" s="513" t="s">
        <v>1325</v>
      </c>
      <c r="K137" s="331"/>
    </row>
    <row r="138" spans="1:11" ht="16.5" customHeight="1">
      <c r="A138" s="326">
        <v>128</v>
      </c>
      <c r="B138" s="195" t="s">
        <v>23</v>
      </c>
      <c r="C138" s="176" t="s">
        <v>335</v>
      </c>
      <c r="D138" s="182" t="s">
        <v>373</v>
      </c>
      <c r="E138" s="178"/>
      <c r="F138" s="172" t="s">
        <v>11</v>
      </c>
      <c r="G138" s="187"/>
      <c r="H138" s="179"/>
      <c r="I138" s="181" t="s">
        <v>374</v>
      </c>
      <c r="J138" s="513"/>
      <c r="K138" s="331"/>
    </row>
    <row r="139" spans="1:11" ht="16.5" customHeight="1">
      <c r="A139" s="326">
        <v>129</v>
      </c>
      <c r="B139" s="195" t="s">
        <v>23</v>
      </c>
      <c r="C139" s="176" t="s">
        <v>335</v>
      </c>
      <c r="D139" s="182" t="s">
        <v>375</v>
      </c>
      <c r="E139" s="178"/>
      <c r="F139" s="172" t="s">
        <v>11</v>
      </c>
      <c r="G139" s="187"/>
      <c r="H139" s="179"/>
      <c r="I139" s="180"/>
      <c r="J139" s="513" t="s">
        <v>1405</v>
      </c>
      <c r="K139" s="331"/>
    </row>
    <row r="140" spans="1:11" ht="16.5" customHeight="1">
      <c r="A140" s="326">
        <v>130</v>
      </c>
      <c r="B140" s="195" t="s">
        <v>23</v>
      </c>
      <c r="C140" s="176" t="s">
        <v>335</v>
      </c>
      <c r="D140" s="182" t="s">
        <v>376</v>
      </c>
      <c r="E140" s="175" t="s">
        <v>377</v>
      </c>
      <c r="F140" s="172" t="s">
        <v>11</v>
      </c>
      <c r="G140" s="187"/>
      <c r="H140" s="179"/>
      <c r="I140" s="181" t="s">
        <v>378</v>
      </c>
      <c r="J140" s="513" t="s">
        <v>1328</v>
      </c>
      <c r="K140" s="331"/>
    </row>
    <row r="141" spans="1:11" ht="16.5" customHeight="1">
      <c r="A141" s="326">
        <v>131</v>
      </c>
      <c r="B141" s="195" t="s">
        <v>23</v>
      </c>
      <c r="C141" s="176" t="s">
        <v>335</v>
      </c>
      <c r="D141" s="182" t="s">
        <v>379</v>
      </c>
      <c r="E141" s="178"/>
      <c r="F141" s="172" t="s">
        <v>11</v>
      </c>
      <c r="G141" s="187"/>
      <c r="H141" s="179"/>
      <c r="I141" s="183"/>
      <c r="J141" s="513" t="s">
        <v>1325</v>
      </c>
      <c r="K141" s="331"/>
    </row>
    <row r="142" spans="1:11" ht="16.5" customHeight="1">
      <c r="A142" s="326">
        <v>132</v>
      </c>
      <c r="B142" s="195" t="s">
        <v>23</v>
      </c>
      <c r="C142" s="176" t="s">
        <v>335</v>
      </c>
      <c r="D142" s="182" t="s">
        <v>3193</v>
      </c>
      <c r="E142" s="175" t="s">
        <v>381</v>
      </c>
      <c r="F142" s="172" t="s">
        <v>11</v>
      </c>
      <c r="G142" s="187"/>
      <c r="H142" s="179"/>
      <c r="I142" s="181" t="s">
        <v>1395</v>
      </c>
      <c r="J142" s="513" t="s">
        <v>3192</v>
      </c>
      <c r="K142" s="331"/>
    </row>
    <row r="143" spans="1:11" ht="16.5" customHeight="1">
      <c r="A143" s="326">
        <v>133</v>
      </c>
      <c r="B143" s="195" t="s">
        <v>23</v>
      </c>
      <c r="C143" s="176" t="s">
        <v>335</v>
      </c>
      <c r="D143" s="182" t="s">
        <v>383</v>
      </c>
      <c r="E143" s="175" t="s">
        <v>384</v>
      </c>
      <c r="F143" s="172" t="s">
        <v>11</v>
      </c>
      <c r="G143" s="187"/>
      <c r="H143" s="179"/>
      <c r="I143" s="181" t="s">
        <v>385</v>
      </c>
      <c r="J143" s="513" t="s">
        <v>1890</v>
      </c>
      <c r="K143" s="331"/>
    </row>
    <row r="144" spans="1:11" ht="16.5" customHeight="1">
      <c r="A144" s="326">
        <v>134</v>
      </c>
      <c r="B144" s="195" t="s">
        <v>23</v>
      </c>
      <c r="C144" s="176" t="s">
        <v>335</v>
      </c>
      <c r="D144" s="182" t="s">
        <v>386</v>
      </c>
      <c r="E144" s="175" t="s">
        <v>381</v>
      </c>
      <c r="F144" s="172" t="s">
        <v>11</v>
      </c>
      <c r="G144" s="187"/>
      <c r="H144" s="179"/>
      <c r="I144" s="181" t="s">
        <v>382</v>
      </c>
      <c r="J144" s="513" t="s">
        <v>1891</v>
      </c>
      <c r="K144" s="331"/>
    </row>
    <row r="145" spans="1:12" ht="16.5" customHeight="1">
      <c r="A145" s="326">
        <v>135</v>
      </c>
      <c r="B145" s="195" t="s">
        <v>23</v>
      </c>
      <c r="C145" s="176" t="s">
        <v>335</v>
      </c>
      <c r="D145" s="182" t="s">
        <v>387</v>
      </c>
      <c r="E145" s="189"/>
      <c r="F145" s="172" t="s">
        <v>11</v>
      </c>
      <c r="G145" s="190"/>
      <c r="H145" s="179"/>
      <c r="I145" s="180"/>
      <c r="J145" s="191" t="s">
        <v>1290</v>
      </c>
      <c r="K145" s="331"/>
    </row>
    <row r="146" spans="1:12" ht="16.5" customHeight="1">
      <c r="A146" s="326">
        <v>136</v>
      </c>
      <c r="B146" s="195" t="s">
        <v>23</v>
      </c>
      <c r="C146" s="176" t="s">
        <v>335</v>
      </c>
      <c r="D146" s="182" t="s">
        <v>388</v>
      </c>
      <c r="E146" s="178"/>
      <c r="F146" s="172" t="s">
        <v>11</v>
      </c>
      <c r="G146" s="187"/>
      <c r="H146" s="179"/>
      <c r="I146" s="180"/>
      <c r="J146" s="513" t="s">
        <v>1327</v>
      </c>
      <c r="K146" s="331"/>
    </row>
    <row r="147" spans="1:12" ht="16.5" customHeight="1">
      <c r="A147" s="326">
        <v>137</v>
      </c>
      <c r="B147" s="195" t="s">
        <v>23</v>
      </c>
      <c r="C147" s="176" t="s">
        <v>335</v>
      </c>
      <c r="D147" s="182" t="s">
        <v>389</v>
      </c>
      <c r="E147" s="178"/>
      <c r="F147" s="172" t="s">
        <v>2603</v>
      </c>
      <c r="G147" s="187"/>
      <c r="H147" s="179"/>
      <c r="I147" s="180"/>
      <c r="J147" s="513" t="s">
        <v>1329</v>
      </c>
      <c r="K147" s="331"/>
    </row>
    <row r="148" spans="1:12" ht="16.5" customHeight="1">
      <c r="A148" s="326">
        <v>138</v>
      </c>
      <c r="B148" s="195" t="s">
        <v>23</v>
      </c>
      <c r="C148" s="176" t="s">
        <v>335</v>
      </c>
      <c r="D148" s="182" t="s">
        <v>390</v>
      </c>
      <c r="E148" s="178"/>
      <c r="F148" s="172" t="s">
        <v>2633</v>
      </c>
      <c r="G148" s="187"/>
      <c r="H148" s="179"/>
      <c r="I148" s="181" t="s">
        <v>2581</v>
      </c>
      <c r="J148" s="513" t="s">
        <v>1330</v>
      </c>
      <c r="K148" s="331"/>
    </row>
    <row r="149" spans="1:12" ht="16.5" customHeight="1">
      <c r="A149" s="326">
        <v>139</v>
      </c>
      <c r="B149" s="195" t="s">
        <v>23</v>
      </c>
      <c r="C149" s="176" t="s">
        <v>335</v>
      </c>
      <c r="D149" s="182" t="s">
        <v>391</v>
      </c>
      <c r="E149" s="178"/>
      <c r="F149" s="172" t="s">
        <v>2603</v>
      </c>
      <c r="G149" s="187"/>
      <c r="H149" s="179"/>
      <c r="I149" s="181" t="s">
        <v>1394</v>
      </c>
      <c r="J149" s="513" t="s">
        <v>2596</v>
      </c>
      <c r="K149" s="331"/>
    </row>
    <row r="150" spans="1:12" ht="16.5" customHeight="1">
      <c r="A150" s="326">
        <v>140</v>
      </c>
      <c r="B150" s="195" t="s">
        <v>23</v>
      </c>
      <c r="C150" s="176" t="s">
        <v>335</v>
      </c>
      <c r="D150" s="176" t="s">
        <v>2627</v>
      </c>
      <c r="E150" s="178"/>
      <c r="F150" s="172" t="s">
        <v>11</v>
      </c>
      <c r="G150" s="187"/>
      <c r="H150" s="179"/>
      <c r="I150" s="181" t="s">
        <v>2635</v>
      </c>
      <c r="J150" s="679" t="s">
        <v>3184</v>
      </c>
      <c r="K150" s="331"/>
    </row>
    <row r="151" spans="1:12" ht="16.5" customHeight="1">
      <c r="A151" s="326">
        <v>141</v>
      </c>
      <c r="B151" s="195" t="s">
        <v>23</v>
      </c>
      <c r="C151" s="176" t="s">
        <v>335</v>
      </c>
      <c r="D151" s="176" t="s">
        <v>2480</v>
      </c>
      <c r="E151" s="176"/>
      <c r="F151" s="172" t="s">
        <v>11</v>
      </c>
      <c r="G151" s="187"/>
      <c r="H151" s="179"/>
      <c r="I151" s="515" t="s">
        <v>2608</v>
      </c>
      <c r="J151" s="513"/>
      <c r="K151" s="331"/>
    </row>
    <row r="152" spans="1:12" s="115" customFormat="1" ht="16.5" customHeight="1">
      <c r="A152" s="326">
        <v>142</v>
      </c>
      <c r="B152" s="195" t="s">
        <v>23</v>
      </c>
      <c r="C152" s="369" t="s">
        <v>1741</v>
      </c>
      <c r="D152" s="370" t="s">
        <v>2387</v>
      </c>
      <c r="E152" s="168"/>
      <c r="F152" s="172" t="s">
        <v>11</v>
      </c>
      <c r="G152" s="169"/>
      <c r="H152" s="424" t="s">
        <v>1318</v>
      </c>
      <c r="I152" s="372"/>
      <c r="J152" s="373" t="s">
        <v>3359</v>
      </c>
      <c r="K152" s="374" t="s">
        <v>3371</v>
      </c>
      <c r="L152" s="114"/>
    </row>
    <row r="153" spans="1:12" s="115" customFormat="1" ht="16.5" customHeight="1">
      <c r="A153" s="326">
        <v>143</v>
      </c>
      <c r="B153" s="195" t="s">
        <v>23</v>
      </c>
      <c r="C153" s="369" t="s">
        <v>395</v>
      </c>
      <c r="D153" s="420" t="s">
        <v>1918</v>
      </c>
      <c r="E153" s="168"/>
      <c r="F153" s="329" t="s">
        <v>11</v>
      </c>
      <c r="G153" s="169"/>
      <c r="H153" s="420" t="s">
        <v>1918</v>
      </c>
      <c r="I153" s="372"/>
      <c r="J153" s="843" t="s">
        <v>3360</v>
      </c>
      <c r="K153" s="378" t="s">
        <v>1930</v>
      </c>
      <c r="L153" s="101"/>
    </row>
    <row r="154" spans="1:12" s="115" customFormat="1" ht="16.5" customHeight="1">
      <c r="A154" s="326">
        <v>144</v>
      </c>
      <c r="B154" s="413" t="s">
        <v>23</v>
      </c>
      <c r="C154" s="369" t="s">
        <v>1741</v>
      </c>
      <c r="D154" s="414" t="s">
        <v>1919</v>
      </c>
      <c r="E154" s="168"/>
      <c r="F154" s="329" t="s">
        <v>11</v>
      </c>
      <c r="G154" s="169"/>
      <c r="H154" s="414" t="s">
        <v>1919</v>
      </c>
      <c r="I154" s="415"/>
      <c r="J154" s="844"/>
      <c r="K154" s="416"/>
      <c r="L154" s="114"/>
    </row>
    <row r="155" spans="1:12" s="115" customFormat="1" ht="16.5" customHeight="1">
      <c r="A155" s="326">
        <v>145</v>
      </c>
      <c r="B155" s="195" t="s">
        <v>23</v>
      </c>
      <c r="C155" s="369" t="s">
        <v>395</v>
      </c>
      <c r="D155" s="377" t="s">
        <v>1920</v>
      </c>
      <c r="E155" s="168"/>
      <c r="F155" s="329" t="s">
        <v>11</v>
      </c>
      <c r="G155" s="169"/>
      <c r="H155" s="377" t="s">
        <v>1920</v>
      </c>
      <c r="I155" s="372"/>
      <c r="J155" s="844"/>
      <c r="K155" s="378"/>
      <c r="L155" s="101"/>
    </row>
    <row r="156" spans="1:12" s="115" customFormat="1" ht="16.5" customHeight="1">
      <c r="A156" s="326">
        <v>146</v>
      </c>
      <c r="B156" s="195" t="s">
        <v>23</v>
      </c>
      <c r="C156" s="369" t="s">
        <v>395</v>
      </c>
      <c r="D156" s="377" t="s">
        <v>1921</v>
      </c>
      <c r="E156" s="168"/>
      <c r="F156" s="329" t="s">
        <v>3370</v>
      </c>
      <c r="G156" s="169"/>
      <c r="H156" s="377" t="s">
        <v>1921</v>
      </c>
      <c r="I156" s="372"/>
      <c r="J156" s="844"/>
      <c r="K156" s="378"/>
      <c r="L156" s="101"/>
    </row>
    <row r="157" spans="1:12" s="115" customFormat="1" ht="16.5" customHeight="1">
      <c r="A157" s="326">
        <v>147</v>
      </c>
      <c r="B157" s="195" t="s">
        <v>23</v>
      </c>
      <c r="C157" s="369" t="s">
        <v>395</v>
      </c>
      <c r="D157" s="377" t="s">
        <v>1922</v>
      </c>
      <c r="E157" s="168"/>
      <c r="F157" s="329" t="s">
        <v>11</v>
      </c>
      <c r="G157" s="169"/>
      <c r="H157" s="377" t="s">
        <v>1922</v>
      </c>
      <c r="I157" s="372"/>
      <c r="J157" s="844"/>
      <c r="K157" s="378"/>
      <c r="L157" s="101"/>
    </row>
    <row r="158" spans="1:12" s="115" customFormat="1" ht="16.5" customHeight="1">
      <c r="A158" s="326">
        <v>148</v>
      </c>
      <c r="B158" s="195" t="s">
        <v>23</v>
      </c>
      <c r="C158" s="369" t="s">
        <v>395</v>
      </c>
      <c r="D158" s="377" t="s">
        <v>1923</v>
      </c>
      <c r="E158" s="168"/>
      <c r="F158" s="329" t="s">
        <v>11</v>
      </c>
      <c r="G158" s="169"/>
      <c r="H158" s="377" t="s">
        <v>1923</v>
      </c>
      <c r="I158" s="372"/>
      <c r="J158" s="844"/>
      <c r="K158" s="378"/>
      <c r="L158" s="101"/>
    </row>
    <row r="159" spans="1:12" s="115" customFormat="1" ht="16.5" customHeight="1">
      <c r="A159" s="326">
        <v>149</v>
      </c>
      <c r="B159" s="195" t="s">
        <v>23</v>
      </c>
      <c r="C159" s="369" t="s">
        <v>395</v>
      </c>
      <c r="D159" s="377" t="s">
        <v>1924</v>
      </c>
      <c r="E159" s="168"/>
      <c r="F159" s="329" t="s">
        <v>11</v>
      </c>
      <c r="G159" s="169"/>
      <c r="H159" s="377" t="s">
        <v>1924</v>
      </c>
      <c r="I159" s="372"/>
      <c r="J159" s="844"/>
      <c r="K159" s="378"/>
      <c r="L159" s="101"/>
    </row>
    <row r="160" spans="1:12" s="115" customFormat="1" ht="16.5" customHeight="1">
      <c r="A160" s="326">
        <v>150</v>
      </c>
      <c r="B160" s="195" t="s">
        <v>23</v>
      </c>
      <c r="C160" s="369" t="s">
        <v>395</v>
      </c>
      <c r="D160" s="377" t="s">
        <v>1925</v>
      </c>
      <c r="E160" s="168"/>
      <c r="F160" s="329" t="s">
        <v>11</v>
      </c>
      <c r="G160" s="169"/>
      <c r="H160" s="377" t="s">
        <v>1925</v>
      </c>
      <c r="I160" s="372"/>
      <c r="J160" s="844"/>
      <c r="K160" s="378"/>
      <c r="L160" s="101"/>
    </row>
    <row r="161" spans="1:12" s="115" customFormat="1" ht="16.5" customHeight="1">
      <c r="A161" s="326">
        <v>151</v>
      </c>
      <c r="B161" s="195" t="s">
        <v>23</v>
      </c>
      <c r="C161" s="369" t="s">
        <v>395</v>
      </c>
      <c r="D161" s="377" t="s">
        <v>1926</v>
      </c>
      <c r="E161" s="168"/>
      <c r="F161" s="329" t="s">
        <v>11</v>
      </c>
      <c r="G161" s="169"/>
      <c r="H161" s="377" t="s">
        <v>1926</v>
      </c>
      <c r="I161" s="372"/>
      <c r="J161" s="844"/>
      <c r="K161" s="378"/>
      <c r="L161" s="101"/>
    </row>
    <row r="162" spans="1:12" s="115" customFormat="1" ht="16.5" customHeight="1">
      <c r="A162" s="326">
        <v>152</v>
      </c>
      <c r="B162" s="195" t="s">
        <v>23</v>
      </c>
      <c r="C162" s="369" t="s">
        <v>395</v>
      </c>
      <c r="D162" s="377" t="s">
        <v>1927</v>
      </c>
      <c r="E162" s="168"/>
      <c r="F162" s="329" t="s">
        <v>11</v>
      </c>
      <c r="G162" s="169"/>
      <c r="H162" s="377" t="s">
        <v>1927</v>
      </c>
      <c r="I162" s="372"/>
      <c r="J162" s="844"/>
      <c r="K162" s="378"/>
      <c r="L162" s="101"/>
    </row>
    <row r="163" spans="1:12" s="115" customFormat="1" ht="16.5" customHeight="1">
      <c r="A163" s="326">
        <v>153</v>
      </c>
      <c r="B163" s="195" t="s">
        <v>23</v>
      </c>
      <c r="C163" s="369" t="s">
        <v>395</v>
      </c>
      <c r="D163" s="377" t="s">
        <v>1928</v>
      </c>
      <c r="E163" s="168"/>
      <c r="F163" s="329" t="s">
        <v>11</v>
      </c>
      <c r="G163" s="169"/>
      <c r="H163" s="377" t="s">
        <v>1928</v>
      </c>
      <c r="I163" s="372"/>
      <c r="J163" s="844"/>
      <c r="K163" s="378"/>
      <c r="L163" s="101"/>
    </row>
    <row r="164" spans="1:12" s="115" customFormat="1" ht="16.5" customHeight="1">
      <c r="A164" s="326">
        <v>154</v>
      </c>
      <c r="B164" s="195" t="s">
        <v>23</v>
      </c>
      <c r="C164" s="369" t="s">
        <v>395</v>
      </c>
      <c r="D164" s="377" t="s">
        <v>1929</v>
      </c>
      <c r="E164" s="168"/>
      <c r="F164" s="329" t="s">
        <v>11</v>
      </c>
      <c r="G164" s="169"/>
      <c r="H164" s="377" t="s">
        <v>1929</v>
      </c>
      <c r="I164" s="372"/>
      <c r="J164" s="845"/>
      <c r="K164" s="378"/>
      <c r="L164" s="101"/>
    </row>
    <row r="165" spans="1:12" s="115" customFormat="1" ht="16.5" customHeight="1">
      <c r="A165" s="326">
        <v>155</v>
      </c>
      <c r="B165" s="195" t="s">
        <v>23</v>
      </c>
      <c r="C165" s="369" t="s">
        <v>395</v>
      </c>
      <c r="D165" s="424" t="s">
        <v>1934</v>
      </c>
      <c r="E165" s="168"/>
      <c r="F165" s="329" t="s">
        <v>11</v>
      </c>
      <c r="G165" s="169"/>
      <c r="H165" s="424" t="s">
        <v>1934</v>
      </c>
      <c r="I165" s="372"/>
      <c r="J165" s="719" t="s">
        <v>3352</v>
      </c>
      <c r="K165" s="376" t="s">
        <v>1743</v>
      </c>
      <c r="L165" s="114"/>
    </row>
    <row r="166" spans="1:12" s="115" customFormat="1" ht="16.5" customHeight="1">
      <c r="A166" s="326">
        <v>156</v>
      </c>
      <c r="B166" s="418" t="s">
        <v>23</v>
      </c>
      <c r="C166" s="369" t="s">
        <v>395</v>
      </c>
      <c r="D166" s="425" t="s">
        <v>1935</v>
      </c>
      <c r="E166" s="449" t="s">
        <v>2171</v>
      </c>
      <c r="F166" s="329" t="s">
        <v>11</v>
      </c>
      <c r="G166" s="169"/>
      <c r="H166" s="425" t="s">
        <v>1935</v>
      </c>
      <c r="I166" s="415"/>
      <c r="J166" s="719" t="s">
        <v>3353</v>
      </c>
      <c r="K166" s="376" t="s">
        <v>1743</v>
      </c>
      <c r="L166" s="114"/>
    </row>
    <row r="167" spans="1:12" s="115" customFormat="1" ht="16.5" customHeight="1">
      <c r="A167" s="326">
        <v>157</v>
      </c>
      <c r="B167" s="195" t="s">
        <v>23</v>
      </c>
      <c r="C167" s="369" t="s">
        <v>395</v>
      </c>
      <c r="D167" s="426" t="s">
        <v>1932</v>
      </c>
      <c r="E167" s="449"/>
      <c r="F167" s="329" t="s">
        <v>11</v>
      </c>
      <c r="G167" s="169"/>
      <c r="H167" s="426" t="s">
        <v>1932</v>
      </c>
      <c r="I167" s="372"/>
      <c r="J167" s="866" t="s">
        <v>3354</v>
      </c>
      <c r="K167" s="376" t="s">
        <v>3355</v>
      </c>
      <c r="L167" s="114"/>
    </row>
    <row r="168" spans="1:12" s="115" customFormat="1" ht="16.5" customHeight="1">
      <c r="A168" s="326">
        <v>158</v>
      </c>
      <c r="B168" s="419" t="s">
        <v>23</v>
      </c>
      <c r="C168" s="369" t="s">
        <v>395</v>
      </c>
      <c r="D168" s="426" t="s">
        <v>1933</v>
      </c>
      <c r="E168" s="449"/>
      <c r="F168" s="329" t="s">
        <v>11</v>
      </c>
      <c r="G168" s="169"/>
      <c r="H168" s="426" t="s">
        <v>1933</v>
      </c>
      <c r="I168" s="372"/>
      <c r="J168" s="867"/>
      <c r="K168" s="376" t="s">
        <v>3355</v>
      </c>
      <c r="L168" s="114"/>
    </row>
    <row r="169" spans="1:12" s="115" customFormat="1" ht="16.5" customHeight="1">
      <c r="A169" s="326">
        <v>159</v>
      </c>
      <c r="B169" s="195" t="s">
        <v>23</v>
      </c>
      <c r="C169" s="369" t="s">
        <v>395</v>
      </c>
      <c r="D169" s="424" t="s">
        <v>1910</v>
      </c>
      <c r="E169" s="449"/>
      <c r="F169" s="329" t="s">
        <v>11</v>
      </c>
      <c r="G169" s="169"/>
      <c r="H169" s="424" t="s">
        <v>1910</v>
      </c>
      <c r="I169" s="372"/>
      <c r="J169" s="375"/>
      <c r="K169" s="376" t="s">
        <v>1931</v>
      </c>
      <c r="L169" s="114"/>
    </row>
    <row r="170" spans="1:12" s="115" customFormat="1" ht="16.5" customHeight="1">
      <c r="A170" s="326">
        <v>160</v>
      </c>
      <c r="B170" s="195" t="s">
        <v>23</v>
      </c>
      <c r="C170" s="369" t="s">
        <v>395</v>
      </c>
      <c r="D170" s="424" t="s">
        <v>2393</v>
      </c>
      <c r="E170" s="449" t="s">
        <v>1956</v>
      </c>
      <c r="F170" s="329" t="s">
        <v>11</v>
      </c>
      <c r="G170" s="169"/>
      <c r="H170" s="424" t="s">
        <v>1958</v>
      </c>
      <c r="I170" s="372"/>
      <c r="J170" s="719" t="s">
        <v>3364</v>
      </c>
      <c r="K170" s="376" t="s">
        <v>1913</v>
      </c>
      <c r="L170" s="114"/>
    </row>
    <row r="171" spans="1:12" s="115" customFormat="1" ht="16.5" customHeight="1">
      <c r="A171" s="326">
        <v>161</v>
      </c>
      <c r="B171" s="352" t="s">
        <v>23</v>
      </c>
      <c r="C171" s="369" t="s">
        <v>1741</v>
      </c>
      <c r="D171" s="370" t="s">
        <v>1860</v>
      </c>
      <c r="E171" s="168"/>
      <c r="F171" s="329" t="s">
        <v>11</v>
      </c>
      <c r="G171" s="169"/>
      <c r="H171" s="426" t="s">
        <v>1908</v>
      </c>
      <c r="I171" s="372"/>
      <c r="J171" s="719" t="s">
        <v>3357</v>
      </c>
      <c r="K171" s="376"/>
      <c r="L171" s="114"/>
    </row>
    <row r="172" spans="1:12" s="115" customFormat="1" ht="16.5" customHeight="1">
      <c r="A172" s="326">
        <v>162</v>
      </c>
      <c r="B172" s="352" t="s">
        <v>23</v>
      </c>
      <c r="C172" s="369" t="s">
        <v>395</v>
      </c>
      <c r="D172" s="370" t="s">
        <v>1861</v>
      </c>
      <c r="E172" s="168"/>
      <c r="F172" s="329" t="s">
        <v>11</v>
      </c>
      <c r="G172" s="169"/>
      <c r="H172" s="426" t="s">
        <v>1911</v>
      </c>
      <c r="I172" s="372"/>
      <c r="J172" s="719" t="s">
        <v>3358</v>
      </c>
      <c r="K172" s="376"/>
      <c r="L172" s="114"/>
    </row>
    <row r="173" spans="1:12" s="115" customFormat="1" ht="16.5" customHeight="1">
      <c r="A173" s="326">
        <v>163</v>
      </c>
      <c r="B173" s="352" t="s">
        <v>23</v>
      </c>
      <c r="C173" s="369" t="s">
        <v>395</v>
      </c>
      <c r="D173" s="370" t="s">
        <v>1862</v>
      </c>
      <c r="E173" s="168"/>
      <c r="F173" s="329" t="s">
        <v>11</v>
      </c>
      <c r="G173" s="169"/>
      <c r="H173" s="426" t="s">
        <v>1909</v>
      </c>
      <c r="I173" s="372"/>
      <c r="J173" s="719" t="s">
        <v>3363</v>
      </c>
      <c r="K173" s="376"/>
      <c r="L173" s="114"/>
    </row>
    <row r="174" spans="1:12" s="115" customFormat="1" ht="16.5" customHeight="1">
      <c r="A174" s="326">
        <v>164</v>
      </c>
      <c r="B174" s="720" t="s">
        <v>23</v>
      </c>
      <c r="C174" s="369" t="s">
        <v>395</v>
      </c>
      <c r="D174" s="370" t="s">
        <v>1863</v>
      </c>
      <c r="E174" s="168"/>
      <c r="F174" s="329" t="s">
        <v>11</v>
      </c>
      <c r="G174" s="169"/>
      <c r="H174" s="426" t="s">
        <v>3361</v>
      </c>
      <c r="I174" s="372"/>
      <c r="J174" s="719" t="s">
        <v>3362</v>
      </c>
      <c r="K174" s="376"/>
      <c r="L174" s="114"/>
    </row>
    <row r="175" spans="1:12" s="115" customFormat="1" ht="16.5" customHeight="1">
      <c r="A175" s="326">
        <v>165</v>
      </c>
      <c r="B175" s="195" t="s">
        <v>23</v>
      </c>
      <c r="C175" s="369" t="s">
        <v>395</v>
      </c>
      <c r="D175" s="377" t="s">
        <v>2394</v>
      </c>
      <c r="E175" s="168" t="s">
        <v>1654</v>
      </c>
      <c r="F175" s="329" t="s">
        <v>11</v>
      </c>
      <c r="G175" s="169"/>
      <c r="H175" s="424" t="s">
        <v>1319</v>
      </c>
      <c r="I175" s="372"/>
      <c r="J175" s="846" t="s">
        <v>3356</v>
      </c>
      <c r="K175" s="378"/>
      <c r="L175" s="101"/>
    </row>
    <row r="176" spans="1:12" s="115" customFormat="1" ht="16.5" customHeight="1">
      <c r="A176" s="326">
        <v>166</v>
      </c>
      <c r="B176" s="195" t="s">
        <v>23</v>
      </c>
      <c r="C176" s="369" t="s">
        <v>395</v>
      </c>
      <c r="D176" s="377" t="s">
        <v>1656</v>
      </c>
      <c r="E176" s="168" t="s">
        <v>1655</v>
      </c>
      <c r="F176" s="329" t="s">
        <v>11</v>
      </c>
      <c r="G176" s="169"/>
      <c r="H176" s="424" t="s">
        <v>1320</v>
      </c>
      <c r="I176" s="372"/>
      <c r="J176" s="847"/>
      <c r="K176" s="378"/>
      <c r="L176" s="101"/>
    </row>
    <row r="177" spans="1:12" s="115" customFormat="1" ht="16.5" customHeight="1">
      <c r="A177" s="326">
        <v>167</v>
      </c>
      <c r="B177" s="195" t="s">
        <v>23</v>
      </c>
      <c r="C177" s="369" t="s">
        <v>395</v>
      </c>
      <c r="D177" s="377" t="s">
        <v>1936</v>
      </c>
      <c r="E177" s="168"/>
      <c r="F177" s="329" t="s">
        <v>11</v>
      </c>
      <c r="G177" s="169"/>
      <c r="H177" s="377" t="s">
        <v>1936</v>
      </c>
      <c r="I177" s="372"/>
      <c r="J177" s="847"/>
      <c r="K177" s="378"/>
      <c r="L177" s="101"/>
    </row>
    <row r="178" spans="1:12" s="115" customFormat="1" ht="16.5" customHeight="1">
      <c r="A178" s="326">
        <v>168</v>
      </c>
      <c r="B178" s="195" t="s">
        <v>23</v>
      </c>
      <c r="C178" s="369" t="s">
        <v>395</v>
      </c>
      <c r="D178" s="377" t="s">
        <v>2348</v>
      </c>
      <c r="E178" s="168"/>
      <c r="F178" s="329" t="s">
        <v>11</v>
      </c>
      <c r="G178" s="169"/>
      <c r="H178" s="377" t="s">
        <v>1937</v>
      </c>
      <c r="I178" s="372"/>
      <c r="J178" s="847"/>
      <c r="K178" s="378"/>
      <c r="L178" s="101"/>
    </row>
    <row r="179" spans="1:12" s="115" customFormat="1" ht="16.5" customHeight="1">
      <c r="A179" s="326">
        <v>169</v>
      </c>
      <c r="B179" s="195" t="s">
        <v>23</v>
      </c>
      <c r="C179" s="369" t="s">
        <v>395</v>
      </c>
      <c r="D179" s="377" t="s">
        <v>2349</v>
      </c>
      <c r="E179" s="168"/>
      <c r="F179" s="329" t="s">
        <v>11</v>
      </c>
      <c r="G179" s="169"/>
      <c r="H179" s="377" t="s">
        <v>1938</v>
      </c>
      <c r="I179" s="372"/>
      <c r="J179" s="847"/>
      <c r="K179" s="378"/>
      <c r="L179" s="101"/>
    </row>
    <row r="180" spans="1:12" s="115" customFormat="1" ht="16.5" customHeight="1">
      <c r="A180" s="326">
        <v>170</v>
      </c>
      <c r="B180" s="195" t="s">
        <v>23</v>
      </c>
      <c r="C180" s="369" t="s">
        <v>395</v>
      </c>
      <c r="D180" s="377" t="s">
        <v>1939</v>
      </c>
      <c r="E180" s="371"/>
      <c r="F180" s="329" t="s">
        <v>11</v>
      </c>
      <c r="G180" s="169"/>
      <c r="H180" s="377" t="s">
        <v>1939</v>
      </c>
      <c r="I180" s="372"/>
      <c r="J180" s="847"/>
      <c r="K180" s="378"/>
      <c r="L180" s="101"/>
    </row>
    <row r="181" spans="1:12" s="115" customFormat="1" ht="16.5" customHeight="1">
      <c r="A181" s="326">
        <v>171</v>
      </c>
      <c r="B181" s="195" t="s">
        <v>23</v>
      </c>
      <c r="C181" s="369" t="s">
        <v>395</v>
      </c>
      <c r="D181" s="377" t="s">
        <v>1940</v>
      </c>
      <c r="E181" s="371"/>
      <c r="F181" s="329" t="s">
        <v>11</v>
      </c>
      <c r="G181" s="169"/>
      <c r="H181" s="377" t="s">
        <v>1940</v>
      </c>
      <c r="I181" s="372"/>
      <c r="J181" s="847"/>
      <c r="K181" s="378"/>
      <c r="L181" s="101"/>
    </row>
    <row r="182" spans="1:12" s="115" customFormat="1" ht="16.5" customHeight="1">
      <c r="A182" s="326">
        <v>172</v>
      </c>
      <c r="B182" s="195" t="s">
        <v>23</v>
      </c>
      <c r="C182" s="369" t="s">
        <v>395</v>
      </c>
      <c r="D182" s="377" t="s">
        <v>1941</v>
      </c>
      <c r="E182" s="371"/>
      <c r="F182" s="329" t="s">
        <v>11</v>
      </c>
      <c r="G182" s="169"/>
      <c r="H182" s="377" t="s">
        <v>1941</v>
      </c>
      <c r="I182" s="372"/>
      <c r="J182" s="847"/>
      <c r="K182" s="378"/>
      <c r="L182" s="101"/>
    </row>
    <row r="183" spans="1:12" s="115" customFormat="1" ht="16.5" customHeight="1">
      <c r="A183" s="326">
        <v>173</v>
      </c>
      <c r="B183" s="195" t="s">
        <v>23</v>
      </c>
      <c r="C183" s="369" t="s">
        <v>395</v>
      </c>
      <c r="D183" s="377" t="s">
        <v>1942</v>
      </c>
      <c r="E183" s="371"/>
      <c r="F183" s="329" t="s">
        <v>11</v>
      </c>
      <c r="G183" s="169"/>
      <c r="H183" s="377" t="s">
        <v>1942</v>
      </c>
      <c r="I183" s="372"/>
      <c r="J183" s="847"/>
      <c r="K183" s="378"/>
      <c r="L183" s="101"/>
    </row>
    <row r="184" spans="1:12" s="115" customFormat="1" ht="16.5" customHeight="1">
      <c r="A184" s="326">
        <v>174</v>
      </c>
      <c r="B184" s="195" t="s">
        <v>23</v>
      </c>
      <c r="C184" s="369" t="s">
        <v>395</v>
      </c>
      <c r="D184" s="377" t="s">
        <v>1943</v>
      </c>
      <c r="E184" s="371"/>
      <c r="F184" s="329" t="s">
        <v>11</v>
      </c>
      <c r="G184" s="169"/>
      <c r="H184" s="377" t="s">
        <v>1943</v>
      </c>
      <c r="I184" s="372"/>
      <c r="J184" s="847"/>
      <c r="K184" s="378"/>
      <c r="L184" s="101"/>
    </row>
    <row r="185" spans="1:12" s="115" customFormat="1" ht="16.5" customHeight="1">
      <c r="A185" s="326">
        <v>175</v>
      </c>
      <c r="B185" s="195" t="s">
        <v>23</v>
      </c>
      <c r="C185" s="369" t="s">
        <v>395</v>
      </c>
      <c r="D185" s="377" t="s">
        <v>1944</v>
      </c>
      <c r="E185" s="371"/>
      <c r="F185" s="329" t="s">
        <v>11</v>
      </c>
      <c r="G185" s="169"/>
      <c r="H185" s="377" t="s">
        <v>1944</v>
      </c>
      <c r="I185" s="372"/>
      <c r="J185" s="847"/>
      <c r="K185" s="378"/>
      <c r="L185" s="101"/>
    </row>
    <row r="186" spans="1:12" s="115" customFormat="1" ht="16.5" customHeight="1">
      <c r="A186" s="326">
        <v>176</v>
      </c>
      <c r="B186" s="195" t="s">
        <v>23</v>
      </c>
      <c r="C186" s="369" t="s">
        <v>395</v>
      </c>
      <c r="D186" s="377" t="s">
        <v>1945</v>
      </c>
      <c r="E186" s="371"/>
      <c r="F186" s="329" t="s">
        <v>11</v>
      </c>
      <c r="G186" s="169"/>
      <c r="H186" s="377" t="s">
        <v>1945</v>
      </c>
      <c r="I186" s="372"/>
      <c r="J186" s="847"/>
      <c r="K186" s="378"/>
      <c r="L186" s="101"/>
    </row>
    <row r="187" spans="1:12" s="115" customFormat="1" ht="16.5" customHeight="1">
      <c r="A187" s="326">
        <v>177</v>
      </c>
      <c r="B187" s="195" t="s">
        <v>23</v>
      </c>
      <c r="C187" s="369" t="s">
        <v>395</v>
      </c>
      <c r="D187" s="377" t="s">
        <v>1946</v>
      </c>
      <c r="E187" s="371"/>
      <c r="F187" s="329" t="s">
        <v>11</v>
      </c>
      <c r="G187" s="169"/>
      <c r="H187" s="377" t="s">
        <v>1946</v>
      </c>
      <c r="I187" s="372"/>
      <c r="J187" s="847"/>
      <c r="K187" s="378"/>
      <c r="L187" s="101"/>
    </row>
    <row r="188" spans="1:12" s="115" customFormat="1" ht="16.5" customHeight="1">
      <c r="A188" s="326">
        <v>178</v>
      </c>
      <c r="B188" s="195" t="s">
        <v>23</v>
      </c>
      <c r="C188" s="369" t="s">
        <v>395</v>
      </c>
      <c r="D188" s="377" t="s">
        <v>1947</v>
      </c>
      <c r="E188" s="371"/>
      <c r="F188" s="329" t="s">
        <v>11</v>
      </c>
      <c r="G188" s="169"/>
      <c r="H188" s="377" t="s">
        <v>1947</v>
      </c>
      <c r="I188" s="372"/>
      <c r="J188" s="847"/>
      <c r="K188" s="378"/>
      <c r="L188" s="101"/>
    </row>
    <row r="189" spans="1:12" s="115" customFormat="1" ht="16.5" customHeight="1">
      <c r="A189" s="326">
        <v>179</v>
      </c>
      <c r="B189" s="195" t="s">
        <v>23</v>
      </c>
      <c r="C189" s="369" t="s">
        <v>395</v>
      </c>
      <c r="D189" s="377" t="s">
        <v>1948</v>
      </c>
      <c r="E189" s="371"/>
      <c r="F189" s="329" t="s">
        <v>11</v>
      </c>
      <c r="G189" s="169"/>
      <c r="H189" s="377" t="s">
        <v>1948</v>
      </c>
      <c r="I189" s="372"/>
      <c r="J189" s="847"/>
      <c r="K189" s="379"/>
      <c r="L189" s="101"/>
    </row>
    <row r="190" spans="1:12" s="115" customFormat="1" ht="16.5" customHeight="1">
      <c r="A190" s="326">
        <v>180</v>
      </c>
      <c r="B190" s="195" t="s">
        <v>23</v>
      </c>
      <c r="C190" s="369" t="s">
        <v>395</v>
      </c>
      <c r="D190" s="377" t="s">
        <v>1949</v>
      </c>
      <c r="E190" s="371"/>
      <c r="F190" s="329" t="s">
        <v>11</v>
      </c>
      <c r="G190" s="169"/>
      <c r="H190" s="377" t="s">
        <v>1949</v>
      </c>
      <c r="I190" s="372"/>
      <c r="J190" s="847"/>
      <c r="K190" s="379"/>
      <c r="L190" s="101"/>
    </row>
    <row r="191" spans="1:12" s="115" customFormat="1" ht="16.5" customHeight="1">
      <c r="A191" s="326">
        <v>181</v>
      </c>
      <c r="B191" s="195" t="s">
        <v>23</v>
      </c>
      <c r="C191" s="369" t="s">
        <v>395</v>
      </c>
      <c r="D191" s="377" t="s">
        <v>1950</v>
      </c>
      <c r="E191" s="371"/>
      <c r="F191" s="329" t="s">
        <v>11</v>
      </c>
      <c r="G191" s="169"/>
      <c r="H191" s="377" t="s">
        <v>1950</v>
      </c>
      <c r="I191" s="372"/>
      <c r="J191" s="847"/>
      <c r="K191" s="379"/>
      <c r="L191" s="101"/>
    </row>
    <row r="192" spans="1:12" s="115" customFormat="1" ht="16.5" customHeight="1">
      <c r="A192" s="326">
        <v>182</v>
      </c>
      <c r="B192" s="419" t="s">
        <v>23</v>
      </c>
      <c r="C192" s="369" t="s">
        <v>395</v>
      </c>
      <c r="D192" s="423" t="s">
        <v>1951</v>
      </c>
      <c r="E192" s="168"/>
      <c r="F192" s="329" t="s">
        <v>11</v>
      </c>
      <c r="G192" s="169"/>
      <c r="H192" s="423" t="s">
        <v>1951</v>
      </c>
      <c r="I192" s="372"/>
      <c r="J192" s="847"/>
      <c r="K192" s="379"/>
      <c r="L192" s="101"/>
    </row>
    <row r="193" spans="1:12" s="115" customFormat="1" ht="16.5" customHeight="1">
      <c r="A193" s="326">
        <v>183</v>
      </c>
      <c r="B193" s="419" t="s">
        <v>23</v>
      </c>
      <c r="C193" s="369" t="s">
        <v>395</v>
      </c>
      <c r="D193" s="423" t="s">
        <v>1952</v>
      </c>
      <c r="E193" s="168"/>
      <c r="F193" s="329" t="s">
        <v>11</v>
      </c>
      <c r="G193" s="169"/>
      <c r="H193" s="423" t="s">
        <v>1952</v>
      </c>
      <c r="I193" s="372"/>
      <c r="J193" s="847"/>
      <c r="K193" s="379"/>
      <c r="L193" s="101"/>
    </row>
    <row r="194" spans="1:12" s="115" customFormat="1" ht="16.5" customHeight="1">
      <c r="A194" s="326">
        <v>184</v>
      </c>
      <c r="B194" s="419" t="s">
        <v>23</v>
      </c>
      <c r="C194" s="369" t="s">
        <v>395</v>
      </c>
      <c r="D194" s="423" t="s">
        <v>1953</v>
      </c>
      <c r="E194" s="168"/>
      <c r="F194" s="329" t="s">
        <v>11</v>
      </c>
      <c r="G194" s="169"/>
      <c r="H194" s="423" t="s">
        <v>1953</v>
      </c>
      <c r="I194" s="372"/>
      <c r="J194" s="847"/>
      <c r="K194" s="379"/>
      <c r="L194" s="101"/>
    </row>
    <row r="195" spans="1:12" s="115" customFormat="1" ht="16.5" customHeight="1">
      <c r="A195" s="326">
        <v>185</v>
      </c>
      <c r="B195" s="419" t="s">
        <v>23</v>
      </c>
      <c r="C195" s="369" t="s">
        <v>395</v>
      </c>
      <c r="D195" s="423" t="s">
        <v>1954</v>
      </c>
      <c r="E195" s="168"/>
      <c r="F195" s="329" t="s">
        <v>11</v>
      </c>
      <c r="G195" s="169"/>
      <c r="H195" s="423" t="s">
        <v>1954</v>
      </c>
      <c r="I195" s="372"/>
      <c r="J195" s="847"/>
      <c r="K195" s="379"/>
      <c r="L195" s="101"/>
    </row>
    <row r="196" spans="1:12" s="115" customFormat="1" ht="16.5" customHeight="1">
      <c r="A196" s="326">
        <v>186</v>
      </c>
      <c r="B196" s="419" t="s">
        <v>23</v>
      </c>
      <c r="C196" s="369" t="s">
        <v>395</v>
      </c>
      <c r="D196" s="423" t="s">
        <v>1955</v>
      </c>
      <c r="E196" s="421"/>
      <c r="F196" s="329" t="s">
        <v>11</v>
      </c>
      <c r="G196" s="169"/>
      <c r="H196" s="423" t="s">
        <v>1955</v>
      </c>
      <c r="I196" s="372"/>
      <c r="J196" s="848"/>
      <c r="K196" s="379"/>
      <c r="L196" s="101"/>
    </row>
    <row r="197" spans="1:12" ht="16.5" customHeight="1">
      <c r="A197" s="326">
        <v>187</v>
      </c>
      <c r="B197" s="419" t="s">
        <v>23</v>
      </c>
      <c r="C197" s="380" t="s">
        <v>397</v>
      </c>
      <c r="D197" s="422" t="s">
        <v>398</v>
      </c>
      <c r="E197" s="195" t="s">
        <v>399</v>
      </c>
      <c r="F197" s="329" t="s">
        <v>11</v>
      </c>
      <c r="G197" s="169"/>
      <c r="H197" s="197"/>
      <c r="I197" s="364" t="s">
        <v>400</v>
      </c>
      <c r="J197" s="337" t="s">
        <v>1552</v>
      </c>
      <c r="K197" s="858"/>
    </row>
    <row r="198" spans="1:12" ht="16.5" customHeight="1">
      <c r="A198" s="326">
        <v>188</v>
      </c>
      <c r="B198" s="195" t="s">
        <v>23</v>
      </c>
      <c r="C198" s="380" t="s">
        <v>397</v>
      </c>
      <c r="D198" s="196" t="s">
        <v>3342</v>
      </c>
      <c r="E198" s="195" t="s">
        <v>401</v>
      </c>
      <c r="F198" s="329" t="s">
        <v>11</v>
      </c>
      <c r="G198" s="169"/>
      <c r="H198" s="197"/>
      <c r="I198" s="364" t="s">
        <v>402</v>
      </c>
      <c r="J198" s="330"/>
      <c r="K198" s="859"/>
    </row>
    <row r="199" spans="1:12" ht="16.5" customHeight="1">
      <c r="A199" s="326">
        <v>189</v>
      </c>
      <c r="B199" s="195" t="s">
        <v>23</v>
      </c>
      <c r="C199" s="380" t="s">
        <v>397</v>
      </c>
      <c r="D199" s="196" t="s">
        <v>3343</v>
      </c>
      <c r="E199" s="195" t="s">
        <v>401</v>
      </c>
      <c r="F199" s="329" t="s">
        <v>11</v>
      </c>
      <c r="G199" s="169"/>
      <c r="H199" s="197"/>
      <c r="I199" s="364" t="s">
        <v>403</v>
      </c>
      <c r="J199" s="330"/>
      <c r="K199" s="859"/>
    </row>
    <row r="200" spans="1:12" ht="16.5" customHeight="1">
      <c r="A200" s="326">
        <v>190</v>
      </c>
      <c r="B200" s="195" t="s">
        <v>23</v>
      </c>
      <c r="C200" s="380" t="s">
        <v>397</v>
      </c>
      <c r="D200" s="196" t="s">
        <v>404</v>
      </c>
      <c r="E200" s="328"/>
      <c r="F200" s="329" t="s">
        <v>11</v>
      </c>
      <c r="G200" s="169"/>
      <c r="H200" s="197"/>
      <c r="I200" s="332"/>
      <c r="J200" s="330"/>
      <c r="K200" s="859"/>
    </row>
    <row r="201" spans="1:12" ht="16.5" customHeight="1">
      <c r="A201" s="326">
        <v>191</v>
      </c>
      <c r="B201" s="195" t="s">
        <v>23</v>
      </c>
      <c r="C201" s="380" t="s">
        <v>397</v>
      </c>
      <c r="D201" s="196" t="s">
        <v>3340</v>
      </c>
      <c r="E201" s="328"/>
      <c r="F201" s="329" t="s">
        <v>11</v>
      </c>
      <c r="G201" s="169"/>
      <c r="H201" s="197"/>
      <c r="I201" s="332"/>
      <c r="J201" s="330"/>
      <c r="K201" s="859"/>
    </row>
    <row r="202" spans="1:12" ht="16.5" customHeight="1">
      <c r="A202" s="326">
        <v>192</v>
      </c>
      <c r="B202" s="195" t="s">
        <v>23</v>
      </c>
      <c r="C202" s="380" t="s">
        <v>397</v>
      </c>
      <c r="D202" s="196" t="s">
        <v>3341</v>
      </c>
      <c r="E202" s="328"/>
      <c r="F202" s="329" t="s">
        <v>11</v>
      </c>
      <c r="G202" s="169"/>
      <c r="H202" s="197"/>
      <c r="I202" s="332"/>
      <c r="J202" s="330"/>
      <c r="K202" s="857"/>
    </row>
    <row r="203" spans="1:12" ht="16.5" customHeight="1">
      <c r="A203" s="326">
        <v>193</v>
      </c>
      <c r="B203" s="503" t="s">
        <v>23</v>
      </c>
      <c r="C203" s="504" t="s">
        <v>2497</v>
      </c>
      <c r="D203" s="505" t="s">
        <v>2498</v>
      </c>
      <c r="E203" s="506"/>
      <c r="F203" s="507" t="s">
        <v>11</v>
      </c>
      <c r="G203" s="508"/>
      <c r="H203" s="509"/>
      <c r="I203" s="510"/>
      <c r="J203" s="852" t="s">
        <v>2499</v>
      </c>
      <c r="K203" s="855"/>
    </row>
    <row r="204" spans="1:12" ht="16.5" customHeight="1">
      <c r="A204" s="326">
        <v>194</v>
      </c>
      <c r="B204" s="503" t="s">
        <v>23</v>
      </c>
      <c r="C204" s="504" t="s">
        <v>2497</v>
      </c>
      <c r="D204" s="505" t="s">
        <v>2500</v>
      </c>
      <c r="E204" s="503" t="s">
        <v>2501</v>
      </c>
      <c r="F204" s="507" t="s">
        <v>11</v>
      </c>
      <c r="G204" s="508"/>
      <c r="H204" s="509"/>
      <c r="I204" s="510"/>
      <c r="J204" s="853"/>
      <c r="K204" s="856"/>
    </row>
    <row r="205" spans="1:12" ht="16.5" customHeight="1">
      <c r="A205" s="326">
        <v>195</v>
      </c>
      <c r="B205" s="503" t="s">
        <v>23</v>
      </c>
      <c r="C205" s="504" t="s">
        <v>2497</v>
      </c>
      <c r="D205" s="505" t="s">
        <v>2502</v>
      </c>
      <c r="E205" s="503" t="s">
        <v>2503</v>
      </c>
      <c r="F205" s="507" t="s">
        <v>11</v>
      </c>
      <c r="G205" s="508"/>
      <c r="H205" s="509"/>
      <c r="I205" s="510"/>
      <c r="J205" s="853"/>
      <c r="K205" s="856"/>
    </row>
    <row r="206" spans="1:12" ht="16.5" customHeight="1">
      <c r="A206" s="326">
        <v>196</v>
      </c>
      <c r="B206" s="503" t="s">
        <v>23</v>
      </c>
      <c r="C206" s="504" t="s">
        <v>2497</v>
      </c>
      <c r="D206" s="505" t="s">
        <v>2504</v>
      </c>
      <c r="E206" s="503" t="s">
        <v>2505</v>
      </c>
      <c r="F206" s="507" t="s">
        <v>11</v>
      </c>
      <c r="G206" s="508"/>
      <c r="H206" s="509"/>
      <c r="I206" s="510"/>
      <c r="J206" s="853"/>
      <c r="K206" s="856"/>
    </row>
    <row r="207" spans="1:12" ht="16.5" customHeight="1">
      <c r="A207" s="326">
        <v>197</v>
      </c>
      <c r="B207" s="503" t="s">
        <v>23</v>
      </c>
      <c r="C207" s="504" t="s">
        <v>2497</v>
      </c>
      <c r="D207" s="505" t="s">
        <v>2506</v>
      </c>
      <c r="E207" s="503" t="s">
        <v>405</v>
      </c>
      <c r="F207" s="507" t="s">
        <v>11</v>
      </c>
      <c r="G207" s="508"/>
      <c r="H207" s="509"/>
      <c r="I207" s="510"/>
      <c r="J207" s="853"/>
      <c r="K207" s="856"/>
    </row>
    <row r="208" spans="1:12" ht="16.5" customHeight="1">
      <c r="A208" s="326">
        <v>198</v>
      </c>
      <c r="B208" s="503" t="s">
        <v>23</v>
      </c>
      <c r="C208" s="504" t="s">
        <v>2497</v>
      </c>
      <c r="D208" s="505" t="s">
        <v>2507</v>
      </c>
      <c r="E208" s="503" t="s">
        <v>2508</v>
      </c>
      <c r="F208" s="507" t="s">
        <v>11</v>
      </c>
      <c r="G208" s="508"/>
      <c r="H208" s="509"/>
      <c r="I208" s="510"/>
      <c r="J208" s="853"/>
      <c r="K208" s="856"/>
    </row>
    <row r="209" spans="1:11" ht="16.5" customHeight="1">
      <c r="A209" s="326">
        <v>199</v>
      </c>
      <c r="B209" s="503" t="s">
        <v>23</v>
      </c>
      <c r="C209" s="504" t="s">
        <v>2497</v>
      </c>
      <c r="D209" s="505" t="s">
        <v>2509</v>
      </c>
      <c r="E209" s="503" t="s">
        <v>2503</v>
      </c>
      <c r="F209" s="507" t="s">
        <v>11</v>
      </c>
      <c r="G209" s="508"/>
      <c r="H209" s="509"/>
      <c r="I209" s="510"/>
      <c r="J209" s="853"/>
      <c r="K209" s="856"/>
    </row>
    <row r="210" spans="1:11" ht="16.5" customHeight="1">
      <c r="A210" s="326">
        <v>200</v>
      </c>
      <c r="B210" s="503" t="s">
        <v>23</v>
      </c>
      <c r="C210" s="504" t="s">
        <v>2497</v>
      </c>
      <c r="D210" s="505" t="s">
        <v>2510</v>
      </c>
      <c r="E210" s="503" t="s">
        <v>2511</v>
      </c>
      <c r="F210" s="507" t="s">
        <v>11</v>
      </c>
      <c r="G210" s="508"/>
      <c r="H210" s="509"/>
      <c r="I210" s="510"/>
      <c r="J210" s="853"/>
      <c r="K210" s="856"/>
    </row>
    <row r="211" spans="1:11" ht="16.5" customHeight="1">
      <c r="A211" s="326">
        <v>201</v>
      </c>
      <c r="B211" s="503" t="s">
        <v>23</v>
      </c>
      <c r="C211" s="504" t="s">
        <v>2497</v>
      </c>
      <c r="D211" s="505" t="s">
        <v>2512</v>
      </c>
      <c r="E211" s="503" t="s">
        <v>2513</v>
      </c>
      <c r="F211" s="507" t="s">
        <v>11</v>
      </c>
      <c r="G211" s="508"/>
      <c r="H211" s="509"/>
      <c r="I211" s="511"/>
      <c r="J211" s="853"/>
      <c r="K211" s="856"/>
    </row>
    <row r="212" spans="1:11" ht="16.5" customHeight="1">
      <c r="A212" s="326">
        <v>202</v>
      </c>
      <c r="B212" s="503" t="s">
        <v>23</v>
      </c>
      <c r="C212" s="504" t="s">
        <v>2497</v>
      </c>
      <c r="D212" s="505" t="s">
        <v>2514</v>
      </c>
      <c r="E212" s="503" t="s">
        <v>2501</v>
      </c>
      <c r="F212" s="507" t="s">
        <v>11</v>
      </c>
      <c r="G212" s="508"/>
      <c r="H212" s="509"/>
      <c r="I212" s="510"/>
      <c r="J212" s="853"/>
      <c r="K212" s="856"/>
    </row>
    <row r="213" spans="1:11" ht="16.5" customHeight="1">
      <c r="A213" s="326">
        <v>203</v>
      </c>
      <c r="B213" s="503" t="s">
        <v>23</v>
      </c>
      <c r="C213" s="504" t="s">
        <v>2497</v>
      </c>
      <c r="D213" s="505" t="s">
        <v>2515</v>
      </c>
      <c r="E213" s="503" t="s">
        <v>2503</v>
      </c>
      <c r="F213" s="507" t="s">
        <v>11</v>
      </c>
      <c r="G213" s="508"/>
      <c r="H213" s="509"/>
      <c r="I213" s="511"/>
      <c r="J213" s="853"/>
      <c r="K213" s="856"/>
    </row>
    <row r="214" spans="1:11" ht="16.5" customHeight="1">
      <c r="A214" s="326">
        <v>204</v>
      </c>
      <c r="B214" s="503" t="s">
        <v>23</v>
      </c>
      <c r="C214" s="504" t="s">
        <v>2497</v>
      </c>
      <c r="D214" s="505" t="s">
        <v>2516</v>
      </c>
      <c r="E214" s="503" t="s">
        <v>2505</v>
      </c>
      <c r="F214" s="507" t="s">
        <v>11</v>
      </c>
      <c r="G214" s="508"/>
      <c r="H214" s="509"/>
      <c r="I214" s="511"/>
      <c r="J214" s="853"/>
      <c r="K214" s="856"/>
    </row>
    <row r="215" spans="1:11" ht="16.5" customHeight="1">
      <c r="A215" s="326">
        <v>205</v>
      </c>
      <c r="B215" s="503" t="s">
        <v>23</v>
      </c>
      <c r="C215" s="504" t="s">
        <v>2497</v>
      </c>
      <c r="D215" s="505" t="s">
        <v>2517</v>
      </c>
      <c r="E215" s="503" t="s">
        <v>405</v>
      </c>
      <c r="F215" s="507" t="s">
        <v>11</v>
      </c>
      <c r="G215" s="508"/>
      <c r="H215" s="509"/>
      <c r="I215" s="511"/>
      <c r="J215" s="853"/>
      <c r="K215" s="856"/>
    </row>
    <row r="216" spans="1:11" ht="16.5" customHeight="1">
      <c r="A216" s="326">
        <v>206</v>
      </c>
      <c r="B216" s="503" t="s">
        <v>23</v>
      </c>
      <c r="C216" s="504" t="s">
        <v>2497</v>
      </c>
      <c r="D216" s="505" t="s">
        <v>2518</v>
      </c>
      <c r="E216" s="503" t="s">
        <v>2508</v>
      </c>
      <c r="F216" s="507" t="s">
        <v>11</v>
      </c>
      <c r="G216" s="508"/>
      <c r="H216" s="509"/>
      <c r="I216" s="511"/>
      <c r="J216" s="853"/>
      <c r="K216" s="856"/>
    </row>
    <row r="217" spans="1:11" ht="16.5" customHeight="1">
      <c r="A217" s="326">
        <v>207</v>
      </c>
      <c r="B217" s="503" t="s">
        <v>23</v>
      </c>
      <c r="C217" s="504" t="s">
        <v>2497</v>
      </c>
      <c r="D217" s="505" t="s">
        <v>2519</v>
      </c>
      <c r="E217" s="503" t="s">
        <v>2503</v>
      </c>
      <c r="F217" s="507" t="s">
        <v>11</v>
      </c>
      <c r="G217" s="508"/>
      <c r="H217" s="509"/>
      <c r="I217" s="511"/>
      <c r="J217" s="853"/>
      <c r="K217" s="856"/>
    </row>
    <row r="218" spans="1:11" ht="16.5" customHeight="1">
      <c r="A218" s="326">
        <v>208</v>
      </c>
      <c r="B218" s="503" t="s">
        <v>23</v>
      </c>
      <c r="C218" s="504" t="s">
        <v>2497</v>
      </c>
      <c r="D218" s="505" t="s">
        <v>2520</v>
      </c>
      <c r="E218" s="503" t="s">
        <v>2511</v>
      </c>
      <c r="F218" s="507" t="s">
        <v>11</v>
      </c>
      <c r="G218" s="508"/>
      <c r="H218" s="509"/>
      <c r="I218" s="511"/>
      <c r="J218" s="853"/>
      <c r="K218" s="856"/>
    </row>
    <row r="219" spans="1:11" ht="16.5" customHeight="1">
      <c r="A219" s="326">
        <v>209</v>
      </c>
      <c r="B219" s="503" t="s">
        <v>23</v>
      </c>
      <c r="C219" s="504" t="s">
        <v>2497</v>
      </c>
      <c r="D219" s="505" t="s">
        <v>2521</v>
      </c>
      <c r="E219" s="503" t="s">
        <v>2513</v>
      </c>
      <c r="F219" s="507" t="s">
        <v>11</v>
      </c>
      <c r="G219" s="508"/>
      <c r="H219" s="509"/>
      <c r="I219" s="511"/>
      <c r="J219" s="853"/>
      <c r="K219" s="856"/>
    </row>
    <row r="220" spans="1:11" ht="16.5" customHeight="1">
      <c r="A220" s="326">
        <v>210</v>
      </c>
      <c r="B220" s="503" t="s">
        <v>23</v>
      </c>
      <c r="C220" s="504" t="s">
        <v>2497</v>
      </c>
      <c r="D220" s="505" t="s">
        <v>2522</v>
      </c>
      <c r="E220" s="503" t="s">
        <v>2501</v>
      </c>
      <c r="F220" s="507" t="s">
        <v>11</v>
      </c>
      <c r="G220" s="508"/>
      <c r="H220" s="509"/>
      <c r="I220" s="510"/>
      <c r="J220" s="853"/>
      <c r="K220" s="856"/>
    </row>
    <row r="221" spans="1:11" ht="16.5" customHeight="1">
      <c r="A221" s="326">
        <v>211</v>
      </c>
      <c r="B221" s="503" t="s">
        <v>23</v>
      </c>
      <c r="C221" s="504" t="s">
        <v>2497</v>
      </c>
      <c r="D221" s="505" t="s">
        <v>2523</v>
      </c>
      <c r="E221" s="503" t="s">
        <v>2503</v>
      </c>
      <c r="F221" s="507" t="s">
        <v>11</v>
      </c>
      <c r="G221" s="508"/>
      <c r="H221" s="509"/>
      <c r="I221" s="511"/>
      <c r="J221" s="853"/>
      <c r="K221" s="856"/>
    </row>
    <row r="222" spans="1:11" ht="16.5" customHeight="1">
      <c r="A222" s="326">
        <v>212</v>
      </c>
      <c r="B222" s="503" t="s">
        <v>23</v>
      </c>
      <c r="C222" s="504" t="s">
        <v>2497</v>
      </c>
      <c r="D222" s="505" t="s">
        <v>2524</v>
      </c>
      <c r="E222" s="503" t="s">
        <v>2505</v>
      </c>
      <c r="F222" s="507" t="s">
        <v>11</v>
      </c>
      <c r="G222" s="508"/>
      <c r="H222" s="509"/>
      <c r="I222" s="511"/>
      <c r="J222" s="853"/>
      <c r="K222" s="856"/>
    </row>
    <row r="223" spans="1:11" ht="16.5" customHeight="1">
      <c r="A223" s="326">
        <v>213</v>
      </c>
      <c r="B223" s="503" t="s">
        <v>23</v>
      </c>
      <c r="C223" s="504" t="s">
        <v>2497</v>
      </c>
      <c r="D223" s="505" t="s">
        <v>2525</v>
      </c>
      <c r="E223" s="503" t="s">
        <v>405</v>
      </c>
      <c r="F223" s="507" t="s">
        <v>11</v>
      </c>
      <c r="G223" s="508"/>
      <c r="H223" s="509"/>
      <c r="I223" s="511"/>
      <c r="J223" s="853"/>
      <c r="K223" s="856"/>
    </row>
    <row r="224" spans="1:11" ht="16.5" customHeight="1">
      <c r="A224" s="326">
        <v>214</v>
      </c>
      <c r="B224" s="503" t="s">
        <v>23</v>
      </c>
      <c r="C224" s="504" t="s">
        <v>2497</v>
      </c>
      <c r="D224" s="505" t="s">
        <v>2526</v>
      </c>
      <c r="E224" s="503" t="s">
        <v>2508</v>
      </c>
      <c r="F224" s="507" t="s">
        <v>11</v>
      </c>
      <c r="G224" s="508"/>
      <c r="H224" s="509"/>
      <c r="I224" s="511"/>
      <c r="J224" s="853"/>
      <c r="K224" s="856"/>
    </row>
    <row r="225" spans="1:11" ht="16.5" customHeight="1">
      <c r="A225" s="326">
        <v>215</v>
      </c>
      <c r="B225" s="503" t="s">
        <v>23</v>
      </c>
      <c r="C225" s="504" t="s">
        <v>2497</v>
      </c>
      <c r="D225" s="505" t="s">
        <v>2527</v>
      </c>
      <c r="E225" s="503" t="s">
        <v>2503</v>
      </c>
      <c r="F225" s="507" t="s">
        <v>11</v>
      </c>
      <c r="G225" s="508"/>
      <c r="H225" s="509"/>
      <c r="I225" s="511"/>
      <c r="J225" s="853"/>
      <c r="K225" s="856"/>
    </row>
    <row r="226" spans="1:11" ht="16.5" customHeight="1">
      <c r="A226" s="326">
        <v>216</v>
      </c>
      <c r="B226" s="503" t="s">
        <v>23</v>
      </c>
      <c r="C226" s="504" t="s">
        <v>2497</v>
      </c>
      <c r="D226" s="505" t="s">
        <v>2528</v>
      </c>
      <c r="E226" s="503" t="s">
        <v>2511</v>
      </c>
      <c r="F226" s="507" t="s">
        <v>11</v>
      </c>
      <c r="G226" s="508"/>
      <c r="H226" s="509"/>
      <c r="I226" s="511"/>
      <c r="J226" s="853"/>
      <c r="K226" s="856"/>
    </row>
    <row r="227" spans="1:11" ht="16.5" customHeight="1">
      <c r="A227" s="326">
        <v>217</v>
      </c>
      <c r="B227" s="503" t="s">
        <v>23</v>
      </c>
      <c r="C227" s="504" t="s">
        <v>2497</v>
      </c>
      <c r="D227" s="505" t="s">
        <v>2529</v>
      </c>
      <c r="E227" s="503" t="s">
        <v>2513</v>
      </c>
      <c r="F227" s="507" t="s">
        <v>11</v>
      </c>
      <c r="G227" s="508"/>
      <c r="H227" s="509"/>
      <c r="I227" s="511"/>
      <c r="J227" s="853"/>
      <c r="K227" s="856"/>
    </row>
    <row r="228" spans="1:11" ht="16.5" customHeight="1">
      <c r="A228" s="326">
        <v>218</v>
      </c>
      <c r="B228" s="503" t="s">
        <v>23</v>
      </c>
      <c r="C228" s="504" t="s">
        <v>2497</v>
      </c>
      <c r="D228" s="505" t="s">
        <v>2530</v>
      </c>
      <c r="E228" s="503" t="s">
        <v>2501</v>
      </c>
      <c r="F228" s="507" t="s">
        <v>11</v>
      </c>
      <c r="G228" s="508"/>
      <c r="H228" s="509"/>
      <c r="I228" s="510"/>
      <c r="J228" s="853"/>
      <c r="K228" s="856"/>
    </row>
    <row r="229" spans="1:11" ht="16.5" customHeight="1">
      <c r="A229" s="326">
        <v>219</v>
      </c>
      <c r="B229" s="503" t="s">
        <v>23</v>
      </c>
      <c r="C229" s="504" t="s">
        <v>2497</v>
      </c>
      <c r="D229" s="505" t="s">
        <v>2531</v>
      </c>
      <c r="E229" s="503" t="s">
        <v>2503</v>
      </c>
      <c r="F229" s="507" t="s">
        <v>11</v>
      </c>
      <c r="G229" s="508"/>
      <c r="H229" s="509"/>
      <c r="I229" s="511"/>
      <c r="J229" s="853"/>
      <c r="K229" s="856"/>
    </row>
    <row r="230" spans="1:11" ht="16.5" customHeight="1">
      <c r="A230" s="326">
        <v>220</v>
      </c>
      <c r="B230" s="503" t="s">
        <v>23</v>
      </c>
      <c r="C230" s="504" t="s">
        <v>2497</v>
      </c>
      <c r="D230" s="505" t="s">
        <v>2532</v>
      </c>
      <c r="E230" s="503" t="s">
        <v>2505</v>
      </c>
      <c r="F230" s="507" t="s">
        <v>11</v>
      </c>
      <c r="G230" s="508"/>
      <c r="H230" s="509"/>
      <c r="I230" s="511"/>
      <c r="J230" s="853"/>
      <c r="K230" s="856"/>
    </row>
    <row r="231" spans="1:11" ht="16.5" customHeight="1">
      <c r="A231" s="326">
        <v>221</v>
      </c>
      <c r="B231" s="503" t="s">
        <v>23</v>
      </c>
      <c r="C231" s="504" t="s">
        <v>2497</v>
      </c>
      <c r="D231" s="505" t="s">
        <v>2533</v>
      </c>
      <c r="E231" s="503" t="s">
        <v>405</v>
      </c>
      <c r="F231" s="507" t="s">
        <v>11</v>
      </c>
      <c r="G231" s="508"/>
      <c r="H231" s="509"/>
      <c r="I231" s="511"/>
      <c r="J231" s="853"/>
      <c r="K231" s="856"/>
    </row>
    <row r="232" spans="1:11" ht="16.5" customHeight="1">
      <c r="A232" s="326">
        <v>222</v>
      </c>
      <c r="B232" s="503" t="s">
        <v>23</v>
      </c>
      <c r="C232" s="504" t="s">
        <v>2497</v>
      </c>
      <c r="D232" s="505" t="s">
        <v>2534</v>
      </c>
      <c r="E232" s="503" t="s">
        <v>2508</v>
      </c>
      <c r="F232" s="507" t="s">
        <v>11</v>
      </c>
      <c r="G232" s="508"/>
      <c r="H232" s="509"/>
      <c r="I232" s="511"/>
      <c r="J232" s="853"/>
      <c r="K232" s="856"/>
    </row>
    <row r="233" spans="1:11" ht="16.5" customHeight="1">
      <c r="A233" s="326">
        <v>223</v>
      </c>
      <c r="B233" s="503" t="s">
        <v>23</v>
      </c>
      <c r="C233" s="504" t="s">
        <v>2497</v>
      </c>
      <c r="D233" s="505" t="s">
        <v>2535</v>
      </c>
      <c r="E233" s="503" t="s">
        <v>2503</v>
      </c>
      <c r="F233" s="507" t="s">
        <v>11</v>
      </c>
      <c r="G233" s="508"/>
      <c r="H233" s="509"/>
      <c r="I233" s="511"/>
      <c r="J233" s="853"/>
      <c r="K233" s="856"/>
    </row>
    <row r="234" spans="1:11" ht="16.5" customHeight="1">
      <c r="A234" s="326">
        <v>224</v>
      </c>
      <c r="B234" s="503" t="s">
        <v>23</v>
      </c>
      <c r="C234" s="504" t="s">
        <v>2497</v>
      </c>
      <c r="D234" s="505" t="s">
        <v>2536</v>
      </c>
      <c r="E234" s="503" t="s">
        <v>2511</v>
      </c>
      <c r="F234" s="507" t="s">
        <v>11</v>
      </c>
      <c r="G234" s="508"/>
      <c r="H234" s="509"/>
      <c r="I234" s="511"/>
      <c r="J234" s="853"/>
      <c r="K234" s="856"/>
    </row>
    <row r="235" spans="1:11" ht="16.5" customHeight="1">
      <c r="A235" s="326">
        <v>225</v>
      </c>
      <c r="B235" s="503" t="s">
        <v>23</v>
      </c>
      <c r="C235" s="504" t="s">
        <v>2497</v>
      </c>
      <c r="D235" s="505" t="s">
        <v>2537</v>
      </c>
      <c r="E235" s="503" t="s">
        <v>2513</v>
      </c>
      <c r="F235" s="507" t="s">
        <v>11</v>
      </c>
      <c r="G235" s="508"/>
      <c r="H235" s="509"/>
      <c r="I235" s="511"/>
      <c r="J235" s="853"/>
      <c r="K235" s="856"/>
    </row>
    <row r="236" spans="1:11" ht="16.5" customHeight="1">
      <c r="A236" s="326">
        <v>226</v>
      </c>
      <c r="B236" s="503" t="s">
        <v>23</v>
      </c>
      <c r="C236" s="504" t="s">
        <v>2497</v>
      </c>
      <c r="D236" s="505" t="s">
        <v>2538</v>
      </c>
      <c r="E236" s="503" t="s">
        <v>2501</v>
      </c>
      <c r="F236" s="507" t="s">
        <v>11</v>
      </c>
      <c r="G236" s="508"/>
      <c r="H236" s="509"/>
      <c r="I236" s="511"/>
      <c r="J236" s="853"/>
      <c r="K236" s="856"/>
    </row>
    <row r="237" spans="1:11" ht="16.5" customHeight="1">
      <c r="A237" s="326">
        <v>227</v>
      </c>
      <c r="B237" s="503" t="s">
        <v>23</v>
      </c>
      <c r="C237" s="504" t="s">
        <v>2497</v>
      </c>
      <c r="D237" s="505" t="s">
        <v>2539</v>
      </c>
      <c r="E237" s="503" t="s">
        <v>2503</v>
      </c>
      <c r="F237" s="507" t="s">
        <v>11</v>
      </c>
      <c r="G237" s="508"/>
      <c r="H237" s="509"/>
      <c r="I237" s="511"/>
      <c r="J237" s="853"/>
      <c r="K237" s="856"/>
    </row>
    <row r="238" spans="1:11" ht="16.5" customHeight="1">
      <c r="A238" s="326">
        <v>228</v>
      </c>
      <c r="B238" s="503" t="s">
        <v>23</v>
      </c>
      <c r="C238" s="504" t="s">
        <v>2497</v>
      </c>
      <c r="D238" s="505" t="s">
        <v>2540</v>
      </c>
      <c r="E238" s="503" t="s">
        <v>2505</v>
      </c>
      <c r="F238" s="507" t="s">
        <v>11</v>
      </c>
      <c r="G238" s="508"/>
      <c r="H238" s="509"/>
      <c r="I238" s="511"/>
      <c r="J238" s="853"/>
      <c r="K238" s="856"/>
    </row>
    <row r="239" spans="1:11" ht="16.5" customHeight="1">
      <c r="A239" s="326">
        <v>229</v>
      </c>
      <c r="B239" s="503" t="s">
        <v>23</v>
      </c>
      <c r="C239" s="504" t="s">
        <v>2497</v>
      </c>
      <c r="D239" s="505" t="s">
        <v>2541</v>
      </c>
      <c r="E239" s="503" t="s">
        <v>405</v>
      </c>
      <c r="F239" s="507" t="s">
        <v>11</v>
      </c>
      <c r="G239" s="508"/>
      <c r="H239" s="509"/>
      <c r="I239" s="511"/>
      <c r="J239" s="853"/>
      <c r="K239" s="856"/>
    </row>
    <row r="240" spans="1:11" ht="16.5" customHeight="1">
      <c r="A240" s="326">
        <v>230</v>
      </c>
      <c r="B240" s="503" t="s">
        <v>23</v>
      </c>
      <c r="C240" s="504" t="s">
        <v>2497</v>
      </c>
      <c r="D240" s="505" t="s">
        <v>2542</v>
      </c>
      <c r="E240" s="503" t="s">
        <v>2508</v>
      </c>
      <c r="F240" s="507" t="s">
        <v>11</v>
      </c>
      <c r="G240" s="508"/>
      <c r="H240" s="509"/>
      <c r="I240" s="511"/>
      <c r="J240" s="853"/>
      <c r="K240" s="856"/>
    </row>
    <row r="241" spans="1:11" ht="16.5" customHeight="1">
      <c r="A241" s="326">
        <v>231</v>
      </c>
      <c r="B241" s="503" t="s">
        <v>23</v>
      </c>
      <c r="C241" s="504" t="s">
        <v>2497</v>
      </c>
      <c r="D241" s="505" t="s">
        <v>2543</v>
      </c>
      <c r="E241" s="503" t="s">
        <v>2503</v>
      </c>
      <c r="F241" s="507" t="s">
        <v>11</v>
      </c>
      <c r="G241" s="508"/>
      <c r="H241" s="509"/>
      <c r="I241" s="511"/>
      <c r="J241" s="853"/>
      <c r="K241" s="856"/>
    </row>
    <row r="242" spans="1:11" ht="16.5" customHeight="1">
      <c r="A242" s="326">
        <v>232</v>
      </c>
      <c r="B242" s="503" t="s">
        <v>23</v>
      </c>
      <c r="C242" s="504" t="s">
        <v>2497</v>
      </c>
      <c r="D242" s="505" t="s">
        <v>2544</v>
      </c>
      <c r="E242" s="503" t="s">
        <v>2511</v>
      </c>
      <c r="F242" s="507" t="s">
        <v>11</v>
      </c>
      <c r="G242" s="508"/>
      <c r="H242" s="509"/>
      <c r="I242" s="511"/>
      <c r="J242" s="853"/>
      <c r="K242" s="856"/>
    </row>
    <row r="243" spans="1:11" ht="16.5" customHeight="1">
      <c r="A243" s="326">
        <v>233</v>
      </c>
      <c r="B243" s="503" t="s">
        <v>23</v>
      </c>
      <c r="C243" s="504" t="s">
        <v>2497</v>
      </c>
      <c r="D243" s="505" t="s">
        <v>2545</v>
      </c>
      <c r="E243" s="503" t="s">
        <v>2513</v>
      </c>
      <c r="F243" s="507" t="s">
        <v>11</v>
      </c>
      <c r="G243" s="508"/>
      <c r="H243" s="509"/>
      <c r="I243" s="511"/>
      <c r="J243" s="853"/>
      <c r="K243" s="856"/>
    </row>
    <row r="244" spans="1:11" ht="16.5" customHeight="1">
      <c r="A244" s="326">
        <v>234</v>
      </c>
      <c r="B244" s="503" t="s">
        <v>23</v>
      </c>
      <c r="C244" s="504" t="s">
        <v>2497</v>
      </c>
      <c r="D244" s="505" t="s">
        <v>2546</v>
      </c>
      <c r="E244" s="503" t="s">
        <v>2501</v>
      </c>
      <c r="F244" s="507" t="s">
        <v>11</v>
      </c>
      <c r="G244" s="508"/>
      <c r="H244" s="509"/>
      <c r="I244" s="511"/>
      <c r="J244" s="853"/>
      <c r="K244" s="856"/>
    </row>
    <row r="245" spans="1:11" ht="16.5" customHeight="1">
      <c r="A245" s="326">
        <v>235</v>
      </c>
      <c r="B245" s="503" t="s">
        <v>23</v>
      </c>
      <c r="C245" s="504" t="s">
        <v>2497</v>
      </c>
      <c r="D245" s="505" t="s">
        <v>2547</v>
      </c>
      <c r="E245" s="503" t="s">
        <v>2503</v>
      </c>
      <c r="F245" s="507" t="s">
        <v>11</v>
      </c>
      <c r="G245" s="508"/>
      <c r="H245" s="509"/>
      <c r="I245" s="511"/>
      <c r="J245" s="853"/>
      <c r="K245" s="856"/>
    </row>
    <row r="246" spans="1:11" ht="16.5" customHeight="1">
      <c r="A246" s="326">
        <v>236</v>
      </c>
      <c r="B246" s="503" t="s">
        <v>23</v>
      </c>
      <c r="C246" s="504" t="s">
        <v>2497</v>
      </c>
      <c r="D246" s="505" t="s">
        <v>2548</v>
      </c>
      <c r="E246" s="503" t="s">
        <v>2505</v>
      </c>
      <c r="F246" s="507" t="s">
        <v>11</v>
      </c>
      <c r="G246" s="508"/>
      <c r="H246" s="509"/>
      <c r="I246" s="511"/>
      <c r="J246" s="853"/>
      <c r="K246" s="856"/>
    </row>
    <row r="247" spans="1:11" ht="16.5" customHeight="1">
      <c r="A247" s="326">
        <v>237</v>
      </c>
      <c r="B247" s="503" t="s">
        <v>23</v>
      </c>
      <c r="C247" s="504" t="s">
        <v>2497</v>
      </c>
      <c r="D247" s="505" t="s">
        <v>2549</v>
      </c>
      <c r="E247" s="503" t="s">
        <v>405</v>
      </c>
      <c r="F247" s="507" t="s">
        <v>11</v>
      </c>
      <c r="G247" s="508"/>
      <c r="H247" s="509"/>
      <c r="I247" s="511"/>
      <c r="J247" s="853"/>
      <c r="K247" s="856"/>
    </row>
    <row r="248" spans="1:11" ht="16.5" customHeight="1">
      <c r="A248" s="326">
        <v>238</v>
      </c>
      <c r="B248" s="503" t="s">
        <v>23</v>
      </c>
      <c r="C248" s="504" t="s">
        <v>2497</v>
      </c>
      <c r="D248" s="505" t="s">
        <v>2550</v>
      </c>
      <c r="E248" s="503" t="s">
        <v>2508</v>
      </c>
      <c r="F248" s="507" t="s">
        <v>11</v>
      </c>
      <c r="G248" s="508"/>
      <c r="H248" s="509"/>
      <c r="I248" s="511"/>
      <c r="J248" s="853"/>
      <c r="K248" s="856"/>
    </row>
    <row r="249" spans="1:11" ht="16.5" customHeight="1">
      <c r="A249" s="326">
        <v>239</v>
      </c>
      <c r="B249" s="503" t="s">
        <v>23</v>
      </c>
      <c r="C249" s="504" t="s">
        <v>2497</v>
      </c>
      <c r="D249" s="505" t="s">
        <v>2551</v>
      </c>
      <c r="E249" s="503" t="s">
        <v>2503</v>
      </c>
      <c r="F249" s="507" t="s">
        <v>11</v>
      </c>
      <c r="G249" s="508"/>
      <c r="H249" s="509"/>
      <c r="I249" s="511"/>
      <c r="J249" s="853"/>
      <c r="K249" s="856"/>
    </row>
    <row r="250" spans="1:11" ht="16.5" customHeight="1">
      <c r="A250" s="326">
        <v>240</v>
      </c>
      <c r="B250" s="503" t="s">
        <v>23</v>
      </c>
      <c r="C250" s="504" t="s">
        <v>2497</v>
      </c>
      <c r="D250" s="505" t="s">
        <v>2552</v>
      </c>
      <c r="E250" s="503" t="s">
        <v>2511</v>
      </c>
      <c r="F250" s="507" t="s">
        <v>11</v>
      </c>
      <c r="G250" s="508"/>
      <c r="H250" s="509"/>
      <c r="I250" s="511"/>
      <c r="J250" s="853"/>
      <c r="K250" s="856"/>
    </row>
    <row r="251" spans="1:11" ht="16.5" customHeight="1">
      <c r="A251" s="326">
        <v>241</v>
      </c>
      <c r="B251" s="503" t="s">
        <v>23</v>
      </c>
      <c r="C251" s="504" t="s">
        <v>2497</v>
      </c>
      <c r="D251" s="505" t="s">
        <v>2553</v>
      </c>
      <c r="E251" s="503" t="s">
        <v>2513</v>
      </c>
      <c r="F251" s="507" t="s">
        <v>11</v>
      </c>
      <c r="G251" s="508"/>
      <c r="H251" s="509"/>
      <c r="I251" s="511"/>
      <c r="J251" s="853"/>
      <c r="K251" s="856"/>
    </row>
    <row r="252" spans="1:11" ht="16.5" customHeight="1">
      <c r="A252" s="326">
        <v>242</v>
      </c>
      <c r="B252" s="503" t="s">
        <v>23</v>
      </c>
      <c r="C252" s="504" t="s">
        <v>2497</v>
      </c>
      <c r="D252" s="505" t="s">
        <v>2554</v>
      </c>
      <c r="E252" s="503" t="s">
        <v>2501</v>
      </c>
      <c r="F252" s="507" t="s">
        <v>11</v>
      </c>
      <c r="G252" s="508"/>
      <c r="H252" s="509"/>
      <c r="I252" s="511"/>
      <c r="J252" s="853"/>
      <c r="K252" s="856"/>
    </row>
    <row r="253" spans="1:11" ht="16.5" customHeight="1">
      <c r="A253" s="326">
        <v>243</v>
      </c>
      <c r="B253" s="503" t="s">
        <v>23</v>
      </c>
      <c r="C253" s="504" t="s">
        <v>2497</v>
      </c>
      <c r="D253" s="505" t="s">
        <v>2555</v>
      </c>
      <c r="E253" s="503" t="s">
        <v>2503</v>
      </c>
      <c r="F253" s="507" t="s">
        <v>11</v>
      </c>
      <c r="G253" s="508"/>
      <c r="H253" s="509"/>
      <c r="I253" s="511"/>
      <c r="J253" s="853"/>
      <c r="K253" s="856"/>
    </row>
    <row r="254" spans="1:11" ht="16.5" customHeight="1">
      <c r="A254" s="326">
        <v>244</v>
      </c>
      <c r="B254" s="503" t="s">
        <v>23</v>
      </c>
      <c r="C254" s="504" t="s">
        <v>2497</v>
      </c>
      <c r="D254" s="505" t="s">
        <v>2556</v>
      </c>
      <c r="E254" s="503" t="s">
        <v>2505</v>
      </c>
      <c r="F254" s="507" t="s">
        <v>11</v>
      </c>
      <c r="G254" s="508"/>
      <c r="H254" s="509"/>
      <c r="I254" s="511"/>
      <c r="J254" s="853"/>
      <c r="K254" s="856"/>
    </row>
    <row r="255" spans="1:11" ht="16.5" customHeight="1">
      <c r="A255" s="326">
        <v>245</v>
      </c>
      <c r="B255" s="503" t="s">
        <v>23</v>
      </c>
      <c r="C255" s="504" t="s">
        <v>2497</v>
      </c>
      <c r="D255" s="505" t="s">
        <v>2557</v>
      </c>
      <c r="E255" s="503" t="s">
        <v>405</v>
      </c>
      <c r="F255" s="507" t="s">
        <v>11</v>
      </c>
      <c r="G255" s="508"/>
      <c r="H255" s="509"/>
      <c r="I255" s="511"/>
      <c r="J255" s="853"/>
      <c r="K255" s="856"/>
    </row>
    <row r="256" spans="1:11" ht="16.5" customHeight="1">
      <c r="A256" s="326">
        <v>246</v>
      </c>
      <c r="B256" s="503" t="s">
        <v>23</v>
      </c>
      <c r="C256" s="504" t="s">
        <v>2497</v>
      </c>
      <c r="D256" s="505" t="s">
        <v>2558</v>
      </c>
      <c r="E256" s="503" t="s">
        <v>2508</v>
      </c>
      <c r="F256" s="507" t="s">
        <v>11</v>
      </c>
      <c r="G256" s="508"/>
      <c r="H256" s="509"/>
      <c r="I256" s="511"/>
      <c r="J256" s="853"/>
      <c r="K256" s="856"/>
    </row>
    <row r="257" spans="1:11" ht="16.5" customHeight="1">
      <c r="A257" s="326">
        <v>247</v>
      </c>
      <c r="B257" s="503" t="s">
        <v>23</v>
      </c>
      <c r="C257" s="504" t="s">
        <v>2497</v>
      </c>
      <c r="D257" s="505" t="s">
        <v>2559</v>
      </c>
      <c r="E257" s="503" t="s">
        <v>2503</v>
      </c>
      <c r="F257" s="507" t="s">
        <v>11</v>
      </c>
      <c r="G257" s="508"/>
      <c r="H257" s="509"/>
      <c r="I257" s="511"/>
      <c r="J257" s="853"/>
      <c r="K257" s="856"/>
    </row>
    <row r="258" spans="1:11" ht="16.5" customHeight="1">
      <c r="A258" s="326">
        <v>248</v>
      </c>
      <c r="B258" s="503" t="s">
        <v>23</v>
      </c>
      <c r="C258" s="504" t="s">
        <v>2497</v>
      </c>
      <c r="D258" s="505" t="s">
        <v>2560</v>
      </c>
      <c r="E258" s="503" t="s">
        <v>2511</v>
      </c>
      <c r="F258" s="507" t="s">
        <v>11</v>
      </c>
      <c r="G258" s="508"/>
      <c r="H258" s="509"/>
      <c r="I258" s="511"/>
      <c r="J258" s="853"/>
      <c r="K258" s="856"/>
    </row>
    <row r="259" spans="1:11" ht="16.5" customHeight="1">
      <c r="A259" s="326">
        <v>249</v>
      </c>
      <c r="B259" s="503" t="s">
        <v>23</v>
      </c>
      <c r="C259" s="504" t="s">
        <v>2497</v>
      </c>
      <c r="D259" s="505" t="s">
        <v>2561</v>
      </c>
      <c r="E259" s="503" t="s">
        <v>2513</v>
      </c>
      <c r="F259" s="507" t="s">
        <v>11</v>
      </c>
      <c r="G259" s="508"/>
      <c r="H259" s="509"/>
      <c r="I259" s="511"/>
      <c r="J259" s="853"/>
      <c r="K259" s="856"/>
    </row>
    <row r="260" spans="1:11" ht="16.5" customHeight="1">
      <c r="A260" s="326">
        <v>250</v>
      </c>
      <c r="B260" s="503" t="s">
        <v>23</v>
      </c>
      <c r="C260" s="504" t="s">
        <v>2497</v>
      </c>
      <c r="D260" s="505" t="s">
        <v>2562</v>
      </c>
      <c r="E260" s="503" t="s">
        <v>2501</v>
      </c>
      <c r="F260" s="507" t="s">
        <v>11</v>
      </c>
      <c r="G260" s="508"/>
      <c r="H260" s="509"/>
      <c r="I260" s="511"/>
      <c r="J260" s="853"/>
      <c r="K260" s="856"/>
    </row>
    <row r="261" spans="1:11" ht="16.5" customHeight="1">
      <c r="A261" s="326">
        <v>251</v>
      </c>
      <c r="B261" s="503" t="s">
        <v>23</v>
      </c>
      <c r="C261" s="504" t="s">
        <v>2497</v>
      </c>
      <c r="D261" s="505" t="s">
        <v>2563</v>
      </c>
      <c r="E261" s="503" t="s">
        <v>2503</v>
      </c>
      <c r="F261" s="507" t="s">
        <v>11</v>
      </c>
      <c r="G261" s="508"/>
      <c r="H261" s="509"/>
      <c r="I261" s="511"/>
      <c r="J261" s="853"/>
      <c r="K261" s="856"/>
    </row>
    <row r="262" spans="1:11" ht="16.5" customHeight="1">
      <c r="A262" s="326">
        <v>252</v>
      </c>
      <c r="B262" s="503" t="s">
        <v>23</v>
      </c>
      <c r="C262" s="504" t="s">
        <v>2497</v>
      </c>
      <c r="D262" s="505" t="s">
        <v>2564</v>
      </c>
      <c r="E262" s="503" t="s">
        <v>2505</v>
      </c>
      <c r="F262" s="507" t="s">
        <v>11</v>
      </c>
      <c r="G262" s="508"/>
      <c r="H262" s="509"/>
      <c r="I262" s="511"/>
      <c r="J262" s="853"/>
      <c r="K262" s="856"/>
    </row>
    <row r="263" spans="1:11" ht="16.5" customHeight="1">
      <c r="A263" s="326">
        <v>253</v>
      </c>
      <c r="B263" s="503" t="s">
        <v>23</v>
      </c>
      <c r="C263" s="504" t="s">
        <v>2497</v>
      </c>
      <c r="D263" s="505" t="s">
        <v>2565</v>
      </c>
      <c r="E263" s="503" t="s">
        <v>405</v>
      </c>
      <c r="F263" s="507" t="s">
        <v>11</v>
      </c>
      <c r="G263" s="508"/>
      <c r="H263" s="509"/>
      <c r="I263" s="511"/>
      <c r="J263" s="853"/>
      <c r="K263" s="856"/>
    </row>
    <row r="264" spans="1:11" ht="16.5" customHeight="1">
      <c r="A264" s="326">
        <v>254</v>
      </c>
      <c r="B264" s="503" t="s">
        <v>23</v>
      </c>
      <c r="C264" s="504" t="s">
        <v>2497</v>
      </c>
      <c r="D264" s="505" t="s">
        <v>2566</v>
      </c>
      <c r="E264" s="503" t="s">
        <v>2508</v>
      </c>
      <c r="F264" s="507" t="s">
        <v>11</v>
      </c>
      <c r="G264" s="508"/>
      <c r="H264" s="509"/>
      <c r="I264" s="511"/>
      <c r="J264" s="853"/>
      <c r="K264" s="856"/>
    </row>
    <row r="265" spans="1:11" ht="16.5" customHeight="1">
      <c r="A265" s="326">
        <v>255</v>
      </c>
      <c r="B265" s="503" t="s">
        <v>23</v>
      </c>
      <c r="C265" s="504" t="s">
        <v>2497</v>
      </c>
      <c r="D265" s="505" t="s">
        <v>2567</v>
      </c>
      <c r="E265" s="503" t="s">
        <v>2503</v>
      </c>
      <c r="F265" s="507" t="s">
        <v>11</v>
      </c>
      <c r="G265" s="508"/>
      <c r="H265" s="509"/>
      <c r="I265" s="511"/>
      <c r="J265" s="853"/>
      <c r="K265" s="856"/>
    </row>
    <row r="266" spans="1:11" ht="16.5" customHeight="1">
      <c r="A266" s="326">
        <v>256</v>
      </c>
      <c r="B266" s="503" t="s">
        <v>23</v>
      </c>
      <c r="C266" s="504" t="s">
        <v>2497</v>
      </c>
      <c r="D266" s="505" t="s">
        <v>2568</v>
      </c>
      <c r="E266" s="503" t="s">
        <v>2511</v>
      </c>
      <c r="F266" s="507" t="s">
        <v>11</v>
      </c>
      <c r="G266" s="508"/>
      <c r="H266" s="509"/>
      <c r="I266" s="511"/>
      <c r="J266" s="853"/>
      <c r="K266" s="856"/>
    </row>
    <row r="267" spans="1:11" ht="16.5" customHeight="1">
      <c r="A267" s="326">
        <v>257</v>
      </c>
      <c r="B267" s="503" t="s">
        <v>23</v>
      </c>
      <c r="C267" s="504" t="s">
        <v>2497</v>
      </c>
      <c r="D267" s="505" t="s">
        <v>2569</v>
      </c>
      <c r="E267" s="503" t="s">
        <v>2513</v>
      </c>
      <c r="F267" s="507" t="s">
        <v>11</v>
      </c>
      <c r="G267" s="508"/>
      <c r="H267" s="509"/>
      <c r="I267" s="511"/>
      <c r="J267" s="854"/>
      <c r="K267" s="857"/>
    </row>
    <row r="268" spans="1:11" ht="16.5" customHeight="1">
      <c r="A268" s="326">
        <v>258</v>
      </c>
      <c r="B268" s="503" t="s">
        <v>23</v>
      </c>
      <c r="C268" s="504" t="s">
        <v>406</v>
      </c>
      <c r="D268" s="512" t="s">
        <v>2570</v>
      </c>
      <c r="E268" s="506"/>
      <c r="F268" s="507" t="s">
        <v>11</v>
      </c>
      <c r="G268" s="508"/>
      <c r="H268" s="509"/>
      <c r="I268" s="511"/>
      <c r="J268" s="860" t="s">
        <v>3127</v>
      </c>
      <c r="K268" s="863" t="s">
        <v>2575</v>
      </c>
    </row>
    <row r="269" spans="1:11" ht="16.5" customHeight="1">
      <c r="A269" s="326">
        <v>259</v>
      </c>
      <c r="B269" s="503" t="s">
        <v>23</v>
      </c>
      <c r="C269" s="504" t="s">
        <v>407</v>
      </c>
      <c r="D269" s="512" t="s">
        <v>2571</v>
      </c>
      <c r="E269" s="503" t="s">
        <v>408</v>
      </c>
      <c r="F269" s="507" t="s">
        <v>11</v>
      </c>
      <c r="G269" s="508"/>
      <c r="H269" s="509"/>
      <c r="I269" s="511"/>
      <c r="J269" s="861"/>
      <c r="K269" s="864"/>
    </row>
    <row r="270" spans="1:11" ht="16.5" customHeight="1">
      <c r="A270" s="326">
        <v>260</v>
      </c>
      <c r="B270" s="503" t="s">
        <v>23</v>
      </c>
      <c r="C270" s="504" t="s">
        <v>407</v>
      </c>
      <c r="D270" s="512" t="s">
        <v>2572</v>
      </c>
      <c r="E270" s="503" t="s">
        <v>408</v>
      </c>
      <c r="F270" s="507" t="s">
        <v>11</v>
      </c>
      <c r="G270" s="508"/>
      <c r="H270" s="509"/>
      <c r="I270" s="511"/>
      <c r="J270" s="861"/>
      <c r="K270" s="864"/>
    </row>
    <row r="271" spans="1:11" ht="16.5" customHeight="1">
      <c r="A271" s="326">
        <v>261</v>
      </c>
      <c r="B271" s="503" t="s">
        <v>23</v>
      </c>
      <c r="C271" s="504" t="s">
        <v>407</v>
      </c>
      <c r="D271" s="512" t="s">
        <v>409</v>
      </c>
      <c r="E271" s="503" t="s">
        <v>408</v>
      </c>
      <c r="F271" s="507" t="s">
        <v>11</v>
      </c>
      <c r="G271" s="508"/>
      <c r="H271" s="509"/>
      <c r="I271" s="511"/>
      <c r="J271" s="861"/>
      <c r="K271" s="864"/>
    </row>
    <row r="272" spans="1:11" ht="16.5" customHeight="1">
      <c r="A272" s="326">
        <v>262</v>
      </c>
      <c r="B272" s="503" t="s">
        <v>23</v>
      </c>
      <c r="C272" s="504" t="s">
        <v>3322</v>
      </c>
      <c r="D272" s="512" t="s">
        <v>410</v>
      </c>
      <c r="E272" s="503" t="s">
        <v>408</v>
      </c>
      <c r="F272" s="507" t="s">
        <v>11</v>
      </c>
      <c r="G272" s="508"/>
      <c r="H272" s="509"/>
      <c r="I272" s="511"/>
      <c r="J272" s="861"/>
      <c r="K272" s="864"/>
    </row>
    <row r="273" spans="1:254" ht="16.5" customHeight="1">
      <c r="A273" s="326">
        <v>263</v>
      </c>
      <c r="B273" s="503" t="s">
        <v>23</v>
      </c>
      <c r="C273" s="504" t="s">
        <v>407</v>
      </c>
      <c r="D273" s="512" t="s">
        <v>2573</v>
      </c>
      <c r="E273" s="506"/>
      <c r="F273" s="507" t="s">
        <v>11</v>
      </c>
      <c r="G273" s="508"/>
      <c r="H273" s="509"/>
      <c r="I273" s="511"/>
      <c r="J273" s="861"/>
      <c r="K273" s="864"/>
    </row>
    <row r="274" spans="1:254" ht="16.5" customHeight="1">
      <c r="A274" s="326">
        <v>264</v>
      </c>
      <c r="B274" s="503" t="s">
        <v>23</v>
      </c>
      <c r="C274" s="504" t="s">
        <v>407</v>
      </c>
      <c r="D274" s="512" t="s">
        <v>2574</v>
      </c>
      <c r="E274" s="506"/>
      <c r="F274" s="507" t="s">
        <v>11</v>
      </c>
      <c r="G274" s="508"/>
      <c r="H274" s="509"/>
      <c r="I274" s="511"/>
      <c r="J274" s="861"/>
      <c r="K274" s="864"/>
    </row>
    <row r="275" spans="1:254" ht="16.5" customHeight="1">
      <c r="A275" s="326">
        <v>265</v>
      </c>
      <c r="B275" s="503" t="s">
        <v>23</v>
      </c>
      <c r="C275" s="504" t="s">
        <v>407</v>
      </c>
      <c r="D275" s="512" t="s">
        <v>411</v>
      </c>
      <c r="E275" s="506"/>
      <c r="F275" s="507" t="s">
        <v>11</v>
      </c>
      <c r="G275" s="508"/>
      <c r="H275" s="509"/>
      <c r="I275" s="511"/>
      <c r="J275" s="861"/>
      <c r="K275" s="864"/>
    </row>
    <row r="276" spans="1:254" ht="16.5" customHeight="1">
      <c r="A276" s="326">
        <v>266</v>
      </c>
      <c r="B276" s="503" t="s">
        <v>23</v>
      </c>
      <c r="C276" s="504" t="s">
        <v>407</v>
      </c>
      <c r="D276" s="512" t="s">
        <v>412</v>
      </c>
      <c r="E276" s="506"/>
      <c r="F276" s="507" t="s">
        <v>11</v>
      </c>
      <c r="G276" s="508"/>
      <c r="H276" s="508"/>
      <c r="I276" s="511"/>
      <c r="J276" s="862"/>
      <c r="K276" s="865"/>
    </row>
    <row r="277" spans="1:254" s="713" customFormat="1" ht="16.5" customHeight="1">
      <c r="A277" s="326">
        <v>267</v>
      </c>
      <c r="B277" s="503" t="s">
        <v>23</v>
      </c>
      <c r="C277" s="504" t="s">
        <v>413</v>
      </c>
      <c r="D277" s="512" t="s">
        <v>3283</v>
      </c>
      <c r="E277" s="503" t="s">
        <v>414</v>
      </c>
      <c r="F277" s="507" t="s">
        <v>11</v>
      </c>
      <c r="G277" s="508"/>
      <c r="H277" s="509"/>
      <c r="I277" s="710" t="s">
        <v>3284</v>
      </c>
      <c r="J277" s="711" t="s">
        <v>2185</v>
      </c>
      <c r="K277" s="868" t="s">
        <v>3285</v>
      </c>
      <c r="L277" s="712"/>
      <c r="M277" s="712"/>
      <c r="N277" s="712"/>
      <c r="O277" s="712"/>
      <c r="P277" s="712"/>
      <c r="Q277" s="712"/>
      <c r="R277" s="712"/>
      <c r="S277" s="712"/>
      <c r="T277" s="712"/>
      <c r="U277" s="712"/>
      <c r="V277" s="712"/>
      <c r="W277" s="712"/>
      <c r="X277" s="712"/>
      <c r="Y277" s="712"/>
      <c r="Z277" s="712"/>
      <c r="AA277" s="712"/>
      <c r="AB277" s="712"/>
      <c r="AC277" s="712"/>
      <c r="AD277" s="712"/>
      <c r="AE277" s="712"/>
      <c r="AF277" s="712"/>
      <c r="AG277" s="712"/>
      <c r="AH277" s="712"/>
      <c r="AI277" s="712"/>
      <c r="AJ277" s="712"/>
      <c r="AK277" s="712"/>
      <c r="AL277" s="712"/>
      <c r="AM277" s="712"/>
      <c r="AN277" s="712"/>
      <c r="AO277" s="712"/>
      <c r="AP277" s="712"/>
      <c r="AQ277" s="712"/>
      <c r="AR277" s="712"/>
      <c r="AS277" s="712"/>
      <c r="AT277" s="712"/>
      <c r="AU277" s="712"/>
      <c r="AV277" s="712"/>
      <c r="AW277" s="712"/>
      <c r="AX277" s="712"/>
      <c r="AY277" s="712"/>
      <c r="AZ277" s="712"/>
      <c r="BA277" s="712"/>
      <c r="BB277" s="712"/>
      <c r="BC277" s="712"/>
      <c r="BD277" s="712"/>
      <c r="BE277" s="712"/>
      <c r="BF277" s="712"/>
      <c r="BG277" s="712"/>
      <c r="BH277" s="712"/>
      <c r="BI277" s="712"/>
      <c r="BJ277" s="712"/>
      <c r="BK277" s="712"/>
      <c r="BL277" s="712"/>
      <c r="BM277" s="712"/>
      <c r="BN277" s="712"/>
      <c r="BO277" s="712"/>
      <c r="BP277" s="712"/>
      <c r="BQ277" s="712"/>
      <c r="BR277" s="712"/>
      <c r="BS277" s="712"/>
      <c r="BT277" s="712"/>
      <c r="BU277" s="712"/>
      <c r="BV277" s="712"/>
      <c r="BW277" s="712"/>
      <c r="BX277" s="712"/>
      <c r="BY277" s="712"/>
      <c r="BZ277" s="712"/>
      <c r="CA277" s="712"/>
      <c r="CB277" s="712"/>
      <c r="CC277" s="712"/>
      <c r="CD277" s="712"/>
      <c r="CE277" s="712"/>
      <c r="CF277" s="712"/>
      <c r="CG277" s="712"/>
      <c r="CH277" s="712"/>
      <c r="CI277" s="712"/>
      <c r="CJ277" s="712"/>
      <c r="CK277" s="712"/>
      <c r="CL277" s="712"/>
      <c r="CM277" s="712"/>
      <c r="CN277" s="712"/>
      <c r="CO277" s="712"/>
      <c r="CP277" s="712"/>
      <c r="CQ277" s="712"/>
      <c r="CR277" s="712"/>
      <c r="CS277" s="712"/>
      <c r="CT277" s="712"/>
      <c r="CU277" s="712"/>
      <c r="CV277" s="712"/>
      <c r="CW277" s="712"/>
      <c r="CX277" s="712"/>
      <c r="CY277" s="712"/>
      <c r="CZ277" s="712"/>
      <c r="DA277" s="712"/>
      <c r="DB277" s="712"/>
      <c r="DC277" s="712"/>
      <c r="DD277" s="712"/>
      <c r="DE277" s="712"/>
      <c r="DF277" s="712"/>
      <c r="DG277" s="712"/>
      <c r="DH277" s="712"/>
      <c r="DI277" s="712"/>
      <c r="DJ277" s="712"/>
      <c r="DK277" s="712"/>
      <c r="DL277" s="712"/>
      <c r="DM277" s="712"/>
      <c r="DN277" s="712"/>
      <c r="DO277" s="712"/>
      <c r="DP277" s="712"/>
      <c r="DQ277" s="712"/>
      <c r="DR277" s="712"/>
      <c r="DS277" s="712"/>
      <c r="DT277" s="712"/>
      <c r="DU277" s="712"/>
      <c r="DV277" s="712"/>
      <c r="DW277" s="712"/>
      <c r="DX277" s="712"/>
      <c r="DY277" s="712"/>
      <c r="DZ277" s="712"/>
      <c r="EA277" s="712"/>
      <c r="EB277" s="712"/>
      <c r="EC277" s="712"/>
      <c r="ED277" s="712"/>
      <c r="EE277" s="712"/>
      <c r="EF277" s="712"/>
      <c r="EG277" s="712"/>
      <c r="EH277" s="712"/>
      <c r="EI277" s="712"/>
      <c r="EJ277" s="712"/>
      <c r="EK277" s="712"/>
      <c r="EL277" s="712"/>
      <c r="EM277" s="712"/>
      <c r="EN277" s="712"/>
      <c r="EO277" s="712"/>
      <c r="EP277" s="712"/>
      <c r="EQ277" s="712"/>
      <c r="ER277" s="712"/>
      <c r="ES277" s="712"/>
      <c r="ET277" s="712"/>
      <c r="EU277" s="712"/>
      <c r="EV277" s="712"/>
      <c r="EW277" s="712"/>
      <c r="EX277" s="712"/>
      <c r="EY277" s="712"/>
      <c r="EZ277" s="712"/>
      <c r="FA277" s="712"/>
      <c r="FB277" s="712"/>
      <c r="FC277" s="712"/>
      <c r="FD277" s="712"/>
      <c r="FE277" s="712"/>
      <c r="FF277" s="712"/>
      <c r="FG277" s="712"/>
      <c r="FH277" s="712"/>
      <c r="FI277" s="712"/>
      <c r="FJ277" s="712"/>
      <c r="FK277" s="712"/>
      <c r="FL277" s="712"/>
      <c r="FM277" s="712"/>
      <c r="FN277" s="712"/>
      <c r="FO277" s="712"/>
      <c r="FP277" s="712"/>
      <c r="FQ277" s="712"/>
      <c r="FR277" s="712"/>
      <c r="FS277" s="712"/>
      <c r="FT277" s="712"/>
      <c r="FU277" s="712"/>
      <c r="FV277" s="712"/>
      <c r="FW277" s="712"/>
      <c r="FX277" s="712"/>
      <c r="FY277" s="712"/>
      <c r="FZ277" s="712"/>
      <c r="GA277" s="712"/>
      <c r="GB277" s="712"/>
      <c r="GC277" s="712"/>
      <c r="GD277" s="712"/>
      <c r="GE277" s="712"/>
      <c r="GF277" s="712"/>
      <c r="GG277" s="712"/>
      <c r="GH277" s="712"/>
      <c r="GI277" s="712"/>
      <c r="GJ277" s="712"/>
      <c r="GK277" s="712"/>
      <c r="GL277" s="712"/>
      <c r="GM277" s="712"/>
      <c r="GN277" s="712"/>
      <c r="GO277" s="712"/>
      <c r="GP277" s="712"/>
      <c r="GQ277" s="712"/>
      <c r="GR277" s="712"/>
      <c r="GS277" s="712"/>
      <c r="GT277" s="712"/>
      <c r="GU277" s="712"/>
      <c r="GV277" s="712"/>
      <c r="GW277" s="712"/>
      <c r="GX277" s="712"/>
      <c r="GY277" s="712"/>
      <c r="GZ277" s="712"/>
      <c r="HA277" s="712"/>
      <c r="HB277" s="712"/>
      <c r="HC277" s="712"/>
      <c r="HD277" s="712"/>
      <c r="HE277" s="712"/>
      <c r="HF277" s="712"/>
      <c r="HG277" s="712"/>
      <c r="HH277" s="712"/>
      <c r="HI277" s="712"/>
      <c r="HJ277" s="712"/>
      <c r="HK277" s="712"/>
      <c r="HL277" s="712"/>
      <c r="HM277" s="712"/>
      <c r="HN277" s="712"/>
      <c r="HO277" s="712"/>
      <c r="HP277" s="712"/>
      <c r="HQ277" s="712"/>
      <c r="HR277" s="712"/>
      <c r="HS277" s="712"/>
      <c r="HT277" s="712"/>
      <c r="HU277" s="712"/>
      <c r="HV277" s="712"/>
      <c r="HW277" s="712"/>
      <c r="HX277" s="712"/>
      <c r="HY277" s="712"/>
      <c r="HZ277" s="712"/>
      <c r="IA277" s="712"/>
      <c r="IB277" s="712"/>
      <c r="IC277" s="712"/>
      <c r="ID277" s="712"/>
      <c r="IE277" s="712"/>
      <c r="IF277" s="712"/>
      <c r="IG277" s="712"/>
      <c r="IH277" s="712"/>
      <c r="II277" s="712"/>
      <c r="IJ277" s="712"/>
      <c r="IK277" s="712"/>
      <c r="IL277" s="712"/>
      <c r="IM277" s="712"/>
      <c r="IN277" s="712"/>
      <c r="IO277" s="712"/>
      <c r="IP277" s="712"/>
      <c r="IQ277" s="712"/>
      <c r="IR277" s="712"/>
      <c r="IS277" s="712"/>
      <c r="IT277" s="712"/>
    </row>
    <row r="278" spans="1:254" s="713" customFormat="1" ht="16.5" customHeight="1">
      <c r="A278" s="326">
        <v>268</v>
      </c>
      <c r="B278" s="503" t="s">
        <v>23</v>
      </c>
      <c r="C278" s="504" t="s">
        <v>413</v>
      </c>
      <c r="D278" s="512" t="s">
        <v>3286</v>
      </c>
      <c r="E278" s="506"/>
      <c r="F278" s="507" t="s">
        <v>11</v>
      </c>
      <c r="G278" s="508"/>
      <c r="H278" s="509"/>
      <c r="I278" s="511"/>
      <c r="J278" s="714"/>
      <c r="K278" s="869"/>
      <c r="L278" s="712"/>
      <c r="M278" s="712"/>
      <c r="N278" s="712"/>
      <c r="O278" s="712"/>
      <c r="P278" s="712"/>
      <c r="Q278" s="712"/>
      <c r="R278" s="712"/>
      <c r="S278" s="712"/>
      <c r="T278" s="712"/>
      <c r="U278" s="712"/>
      <c r="V278" s="712"/>
      <c r="W278" s="712"/>
      <c r="X278" s="712"/>
      <c r="Y278" s="712"/>
      <c r="Z278" s="712"/>
      <c r="AA278" s="712"/>
      <c r="AB278" s="712"/>
      <c r="AC278" s="712"/>
      <c r="AD278" s="712"/>
      <c r="AE278" s="712"/>
      <c r="AF278" s="712"/>
      <c r="AG278" s="712"/>
      <c r="AH278" s="712"/>
      <c r="AI278" s="712"/>
      <c r="AJ278" s="712"/>
      <c r="AK278" s="712"/>
      <c r="AL278" s="712"/>
      <c r="AM278" s="712"/>
      <c r="AN278" s="712"/>
      <c r="AO278" s="712"/>
      <c r="AP278" s="712"/>
      <c r="AQ278" s="712"/>
      <c r="AR278" s="712"/>
      <c r="AS278" s="712"/>
      <c r="AT278" s="712"/>
      <c r="AU278" s="712"/>
      <c r="AV278" s="712"/>
      <c r="AW278" s="712"/>
      <c r="AX278" s="712"/>
      <c r="AY278" s="712"/>
      <c r="AZ278" s="712"/>
      <c r="BA278" s="712"/>
      <c r="BB278" s="712"/>
      <c r="BC278" s="712"/>
      <c r="BD278" s="712"/>
      <c r="BE278" s="712"/>
      <c r="BF278" s="712"/>
      <c r="BG278" s="712"/>
      <c r="BH278" s="712"/>
      <c r="BI278" s="712"/>
      <c r="BJ278" s="712"/>
      <c r="BK278" s="712"/>
      <c r="BL278" s="712"/>
      <c r="BM278" s="712"/>
      <c r="BN278" s="712"/>
      <c r="BO278" s="712"/>
      <c r="BP278" s="712"/>
      <c r="BQ278" s="712"/>
      <c r="BR278" s="712"/>
      <c r="BS278" s="712"/>
      <c r="BT278" s="712"/>
      <c r="BU278" s="712"/>
      <c r="BV278" s="712"/>
      <c r="BW278" s="712"/>
      <c r="BX278" s="712"/>
      <c r="BY278" s="712"/>
      <c r="BZ278" s="712"/>
      <c r="CA278" s="712"/>
      <c r="CB278" s="712"/>
      <c r="CC278" s="712"/>
      <c r="CD278" s="712"/>
      <c r="CE278" s="712"/>
      <c r="CF278" s="712"/>
      <c r="CG278" s="712"/>
      <c r="CH278" s="712"/>
      <c r="CI278" s="712"/>
      <c r="CJ278" s="712"/>
      <c r="CK278" s="712"/>
      <c r="CL278" s="712"/>
      <c r="CM278" s="712"/>
      <c r="CN278" s="712"/>
      <c r="CO278" s="712"/>
      <c r="CP278" s="712"/>
      <c r="CQ278" s="712"/>
      <c r="CR278" s="712"/>
      <c r="CS278" s="712"/>
      <c r="CT278" s="712"/>
      <c r="CU278" s="712"/>
      <c r="CV278" s="712"/>
      <c r="CW278" s="712"/>
      <c r="CX278" s="712"/>
      <c r="CY278" s="712"/>
      <c r="CZ278" s="712"/>
      <c r="DA278" s="712"/>
      <c r="DB278" s="712"/>
      <c r="DC278" s="712"/>
      <c r="DD278" s="712"/>
      <c r="DE278" s="712"/>
      <c r="DF278" s="712"/>
      <c r="DG278" s="712"/>
      <c r="DH278" s="712"/>
      <c r="DI278" s="712"/>
      <c r="DJ278" s="712"/>
      <c r="DK278" s="712"/>
      <c r="DL278" s="712"/>
      <c r="DM278" s="712"/>
      <c r="DN278" s="712"/>
      <c r="DO278" s="712"/>
      <c r="DP278" s="712"/>
      <c r="DQ278" s="712"/>
      <c r="DR278" s="712"/>
      <c r="DS278" s="712"/>
      <c r="DT278" s="712"/>
      <c r="DU278" s="712"/>
      <c r="DV278" s="712"/>
      <c r="DW278" s="712"/>
      <c r="DX278" s="712"/>
      <c r="DY278" s="712"/>
      <c r="DZ278" s="712"/>
      <c r="EA278" s="712"/>
      <c r="EB278" s="712"/>
      <c r="EC278" s="712"/>
      <c r="ED278" s="712"/>
      <c r="EE278" s="712"/>
      <c r="EF278" s="712"/>
      <c r="EG278" s="712"/>
      <c r="EH278" s="712"/>
      <c r="EI278" s="712"/>
      <c r="EJ278" s="712"/>
      <c r="EK278" s="712"/>
      <c r="EL278" s="712"/>
      <c r="EM278" s="712"/>
      <c r="EN278" s="712"/>
      <c r="EO278" s="712"/>
      <c r="EP278" s="712"/>
      <c r="EQ278" s="712"/>
      <c r="ER278" s="712"/>
      <c r="ES278" s="712"/>
      <c r="ET278" s="712"/>
      <c r="EU278" s="712"/>
      <c r="EV278" s="712"/>
      <c r="EW278" s="712"/>
      <c r="EX278" s="712"/>
      <c r="EY278" s="712"/>
      <c r="EZ278" s="712"/>
      <c r="FA278" s="712"/>
      <c r="FB278" s="712"/>
      <c r="FC278" s="712"/>
      <c r="FD278" s="712"/>
      <c r="FE278" s="712"/>
      <c r="FF278" s="712"/>
      <c r="FG278" s="712"/>
      <c r="FH278" s="712"/>
      <c r="FI278" s="712"/>
      <c r="FJ278" s="712"/>
      <c r="FK278" s="712"/>
      <c r="FL278" s="712"/>
      <c r="FM278" s="712"/>
      <c r="FN278" s="712"/>
      <c r="FO278" s="712"/>
      <c r="FP278" s="712"/>
      <c r="FQ278" s="712"/>
      <c r="FR278" s="712"/>
      <c r="FS278" s="712"/>
      <c r="FT278" s="712"/>
      <c r="FU278" s="712"/>
      <c r="FV278" s="712"/>
      <c r="FW278" s="712"/>
      <c r="FX278" s="712"/>
      <c r="FY278" s="712"/>
      <c r="FZ278" s="712"/>
      <c r="GA278" s="712"/>
      <c r="GB278" s="712"/>
      <c r="GC278" s="712"/>
      <c r="GD278" s="712"/>
      <c r="GE278" s="712"/>
      <c r="GF278" s="712"/>
      <c r="GG278" s="712"/>
      <c r="GH278" s="712"/>
      <c r="GI278" s="712"/>
      <c r="GJ278" s="712"/>
      <c r="GK278" s="712"/>
      <c r="GL278" s="712"/>
      <c r="GM278" s="712"/>
      <c r="GN278" s="712"/>
      <c r="GO278" s="712"/>
      <c r="GP278" s="712"/>
      <c r="GQ278" s="712"/>
      <c r="GR278" s="712"/>
      <c r="GS278" s="712"/>
      <c r="GT278" s="712"/>
      <c r="GU278" s="712"/>
      <c r="GV278" s="712"/>
      <c r="GW278" s="712"/>
      <c r="GX278" s="712"/>
      <c r="GY278" s="712"/>
      <c r="GZ278" s="712"/>
      <c r="HA278" s="712"/>
      <c r="HB278" s="712"/>
      <c r="HC278" s="712"/>
      <c r="HD278" s="712"/>
      <c r="HE278" s="712"/>
      <c r="HF278" s="712"/>
      <c r="HG278" s="712"/>
      <c r="HH278" s="712"/>
      <c r="HI278" s="712"/>
      <c r="HJ278" s="712"/>
      <c r="HK278" s="712"/>
      <c r="HL278" s="712"/>
      <c r="HM278" s="712"/>
      <c r="HN278" s="712"/>
      <c r="HO278" s="712"/>
      <c r="HP278" s="712"/>
      <c r="HQ278" s="712"/>
      <c r="HR278" s="712"/>
      <c r="HS278" s="712"/>
      <c r="HT278" s="712"/>
      <c r="HU278" s="712"/>
      <c r="HV278" s="712"/>
      <c r="HW278" s="712"/>
      <c r="HX278" s="712"/>
      <c r="HY278" s="712"/>
      <c r="HZ278" s="712"/>
      <c r="IA278" s="712"/>
      <c r="IB278" s="712"/>
      <c r="IC278" s="712"/>
      <c r="ID278" s="712"/>
      <c r="IE278" s="712"/>
      <c r="IF278" s="712"/>
      <c r="IG278" s="712"/>
      <c r="IH278" s="712"/>
      <c r="II278" s="712"/>
      <c r="IJ278" s="712"/>
      <c r="IK278" s="712"/>
      <c r="IL278" s="712"/>
      <c r="IM278" s="712"/>
      <c r="IN278" s="712"/>
      <c r="IO278" s="712"/>
      <c r="IP278" s="712"/>
      <c r="IQ278" s="712"/>
      <c r="IR278" s="712"/>
      <c r="IS278" s="712"/>
      <c r="IT278" s="712"/>
    </row>
    <row r="279" spans="1:254" s="713" customFormat="1" ht="16.5" customHeight="1">
      <c r="A279" s="326">
        <v>269</v>
      </c>
      <c r="B279" s="503" t="s">
        <v>23</v>
      </c>
      <c r="C279" s="504" t="s">
        <v>413</v>
      </c>
      <c r="D279" s="512" t="s">
        <v>3287</v>
      </c>
      <c r="E279" s="506"/>
      <c r="F279" s="507" t="s">
        <v>11</v>
      </c>
      <c r="G279" s="508"/>
      <c r="H279" s="509"/>
      <c r="I279" s="511"/>
      <c r="J279" s="714"/>
      <c r="K279" s="869"/>
      <c r="L279" s="712"/>
      <c r="M279" s="712"/>
      <c r="N279" s="712"/>
      <c r="O279" s="712"/>
      <c r="P279" s="712"/>
      <c r="Q279" s="712"/>
      <c r="R279" s="712"/>
      <c r="S279" s="712"/>
      <c r="T279" s="712"/>
      <c r="U279" s="712"/>
      <c r="V279" s="712"/>
      <c r="W279" s="712"/>
      <c r="X279" s="712"/>
      <c r="Y279" s="712"/>
      <c r="Z279" s="712"/>
      <c r="AA279" s="712"/>
      <c r="AB279" s="712"/>
      <c r="AC279" s="712"/>
      <c r="AD279" s="712"/>
      <c r="AE279" s="712"/>
      <c r="AF279" s="712"/>
      <c r="AG279" s="712"/>
      <c r="AH279" s="712"/>
      <c r="AI279" s="712"/>
      <c r="AJ279" s="712"/>
      <c r="AK279" s="712"/>
      <c r="AL279" s="712"/>
      <c r="AM279" s="712"/>
      <c r="AN279" s="712"/>
      <c r="AO279" s="712"/>
      <c r="AP279" s="712"/>
      <c r="AQ279" s="712"/>
      <c r="AR279" s="712"/>
      <c r="AS279" s="712"/>
      <c r="AT279" s="712"/>
      <c r="AU279" s="712"/>
      <c r="AV279" s="712"/>
      <c r="AW279" s="712"/>
      <c r="AX279" s="712"/>
      <c r="AY279" s="712"/>
      <c r="AZ279" s="712"/>
      <c r="BA279" s="712"/>
      <c r="BB279" s="712"/>
      <c r="BC279" s="712"/>
      <c r="BD279" s="712"/>
      <c r="BE279" s="712"/>
      <c r="BF279" s="712"/>
      <c r="BG279" s="712"/>
      <c r="BH279" s="712"/>
      <c r="BI279" s="712"/>
      <c r="BJ279" s="712"/>
      <c r="BK279" s="712"/>
      <c r="BL279" s="712"/>
      <c r="BM279" s="712"/>
      <c r="BN279" s="712"/>
      <c r="BO279" s="712"/>
      <c r="BP279" s="712"/>
      <c r="BQ279" s="712"/>
      <c r="BR279" s="712"/>
      <c r="BS279" s="712"/>
      <c r="BT279" s="712"/>
      <c r="BU279" s="712"/>
      <c r="BV279" s="712"/>
      <c r="BW279" s="712"/>
      <c r="BX279" s="712"/>
      <c r="BY279" s="712"/>
      <c r="BZ279" s="712"/>
      <c r="CA279" s="712"/>
      <c r="CB279" s="712"/>
      <c r="CC279" s="712"/>
      <c r="CD279" s="712"/>
      <c r="CE279" s="712"/>
      <c r="CF279" s="712"/>
      <c r="CG279" s="712"/>
      <c r="CH279" s="712"/>
      <c r="CI279" s="712"/>
      <c r="CJ279" s="712"/>
      <c r="CK279" s="712"/>
      <c r="CL279" s="712"/>
      <c r="CM279" s="712"/>
      <c r="CN279" s="712"/>
      <c r="CO279" s="712"/>
      <c r="CP279" s="712"/>
      <c r="CQ279" s="712"/>
      <c r="CR279" s="712"/>
      <c r="CS279" s="712"/>
      <c r="CT279" s="712"/>
      <c r="CU279" s="712"/>
      <c r="CV279" s="712"/>
      <c r="CW279" s="712"/>
      <c r="CX279" s="712"/>
      <c r="CY279" s="712"/>
      <c r="CZ279" s="712"/>
      <c r="DA279" s="712"/>
      <c r="DB279" s="712"/>
      <c r="DC279" s="712"/>
      <c r="DD279" s="712"/>
      <c r="DE279" s="712"/>
      <c r="DF279" s="712"/>
      <c r="DG279" s="712"/>
      <c r="DH279" s="712"/>
      <c r="DI279" s="712"/>
      <c r="DJ279" s="712"/>
      <c r="DK279" s="712"/>
      <c r="DL279" s="712"/>
      <c r="DM279" s="712"/>
      <c r="DN279" s="712"/>
      <c r="DO279" s="712"/>
      <c r="DP279" s="712"/>
      <c r="DQ279" s="712"/>
      <c r="DR279" s="712"/>
      <c r="DS279" s="712"/>
      <c r="DT279" s="712"/>
      <c r="DU279" s="712"/>
      <c r="DV279" s="712"/>
      <c r="DW279" s="712"/>
      <c r="DX279" s="712"/>
      <c r="DY279" s="712"/>
      <c r="DZ279" s="712"/>
      <c r="EA279" s="712"/>
      <c r="EB279" s="712"/>
      <c r="EC279" s="712"/>
      <c r="ED279" s="712"/>
      <c r="EE279" s="712"/>
      <c r="EF279" s="712"/>
      <c r="EG279" s="712"/>
      <c r="EH279" s="712"/>
      <c r="EI279" s="712"/>
      <c r="EJ279" s="712"/>
      <c r="EK279" s="712"/>
      <c r="EL279" s="712"/>
      <c r="EM279" s="712"/>
      <c r="EN279" s="712"/>
      <c r="EO279" s="712"/>
      <c r="EP279" s="712"/>
      <c r="EQ279" s="712"/>
      <c r="ER279" s="712"/>
      <c r="ES279" s="712"/>
      <c r="ET279" s="712"/>
      <c r="EU279" s="712"/>
      <c r="EV279" s="712"/>
      <c r="EW279" s="712"/>
      <c r="EX279" s="712"/>
      <c r="EY279" s="712"/>
      <c r="EZ279" s="712"/>
      <c r="FA279" s="712"/>
      <c r="FB279" s="712"/>
      <c r="FC279" s="712"/>
      <c r="FD279" s="712"/>
      <c r="FE279" s="712"/>
      <c r="FF279" s="712"/>
      <c r="FG279" s="712"/>
      <c r="FH279" s="712"/>
      <c r="FI279" s="712"/>
      <c r="FJ279" s="712"/>
      <c r="FK279" s="712"/>
      <c r="FL279" s="712"/>
      <c r="FM279" s="712"/>
      <c r="FN279" s="712"/>
      <c r="FO279" s="712"/>
      <c r="FP279" s="712"/>
      <c r="FQ279" s="712"/>
      <c r="FR279" s="712"/>
      <c r="FS279" s="712"/>
      <c r="FT279" s="712"/>
      <c r="FU279" s="712"/>
      <c r="FV279" s="712"/>
      <c r="FW279" s="712"/>
      <c r="FX279" s="712"/>
      <c r="FY279" s="712"/>
      <c r="FZ279" s="712"/>
      <c r="GA279" s="712"/>
      <c r="GB279" s="712"/>
      <c r="GC279" s="712"/>
      <c r="GD279" s="712"/>
      <c r="GE279" s="712"/>
      <c r="GF279" s="712"/>
      <c r="GG279" s="712"/>
      <c r="GH279" s="712"/>
      <c r="GI279" s="712"/>
      <c r="GJ279" s="712"/>
      <c r="GK279" s="712"/>
      <c r="GL279" s="712"/>
      <c r="GM279" s="712"/>
      <c r="GN279" s="712"/>
      <c r="GO279" s="712"/>
      <c r="GP279" s="712"/>
      <c r="GQ279" s="712"/>
      <c r="GR279" s="712"/>
      <c r="GS279" s="712"/>
      <c r="GT279" s="712"/>
      <c r="GU279" s="712"/>
      <c r="GV279" s="712"/>
      <c r="GW279" s="712"/>
      <c r="GX279" s="712"/>
      <c r="GY279" s="712"/>
      <c r="GZ279" s="712"/>
      <c r="HA279" s="712"/>
      <c r="HB279" s="712"/>
      <c r="HC279" s="712"/>
      <c r="HD279" s="712"/>
      <c r="HE279" s="712"/>
      <c r="HF279" s="712"/>
      <c r="HG279" s="712"/>
      <c r="HH279" s="712"/>
      <c r="HI279" s="712"/>
      <c r="HJ279" s="712"/>
      <c r="HK279" s="712"/>
      <c r="HL279" s="712"/>
      <c r="HM279" s="712"/>
      <c r="HN279" s="712"/>
      <c r="HO279" s="712"/>
      <c r="HP279" s="712"/>
      <c r="HQ279" s="712"/>
      <c r="HR279" s="712"/>
      <c r="HS279" s="712"/>
      <c r="HT279" s="712"/>
      <c r="HU279" s="712"/>
      <c r="HV279" s="712"/>
      <c r="HW279" s="712"/>
      <c r="HX279" s="712"/>
      <c r="HY279" s="712"/>
      <c r="HZ279" s="712"/>
      <c r="IA279" s="712"/>
      <c r="IB279" s="712"/>
      <c r="IC279" s="712"/>
      <c r="ID279" s="712"/>
      <c r="IE279" s="712"/>
      <c r="IF279" s="712"/>
      <c r="IG279" s="712"/>
      <c r="IH279" s="712"/>
      <c r="II279" s="712"/>
      <c r="IJ279" s="712"/>
      <c r="IK279" s="712"/>
      <c r="IL279" s="712"/>
      <c r="IM279" s="712"/>
      <c r="IN279" s="712"/>
      <c r="IO279" s="712"/>
      <c r="IP279" s="712"/>
      <c r="IQ279" s="712"/>
      <c r="IR279" s="712"/>
      <c r="IS279" s="712"/>
      <c r="IT279" s="712"/>
    </row>
    <row r="280" spans="1:254" s="713" customFormat="1" ht="16.5" customHeight="1">
      <c r="A280" s="326">
        <v>270</v>
      </c>
      <c r="B280" s="503" t="s">
        <v>23</v>
      </c>
      <c r="C280" s="504" t="s">
        <v>413</v>
      </c>
      <c r="D280" s="512" t="s">
        <v>3288</v>
      </c>
      <c r="E280" s="506"/>
      <c r="F280" s="507" t="s">
        <v>11</v>
      </c>
      <c r="G280" s="508"/>
      <c r="H280" s="509"/>
      <c r="I280" s="511"/>
      <c r="J280" s="714"/>
      <c r="K280" s="869"/>
      <c r="L280" s="712"/>
      <c r="M280" s="712"/>
      <c r="N280" s="712"/>
      <c r="O280" s="712"/>
      <c r="P280" s="712"/>
      <c r="Q280" s="712"/>
      <c r="R280" s="712"/>
      <c r="S280" s="712"/>
      <c r="T280" s="712"/>
      <c r="U280" s="712"/>
      <c r="V280" s="712"/>
      <c r="W280" s="712"/>
      <c r="X280" s="712"/>
      <c r="Y280" s="712"/>
      <c r="Z280" s="712"/>
      <c r="AA280" s="712"/>
      <c r="AB280" s="712"/>
      <c r="AC280" s="712"/>
      <c r="AD280" s="712"/>
      <c r="AE280" s="712"/>
      <c r="AF280" s="712"/>
      <c r="AG280" s="712"/>
      <c r="AH280" s="712"/>
      <c r="AI280" s="712"/>
      <c r="AJ280" s="712"/>
      <c r="AK280" s="712"/>
      <c r="AL280" s="712"/>
      <c r="AM280" s="712"/>
      <c r="AN280" s="712"/>
      <c r="AO280" s="712"/>
      <c r="AP280" s="712"/>
      <c r="AQ280" s="712"/>
      <c r="AR280" s="712"/>
      <c r="AS280" s="712"/>
      <c r="AT280" s="712"/>
      <c r="AU280" s="712"/>
      <c r="AV280" s="712"/>
      <c r="AW280" s="712"/>
      <c r="AX280" s="712"/>
      <c r="AY280" s="712"/>
      <c r="AZ280" s="712"/>
      <c r="BA280" s="712"/>
      <c r="BB280" s="712"/>
      <c r="BC280" s="712"/>
      <c r="BD280" s="712"/>
      <c r="BE280" s="712"/>
      <c r="BF280" s="712"/>
      <c r="BG280" s="712"/>
      <c r="BH280" s="712"/>
      <c r="BI280" s="712"/>
      <c r="BJ280" s="712"/>
      <c r="BK280" s="712"/>
      <c r="BL280" s="712"/>
      <c r="BM280" s="712"/>
      <c r="BN280" s="712"/>
      <c r="BO280" s="712"/>
      <c r="BP280" s="712"/>
      <c r="BQ280" s="712"/>
      <c r="BR280" s="712"/>
      <c r="BS280" s="712"/>
      <c r="BT280" s="712"/>
      <c r="BU280" s="712"/>
      <c r="BV280" s="712"/>
      <c r="BW280" s="712"/>
      <c r="BX280" s="712"/>
      <c r="BY280" s="712"/>
      <c r="BZ280" s="712"/>
      <c r="CA280" s="712"/>
      <c r="CB280" s="712"/>
      <c r="CC280" s="712"/>
      <c r="CD280" s="712"/>
      <c r="CE280" s="712"/>
      <c r="CF280" s="712"/>
      <c r="CG280" s="712"/>
      <c r="CH280" s="712"/>
      <c r="CI280" s="712"/>
      <c r="CJ280" s="712"/>
      <c r="CK280" s="712"/>
      <c r="CL280" s="712"/>
      <c r="CM280" s="712"/>
      <c r="CN280" s="712"/>
      <c r="CO280" s="712"/>
      <c r="CP280" s="712"/>
      <c r="CQ280" s="712"/>
      <c r="CR280" s="712"/>
      <c r="CS280" s="712"/>
      <c r="CT280" s="712"/>
      <c r="CU280" s="712"/>
      <c r="CV280" s="712"/>
      <c r="CW280" s="712"/>
      <c r="CX280" s="712"/>
      <c r="CY280" s="712"/>
      <c r="CZ280" s="712"/>
      <c r="DA280" s="712"/>
      <c r="DB280" s="712"/>
      <c r="DC280" s="712"/>
      <c r="DD280" s="712"/>
      <c r="DE280" s="712"/>
      <c r="DF280" s="712"/>
      <c r="DG280" s="712"/>
      <c r="DH280" s="712"/>
      <c r="DI280" s="712"/>
      <c r="DJ280" s="712"/>
      <c r="DK280" s="712"/>
      <c r="DL280" s="712"/>
      <c r="DM280" s="712"/>
      <c r="DN280" s="712"/>
      <c r="DO280" s="712"/>
      <c r="DP280" s="712"/>
      <c r="DQ280" s="712"/>
      <c r="DR280" s="712"/>
      <c r="DS280" s="712"/>
      <c r="DT280" s="712"/>
      <c r="DU280" s="712"/>
      <c r="DV280" s="712"/>
      <c r="DW280" s="712"/>
      <c r="DX280" s="712"/>
      <c r="DY280" s="712"/>
      <c r="DZ280" s="712"/>
      <c r="EA280" s="712"/>
      <c r="EB280" s="712"/>
      <c r="EC280" s="712"/>
      <c r="ED280" s="712"/>
      <c r="EE280" s="712"/>
      <c r="EF280" s="712"/>
      <c r="EG280" s="712"/>
      <c r="EH280" s="712"/>
      <c r="EI280" s="712"/>
      <c r="EJ280" s="712"/>
      <c r="EK280" s="712"/>
      <c r="EL280" s="712"/>
      <c r="EM280" s="712"/>
      <c r="EN280" s="712"/>
      <c r="EO280" s="712"/>
      <c r="EP280" s="712"/>
      <c r="EQ280" s="712"/>
      <c r="ER280" s="712"/>
      <c r="ES280" s="712"/>
      <c r="ET280" s="712"/>
      <c r="EU280" s="712"/>
      <c r="EV280" s="712"/>
      <c r="EW280" s="712"/>
      <c r="EX280" s="712"/>
      <c r="EY280" s="712"/>
      <c r="EZ280" s="712"/>
      <c r="FA280" s="712"/>
      <c r="FB280" s="712"/>
      <c r="FC280" s="712"/>
      <c r="FD280" s="712"/>
      <c r="FE280" s="712"/>
      <c r="FF280" s="712"/>
      <c r="FG280" s="712"/>
      <c r="FH280" s="712"/>
      <c r="FI280" s="712"/>
      <c r="FJ280" s="712"/>
      <c r="FK280" s="712"/>
      <c r="FL280" s="712"/>
      <c r="FM280" s="712"/>
      <c r="FN280" s="712"/>
      <c r="FO280" s="712"/>
      <c r="FP280" s="712"/>
      <c r="FQ280" s="712"/>
      <c r="FR280" s="712"/>
      <c r="FS280" s="712"/>
      <c r="FT280" s="712"/>
      <c r="FU280" s="712"/>
      <c r="FV280" s="712"/>
      <c r="FW280" s="712"/>
      <c r="FX280" s="712"/>
      <c r="FY280" s="712"/>
      <c r="FZ280" s="712"/>
      <c r="GA280" s="712"/>
      <c r="GB280" s="712"/>
      <c r="GC280" s="712"/>
      <c r="GD280" s="712"/>
      <c r="GE280" s="712"/>
      <c r="GF280" s="712"/>
      <c r="GG280" s="712"/>
      <c r="GH280" s="712"/>
      <c r="GI280" s="712"/>
      <c r="GJ280" s="712"/>
      <c r="GK280" s="712"/>
      <c r="GL280" s="712"/>
      <c r="GM280" s="712"/>
      <c r="GN280" s="712"/>
      <c r="GO280" s="712"/>
      <c r="GP280" s="712"/>
      <c r="GQ280" s="712"/>
      <c r="GR280" s="712"/>
      <c r="GS280" s="712"/>
      <c r="GT280" s="712"/>
      <c r="GU280" s="712"/>
      <c r="GV280" s="712"/>
      <c r="GW280" s="712"/>
      <c r="GX280" s="712"/>
      <c r="GY280" s="712"/>
      <c r="GZ280" s="712"/>
      <c r="HA280" s="712"/>
      <c r="HB280" s="712"/>
      <c r="HC280" s="712"/>
      <c r="HD280" s="712"/>
      <c r="HE280" s="712"/>
      <c r="HF280" s="712"/>
      <c r="HG280" s="712"/>
      <c r="HH280" s="712"/>
      <c r="HI280" s="712"/>
      <c r="HJ280" s="712"/>
      <c r="HK280" s="712"/>
      <c r="HL280" s="712"/>
      <c r="HM280" s="712"/>
      <c r="HN280" s="712"/>
      <c r="HO280" s="712"/>
      <c r="HP280" s="712"/>
      <c r="HQ280" s="712"/>
      <c r="HR280" s="712"/>
      <c r="HS280" s="712"/>
      <c r="HT280" s="712"/>
      <c r="HU280" s="712"/>
      <c r="HV280" s="712"/>
      <c r="HW280" s="712"/>
      <c r="HX280" s="712"/>
      <c r="HY280" s="712"/>
      <c r="HZ280" s="712"/>
      <c r="IA280" s="712"/>
      <c r="IB280" s="712"/>
      <c r="IC280" s="712"/>
      <c r="ID280" s="712"/>
      <c r="IE280" s="712"/>
      <c r="IF280" s="712"/>
      <c r="IG280" s="712"/>
      <c r="IH280" s="712"/>
      <c r="II280" s="712"/>
      <c r="IJ280" s="712"/>
      <c r="IK280" s="712"/>
      <c r="IL280" s="712"/>
      <c r="IM280" s="712"/>
      <c r="IN280" s="712"/>
      <c r="IO280" s="712"/>
      <c r="IP280" s="712"/>
      <c r="IQ280" s="712"/>
      <c r="IR280" s="712"/>
      <c r="IS280" s="712"/>
      <c r="IT280" s="712"/>
    </row>
    <row r="281" spans="1:254" s="713" customFormat="1" ht="16.5" customHeight="1">
      <c r="A281" s="326">
        <v>271</v>
      </c>
      <c r="B281" s="503" t="s">
        <v>23</v>
      </c>
      <c r="C281" s="504" t="s">
        <v>413</v>
      </c>
      <c r="D281" s="512" t="s">
        <v>3289</v>
      </c>
      <c r="E281" s="506"/>
      <c r="F281" s="507" t="s">
        <v>11</v>
      </c>
      <c r="G281" s="508"/>
      <c r="H281" s="509"/>
      <c r="I281" s="511"/>
      <c r="J281" s="714"/>
      <c r="K281" s="869"/>
      <c r="L281" s="712"/>
      <c r="M281" s="712"/>
      <c r="N281" s="712"/>
      <c r="O281" s="712"/>
      <c r="P281" s="712"/>
      <c r="Q281" s="712"/>
      <c r="R281" s="712"/>
      <c r="S281" s="712"/>
      <c r="T281" s="712"/>
      <c r="U281" s="712"/>
      <c r="V281" s="712"/>
      <c r="W281" s="712"/>
      <c r="X281" s="712"/>
      <c r="Y281" s="712"/>
      <c r="Z281" s="712"/>
      <c r="AA281" s="712"/>
      <c r="AB281" s="712"/>
      <c r="AC281" s="712"/>
      <c r="AD281" s="712"/>
      <c r="AE281" s="712"/>
      <c r="AF281" s="712"/>
      <c r="AG281" s="712"/>
      <c r="AH281" s="712"/>
      <c r="AI281" s="712"/>
      <c r="AJ281" s="712"/>
      <c r="AK281" s="712"/>
      <c r="AL281" s="712"/>
      <c r="AM281" s="712"/>
      <c r="AN281" s="712"/>
      <c r="AO281" s="712"/>
      <c r="AP281" s="712"/>
      <c r="AQ281" s="712"/>
      <c r="AR281" s="712"/>
      <c r="AS281" s="712"/>
      <c r="AT281" s="712"/>
      <c r="AU281" s="712"/>
      <c r="AV281" s="712"/>
      <c r="AW281" s="712"/>
      <c r="AX281" s="712"/>
      <c r="AY281" s="712"/>
      <c r="AZ281" s="712"/>
      <c r="BA281" s="712"/>
      <c r="BB281" s="712"/>
      <c r="BC281" s="712"/>
      <c r="BD281" s="712"/>
      <c r="BE281" s="712"/>
      <c r="BF281" s="712"/>
      <c r="BG281" s="712"/>
      <c r="BH281" s="712"/>
      <c r="BI281" s="712"/>
      <c r="BJ281" s="712"/>
      <c r="BK281" s="712"/>
      <c r="BL281" s="712"/>
      <c r="BM281" s="712"/>
      <c r="BN281" s="712"/>
      <c r="BO281" s="712"/>
      <c r="BP281" s="712"/>
      <c r="BQ281" s="712"/>
      <c r="BR281" s="712"/>
      <c r="BS281" s="712"/>
      <c r="BT281" s="712"/>
      <c r="BU281" s="712"/>
      <c r="BV281" s="712"/>
      <c r="BW281" s="712"/>
      <c r="BX281" s="712"/>
      <c r="BY281" s="712"/>
      <c r="BZ281" s="712"/>
      <c r="CA281" s="712"/>
      <c r="CB281" s="712"/>
      <c r="CC281" s="712"/>
      <c r="CD281" s="712"/>
      <c r="CE281" s="712"/>
      <c r="CF281" s="712"/>
      <c r="CG281" s="712"/>
      <c r="CH281" s="712"/>
      <c r="CI281" s="712"/>
      <c r="CJ281" s="712"/>
      <c r="CK281" s="712"/>
      <c r="CL281" s="712"/>
      <c r="CM281" s="712"/>
      <c r="CN281" s="712"/>
      <c r="CO281" s="712"/>
      <c r="CP281" s="712"/>
      <c r="CQ281" s="712"/>
      <c r="CR281" s="712"/>
      <c r="CS281" s="712"/>
      <c r="CT281" s="712"/>
      <c r="CU281" s="712"/>
      <c r="CV281" s="712"/>
      <c r="CW281" s="712"/>
      <c r="CX281" s="712"/>
      <c r="CY281" s="712"/>
      <c r="CZ281" s="712"/>
      <c r="DA281" s="712"/>
      <c r="DB281" s="712"/>
      <c r="DC281" s="712"/>
      <c r="DD281" s="712"/>
      <c r="DE281" s="712"/>
      <c r="DF281" s="712"/>
      <c r="DG281" s="712"/>
      <c r="DH281" s="712"/>
      <c r="DI281" s="712"/>
      <c r="DJ281" s="712"/>
      <c r="DK281" s="712"/>
      <c r="DL281" s="712"/>
      <c r="DM281" s="712"/>
      <c r="DN281" s="712"/>
      <c r="DO281" s="712"/>
      <c r="DP281" s="712"/>
      <c r="DQ281" s="712"/>
      <c r="DR281" s="712"/>
      <c r="DS281" s="712"/>
      <c r="DT281" s="712"/>
      <c r="DU281" s="712"/>
      <c r="DV281" s="712"/>
      <c r="DW281" s="712"/>
      <c r="DX281" s="712"/>
      <c r="DY281" s="712"/>
      <c r="DZ281" s="712"/>
      <c r="EA281" s="712"/>
      <c r="EB281" s="712"/>
      <c r="EC281" s="712"/>
      <c r="ED281" s="712"/>
      <c r="EE281" s="712"/>
      <c r="EF281" s="712"/>
      <c r="EG281" s="712"/>
      <c r="EH281" s="712"/>
      <c r="EI281" s="712"/>
      <c r="EJ281" s="712"/>
      <c r="EK281" s="712"/>
      <c r="EL281" s="712"/>
      <c r="EM281" s="712"/>
      <c r="EN281" s="712"/>
      <c r="EO281" s="712"/>
      <c r="EP281" s="712"/>
      <c r="EQ281" s="712"/>
      <c r="ER281" s="712"/>
      <c r="ES281" s="712"/>
      <c r="ET281" s="712"/>
      <c r="EU281" s="712"/>
      <c r="EV281" s="712"/>
      <c r="EW281" s="712"/>
      <c r="EX281" s="712"/>
      <c r="EY281" s="712"/>
      <c r="EZ281" s="712"/>
      <c r="FA281" s="712"/>
      <c r="FB281" s="712"/>
      <c r="FC281" s="712"/>
      <c r="FD281" s="712"/>
      <c r="FE281" s="712"/>
      <c r="FF281" s="712"/>
      <c r="FG281" s="712"/>
      <c r="FH281" s="712"/>
      <c r="FI281" s="712"/>
      <c r="FJ281" s="712"/>
      <c r="FK281" s="712"/>
      <c r="FL281" s="712"/>
      <c r="FM281" s="712"/>
      <c r="FN281" s="712"/>
      <c r="FO281" s="712"/>
      <c r="FP281" s="712"/>
      <c r="FQ281" s="712"/>
      <c r="FR281" s="712"/>
      <c r="FS281" s="712"/>
      <c r="FT281" s="712"/>
      <c r="FU281" s="712"/>
      <c r="FV281" s="712"/>
      <c r="FW281" s="712"/>
      <c r="FX281" s="712"/>
      <c r="FY281" s="712"/>
      <c r="FZ281" s="712"/>
      <c r="GA281" s="712"/>
      <c r="GB281" s="712"/>
      <c r="GC281" s="712"/>
      <c r="GD281" s="712"/>
      <c r="GE281" s="712"/>
      <c r="GF281" s="712"/>
      <c r="GG281" s="712"/>
      <c r="GH281" s="712"/>
      <c r="GI281" s="712"/>
      <c r="GJ281" s="712"/>
      <c r="GK281" s="712"/>
      <c r="GL281" s="712"/>
      <c r="GM281" s="712"/>
      <c r="GN281" s="712"/>
      <c r="GO281" s="712"/>
      <c r="GP281" s="712"/>
      <c r="GQ281" s="712"/>
      <c r="GR281" s="712"/>
      <c r="GS281" s="712"/>
      <c r="GT281" s="712"/>
      <c r="GU281" s="712"/>
      <c r="GV281" s="712"/>
      <c r="GW281" s="712"/>
      <c r="GX281" s="712"/>
      <c r="GY281" s="712"/>
      <c r="GZ281" s="712"/>
      <c r="HA281" s="712"/>
      <c r="HB281" s="712"/>
      <c r="HC281" s="712"/>
      <c r="HD281" s="712"/>
      <c r="HE281" s="712"/>
      <c r="HF281" s="712"/>
      <c r="HG281" s="712"/>
      <c r="HH281" s="712"/>
      <c r="HI281" s="712"/>
      <c r="HJ281" s="712"/>
      <c r="HK281" s="712"/>
      <c r="HL281" s="712"/>
      <c r="HM281" s="712"/>
      <c r="HN281" s="712"/>
      <c r="HO281" s="712"/>
      <c r="HP281" s="712"/>
      <c r="HQ281" s="712"/>
      <c r="HR281" s="712"/>
      <c r="HS281" s="712"/>
      <c r="HT281" s="712"/>
      <c r="HU281" s="712"/>
      <c r="HV281" s="712"/>
      <c r="HW281" s="712"/>
      <c r="HX281" s="712"/>
      <c r="HY281" s="712"/>
      <c r="HZ281" s="712"/>
      <c r="IA281" s="712"/>
      <c r="IB281" s="712"/>
      <c r="IC281" s="712"/>
      <c r="ID281" s="712"/>
      <c r="IE281" s="712"/>
      <c r="IF281" s="712"/>
      <c r="IG281" s="712"/>
      <c r="IH281" s="712"/>
      <c r="II281" s="712"/>
      <c r="IJ281" s="712"/>
      <c r="IK281" s="712"/>
      <c r="IL281" s="712"/>
      <c r="IM281" s="712"/>
      <c r="IN281" s="712"/>
      <c r="IO281" s="712"/>
      <c r="IP281" s="712"/>
      <c r="IQ281" s="712"/>
      <c r="IR281" s="712"/>
      <c r="IS281" s="712"/>
      <c r="IT281" s="712"/>
    </row>
    <row r="282" spans="1:254" s="713" customFormat="1" ht="17.45" customHeight="1">
      <c r="A282" s="326">
        <v>272</v>
      </c>
      <c r="B282" s="503" t="s">
        <v>23</v>
      </c>
      <c r="C282" s="504" t="s">
        <v>413</v>
      </c>
      <c r="D282" s="512" t="s">
        <v>3290</v>
      </c>
      <c r="E282" s="506"/>
      <c r="F282" s="507" t="s">
        <v>11</v>
      </c>
      <c r="G282" s="508"/>
      <c r="H282" s="509"/>
      <c r="I282" s="511"/>
      <c r="J282" s="714"/>
      <c r="K282" s="869"/>
      <c r="L282" s="712"/>
      <c r="M282" s="712"/>
      <c r="N282" s="712"/>
      <c r="O282" s="712"/>
      <c r="P282" s="712"/>
      <c r="Q282" s="712"/>
      <c r="R282" s="712"/>
      <c r="S282" s="712"/>
      <c r="T282" s="712"/>
      <c r="U282" s="712"/>
      <c r="V282" s="712"/>
      <c r="W282" s="712"/>
      <c r="X282" s="712"/>
      <c r="Y282" s="712"/>
      <c r="Z282" s="712"/>
      <c r="AA282" s="712"/>
      <c r="AB282" s="712"/>
      <c r="AC282" s="712"/>
      <c r="AD282" s="712"/>
      <c r="AE282" s="712"/>
      <c r="AF282" s="712"/>
      <c r="AG282" s="712"/>
      <c r="AH282" s="712"/>
      <c r="AI282" s="712"/>
      <c r="AJ282" s="712"/>
      <c r="AK282" s="712"/>
      <c r="AL282" s="712"/>
      <c r="AM282" s="712"/>
      <c r="AN282" s="712"/>
      <c r="AO282" s="712"/>
      <c r="AP282" s="712"/>
      <c r="AQ282" s="712"/>
      <c r="AR282" s="712"/>
      <c r="AS282" s="712"/>
      <c r="AT282" s="712"/>
      <c r="AU282" s="712"/>
      <c r="AV282" s="712"/>
      <c r="AW282" s="712"/>
      <c r="AX282" s="712"/>
      <c r="AY282" s="712"/>
      <c r="AZ282" s="712"/>
      <c r="BA282" s="712"/>
      <c r="BB282" s="712"/>
      <c r="BC282" s="712"/>
      <c r="BD282" s="712"/>
      <c r="BE282" s="712"/>
      <c r="BF282" s="712"/>
      <c r="BG282" s="712"/>
      <c r="BH282" s="712"/>
      <c r="BI282" s="712"/>
      <c r="BJ282" s="712"/>
      <c r="BK282" s="712"/>
      <c r="BL282" s="712"/>
      <c r="BM282" s="712"/>
      <c r="BN282" s="712"/>
      <c r="BO282" s="712"/>
      <c r="BP282" s="712"/>
      <c r="BQ282" s="712"/>
      <c r="BR282" s="712"/>
      <c r="BS282" s="712"/>
      <c r="BT282" s="712"/>
      <c r="BU282" s="712"/>
      <c r="BV282" s="712"/>
      <c r="BW282" s="712"/>
      <c r="BX282" s="712"/>
      <c r="BY282" s="712"/>
      <c r="BZ282" s="712"/>
      <c r="CA282" s="712"/>
      <c r="CB282" s="712"/>
      <c r="CC282" s="712"/>
      <c r="CD282" s="712"/>
      <c r="CE282" s="712"/>
      <c r="CF282" s="712"/>
      <c r="CG282" s="712"/>
      <c r="CH282" s="712"/>
      <c r="CI282" s="712"/>
      <c r="CJ282" s="712"/>
      <c r="CK282" s="712"/>
      <c r="CL282" s="712"/>
      <c r="CM282" s="712"/>
      <c r="CN282" s="712"/>
      <c r="CO282" s="712"/>
      <c r="CP282" s="712"/>
      <c r="CQ282" s="712"/>
      <c r="CR282" s="712"/>
      <c r="CS282" s="712"/>
      <c r="CT282" s="712"/>
      <c r="CU282" s="712"/>
      <c r="CV282" s="712"/>
      <c r="CW282" s="712"/>
      <c r="CX282" s="712"/>
      <c r="CY282" s="712"/>
      <c r="CZ282" s="712"/>
      <c r="DA282" s="712"/>
      <c r="DB282" s="712"/>
      <c r="DC282" s="712"/>
      <c r="DD282" s="712"/>
      <c r="DE282" s="712"/>
      <c r="DF282" s="712"/>
      <c r="DG282" s="712"/>
      <c r="DH282" s="712"/>
      <c r="DI282" s="712"/>
      <c r="DJ282" s="712"/>
      <c r="DK282" s="712"/>
      <c r="DL282" s="712"/>
      <c r="DM282" s="712"/>
      <c r="DN282" s="712"/>
      <c r="DO282" s="712"/>
      <c r="DP282" s="712"/>
      <c r="DQ282" s="712"/>
      <c r="DR282" s="712"/>
      <c r="DS282" s="712"/>
      <c r="DT282" s="712"/>
      <c r="DU282" s="712"/>
      <c r="DV282" s="712"/>
      <c r="DW282" s="712"/>
      <c r="DX282" s="712"/>
      <c r="DY282" s="712"/>
      <c r="DZ282" s="712"/>
      <c r="EA282" s="712"/>
      <c r="EB282" s="712"/>
      <c r="EC282" s="712"/>
      <c r="ED282" s="712"/>
      <c r="EE282" s="712"/>
      <c r="EF282" s="712"/>
      <c r="EG282" s="712"/>
      <c r="EH282" s="712"/>
      <c r="EI282" s="712"/>
      <c r="EJ282" s="712"/>
      <c r="EK282" s="712"/>
      <c r="EL282" s="712"/>
      <c r="EM282" s="712"/>
      <c r="EN282" s="712"/>
      <c r="EO282" s="712"/>
      <c r="EP282" s="712"/>
      <c r="EQ282" s="712"/>
      <c r="ER282" s="712"/>
      <c r="ES282" s="712"/>
      <c r="ET282" s="712"/>
      <c r="EU282" s="712"/>
      <c r="EV282" s="712"/>
      <c r="EW282" s="712"/>
      <c r="EX282" s="712"/>
      <c r="EY282" s="712"/>
      <c r="EZ282" s="712"/>
      <c r="FA282" s="712"/>
      <c r="FB282" s="712"/>
      <c r="FC282" s="712"/>
      <c r="FD282" s="712"/>
      <c r="FE282" s="712"/>
      <c r="FF282" s="712"/>
      <c r="FG282" s="712"/>
      <c r="FH282" s="712"/>
      <c r="FI282" s="712"/>
      <c r="FJ282" s="712"/>
      <c r="FK282" s="712"/>
      <c r="FL282" s="712"/>
      <c r="FM282" s="712"/>
      <c r="FN282" s="712"/>
      <c r="FO282" s="712"/>
      <c r="FP282" s="712"/>
      <c r="FQ282" s="712"/>
      <c r="FR282" s="712"/>
      <c r="FS282" s="712"/>
      <c r="FT282" s="712"/>
      <c r="FU282" s="712"/>
      <c r="FV282" s="712"/>
      <c r="FW282" s="712"/>
      <c r="FX282" s="712"/>
      <c r="FY282" s="712"/>
      <c r="FZ282" s="712"/>
      <c r="GA282" s="712"/>
      <c r="GB282" s="712"/>
      <c r="GC282" s="712"/>
      <c r="GD282" s="712"/>
      <c r="GE282" s="712"/>
      <c r="GF282" s="712"/>
      <c r="GG282" s="712"/>
      <c r="GH282" s="712"/>
      <c r="GI282" s="712"/>
      <c r="GJ282" s="712"/>
      <c r="GK282" s="712"/>
      <c r="GL282" s="712"/>
      <c r="GM282" s="712"/>
      <c r="GN282" s="712"/>
      <c r="GO282" s="712"/>
      <c r="GP282" s="712"/>
      <c r="GQ282" s="712"/>
      <c r="GR282" s="712"/>
      <c r="GS282" s="712"/>
      <c r="GT282" s="712"/>
      <c r="GU282" s="712"/>
      <c r="GV282" s="712"/>
      <c r="GW282" s="712"/>
      <c r="GX282" s="712"/>
      <c r="GY282" s="712"/>
      <c r="GZ282" s="712"/>
      <c r="HA282" s="712"/>
      <c r="HB282" s="712"/>
      <c r="HC282" s="712"/>
      <c r="HD282" s="712"/>
      <c r="HE282" s="712"/>
      <c r="HF282" s="712"/>
      <c r="HG282" s="712"/>
      <c r="HH282" s="712"/>
      <c r="HI282" s="712"/>
      <c r="HJ282" s="712"/>
      <c r="HK282" s="712"/>
      <c r="HL282" s="712"/>
      <c r="HM282" s="712"/>
      <c r="HN282" s="712"/>
      <c r="HO282" s="712"/>
      <c r="HP282" s="712"/>
      <c r="HQ282" s="712"/>
      <c r="HR282" s="712"/>
      <c r="HS282" s="712"/>
      <c r="HT282" s="712"/>
      <c r="HU282" s="712"/>
      <c r="HV282" s="712"/>
      <c r="HW282" s="712"/>
      <c r="HX282" s="712"/>
      <c r="HY282" s="712"/>
      <c r="HZ282" s="712"/>
      <c r="IA282" s="712"/>
      <c r="IB282" s="712"/>
      <c r="IC282" s="712"/>
      <c r="ID282" s="712"/>
      <c r="IE282" s="712"/>
      <c r="IF282" s="712"/>
      <c r="IG282" s="712"/>
      <c r="IH282" s="712"/>
      <c r="II282" s="712"/>
      <c r="IJ282" s="712"/>
      <c r="IK282" s="712"/>
      <c r="IL282" s="712"/>
      <c r="IM282" s="712"/>
      <c r="IN282" s="712"/>
      <c r="IO282" s="712"/>
      <c r="IP282" s="712"/>
      <c r="IQ282" s="712"/>
      <c r="IR282" s="712"/>
      <c r="IS282" s="712"/>
      <c r="IT282" s="712"/>
    </row>
    <row r="283" spans="1:254" s="713" customFormat="1" ht="17.45" customHeight="1">
      <c r="A283" s="326">
        <v>273</v>
      </c>
      <c r="B283" s="503" t="s">
        <v>23</v>
      </c>
      <c r="C283" s="504" t="s">
        <v>413</v>
      </c>
      <c r="D283" s="512" t="s">
        <v>3291</v>
      </c>
      <c r="E283" s="506"/>
      <c r="F283" s="507" t="s">
        <v>11</v>
      </c>
      <c r="G283" s="508"/>
      <c r="H283" s="509"/>
      <c r="I283" s="511"/>
      <c r="J283" s="714"/>
      <c r="K283" s="869"/>
      <c r="L283" s="712"/>
      <c r="M283" s="712"/>
      <c r="N283" s="712"/>
      <c r="O283" s="712"/>
      <c r="P283" s="712"/>
      <c r="Q283" s="712"/>
      <c r="R283" s="712"/>
      <c r="S283" s="712"/>
      <c r="T283" s="712"/>
      <c r="U283" s="712"/>
      <c r="V283" s="712"/>
      <c r="W283" s="712"/>
      <c r="X283" s="712"/>
      <c r="Y283" s="712"/>
      <c r="Z283" s="712"/>
      <c r="AA283" s="712"/>
      <c r="AB283" s="712"/>
      <c r="AC283" s="712"/>
      <c r="AD283" s="712"/>
      <c r="AE283" s="712"/>
      <c r="AF283" s="712"/>
      <c r="AG283" s="712"/>
      <c r="AH283" s="712"/>
      <c r="AI283" s="712"/>
      <c r="AJ283" s="712"/>
      <c r="AK283" s="712"/>
      <c r="AL283" s="712"/>
      <c r="AM283" s="712"/>
      <c r="AN283" s="712"/>
      <c r="AO283" s="712"/>
      <c r="AP283" s="712"/>
      <c r="AQ283" s="712"/>
      <c r="AR283" s="712"/>
      <c r="AS283" s="712"/>
      <c r="AT283" s="712"/>
      <c r="AU283" s="712"/>
      <c r="AV283" s="712"/>
      <c r="AW283" s="712"/>
      <c r="AX283" s="712"/>
      <c r="AY283" s="712"/>
      <c r="AZ283" s="712"/>
      <c r="BA283" s="712"/>
      <c r="BB283" s="712"/>
      <c r="BC283" s="712"/>
      <c r="BD283" s="712"/>
      <c r="BE283" s="712"/>
      <c r="BF283" s="712"/>
      <c r="BG283" s="712"/>
      <c r="BH283" s="712"/>
      <c r="BI283" s="712"/>
      <c r="BJ283" s="712"/>
      <c r="BK283" s="712"/>
      <c r="BL283" s="712"/>
      <c r="BM283" s="712"/>
      <c r="BN283" s="712"/>
      <c r="BO283" s="712"/>
      <c r="BP283" s="712"/>
      <c r="BQ283" s="712"/>
      <c r="BR283" s="712"/>
      <c r="BS283" s="712"/>
      <c r="BT283" s="712"/>
      <c r="BU283" s="712"/>
      <c r="BV283" s="712"/>
      <c r="BW283" s="712"/>
      <c r="BX283" s="712"/>
      <c r="BY283" s="712"/>
      <c r="BZ283" s="712"/>
      <c r="CA283" s="712"/>
      <c r="CB283" s="712"/>
      <c r="CC283" s="712"/>
      <c r="CD283" s="712"/>
      <c r="CE283" s="712"/>
      <c r="CF283" s="712"/>
      <c r="CG283" s="712"/>
      <c r="CH283" s="712"/>
      <c r="CI283" s="712"/>
      <c r="CJ283" s="712"/>
      <c r="CK283" s="712"/>
      <c r="CL283" s="712"/>
      <c r="CM283" s="712"/>
      <c r="CN283" s="712"/>
      <c r="CO283" s="712"/>
      <c r="CP283" s="712"/>
      <c r="CQ283" s="712"/>
      <c r="CR283" s="712"/>
      <c r="CS283" s="712"/>
      <c r="CT283" s="712"/>
      <c r="CU283" s="712"/>
      <c r="CV283" s="712"/>
      <c r="CW283" s="712"/>
      <c r="CX283" s="712"/>
      <c r="CY283" s="712"/>
      <c r="CZ283" s="712"/>
      <c r="DA283" s="712"/>
      <c r="DB283" s="712"/>
      <c r="DC283" s="712"/>
      <c r="DD283" s="712"/>
      <c r="DE283" s="712"/>
      <c r="DF283" s="712"/>
      <c r="DG283" s="712"/>
      <c r="DH283" s="712"/>
      <c r="DI283" s="712"/>
      <c r="DJ283" s="712"/>
      <c r="DK283" s="712"/>
      <c r="DL283" s="712"/>
      <c r="DM283" s="712"/>
      <c r="DN283" s="712"/>
      <c r="DO283" s="712"/>
      <c r="DP283" s="712"/>
      <c r="DQ283" s="712"/>
      <c r="DR283" s="712"/>
      <c r="DS283" s="712"/>
      <c r="DT283" s="712"/>
      <c r="DU283" s="712"/>
      <c r="DV283" s="712"/>
      <c r="DW283" s="712"/>
      <c r="DX283" s="712"/>
      <c r="DY283" s="712"/>
      <c r="DZ283" s="712"/>
      <c r="EA283" s="712"/>
      <c r="EB283" s="712"/>
      <c r="EC283" s="712"/>
      <c r="ED283" s="712"/>
      <c r="EE283" s="712"/>
      <c r="EF283" s="712"/>
      <c r="EG283" s="712"/>
      <c r="EH283" s="712"/>
      <c r="EI283" s="712"/>
      <c r="EJ283" s="712"/>
      <c r="EK283" s="712"/>
      <c r="EL283" s="712"/>
      <c r="EM283" s="712"/>
      <c r="EN283" s="712"/>
      <c r="EO283" s="712"/>
      <c r="EP283" s="712"/>
      <c r="EQ283" s="712"/>
      <c r="ER283" s="712"/>
      <c r="ES283" s="712"/>
      <c r="ET283" s="712"/>
      <c r="EU283" s="712"/>
      <c r="EV283" s="712"/>
      <c r="EW283" s="712"/>
      <c r="EX283" s="712"/>
      <c r="EY283" s="712"/>
      <c r="EZ283" s="712"/>
      <c r="FA283" s="712"/>
      <c r="FB283" s="712"/>
      <c r="FC283" s="712"/>
      <c r="FD283" s="712"/>
      <c r="FE283" s="712"/>
      <c r="FF283" s="712"/>
      <c r="FG283" s="712"/>
      <c r="FH283" s="712"/>
      <c r="FI283" s="712"/>
      <c r="FJ283" s="712"/>
      <c r="FK283" s="712"/>
      <c r="FL283" s="712"/>
      <c r="FM283" s="712"/>
      <c r="FN283" s="712"/>
      <c r="FO283" s="712"/>
      <c r="FP283" s="712"/>
      <c r="FQ283" s="712"/>
      <c r="FR283" s="712"/>
      <c r="FS283" s="712"/>
      <c r="FT283" s="712"/>
      <c r="FU283" s="712"/>
      <c r="FV283" s="712"/>
      <c r="FW283" s="712"/>
      <c r="FX283" s="712"/>
      <c r="FY283" s="712"/>
      <c r="FZ283" s="712"/>
      <c r="GA283" s="712"/>
      <c r="GB283" s="712"/>
      <c r="GC283" s="712"/>
      <c r="GD283" s="712"/>
      <c r="GE283" s="712"/>
      <c r="GF283" s="712"/>
      <c r="GG283" s="712"/>
      <c r="GH283" s="712"/>
      <c r="GI283" s="712"/>
      <c r="GJ283" s="712"/>
      <c r="GK283" s="712"/>
      <c r="GL283" s="712"/>
      <c r="GM283" s="712"/>
      <c r="GN283" s="712"/>
      <c r="GO283" s="712"/>
      <c r="GP283" s="712"/>
      <c r="GQ283" s="712"/>
      <c r="GR283" s="712"/>
      <c r="GS283" s="712"/>
      <c r="GT283" s="712"/>
      <c r="GU283" s="712"/>
      <c r="GV283" s="712"/>
      <c r="GW283" s="712"/>
      <c r="GX283" s="712"/>
      <c r="GY283" s="712"/>
      <c r="GZ283" s="712"/>
      <c r="HA283" s="712"/>
      <c r="HB283" s="712"/>
      <c r="HC283" s="712"/>
      <c r="HD283" s="712"/>
      <c r="HE283" s="712"/>
      <c r="HF283" s="712"/>
      <c r="HG283" s="712"/>
      <c r="HH283" s="712"/>
      <c r="HI283" s="712"/>
      <c r="HJ283" s="712"/>
      <c r="HK283" s="712"/>
      <c r="HL283" s="712"/>
      <c r="HM283" s="712"/>
      <c r="HN283" s="712"/>
      <c r="HO283" s="712"/>
      <c r="HP283" s="712"/>
      <c r="HQ283" s="712"/>
      <c r="HR283" s="712"/>
      <c r="HS283" s="712"/>
      <c r="HT283" s="712"/>
      <c r="HU283" s="712"/>
      <c r="HV283" s="712"/>
      <c r="HW283" s="712"/>
      <c r="HX283" s="712"/>
      <c r="HY283" s="712"/>
      <c r="HZ283" s="712"/>
      <c r="IA283" s="712"/>
      <c r="IB283" s="712"/>
      <c r="IC283" s="712"/>
      <c r="ID283" s="712"/>
      <c r="IE283" s="712"/>
      <c r="IF283" s="712"/>
      <c r="IG283" s="712"/>
      <c r="IH283" s="712"/>
      <c r="II283" s="712"/>
      <c r="IJ283" s="712"/>
      <c r="IK283" s="712"/>
      <c r="IL283" s="712"/>
      <c r="IM283" s="712"/>
      <c r="IN283" s="712"/>
      <c r="IO283" s="712"/>
      <c r="IP283" s="712"/>
      <c r="IQ283" s="712"/>
      <c r="IR283" s="712"/>
      <c r="IS283" s="712"/>
      <c r="IT283" s="712"/>
    </row>
    <row r="284" spans="1:254" s="713" customFormat="1" ht="16.5" customHeight="1">
      <c r="A284" s="326">
        <v>274</v>
      </c>
      <c r="B284" s="503" t="s">
        <v>23</v>
      </c>
      <c r="C284" s="504" t="s">
        <v>413</v>
      </c>
      <c r="D284" s="512" t="s">
        <v>3292</v>
      </c>
      <c r="E284" s="506"/>
      <c r="F284" s="507" t="s">
        <v>11</v>
      </c>
      <c r="G284" s="508"/>
      <c r="H284" s="509"/>
      <c r="I284" s="511"/>
      <c r="J284" s="714"/>
      <c r="K284" s="869"/>
      <c r="L284" s="712"/>
      <c r="M284" s="712"/>
      <c r="N284" s="712"/>
      <c r="O284" s="712"/>
      <c r="P284" s="712"/>
      <c r="Q284" s="712"/>
      <c r="R284" s="712"/>
      <c r="S284" s="712"/>
      <c r="T284" s="712"/>
      <c r="U284" s="712"/>
      <c r="V284" s="712"/>
      <c r="W284" s="712"/>
      <c r="X284" s="712"/>
      <c r="Y284" s="712"/>
      <c r="Z284" s="712"/>
      <c r="AA284" s="712"/>
      <c r="AB284" s="712"/>
      <c r="AC284" s="712"/>
      <c r="AD284" s="712"/>
      <c r="AE284" s="712"/>
      <c r="AF284" s="712"/>
      <c r="AG284" s="712"/>
      <c r="AH284" s="712"/>
      <c r="AI284" s="712"/>
      <c r="AJ284" s="712"/>
      <c r="AK284" s="712"/>
      <c r="AL284" s="712"/>
      <c r="AM284" s="712"/>
      <c r="AN284" s="712"/>
      <c r="AO284" s="712"/>
      <c r="AP284" s="712"/>
      <c r="AQ284" s="712"/>
      <c r="AR284" s="712"/>
      <c r="AS284" s="712"/>
      <c r="AT284" s="712"/>
      <c r="AU284" s="712"/>
      <c r="AV284" s="712"/>
      <c r="AW284" s="712"/>
      <c r="AX284" s="712"/>
      <c r="AY284" s="712"/>
      <c r="AZ284" s="712"/>
      <c r="BA284" s="712"/>
      <c r="BB284" s="712"/>
      <c r="BC284" s="712"/>
      <c r="BD284" s="712"/>
      <c r="BE284" s="712"/>
      <c r="BF284" s="712"/>
      <c r="BG284" s="712"/>
      <c r="BH284" s="712"/>
      <c r="BI284" s="712"/>
      <c r="BJ284" s="712"/>
      <c r="BK284" s="712"/>
      <c r="BL284" s="712"/>
      <c r="BM284" s="712"/>
      <c r="BN284" s="712"/>
      <c r="BO284" s="712"/>
      <c r="BP284" s="712"/>
      <c r="BQ284" s="712"/>
      <c r="BR284" s="712"/>
      <c r="BS284" s="712"/>
      <c r="BT284" s="712"/>
      <c r="BU284" s="712"/>
      <c r="BV284" s="712"/>
      <c r="BW284" s="712"/>
      <c r="BX284" s="712"/>
      <c r="BY284" s="712"/>
      <c r="BZ284" s="712"/>
      <c r="CA284" s="712"/>
      <c r="CB284" s="712"/>
      <c r="CC284" s="712"/>
      <c r="CD284" s="712"/>
      <c r="CE284" s="712"/>
      <c r="CF284" s="712"/>
      <c r="CG284" s="712"/>
      <c r="CH284" s="712"/>
      <c r="CI284" s="712"/>
      <c r="CJ284" s="712"/>
      <c r="CK284" s="712"/>
      <c r="CL284" s="712"/>
      <c r="CM284" s="712"/>
      <c r="CN284" s="712"/>
      <c r="CO284" s="712"/>
      <c r="CP284" s="712"/>
      <c r="CQ284" s="712"/>
      <c r="CR284" s="712"/>
      <c r="CS284" s="712"/>
      <c r="CT284" s="712"/>
      <c r="CU284" s="712"/>
      <c r="CV284" s="712"/>
      <c r="CW284" s="712"/>
      <c r="CX284" s="712"/>
      <c r="CY284" s="712"/>
      <c r="CZ284" s="712"/>
      <c r="DA284" s="712"/>
      <c r="DB284" s="712"/>
      <c r="DC284" s="712"/>
      <c r="DD284" s="712"/>
      <c r="DE284" s="712"/>
      <c r="DF284" s="712"/>
      <c r="DG284" s="712"/>
      <c r="DH284" s="712"/>
      <c r="DI284" s="712"/>
      <c r="DJ284" s="712"/>
      <c r="DK284" s="712"/>
      <c r="DL284" s="712"/>
      <c r="DM284" s="712"/>
      <c r="DN284" s="712"/>
      <c r="DO284" s="712"/>
      <c r="DP284" s="712"/>
      <c r="DQ284" s="712"/>
      <c r="DR284" s="712"/>
      <c r="DS284" s="712"/>
      <c r="DT284" s="712"/>
      <c r="DU284" s="712"/>
      <c r="DV284" s="712"/>
      <c r="DW284" s="712"/>
      <c r="DX284" s="712"/>
      <c r="DY284" s="712"/>
      <c r="DZ284" s="712"/>
      <c r="EA284" s="712"/>
      <c r="EB284" s="712"/>
      <c r="EC284" s="712"/>
      <c r="ED284" s="712"/>
      <c r="EE284" s="712"/>
      <c r="EF284" s="712"/>
      <c r="EG284" s="712"/>
      <c r="EH284" s="712"/>
      <c r="EI284" s="712"/>
      <c r="EJ284" s="712"/>
      <c r="EK284" s="712"/>
      <c r="EL284" s="712"/>
      <c r="EM284" s="712"/>
      <c r="EN284" s="712"/>
      <c r="EO284" s="712"/>
      <c r="EP284" s="712"/>
      <c r="EQ284" s="712"/>
      <c r="ER284" s="712"/>
      <c r="ES284" s="712"/>
      <c r="ET284" s="712"/>
      <c r="EU284" s="712"/>
      <c r="EV284" s="712"/>
      <c r="EW284" s="712"/>
      <c r="EX284" s="712"/>
      <c r="EY284" s="712"/>
      <c r="EZ284" s="712"/>
      <c r="FA284" s="712"/>
      <c r="FB284" s="712"/>
      <c r="FC284" s="712"/>
      <c r="FD284" s="712"/>
      <c r="FE284" s="712"/>
      <c r="FF284" s="712"/>
      <c r="FG284" s="712"/>
      <c r="FH284" s="712"/>
      <c r="FI284" s="712"/>
      <c r="FJ284" s="712"/>
      <c r="FK284" s="712"/>
      <c r="FL284" s="712"/>
      <c r="FM284" s="712"/>
      <c r="FN284" s="712"/>
      <c r="FO284" s="712"/>
      <c r="FP284" s="712"/>
      <c r="FQ284" s="712"/>
      <c r="FR284" s="712"/>
      <c r="FS284" s="712"/>
      <c r="FT284" s="712"/>
      <c r="FU284" s="712"/>
      <c r="FV284" s="712"/>
      <c r="FW284" s="712"/>
      <c r="FX284" s="712"/>
      <c r="FY284" s="712"/>
      <c r="FZ284" s="712"/>
      <c r="GA284" s="712"/>
      <c r="GB284" s="712"/>
      <c r="GC284" s="712"/>
      <c r="GD284" s="712"/>
      <c r="GE284" s="712"/>
      <c r="GF284" s="712"/>
      <c r="GG284" s="712"/>
      <c r="GH284" s="712"/>
      <c r="GI284" s="712"/>
      <c r="GJ284" s="712"/>
      <c r="GK284" s="712"/>
      <c r="GL284" s="712"/>
      <c r="GM284" s="712"/>
      <c r="GN284" s="712"/>
      <c r="GO284" s="712"/>
      <c r="GP284" s="712"/>
      <c r="GQ284" s="712"/>
      <c r="GR284" s="712"/>
      <c r="GS284" s="712"/>
      <c r="GT284" s="712"/>
      <c r="GU284" s="712"/>
      <c r="GV284" s="712"/>
      <c r="GW284" s="712"/>
      <c r="GX284" s="712"/>
      <c r="GY284" s="712"/>
      <c r="GZ284" s="712"/>
      <c r="HA284" s="712"/>
      <c r="HB284" s="712"/>
      <c r="HC284" s="712"/>
      <c r="HD284" s="712"/>
      <c r="HE284" s="712"/>
      <c r="HF284" s="712"/>
      <c r="HG284" s="712"/>
      <c r="HH284" s="712"/>
      <c r="HI284" s="712"/>
      <c r="HJ284" s="712"/>
      <c r="HK284" s="712"/>
      <c r="HL284" s="712"/>
      <c r="HM284" s="712"/>
      <c r="HN284" s="712"/>
      <c r="HO284" s="712"/>
      <c r="HP284" s="712"/>
      <c r="HQ284" s="712"/>
      <c r="HR284" s="712"/>
      <c r="HS284" s="712"/>
      <c r="HT284" s="712"/>
      <c r="HU284" s="712"/>
      <c r="HV284" s="712"/>
      <c r="HW284" s="712"/>
      <c r="HX284" s="712"/>
      <c r="HY284" s="712"/>
      <c r="HZ284" s="712"/>
      <c r="IA284" s="712"/>
      <c r="IB284" s="712"/>
      <c r="IC284" s="712"/>
      <c r="ID284" s="712"/>
      <c r="IE284" s="712"/>
      <c r="IF284" s="712"/>
      <c r="IG284" s="712"/>
      <c r="IH284" s="712"/>
      <c r="II284" s="712"/>
      <c r="IJ284" s="712"/>
      <c r="IK284" s="712"/>
      <c r="IL284" s="712"/>
      <c r="IM284" s="712"/>
      <c r="IN284" s="712"/>
      <c r="IO284" s="712"/>
      <c r="IP284" s="712"/>
      <c r="IQ284" s="712"/>
      <c r="IR284" s="712"/>
      <c r="IS284" s="712"/>
      <c r="IT284" s="712"/>
    </row>
    <row r="285" spans="1:254" s="713" customFormat="1" ht="16.5" customHeight="1">
      <c r="A285" s="326">
        <v>275</v>
      </c>
      <c r="B285" s="503" t="s">
        <v>23</v>
      </c>
      <c r="C285" s="504" t="s">
        <v>413</v>
      </c>
      <c r="D285" s="512" t="s">
        <v>3293</v>
      </c>
      <c r="E285" s="506"/>
      <c r="F285" s="507" t="s">
        <v>11</v>
      </c>
      <c r="G285" s="508"/>
      <c r="H285" s="509"/>
      <c r="I285" s="511"/>
      <c r="J285" s="714"/>
      <c r="K285" s="869"/>
      <c r="L285" s="712"/>
      <c r="M285" s="712"/>
      <c r="N285" s="712"/>
      <c r="O285" s="712"/>
      <c r="P285" s="712"/>
      <c r="Q285" s="712"/>
      <c r="R285" s="712"/>
      <c r="S285" s="712"/>
      <c r="T285" s="712"/>
      <c r="U285" s="712"/>
      <c r="V285" s="712"/>
      <c r="W285" s="712"/>
      <c r="X285" s="712"/>
      <c r="Y285" s="712"/>
      <c r="Z285" s="712"/>
      <c r="AA285" s="712"/>
      <c r="AB285" s="712"/>
      <c r="AC285" s="712"/>
      <c r="AD285" s="712"/>
      <c r="AE285" s="712"/>
      <c r="AF285" s="712"/>
      <c r="AG285" s="712"/>
      <c r="AH285" s="712"/>
      <c r="AI285" s="712"/>
      <c r="AJ285" s="712"/>
      <c r="AK285" s="712"/>
      <c r="AL285" s="712"/>
      <c r="AM285" s="712"/>
      <c r="AN285" s="712"/>
      <c r="AO285" s="712"/>
      <c r="AP285" s="712"/>
      <c r="AQ285" s="712"/>
      <c r="AR285" s="712"/>
      <c r="AS285" s="712"/>
      <c r="AT285" s="712"/>
      <c r="AU285" s="712"/>
      <c r="AV285" s="712"/>
      <c r="AW285" s="712"/>
      <c r="AX285" s="712"/>
      <c r="AY285" s="712"/>
      <c r="AZ285" s="712"/>
      <c r="BA285" s="712"/>
      <c r="BB285" s="712"/>
      <c r="BC285" s="712"/>
      <c r="BD285" s="712"/>
      <c r="BE285" s="712"/>
      <c r="BF285" s="712"/>
      <c r="BG285" s="712"/>
      <c r="BH285" s="712"/>
      <c r="BI285" s="712"/>
      <c r="BJ285" s="712"/>
      <c r="BK285" s="712"/>
      <c r="BL285" s="712"/>
      <c r="BM285" s="712"/>
      <c r="BN285" s="712"/>
      <c r="BO285" s="712"/>
      <c r="BP285" s="712"/>
      <c r="BQ285" s="712"/>
      <c r="BR285" s="712"/>
      <c r="BS285" s="712"/>
      <c r="BT285" s="712"/>
      <c r="BU285" s="712"/>
      <c r="BV285" s="712"/>
      <c r="BW285" s="712"/>
      <c r="BX285" s="712"/>
      <c r="BY285" s="712"/>
      <c r="BZ285" s="712"/>
      <c r="CA285" s="712"/>
      <c r="CB285" s="712"/>
      <c r="CC285" s="712"/>
      <c r="CD285" s="712"/>
      <c r="CE285" s="712"/>
      <c r="CF285" s="712"/>
      <c r="CG285" s="712"/>
      <c r="CH285" s="712"/>
      <c r="CI285" s="712"/>
      <c r="CJ285" s="712"/>
      <c r="CK285" s="712"/>
      <c r="CL285" s="712"/>
      <c r="CM285" s="712"/>
      <c r="CN285" s="712"/>
      <c r="CO285" s="712"/>
      <c r="CP285" s="712"/>
      <c r="CQ285" s="712"/>
      <c r="CR285" s="712"/>
      <c r="CS285" s="712"/>
      <c r="CT285" s="712"/>
      <c r="CU285" s="712"/>
      <c r="CV285" s="712"/>
      <c r="CW285" s="712"/>
      <c r="CX285" s="712"/>
      <c r="CY285" s="712"/>
      <c r="CZ285" s="712"/>
      <c r="DA285" s="712"/>
      <c r="DB285" s="712"/>
      <c r="DC285" s="712"/>
      <c r="DD285" s="712"/>
      <c r="DE285" s="712"/>
      <c r="DF285" s="712"/>
      <c r="DG285" s="712"/>
      <c r="DH285" s="712"/>
      <c r="DI285" s="712"/>
      <c r="DJ285" s="712"/>
      <c r="DK285" s="712"/>
      <c r="DL285" s="712"/>
      <c r="DM285" s="712"/>
      <c r="DN285" s="712"/>
      <c r="DO285" s="712"/>
      <c r="DP285" s="712"/>
      <c r="DQ285" s="712"/>
      <c r="DR285" s="712"/>
      <c r="DS285" s="712"/>
      <c r="DT285" s="712"/>
      <c r="DU285" s="712"/>
      <c r="DV285" s="712"/>
      <c r="DW285" s="712"/>
      <c r="DX285" s="712"/>
      <c r="DY285" s="712"/>
      <c r="DZ285" s="712"/>
      <c r="EA285" s="712"/>
      <c r="EB285" s="712"/>
      <c r="EC285" s="712"/>
      <c r="ED285" s="712"/>
      <c r="EE285" s="712"/>
      <c r="EF285" s="712"/>
      <c r="EG285" s="712"/>
      <c r="EH285" s="712"/>
      <c r="EI285" s="712"/>
      <c r="EJ285" s="712"/>
      <c r="EK285" s="712"/>
      <c r="EL285" s="712"/>
      <c r="EM285" s="712"/>
      <c r="EN285" s="712"/>
      <c r="EO285" s="712"/>
      <c r="EP285" s="712"/>
      <c r="EQ285" s="712"/>
      <c r="ER285" s="712"/>
      <c r="ES285" s="712"/>
      <c r="ET285" s="712"/>
      <c r="EU285" s="712"/>
      <c r="EV285" s="712"/>
      <c r="EW285" s="712"/>
      <c r="EX285" s="712"/>
      <c r="EY285" s="712"/>
      <c r="EZ285" s="712"/>
      <c r="FA285" s="712"/>
      <c r="FB285" s="712"/>
      <c r="FC285" s="712"/>
      <c r="FD285" s="712"/>
      <c r="FE285" s="712"/>
      <c r="FF285" s="712"/>
      <c r="FG285" s="712"/>
      <c r="FH285" s="712"/>
      <c r="FI285" s="712"/>
      <c r="FJ285" s="712"/>
      <c r="FK285" s="712"/>
      <c r="FL285" s="712"/>
      <c r="FM285" s="712"/>
      <c r="FN285" s="712"/>
      <c r="FO285" s="712"/>
      <c r="FP285" s="712"/>
      <c r="FQ285" s="712"/>
      <c r="FR285" s="712"/>
      <c r="FS285" s="712"/>
      <c r="FT285" s="712"/>
      <c r="FU285" s="712"/>
      <c r="FV285" s="712"/>
      <c r="FW285" s="712"/>
      <c r="FX285" s="712"/>
      <c r="FY285" s="712"/>
      <c r="FZ285" s="712"/>
      <c r="GA285" s="712"/>
      <c r="GB285" s="712"/>
      <c r="GC285" s="712"/>
      <c r="GD285" s="712"/>
      <c r="GE285" s="712"/>
      <c r="GF285" s="712"/>
      <c r="GG285" s="712"/>
      <c r="GH285" s="712"/>
      <c r="GI285" s="712"/>
      <c r="GJ285" s="712"/>
      <c r="GK285" s="712"/>
      <c r="GL285" s="712"/>
      <c r="GM285" s="712"/>
      <c r="GN285" s="712"/>
      <c r="GO285" s="712"/>
      <c r="GP285" s="712"/>
      <c r="GQ285" s="712"/>
      <c r="GR285" s="712"/>
      <c r="GS285" s="712"/>
      <c r="GT285" s="712"/>
      <c r="GU285" s="712"/>
      <c r="GV285" s="712"/>
      <c r="GW285" s="712"/>
      <c r="GX285" s="712"/>
      <c r="GY285" s="712"/>
      <c r="GZ285" s="712"/>
      <c r="HA285" s="712"/>
      <c r="HB285" s="712"/>
      <c r="HC285" s="712"/>
      <c r="HD285" s="712"/>
      <c r="HE285" s="712"/>
      <c r="HF285" s="712"/>
      <c r="HG285" s="712"/>
      <c r="HH285" s="712"/>
      <c r="HI285" s="712"/>
      <c r="HJ285" s="712"/>
      <c r="HK285" s="712"/>
      <c r="HL285" s="712"/>
      <c r="HM285" s="712"/>
      <c r="HN285" s="712"/>
      <c r="HO285" s="712"/>
      <c r="HP285" s="712"/>
      <c r="HQ285" s="712"/>
      <c r="HR285" s="712"/>
      <c r="HS285" s="712"/>
      <c r="HT285" s="712"/>
      <c r="HU285" s="712"/>
      <c r="HV285" s="712"/>
      <c r="HW285" s="712"/>
      <c r="HX285" s="712"/>
      <c r="HY285" s="712"/>
      <c r="HZ285" s="712"/>
      <c r="IA285" s="712"/>
      <c r="IB285" s="712"/>
      <c r="IC285" s="712"/>
      <c r="ID285" s="712"/>
      <c r="IE285" s="712"/>
      <c r="IF285" s="712"/>
      <c r="IG285" s="712"/>
      <c r="IH285" s="712"/>
      <c r="II285" s="712"/>
      <c r="IJ285" s="712"/>
      <c r="IK285" s="712"/>
      <c r="IL285" s="712"/>
      <c r="IM285" s="712"/>
      <c r="IN285" s="712"/>
      <c r="IO285" s="712"/>
      <c r="IP285" s="712"/>
      <c r="IQ285" s="712"/>
      <c r="IR285" s="712"/>
      <c r="IS285" s="712"/>
      <c r="IT285" s="712"/>
    </row>
    <row r="286" spans="1:254" s="713" customFormat="1" ht="16.5" customHeight="1">
      <c r="A286" s="326">
        <v>276</v>
      </c>
      <c r="B286" s="503" t="s">
        <v>23</v>
      </c>
      <c r="C286" s="504" t="s">
        <v>413</v>
      </c>
      <c r="D286" s="512" t="s">
        <v>3294</v>
      </c>
      <c r="E286" s="506"/>
      <c r="F286" s="507" t="s">
        <v>11</v>
      </c>
      <c r="G286" s="508"/>
      <c r="H286" s="509"/>
      <c r="I286" s="511"/>
      <c r="J286" s="714"/>
      <c r="K286" s="869"/>
      <c r="L286" s="712"/>
      <c r="M286" s="712"/>
      <c r="N286" s="712"/>
      <c r="O286" s="712"/>
      <c r="P286" s="712"/>
      <c r="Q286" s="712"/>
      <c r="R286" s="712"/>
      <c r="S286" s="712"/>
      <c r="T286" s="712"/>
      <c r="U286" s="712"/>
      <c r="V286" s="712"/>
      <c r="W286" s="712"/>
      <c r="X286" s="712"/>
      <c r="Y286" s="712"/>
      <c r="Z286" s="712"/>
      <c r="AA286" s="712"/>
      <c r="AB286" s="712"/>
      <c r="AC286" s="712"/>
      <c r="AD286" s="712"/>
      <c r="AE286" s="712"/>
      <c r="AF286" s="712"/>
      <c r="AG286" s="712"/>
      <c r="AH286" s="712"/>
      <c r="AI286" s="712"/>
      <c r="AJ286" s="712"/>
      <c r="AK286" s="712"/>
      <c r="AL286" s="712"/>
      <c r="AM286" s="712"/>
      <c r="AN286" s="712"/>
      <c r="AO286" s="712"/>
      <c r="AP286" s="712"/>
      <c r="AQ286" s="712"/>
      <c r="AR286" s="712"/>
      <c r="AS286" s="712"/>
      <c r="AT286" s="712"/>
      <c r="AU286" s="712"/>
      <c r="AV286" s="712"/>
      <c r="AW286" s="712"/>
      <c r="AX286" s="712"/>
      <c r="AY286" s="712"/>
      <c r="AZ286" s="712"/>
      <c r="BA286" s="712"/>
      <c r="BB286" s="712"/>
      <c r="BC286" s="712"/>
      <c r="BD286" s="712"/>
      <c r="BE286" s="712"/>
      <c r="BF286" s="712"/>
      <c r="BG286" s="712"/>
      <c r="BH286" s="712"/>
      <c r="BI286" s="712"/>
      <c r="BJ286" s="712"/>
      <c r="BK286" s="712"/>
      <c r="BL286" s="712"/>
      <c r="BM286" s="712"/>
      <c r="BN286" s="712"/>
      <c r="BO286" s="712"/>
      <c r="BP286" s="712"/>
      <c r="BQ286" s="712"/>
      <c r="BR286" s="712"/>
      <c r="BS286" s="712"/>
      <c r="BT286" s="712"/>
      <c r="BU286" s="712"/>
      <c r="BV286" s="712"/>
      <c r="BW286" s="712"/>
      <c r="BX286" s="712"/>
      <c r="BY286" s="712"/>
      <c r="BZ286" s="712"/>
      <c r="CA286" s="712"/>
      <c r="CB286" s="712"/>
      <c r="CC286" s="712"/>
      <c r="CD286" s="712"/>
      <c r="CE286" s="712"/>
      <c r="CF286" s="712"/>
      <c r="CG286" s="712"/>
      <c r="CH286" s="712"/>
      <c r="CI286" s="712"/>
      <c r="CJ286" s="712"/>
      <c r="CK286" s="712"/>
      <c r="CL286" s="712"/>
      <c r="CM286" s="712"/>
      <c r="CN286" s="712"/>
      <c r="CO286" s="712"/>
      <c r="CP286" s="712"/>
      <c r="CQ286" s="712"/>
      <c r="CR286" s="712"/>
      <c r="CS286" s="712"/>
      <c r="CT286" s="712"/>
      <c r="CU286" s="712"/>
      <c r="CV286" s="712"/>
      <c r="CW286" s="712"/>
      <c r="CX286" s="712"/>
      <c r="CY286" s="712"/>
      <c r="CZ286" s="712"/>
      <c r="DA286" s="712"/>
      <c r="DB286" s="712"/>
      <c r="DC286" s="712"/>
      <c r="DD286" s="712"/>
      <c r="DE286" s="712"/>
      <c r="DF286" s="712"/>
      <c r="DG286" s="712"/>
      <c r="DH286" s="712"/>
      <c r="DI286" s="712"/>
      <c r="DJ286" s="712"/>
      <c r="DK286" s="712"/>
      <c r="DL286" s="712"/>
      <c r="DM286" s="712"/>
      <c r="DN286" s="712"/>
      <c r="DO286" s="712"/>
      <c r="DP286" s="712"/>
      <c r="DQ286" s="712"/>
      <c r="DR286" s="712"/>
      <c r="DS286" s="712"/>
      <c r="DT286" s="712"/>
      <c r="DU286" s="712"/>
      <c r="DV286" s="712"/>
      <c r="DW286" s="712"/>
      <c r="DX286" s="712"/>
      <c r="DY286" s="712"/>
      <c r="DZ286" s="712"/>
      <c r="EA286" s="712"/>
      <c r="EB286" s="712"/>
      <c r="EC286" s="712"/>
      <c r="ED286" s="712"/>
      <c r="EE286" s="712"/>
      <c r="EF286" s="712"/>
      <c r="EG286" s="712"/>
      <c r="EH286" s="712"/>
      <c r="EI286" s="712"/>
      <c r="EJ286" s="712"/>
      <c r="EK286" s="712"/>
      <c r="EL286" s="712"/>
      <c r="EM286" s="712"/>
      <c r="EN286" s="712"/>
      <c r="EO286" s="712"/>
      <c r="EP286" s="712"/>
      <c r="EQ286" s="712"/>
      <c r="ER286" s="712"/>
      <c r="ES286" s="712"/>
      <c r="ET286" s="712"/>
      <c r="EU286" s="712"/>
      <c r="EV286" s="712"/>
      <c r="EW286" s="712"/>
      <c r="EX286" s="712"/>
      <c r="EY286" s="712"/>
      <c r="EZ286" s="712"/>
      <c r="FA286" s="712"/>
      <c r="FB286" s="712"/>
      <c r="FC286" s="712"/>
      <c r="FD286" s="712"/>
      <c r="FE286" s="712"/>
      <c r="FF286" s="712"/>
      <c r="FG286" s="712"/>
      <c r="FH286" s="712"/>
      <c r="FI286" s="712"/>
      <c r="FJ286" s="712"/>
      <c r="FK286" s="712"/>
      <c r="FL286" s="712"/>
      <c r="FM286" s="712"/>
      <c r="FN286" s="712"/>
      <c r="FO286" s="712"/>
      <c r="FP286" s="712"/>
      <c r="FQ286" s="712"/>
      <c r="FR286" s="712"/>
      <c r="FS286" s="712"/>
      <c r="FT286" s="712"/>
      <c r="FU286" s="712"/>
      <c r="FV286" s="712"/>
      <c r="FW286" s="712"/>
      <c r="FX286" s="712"/>
      <c r="FY286" s="712"/>
      <c r="FZ286" s="712"/>
      <c r="GA286" s="712"/>
      <c r="GB286" s="712"/>
      <c r="GC286" s="712"/>
      <c r="GD286" s="712"/>
      <c r="GE286" s="712"/>
      <c r="GF286" s="712"/>
      <c r="GG286" s="712"/>
      <c r="GH286" s="712"/>
      <c r="GI286" s="712"/>
      <c r="GJ286" s="712"/>
      <c r="GK286" s="712"/>
      <c r="GL286" s="712"/>
      <c r="GM286" s="712"/>
      <c r="GN286" s="712"/>
      <c r="GO286" s="712"/>
      <c r="GP286" s="712"/>
      <c r="GQ286" s="712"/>
      <c r="GR286" s="712"/>
      <c r="GS286" s="712"/>
      <c r="GT286" s="712"/>
      <c r="GU286" s="712"/>
      <c r="GV286" s="712"/>
      <c r="GW286" s="712"/>
      <c r="GX286" s="712"/>
      <c r="GY286" s="712"/>
      <c r="GZ286" s="712"/>
      <c r="HA286" s="712"/>
      <c r="HB286" s="712"/>
      <c r="HC286" s="712"/>
      <c r="HD286" s="712"/>
      <c r="HE286" s="712"/>
      <c r="HF286" s="712"/>
      <c r="HG286" s="712"/>
      <c r="HH286" s="712"/>
      <c r="HI286" s="712"/>
      <c r="HJ286" s="712"/>
      <c r="HK286" s="712"/>
      <c r="HL286" s="712"/>
      <c r="HM286" s="712"/>
      <c r="HN286" s="712"/>
      <c r="HO286" s="712"/>
      <c r="HP286" s="712"/>
      <c r="HQ286" s="712"/>
      <c r="HR286" s="712"/>
      <c r="HS286" s="712"/>
      <c r="HT286" s="712"/>
      <c r="HU286" s="712"/>
      <c r="HV286" s="712"/>
      <c r="HW286" s="712"/>
      <c r="HX286" s="712"/>
      <c r="HY286" s="712"/>
      <c r="HZ286" s="712"/>
      <c r="IA286" s="712"/>
      <c r="IB286" s="712"/>
      <c r="IC286" s="712"/>
      <c r="ID286" s="712"/>
      <c r="IE286" s="712"/>
      <c r="IF286" s="712"/>
      <c r="IG286" s="712"/>
      <c r="IH286" s="712"/>
      <c r="II286" s="712"/>
      <c r="IJ286" s="712"/>
      <c r="IK286" s="712"/>
      <c r="IL286" s="712"/>
      <c r="IM286" s="712"/>
      <c r="IN286" s="712"/>
      <c r="IO286" s="712"/>
      <c r="IP286" s="712"/>
      <c r="IQ286" s="712"/>
      <c r="IR286" s="712"/>
      <c r="IS286" s="712"/>
      <c r="IT286" s="712"/>
    </row>
    <row r="287" spans="1:254" s="713" customFormat="1" ht="16.5" customHeight="1">
      <c r="A287" s="326">
        <v>277</v>
      </c>
      <c r="B287" s="503" t="s">
        <v>23</v>
      </c>
      <c r="C287" s="504" t="s">
        <v>413</v>
      </c>
      <c r="D287" s="512" t="s">
        <v>3295</v>
      </c>
      <c r="E287" s="506"/>
      <c r="F287" s="507" t="s">
        <v>11</v>
      </c>
      <c r="G287" s="508"/>
      <c r="H287" s="509"/>
      <c r="I287" s="511"/>
      <c r="J287" s="714"/>
      <c r="K287" s="869"/>
      <c r="L287" s="712"/>
      <c r="M287" s="712"/>
      <c r="N287" s="712"/>
      <c r="O287" s="712"/>
      <c r="P287" s="712"/>
      <c r="Q287" s="712"/>
      <c r="R287" s="712"/>
      <c r="S287" s="712"/>
      <c r="T287" s="712"/>
      <c r="U287" s="712"/>
      <c r="V287" s="712"/>
      <c r="W287" s="712"/>
      <c r="X287" s="712"/>
      <c r="Y287" s="712"/>
      <c r="Z287" s="712"/>
      <c r="AA287" s="712"/>
      <c r="AB287" s="712"/>
      <c r="AC287" s="712"/>
      <c r="AD287" s="712"/>
      <c r="AE287" s="712"/>
      <c r="AF287" s="712"/>
      <c r="AG287" s="712"/>
      <c r="AH287" s="712"/>
      <c r="AI287" s="712"/>
      <c r="AJ287" s="712"/>
      <c r="AK287" s="712"/>
      <c r="AL287" s="712"/>
      <c r="AM287" s="712"/>
      <c r="AN287" s="712"/>
      <c r="AO287" s="712"/>
      <c r="AP287" s="712"/>
      <c r="AQ287" s="712"/>
      <c r="AR287" s="712"/>
      <c r="AS287" s="712"/>
      <c r="AT287" s="712"/>
      <c r="AU287" s="712"/>
      <c r="AV287" s="712"/>
      <c r="AW287" s="712"/>
      <c r="AX287" s="712"/>
      <c r="AY287" s="712"/>
      <c r="AZ287" s="712"/>
      <c r="BA287" s="712"/>
      <c r="BB287" s="712"/>
      <c r="BC287" s="712"/>
      <c r="BD287" s="712"/>
      <c r="BE287" s="712"/>
      <c r="BF287" s="712"/>
      <c r="BG287" s="712"/>
      <c r="BH287" s="712"/>
      <c r="BI287" s="712"/>
      <c r="BJ287" s="712"/>
      <c r="BK287" s="712"/>
      <c r="BL287" s="712"/>
      <c r="BM287" s="712"/>
      <c r="BN287" s="712"/>
      <c r="BO287" s="712"/>
      <c r="BP287" s="712"/>
      <c r="BQ287" s="712"/>
      <c r="BR287" s="712"/>
      <c r="BS287" s="712"/>
      <c r="BT287" s="712"/>
      <c r="BU287" s="712"/>
      <c r="BV287" s="712"/>
      <c r="BW287" s="712"/>
      <c r="BX287" s="712"/>
      <c r="BY287" s="712"/>
      <c r="BZ287" s="712"/>
      <c r="CA287" s="712"/>
      <c r="CB287" s="712"/>
      <c r="CC287" s="712"/>
      <c r="CD287" s="712"/>
      <c r="CE287" s="712"/>
      <c r="CF287" s="712"/>
      <c r="CG287" s="712"/>
      <c r="CH287" s="712"/>
      <c r="CI287" s="712"/>
      <c r="CJ287" s="712"/>
      <c r="CK287" s="712"/>
      <c r="CL287" s="712"/>
      <c r="CM287" s="712"/>
      <c r="CN287" s="712"/>
      <c r="CO287" s="712"/>
      <c r="CP287" s="712"/>
      <c r="CQ287" s="712"/>
      <c r="CR287" s="712"/>
      <c r="CS287" s="712"/>
      <c r="CT287" s="712"/>
      <c r="CU287" s="712"/>
      <c r="CV287" s="712"/>
      <c r="CW287" s="712"/>
      <c r="CX287" s="712"/>
      <c r="CY287" s="712"/>
      <c r="CZ287" s="712"/>
      <c r="DA287" s="712"/>
      <c r="DB287" s="712"/>
      <c r="DC287" s="712"/>
      <c r="DD287" s="712"/>
      <c r="DE287" s="712"/>
      <c r="DF287" s="712"/>
      <c r="DG287" s="712"/>
      <c r="DH287" s="712"/>
      <c r="DI287" s="712"/>
      <c r="DJ287" s="712"/>
      <c r="DK287" s="712"/>
      <c r="DL287" s="712"/>
      <c r="DM287" s="712"/>
      <c r="DN287" s="712"/>
      <c r="DO287" s="712"/>
      <c r="DP287" s="712"/>
      <c r="DQ287" s="712"/>
      <c r="DR287" s="712"/>
      <c r="DS287" s="712"/>
      <c r="DT287" s="712"/>
      <c r="DU287" s="712"/>
      <c r="DV287" s="712"/>
      <c r="DW287" s="712"/>
      <c r="DX287" s="712"/>
      <c r="DY287" s="712"/>
      <c r="DZ287" s="712"/>
      <c r="EA287" s="712"/>
      <c r="EB287" s="712"/>
      <c r="EC287" s="712"/>
      <c r="ED287" s="712"/>
      <c r="EE287" s="712"/>
      <c r="EF287" s="712"/>
      <c r="EG287" s="712"/>
      <c r="EH287" s="712"/>
      <c r="EI287" s="712"/>
      <c r="EJ287" s="712"/>
      <c r="EK287" s="712"/>
      <c r="EL287" s="712"/>
      <c r="EM287" s="712"/>
      <c r="EN287" s="712"/>
      <c r="EO287" s="712"/>
      <c r="EP287" s="712"/>
      <c r="EQ287" s="712"/>
      <c r="ER287" s="712"/>
      <c r="ES287" s="712"/>
      <c r="ET287" s="712"/>
      <c r="EU287" s="712"/>
      <c r="EV287" s="712"/>
      <c r="EW287" s="712"/>
      <c r="EX287" s="712"/>
      <c r="EY287" s="712"/>
      <c r="EZ287" s="712"/>
      <c r="FA287" s="712"/>
      <c r="FB287" s="712"/>
      <c r="FC287" s="712"/>
      <c r="FD287" s="712"/>
      <c r="FE287" s="712"/>
      <c r="FF287" s="712"/>
      <c r="FG287" s="712"/>
      <c r="FH287" s="712"/>
      <c r="FI287" s="712"/>
      <c r="FJ287" s="712"/>
      <c r="FK287" s="712"/>
      <c r="FL287" s="712"/>
      <c r="FM287" s="712"/>
      <c r="FN287" s="712"/>
      <c r="FO287" s="712"/>
      <c r="FP287" s="712"/>
      <c r="FQ287" s="712"/>
      <c r="FR287" s="712"/>
      <c r="FS287" s="712"/>
      <c r="FT287" s="712"/>
      <c r="FU287" s="712"/>
      <c r="FV287" s="712"/>
      <c r="FW287" s="712"/>
      <c r="FX287" s="712"/>
      <c r="FY287" s="712"/>
      <c r="FZ287" s="712"/>
      <c r="GA287" s="712"/>
      <c r="GB287" s="712"/>
      <c r="GC287" s="712"/>
      <c r="GD287" s="712"/>
      <c r="GE287" s="712"/>
      <c r="GF287" s="712"/>
      <c r="GG287" s="712"/>
      <c r="GH287" s="712"/>
      <c r="GI287" s="712"/>
      <c r="GJ287" s="712"/>
      <c r="GK287" s="712"/>
      <c r="GL287" s="712"/>
      <c r="GM287" s="712"/>
      <c r="GN287" s="712"/>
      <c r="GO287" s="712"/>
      <c r="GP287" s="712"/>
      <c r="GQ287" s="712"/>
      <c r="GR287" s="712"/>
      <c r="GS287" s="712"/>
      <c r="GT287" s="712"/>
      <c r="GU287" s="712"/>
      <c r="GV287" s="712"/>
      <c r="GW287" s="712"/>
      <c r="GX287" s="712"/>
      <c r="GY287" s="712"/>
      <c r="GZ287" s="712"/>
      <c r="HA287" s="712"/>
      <c r="HB287" s="712"/>
      <c r="HC287" s="712"/>
      <c r="HD287" s="712"/>
      <c r="HE287" s="712"/>
      <c r="HF287" s="712"/>
      <c r="HG287" s="712"/>
      <c r="HH287" s="712"/>
      <c r="HI287" s="712"/>
      <c r="HJ287" s="712"/>
      <c r="HK287" s="712"/>
      <c r="HL287" s="712"/>
      <c r="HM287" s="712"/>
      <c r="HN287" s="712"/>
      <c r="HO287" s="712"/>
      <c r="HP287" s="712"/>
      <c r="HQ287" s="712"/>
      <c r="HR287" s="712"/>
      <c r="HS287" s="712"/>
      <c r="HT287" s="712"/>
      <c r="HU287" s="712"/>
      <c r="HV287" s="712"/>
      <c r="HW287" s="712"/>
      <c r="HX287" s="712"/>
      <c r="HY287" s="712"/>
      <c r="HZ287" s="712"/>
      <c r="IA287" s="712"/>
      <c r="IB287" s="712"/>
      <c r="IC287" s="712"/>
      <c r="ID287" s="712"/>
      <c r="IE287" s="712"/>
      <c r="IF287" s="712"/>
      <c r="IG287" s="712"/>
      <c r="IH287" s="712"/>
      <c r="II287" s="712"/>
      <c r="IJ287" s="712"/>
      <c r="IK287" s="712"/>
      <c r="IL287" s="712"/>
      <c r="IM287" s="712"/>
      <c r="IN287" s="712"/>
      <c r="IO287" s="712"/>
      <c r="IP287" s="712"/>
      <c r="IQ287" s="712"/>
      <c r="IR287" s="712"/>
      <c r="IS287" s="712"/>
      <c r="IT287" s="712"/>
    </row>
    <row r="288" spans="1:254" s="713" customFormat="1" ht="16.5" customHeight="1">
      <c r="A288" s="326">
        <v>278</v>
      </c>
      <c r="B288" s="503" t="s">
        <v>23</v>
      </c>
      <c r="C288" s="504" t="s">
        <v>413</v>
      </c>
      <c r="D288" s="512" t="s">
        <v>3296</v>
      </c>
      <c r="E288" s="506"/>
      <c r="F288" s="507" t="s">
        <v>11</v>
      </c>
      <c r="G288" s="508"/>
      <c r="H288" s="509"/>
      <c r="I288" s="511"/>
      <c r="J288" s="714"/>
      <c r="K288" s="869"/>
      <c r="L288" s="712"/>
      <c r="M288" s="712"/>
      <c r="N288" s="712"/>
      <c r="O288" s="712"/>
      <c r="P288" s="712"/>
      <c r="Q288" s="712"/>
      <c r="R288" s="712"/>
      <c r="S288" s="712"/>
      <c r="T288" s="712"/>
      <c r="U288" s="712"/>
      <c r="V288" s="712"/>
      <c r="W288" s="712"/>
      <c r="X288" s="712"/>
      <c r="Y288" s="712"/>
      <c r="Z288" s="712"/>
      <c r="AA288" s="712"/>
      <c r="AB288" s="712"/>
      <c r="AC288" s="712"/>
      <c r="AD288" s="712"/>
      <c r="AE288" s="712"/>
      <c r="AF288" s="712"/>
      <c r="AG288" s="712"/>
      <c r="AH288" s="712"/>
      <c r="AI288" s="712"/>
      <c r="AJ288" s="712"/>
      <c r="AK288" s="712"/>
      <c r="AL288" s="712"/>
      <c r="AM288" s="712"/>
      <c r="AN288" s="712"/>
      <c r="AO288" s="712"/>
      <c r="AP288" s="712"/>
      <c r="AQ288" s="712"/>
      <c r="AR288" s="712"/>
      <c r="AS288" s="712"/>
      <c r="AT288" s="712"/>
      <c r="AU288" s="712"/>
      <c r="AV288" s="712"/>
      <c r="AW288" s="712"/>
      <c r="AX288" s="712"/>
      <c r="AY288" s="712"/>
      <c r="AZ288" s="712"/>
      <c r="BA288" s="712"/>
      <c r="BB288" s="712"/>
      <c r="BC288" s="712"/>
      <c r="BD288" s="712"/>
      <c r="BE288" s="712"/>
      <c r="BF288" s="712"/>
      <c r="BG288" s="712"/>
      <c r="BH288" s="712"/>
      <c r="BI288" s="712"/>
      <c r="BJ288" s="712"/>
      <c r="BK288" s="712"/>
      <c r="BL288" s="712"/>
      <c r="BM288" s="712"/>
      <c r="BN288" s="712"/>
      <c r="BO288" s="712"/>
      <c r="BP288" s="712"/>
      <c r="BQ288" s="712"/>
      <c r="BR288" s="712"/>
      <c r="BS288" s="712"/>
      <c r="BT288" s="712"/>
      <c r="BU288" s="712"/>
      <c r="BV288" s="712"/>
      <c r="BW288" s="712"/>
      <c r="BX288" s="712"/>
      <c r="BY288" s="712"/>
      <c r="BZ288" s="712"/>
      <c r="CA288" s="712"/>
      <c r="CB288" s="712"/>
      <c r="CC288" s="712"/>
      <c r="CD288" s="712"/>
      <c r="CE288" s="712"/>
      <c r="CF288" s="712"/>
      <c r="CG288" s="712"/>
      <c r="CH288" s="712"/>
      <c r="CI288" s="712"/>
      <c r="CJ288" s="712"/>
      <c r="CK288" s="712"/>
      <c r="CL288" s="712"/>
      <c r="CM288" s="712"/>
      <c r="CN288" s="712"/>
      <c r="CO288" s="712"/>
      <c r="CP288" s="712"/>
      <c r="CQ288" s="712"/>
      <c r="CR288" s="712"/>
      <c r="CS288" s="712"/>
      <c r="CT288" s="712"/>
      <c r="CU288" s="712"/>
      <c r="CV288" s="712"/>
      <c r="CW288" s="712"/>
      <c r="CX288" s="712"/>
      <c r="CY288" s="712"/>
      <c r="CZ288" s="712"/>
      <c r="DA288" s="712"/>
      <c r="DB288" s="712"/>
      <c r="DC288" s="712"/>
      <c r="DD288" s="712"/>
      <c r="DE288" s="712"/>
      <c r="DF288" s="712"/>
      <c r="DG288" s="712"/>
      <c r="DH288" s="712"/>
      <c r="DI288" s="712"/>
      <c r="DJ288" s="712"/>
      <c r="DK288" s="712"/>
      <c r="DL288" s="712"/>
      <c r="DM288" s="712"/>
      <c r="DN288" s="712"/>
      <c r="DO288" s="712"/>
      <c r="DP288" s="712"/>
      <c r="DQ288" s="712"/>
      <c r="DR288" s="712"/>
      <c r="DS288" s="712"/>
      <c r="DT288" s="712"/>
      <c r="DU288" s="712"/>
      <c r="DV288" s="712"/>
      <c r="DW288" s="712"/>
      <c r="DX288" s="712"/>
      <c r="DY288" s="712"/>
      <c r="DZ288" s="712"/>
      <c r="EA288" s="712"/>
      <c r="EB288" s="712"/>
      <c r="EC288" s="712"/>
      <c r="ED288" s="712"/>
      <c r="EE288" s="712"/>
      <c r="EF288" s="712"/>
      <c r="EG288" s="712"/>
      <c r="EH288" s="712"/>
      <c r="EI288" s="712"/>
      <c r="EJ288" s="712"/>
      <c r="EK288" s="712"/>
      <c r="EL288" s="712"/>
      <c r="EM288" s="712"/>
      <c r="EN288" s="712"/>
      <c r="EO288" s="712"/>
      <c r="EP288" s="712"/>
      <c r="EQ288" s="712"/>
      <c r="ER288" s="712"/>
      <c r="ES288" s="712"/>
      <c r="ET288" s="712"/>
      <c r="EU288" s="712"/>
      <c r="EV288" s="712"/>
      <c r="EW288" s="712"/>
      <c r="EX288" s="712"/>
      <c r="EY288" s="712"/>
      <c r="EZ288" s="712"/>
      <c r="FA288" s="712"/>
      <c r="FB288" s="712"/>
      <c r="FC288" s="712"/>
      <c r="FD288" s="712"/>
      <c r="FE288" s="712"/>
      <c r="FF288" s="712"/>
      <c r="FG288" s="712"/>
      <c r="FH288" s="712"/>
      <c r="FI288" s="712"/>
      <c r="FJ288" s="712"/>
      <c r="FK288" s="712"/>
      <c r="FL288" s="712"/>
      <c r="FM288" s="712"/>
      <c r="FN288" s="712"/>
      <c r="FO288" s="712"/>
      <c r="FP288" s="712"/>
      <c r="FQ288" s="712"/>
      <c r="FR288" s="712"/>
      <c r="FS288" s="712"/>
      <c r="FT288" s="712"/>
      <c r="FU288" s="712"/>
      <c r="FV288" s="712"/>
      <c r="FW288" s="712"/>
      <c r="FX288" s="712"/>
      <c r="FY288" s="712"/>
      <c r="FZ288" s="712"/>
      <c r="GA288" s="712"/>
      <c r="GB288" s="712"/>
      <c r="GC288" s="712"/>
      <c r="GD288" s="712"/>
      <c r="GE288" s="712"/>
      <c r="GF288" s="712"/>
      <c r="GG288" s="712"/>
      <c r="GH288" s="712"/>
      <c r="GI288" s="712"/>
      <c r="GJ288" s="712"/>
      <c r="GK288" s="712"/>
      <c r="GL288" s="712"/>
      <c r="GM288" s="712"/>
      <c r="GN288" s="712"/>
      <c r="GO288" s="712"/>
      <c r="GP288" s="712"/>
      <c r="GQ288" s="712"/>
      <c r="GR288" s="712"/>
      <c r="GS288" s="712"/>
      <c r="GT288" s="712"/>
      <c r="GU288" s="712"/>
      <c r="GV288" s="712"/>
      <c r="GW288" s="712"/>
      <c r="GX288" s="712"/>
      <c r="GY288" s="712"/>
      <c r="GZ288" s="712"/>
      <c r="HA288" s="712"/>
      <c r="HB288" s="712"/>
      <c r="HC288" s="712"/>
      <c r="HD288" s="712"/>
      <c r="HE288" s="712"/>
      <c r="HF288" s="712"/>
      <c r="HG288" s="712"/>
      <c r="HH288" s="712"/>
      <c r="HI288" s="712"/>
      <c r="HJ288" s="712"/>
      <c r="HK288" s="712"/>
      <c r="HL288" s="712"/>
      <c r="HM288" s="712"/>
      <c r="HN288" s="712"/>
      <c r="HO288" s="712"/>
      <c r="HP288" s="712"/>
      <c r="HQ288" s="712"/>
      <c r="HR288" s="712"/>
      <c r="HS288" s="712"/>
      <c r="HT288" s="712"/>
      <c r="HU288" s="712"/>
      <c r="HV288" s="712"/>
      <c r="HW288" s="712"/>
      <c r="HX288" s="712"/>
      <c r="HY288" s="712"/>
      <c r="HZ288" s="712"/>
      <c r="IA288" s="712"/>
      <c r="IB288" s="712"/>
      <c r="IC288" s="712"/>
      <c r="ID288" s="712"/>
      <c r="IE288" s="712"/>
      <c r="IF288" s="712"/>
      <c r="IG288" s="712"/>
      <c r="IH288" s="712"/>
      <c r="II288" s="712"/>
      <c r="IJ288" s="712"/>
      <c r="IK288" s="712"/>
      <c r="IL288" s="712"/>
      <c r="IM288" s="712"/>
      <c r="IN288" s="712"/>
      <c r="IO288" s="712"/>
      <c r="IP288" s="712"/>
      <c r="IQ288" s="712"/>
      <c r="IR288" s="712"/>
      <c r="IS288" s="712"/>
      <c r="IT288" s="712"/>
    </row>
    <row r="289" spans="1:254" s="713" customFormat="1" ht="16.5" customHeight="1">
      <c r="A289" s="326">
        <v>279</v>
      </c>
      <c r="B289" s="503" t="s">
        <v>23</v>
      </c>
      <c r="C289" s="504" t="s">
        <v>413</v>
      </c>
      <c r="D289" s="512" t="s">
        <v>3297</v>
      </c>
      <c r="E289" s="506"/>
      <c r="F289" s="507" t="s">
        <v>11</v>
      </c>
      <c r="G289" s="508"/>
      <c r="H289" s="509"/>
      <c r="I289" s="511"/>
      <c r="J289" s="714"/>
      <c r="K289" s="869"/>
      <c r="L289" s="712"/>
      <c r="M289" s="712"/>
      <c r="N289" s="712"/>
      <c r="O289" s="712"/>
      <c r="P289" s="712"/>
      <c r="Q289" s="712"/>
      <c r="R289" s="712"/>
      <c r="S289" s="712"/>
      <c r="T289" s="712"/>
      <c r="U289" s="712"/>
      <c r="V289" s="712"/>
      <c r="W289" s="712"/>
      <c r="X289" s="712"/>
      <c r="Y289" s="712"/>
      <c r="Z289" s="712"/>
      <c r="AA289" s="712"/>
      <c r="AB289" s="712"/>
      <c r="AC289" s="712"/>
      <c r="AD289" s="712"/>
      <c r="AE289" s="712"/>
      <c r="AF289" s="712"/>
      <c r="AG289" s="712"/>
      <c r="AH289" s="712"/>
      <c r="AI289" s="712"/>
      <c r="AJ289" s="712"/>
      <c r="AK289" s="712"/>
      <c r="AL289" s="712"/>
      <c r="AM289" s="712"/>
      <c r="AN289" s="712"/>
      <c r="AO289" s="712"/>
      <c r="AP289" s="712"/>
      <c r="AQ289" s="712"/>
      <c r="AR289" s="712"/>
      <c r="AS289" s="712"/>
      <c r="AT289" s="712"/>
      <c r="AU289" s="712"/>
      <c r="AV289" s="712"/>
      <c r="AW289" s="712"/>
      <c r="AX289" s="712"/>
      <c r="AY289" s="712"/>
      <c r="AZ289" s="712"/>
      <c r="BA289" s="712"/>
      <c r="BB289" s="712"/>
      <c r="BC289" s="712"/>
      <c r="BD289" s="712"/>
      <c r="BE289" s="712"/>
      <c r="BF289" s="712"/>
      <c r="BG289" s="712"/>
      <c r="BH289" s="712"/>
      <c r="BI289" s="712"/>
      <c r="BJ289" s="712"/>
      <c r="BK289" s="712"/>
      <c r="BL289" s="712"/>
      <c r="BM289" s="712"/>
      <c r="BN289" s="712"/>
      <c r="BO289" s="712"/>
      <c r="BP289" s="712"/>
      <c r="BQ289" s="712"/>
      <c r="BR289" s="712"/>
      <c r="BS289" s="712"/>
      <c r="BT289" s="712"/>
      <c r="BU289" s="712"/>
      <c r="BV289" s="712"/>
      <c r="BW289" s="712"/>
      <c r="BX289" s="712"/>
      <c r="BY289" s="712"/>
      <c r="BZ289" s="712"/>
      <c r="CA289" s="712"/>
      <c r="CB289" s="712"/>
      <c r="CC289" s="712"/>
      <c r="CD289" s="712"/>
      <c r="CE289" s="712"/>
      <c r="CF289" s="712"/>
      <c r="CG289" s="712"/>
      <c r="CH289" s="712"/>
      <c r="CI289" s="712"/>
      <c r="CJ289" s="712"/>
      <c r="CK289" s="712"/>
      <c r="CL289" s="712"/>
      <c r="CM289" s="712"/>
      <c r="CN289" s="712"/>
      <c r="CO289" s="712"/>
      <c r="CP289" s="712"/>
      <c r="CQ289" s="712"/>
      <c r="CR289" s="712"/>
      <c r="CS289" s="712"/>
      <c r="CT289" s="712"/>
      <c r="CU289" s="712"/>
      <c r="CV289" s="712"/>
      <c r="CW289" s="712"/>
      <c r="CX289" s="712"/>
      <c r="CY289" s="712"/>
      <c r="CZ289" s="712"/>
      <c r="DA289" s="712"/>
      <c r="DB289" s="712"/>
      <c r="DC289" s="712"/>
      <c r="DD289" s="712"/>
      <c r="DE289" s="712"/>
      <c r="DF289" s="712"/>
      <c r="DG289" s="712"/>
      <c r="DH289" s="712"/>
      <c r="DI289" s="712"/>
      <c r="DJ289" s="712"/>
      <c r="DK289" s="712"/>
      <c r="DL289" s="712"/>
      <c r="DM289" s="712"/>
      <c r="DN289" s="712"/>
      <c r="DO289" s="712"/>
      <c r="DP289" s="712"/>
      <c r="DQ289" s="712"/>
      <c r="DR289" s="712"/>
      <c r="DS289" s="712"/>
      <c r="DT289" s="712"/>
      <c r="DU289" s="712"/>
      <c r="DV289" s="712"/>
      <c r="DW289" s="712"/>
      <c r="DX289" s="712"/>
      <c r="DY289" s="712"/>
      <c r="DZ289" s="712"/>
      <c r="EA289" s="712"/>
      <c r="EB289" s="712"/>
      <c r="EC289" s="712"/>
      <c r="ED289" s="712"/>
      <c r="EE289" s="712"/>
      <c r="EF289" s="712"/>
      <c r="EG289" s="712"/>
      <c r="EH289" s="712"/>
      <c r="EI289" s="712"/>
      <c r="EJ289" s="712"/>
      <c r="EK289" s="712"/>
      <c r="EL289" s="712"/>
      <c r="EM289" s="712"/>
      <c r="EN289" s="712"/>
      <c r="EO289" s="712"/>
      <c r="EP289" s="712"/>
      <c r="EQ289" s="712"/>
      <c r="ER289" s="712"/>
      <c r="ES289" s="712"/>
      <c r="ET289" s="712"/>
      <c r="EU289" s="712"/>
      <c r="EV289" s="712"/>
      <c r="EW289" s="712"/>
      <c r="EX289" s="712"/>
      <c r="EY289" s="712"/>
      <c r="EZ289" s="712"/>
      <c r="FA289" s="712"/>
      <c r="FB289" s="712"/>
      <c r="FC289" s="712"/>
      <c r="FD289" s="712"/>
      <c r="FE289" s="712"/>
      <c r="FF289" s="712"/>
      <c r="FG289" s="712"/>
      <c r="FH289" s="712"/>
      <c r="FI289" s="712"/>
      <c r="FJ289" s="712"/>
      <c r="FK289" s="712"/>
      <c r="FL289" s="712"/>
      <c r="FM289" s="712"/>
      <c r="FN289" s="712"/>
      <c r="FO289" s="712"/>
      <c r="FP289" s="712"/>
      <c r="FQ289" s="712"/>
      <c r="FR289" s="712"/>
      <c r="FS289" s="712"/>
      <c r="FT289" s="712"/>
      <c r="FU289" s="712"/>
      <c r="FV289" s="712"/>
      <c r="FW289" s="712"/>
      <c r="FX289" s="712"/>
      <c r="FY289" s="712"/>
      <c r="FZ289" s="712"/>
      <c r="GA289" s="712"/>
      <c r="GB289" s="712"/>
      <c r="GC289" s="712"/>
      <c r="GD289" s="712"/>
      <c r="GE289" s="712"/>
      <c r="GF289" s="712"/>
      <c r="GG289" s="712"/>
      <c r="GH289" s="712"/>
      <c r="GI289" s="712"/>
      <c r="GJ289" s="712"/>
      <c r="GK289" s="712"/>
      <c r="GL289" s="712"/>
      <c r="GM289" s="712"/>
      <c r="GN289" s="712"/>
      <c r="GO289" s="712"/>
      <c r="GP289" s="712"/>
      <c r="GQ289" s="712"/>
      <c r="GR289" s="712"/>
      <c r="GS289" s="712"/>
      <c r="GT289" s="712"/>
      <c r="GU289" s="712"/>
      <c r="GV289" s="712"/>
      <c r="GW289" s="712"/>
      <c r="GX289" s="712"/>
      <c r="GY289" s="712"/>
      <c r="GZ289" s="712"/>
      <c r="HA289" s="712"/>
      <c r="HB289" s="712"/>
      <c r="HC289" s="712"/>
      <c r="HD289" s="712"/>
      <c r="HE289" s="712"/>
      <c r="HF289" s="712"/>
      <c r="HG289" s="712"/>
      <c r="HH289" s="712"/>
      <c r="HI289" s="712"/>
      <c r="HJ289" s="712"/>
      <c r="HK289" s="712"/>
      <c r="HL289" s="712"/>
      <c r="HM289" s="712"/>
      <c r="HN289" s="712"/>
      <c r="HO289" s="712"/>
      <c r="HP289" s="712"/>
      <c r="HQ289" s="712"/>
      <c r="HR289" s="712"/>
      <c r="HS289" s="712"/>
      <c r="HT289" s="712"/>
      <c r="HU289" s="712"/>
      <c r="HV289" s="712"/>
      <c r="HW289" s="712"/>
      <c r="HX289" s="712"/>
      <c r="HY289" s="712"/>
      <c r="HZ289" s="712"/>
      <c r="IA289" s="712"/>
      <c r="IB289" s="712"/>
      <c r="IC289" s="712"/>
      <c r="ID289" s="712"/>
      <c r="IE289" s="712"/>
      <c r="IF289" s="712"/>
      <c r="IG289" s="712"/>
      <c r="IH289" s="712"/>
      <c r="II289" s="712"/>
      <c r="IJ289" s="712"/>
      <c r="IK289" s="712"/>
      <c r="IL289" s="712"/>
      <c r="IM289" s="712"/>
      <c r="IN289" s="712"/>
      <c r="IO289" s="712"/>
      <c r="IP289" s="712"/>
      <c r="IQ289" s="712"/>
      <c r="IR289" s="712"/>
      <c r="IS289" s="712"/>
      <c r="IT289" s="712"/>
    </row>
    <row r="290" spans="1:254" s="713" customFormat="1" ht="16.5" customHeight="1">
      <c r="A290" s="326">
        <v>280</v>
      </c>
      <c r="B290" s="503" t="s">
        <v>23</v>
      </c>
      <c r="C290" s="504" t="s">
        <v>413</v>
      </c>
      <c r="D290" s="512" t="s">
        <v>3298</v>
      </c>
      <c r="E290" s="506"/>
      <c r="F290" s="507" t="s">
        <v>11</v>
      </c>
      <c r="G290" s="508"/>
      <c r="H290" s="509"/>
      <c r="I290" s="511"/>
      <c r="J290" s="714"/>
      <c r="K290" s="869"/>
      <c r="L290" s="712"/>
      <c r="M290" s="712"/>
      <c r="N290" s="712"/>
      <c r="O290" s="712"/>
      <c r="P290" s="712"/>
      <c r="Q290" s="712"/>
      <c r="R290" s="712"/>
      <c r="S290" s="712"/>
      <c r="T290" s="712"/>
      <c r="U290" s="712"/>
      <c r="V290" s="712"/>
      <c r="W290" s="712"/>
      <c r="X290" s="712"/>
      <c r="Y290" s="712"/>
      <c r="Z290" s="712"/>
      <c r="AA290" s="712"/>
      <c r="AB290" s="712"/>
      <c r="AC290" s="712"/>
      <c r="AD290" s="712"/>
      <c r="AE290" s="712"/>
      <c r="AF290" s="712"/>
      <c r="AG290" s="712"/>
      <c r="AH290" s="712"/>
      <c r="AI290" s="712"/>
      <c r="AJ290" s="712"/>
      <c r="AK290" s="712"/>
      <c r="AL290" s="712"/>
      <c r="AM290" s="712"/>
      <c r="AN290" s="712"/>
      <c r="AO290" s="712"/>
      <c r="AP290" s="712"/>
      <c r="AQ290" s="712"/>
      <c r="AR290" s="712"/>
      <c r="AS290" s="712"/>
      <c r="AT290" s="712"/>
      <c r="AU290" s="712"/>
      <c r="AV290" s="712"/>
      <c r="AW290" s="712"/>
      <c r="AX290" s="712"/>
      <c r="AY290" s="712"/>
      <c r="AZ290" s="712"/>
      <c r="BA290" s="712"/>
      <c r="BB290" s="712"/>
      <c r="BC290" s="712"/>
      <c r="BD290" s="712"/>
      <c r="BE290" s="712"/>
      <c r="BF290" s="712"/>
      <c r="BG290" s="712"/>
      <c r="BH290" s="712"/>
      <c r="BI290" s="712"/>
      <c r="BJ290" s="712"/>
      <c r="BK290" s="712"/>
      <c r="BL290" s="712"/>
      <c r="BM290" s="712"/>
      <c r="BN290" s="712"/>
      <c r="BO290" s="712"/>
      <c r="BP290" s="712"/>
      <c r="BQ290" s="712"/>
      <c r="BR290" s="712"/>
      <c r="BS290" s="712"/>
      <c r="BT290" s="712"/>
      <c r="BU290" s="712"/>
      <c r="BV290" s="712"/>
      <c r="BW290" s="712"/>
      <c r="BX290" s="712"/>
      <c r="BY290" s="712"/>
      <c r="BZ290" s="712"/>
      <c r="CA290" s="712"/>
      <c r="CB290" s="712"/>
      <c r="CC290" s="712"/>
      <c r="CD290" s="712"/>
      <c r="CE290" s="712"/>
      <c r="CF290" s="712"/>
      <c r="CG290" s="712"/>
      <c r="CH290" s="712"/>
      <c r="CI290" s="712"/>
      <c r="CJ290" s="712"/>
      <c r="CK290" s="712"/>
      <c r="CL290" s="712"/>
      <c r="CM290" s="712"/>
      <c r="CN290" s="712"/>
      <c r="CO290" s="712"/>
      <c r="CP290" s="712"/>
      <c r="CQ290" s="712"/>
      <c r="CR290" s="712"/>
      <c r="CS290" s="712"/>
      <c r="CT290" s="712"/>
      <c r="CU290" s="712"/>
      <c r="CV290" s="712"/>
      <c r="CW290" s="712"/>
      <c r="CX290" s="712"/>
      <c r="CY290" s="712"/>
      <c r="CZ290" s="712"/>
      <c r="DA290" s="712"/>
      <c r="DB290" s="712"/>
      <c r="DC290" s="712"/>
      <c r="DD290" s="712"/>
      <c r="DE290" s="712"/>
      <c r="DF290" s="712"/>
      <c r="DG290" s="712"/>
      <c r="DH290" s="712"/>
      <c r="DI290" s="712"/>
      <c r="DJ290" s="712"/>
      <c r="DK290" s="712"/>
      <c r="DL290" s="712"/>
      <c r="DM290" s="712"/>
      <c r="DN290" s="712"/>
      <c r="DO290" s="712"/>
      <c r="DP290" s="712"/>
      <c r="DQ290" s="712"/>
      <c r="DR290" s="712"/>
      <c r="DS290" s="712"/>
      <c r="DT290" s="712"/>
      <c r="DU290" s="712"/>
      <c r="DV290" s="712"/>
      <c r="DW290" s="712"/>
      <c r="DX290" s="712"/>
      <c r="DY290" s="712"/>
      <c r="DZ290" s="712"/>
      <c r="EA290" s="712"/>
      <c r="EB290" s="712"/>
      <c r="EC290" s="712"/>
      <c r="ED290" s="712"/>
      <c r="EE290" s="712"/>
      <c r="EF290" s="712"/>
      <c r="EG290" s="712"/>
      <c r="EH290" s="712"/>
      <c r="EI290" s="712"/>
      <c r="EJ290" s="712"/>
      <c r="EK290" s="712"/>
      <c r="EL290" s="712"/>
      <c r="EM290" s="712"/>
      <c r="EN290" s="712"/>
      <c r="EO290" s="712"/>
      <c r="EP290" s="712"/>
      <c r="EQ290" s="712"/>
      <c r="ER290" s="712"/>
      <c r="ES290" s="712"/>
      <c r="ET290" s="712"/>
      <c r="EU290" s="712"/>
      <c r="EV290" s="712"/>
      <c r="EW290" s="712"/>
      <c r="EX290" s="712"/>
      <c r="EY290" s="712"/>
      <c r="EZ290" s="712"/>
      <c r="FA290" s="712"/>
      <c r="FB290" s="712"/>
      <c r="FC290" s="712"/>
      <c r="FD290" s="712"/>
      <c r="FE290" s="712"/>
      <c r="FF290" s="712"/>
      <c r="FG290" s="712"/>
      <c r="FH290" s="712"/>
      <c r="FI290" s="712"/>
      <c r="FJ290" s="712"/>
      <c r="FK290" s="712"/>
      <c r="FL290" s="712"/>
      <c r="FM290" s="712"/>
      <c r="FN290" s="712"/>
      <c r="FO290" s="712"/>
      <c r="FP290" s="712"/>
      <c r="FQ290" s="712"/>
      <c r="FR290" s="712"/>
      <c r="FS290" s="712"/>
      <c r="FT290" s="712"/>
      <c r="FU290" s="712"/>
      <c r="FV290" s="712"/>
      <c r="FW290" s="712"/>
      <c r="FX290" s="712"/>
      <c r="FY290" s="712"/>
      <c r="FZ290" s="712"/>
      <c r="GA290" s="712"/>
      <c r="GB290" s="712"/>
      <c r="GC290" s="712"/>
      <c r="GD290" s="712"/>
      <c r="GE290" s="712"/>
      <c r="GF290" s="712"/>
      <c r="GG290" s="712"/>
      <c r="GH290" s="712"/>
      <c r="GI290" s="712"/>
      <c r="GJ290" s="712"/>
      <c r="GK290" s="712"/>
      <c r="GL290" s="712"/>
      <c r="GM290" s="712"/>
      <c r="GN290" s="712"/>
      <c r="GO290" s="712"/>
      <c r="GP290" s="712"/>
      <c r="GQ290" s="712"/>
      <c r="GR290" s="712"/>
      <c r="GS290" s="712"/>
      <c r="GT290" s="712"/>
      <c r="GU290" s="712"/>
      <c r="GV290" s="712"/>
      <c r="GW290" s="712"/>
      <c r="GX290" s="712"/>
      <c r="GY290" s="712"/>
      <c r="GZ290" s="712"/>
      <c r="HA290" s="712"/>
      <c r="HB290" s="712"/>
      <c r="HC290" s="712"/>
      <c r="HD290" s="712"/>
      <c r="HE290" s="712"/>
      <c r="HF290" s="712"/>
      <c r="HG290" s="712"/>
      <c r="HH290" s="712"/>
      <c r="HI290" s="712"/>
      <c r="HJ290" s="712"/>
      <c r="HK290" s="712"/>
      <c r="HL290" s="712"/>
      <c r="HM290" s="712"/>
      <c r="HN290" s="712"/>
      <c r="HO290" s="712"/>
      <c r="HP290" s="712"/>
      <c r="HQ290" s="712"/>
      <c r="HR290" s="712"/>
      <c r="HS290" s="712"/>
      <c r="HT290" s="712"/>
      <c r="HU290" s="712"/>
      <c r="HV290" s="712"/>
      <c r="HW290" s="712"/>
      <c r="HX290" s="712"/>
      <c r="HY290" s="712"/>
      <c r="HZ290" s="712"/>
      <c r="IA290" s="712"/>
      <c r="IB290" s="712"/>
      <c r="IC290" s="712"/>
      <c r="ID290" s="712"/>
      <c r="IE290" s="712"/>
      <c r="IF290" s="712"/>
      <c r="IG290" s="712"/>
      <c r="IH290" s="712"/>
      <c r="II290" s="712"/>
      <c r="IJ290" s="712"/>
      <c r="IK290" s="712"/>
      <c r="IL290" s="712"/>
      <c r="IM290" s="712"/>
      <c r="IN290" s="712"/>
      <c r="IO290" s="712"/>
      <c r="IP290" s="712"/>
      <c r="IQ290" s="712"/>
      <c r="IR290" s="712"/>
      <c r="IS290" s="712"/>
      <c r="IT290" s="712"/>
    </row>
    <row r="291" spans="1:254" s="713" customFormat="1" ht="16.5" customHeight="1">
      <c r="A291" s="326">
        <v>281</v>
      </c>
      <c r="B291" s="503" t="s">
        <v>23</v>
      </c>
      <c r="C291" s="504" t="s">
        <v>413</v>
      </c>
      <c r="D291" s="512" t="s">
        <v>3299</v>
      </c>
      <c r="E291" s="506"/>
      <c r="F291" s="507" t="s">
        <v>11</v>
      </c>
      <c r="G291" s="508"/>
      <c r="H291" s="509"/>
      <c r="I291" s="511"/>
      <c r="J291" s="714"/>
      <c r="K291" s="869"/>
      <c r="L291" s="712"/>
      <c r="M291" s="712"/>
      <c r="N291" s="712"/>
      <c r="O291" s="712"/>
      <c r="P291" s="712"/>
      <c r="Q291" s="712"/>
      <c r="R291" s="712"/>
      <c r="S291" s="712"/>
      <c r="T291" s="712"/>
      <c r="U291" s="712"/>
      <c r="V291" s="712"/>
      <c r="W291" s="712"/>
      <c r="X291" s="712"/>
      <c r="Y291" s="712"/>
      <c r="Z291" s="712"/>
      <c r="AA291" s="712"/>
      <c r="AB291" s="712"/>
      <c r="AC291" s="712"/>
      <c r="AD291" s="712"/>
      <c r="AE291" s="712"/>
      <c r="AF291" s="712"/>
      <c r="AG291" s="712"/>
      <c r="AH291" s="712"/>
      <c r="AI291" s="712"/>
      <c r="AJ291" s="712"/>
      <c r="AK291" s="712"/>
      <c r="AL291" s="712"/>
      <c r="AM291" s="712"/>
      <c r="AN291" s="712"/>
      <c r="AO291" s="712"/>
      <c r="AP291" s="712"/>
      <c r="AQ291" s="712"/>
      <c r="AR291" s="712"/>
      <c r="AS291" s="712"/>
      <c r="AT291" s="712"/>
      <c r="AU291" s="712"/>
      <c r="AV291" s="712"/>
      <c r="AW291" s="712"/>
      <c r="AX291" s="712"/>
      <c r="AY291" s="712"/>
      <c r="AZ291" s="712"/>
      <c r="BA291" s="712"/>
      <c r="BB291" s="712"/>
      <c r="BC291" s="712"/>
      <c r="BD291" s="712"/>
      <c r="BE291" s="712"/>
      <c r="BF291" s="712"/>
      <c r="BG291" s="712"/>
      <c r="BH291" s="712"/>
      <c r="BI291" s="712"/>
      <c r="BJ291" s="712"/>
      <c r="BK291" s="712"/>
      <c r="BL291" s="712"/>
      <c r="BM291" s="712"/>
      <c r="BN291" s="712"/>
      <c r="BO291" s="712"/>
      <c r="BP291" s="712"/>
      <c r="BQ291" s="712"/>
      <c r="BR291" s="712"/>
      <c r="BS291" s="712"/>
      <c r="BT291" s="712"/>
      <c r="BU291" s="712"/>
      <c r="BV291" s="712"/>
      <c r="BW291" s="712"/>
      <c r="BX291" s="712"/>
      <c r="BY291" s="712"/>
      <c r="BZ291" s="712"/>
      <c r="CA291" s="712"/>
      <c r="CB291" s="712"/>
      <c r="CC291" s="712"/>
      <c r="CD291" s="712"/>
      <c r="CE291" s="712"/>
      <c r="CF291" s="712"/>
      <c r="CG291" s="712"/>
      <c r="CH291" s="712"/>
      <c r="CI291" s="712"/>
      <c r="CJ291" s="712"/>
      <c r="CK291" s="712"/>
      <c r="CL291" s="712"/>
      <c r="CM291" s="712"/>
      <c r="CN291" s="712"/>
      <c r="CO291" s="712"/>
      <c r="CP291" s="712"/>
      <c r="CQ291" s="712"/>
      <c r="CR291" s="712"/>
      <c r="CS291" s="712"/>
      <c r="CT291" s="712"/>
      <c r="CU291" s="712"/>
      <c r="CV291" s="712"/>
      <c r="CW291" s="712"/>
      <c r="CX291" s="712"/>
      <c r="CY291" s="712"/>
      <c r="CZ291" s="712"/>
      <c r="DA291" s="712"/>
      <c r="DB291" s="712"/>
      <c r="DC291" s="712"/>
      <c r="DD291" s="712"/>
      <c r="DE291" s="712"/>
      <c r="DF291" s="712"/>
      <c r="DG291" s="712"/>
      <c r="DH291" s="712"/>
      <c r="DI291" s="712"/>
      <c r="DJ291" s="712"/>
      <c r="DK291" s="712"/>
      <c r="DL291" s="712"/>
      <c r="DM291" s="712"/>
      <c r="DN291" s="712"/>
      <c r="DO291" s="712"/>
      <c r="DP291" s="712"/>
      <c r="DQ291" s="712"/>
      <c r="DR291" s="712"/>
      <c r="DS291" s="712"/>
      <c r="DT291" s="712"/>
      <c r="DU291" s="712"/>
      <c r="DV291" s="712"/>
      <c r="DW291" s="712"/>
      <c r="DX291" s="712"/>
      <c r="DY291" s="712"/>
      <c r="DZ291" s="712"/>
      <c r="EA291" s="712"/>
      <c r="EB291" s="712"/>
      <c r="EC291" s="712"/>
      <c r="ED291" s="712"/>
      <c r="EE291" s="712"/>
      <c r="EF291" s="712"/>
      <c r="EG291" s="712"/>
      <c r="EH291" s="712"/>
      <c r="EI291" s="712"/>
      <c r="EJ291" s="712"/>
      <c r="EK291" s="712"/>
      <c r="EL291" s="712"/>
      <c r="EM291" s="712"/>
      <c r="EN291" s="712"/>
      <c r="EO291" s="712"/>
      <c r="EP291" s="712"/>
      <c r="EQ291" s="712"/>
      <c r="ER291" s="712"/>
      <c r="ES291" s="712"/>
      <c r="ET291" s="712"/>
      <c r="EU291" s="712"/>
      <c r="EV291" s="712"/>
      <c r="EW291" s="712"/>
      <c r="EX291" s="712"/>
      <c r="EY291" s="712"/>
      <c r="EZ291" s="712"/>
      <c r="FA291" s="712"/>
      <c r="FB291" s="712"/>
      <c r="FC291" s="712"/>
      <c r="FD291" s="712"/>
      <c r="FE291" s="712"/>
      <c r="FF291" s="712"/>
      <c r="FG291" s="712"/>
      <c r="FH291" s="712"/>
      <c r="FI291" s="712"/>
      <c r="FJ291" s="712"/>
      <c r="FK291" s="712"/>
      <c r="FL291" s="712"/>
      <c r="FM291" s="712"/>
      <c r="FN291" s="712"/>
      <c r="FO291" s="712"/>
      <c r="FP291" s="712"/>
      <c r="FQ291" s="712"/>
      <c r="FR291" s="712"/>
      <c r="FS291" s="712"/>
      <c r="FT291" s="712"/>
      <c r="FU291" s="712"/>
      <c r="FV291" s="712"/>
      <c r="FW291" s="712"/>
      <c r="FX291" s="712"/>
      <c r="FY291" s="712"/>
      <c r="FZ291" s="712"/>
      <c r="GA291" s="712"/>
      <c r="GB291" s="712"/>
      <c r="GC291" s="712"/>
      <c r="GD291" s="712"/>
      <c r="GE291" s="712"/>
      <c r="GF291" s="712"/>
      <c r="GG291" s="712"/>
      <c r="GH291" s="712"/>
      <c r="GI291" s="712"/>
      <c r="GJ291" s="712"/>
      <c r="GK291" s="712"/>
      <c r="GL291" s="712"/>
      <c r="GM291" s="712"/>
      <c r="GN291" s="712"/>
      <c r="GO291" s="712"/>
      <c r="GP291" s="712"/>
      <c r="GQ291" s="712"/>
      <c r="GR291" s="712"/>
      <c r="GS291" s="712"/>
      <c r="GT291" s="712"/>
      <c r="GU291" s="712"/>
      <c r="GV291" s="712"/>
      <c r="GW291" s="712"/>
      <c r="GX291" s="712"/>
      <c r="GY291" s="712"/>
      <c r="GZ291" s="712"/>
      <c r="HA291" s="712"/>
      <c r="HB291" s="712"/>
      <c r="HC291" s="712"/>
      <c r="HD291" s="712"/>
      <c r="HE291" s="712"/>
      <c r="HF291" s="712"/>
      <c r="HG291" s="712"/>
      <c r="HH291" s="712"/>
      <c r="HI291" s="712"/>
      <c r="HJ291" s="712"/>
      <c r="HK291" s="712"/>
      <c r="HL291" s="712"/>
      <c r="HM291" s="712"/>
      <c r="HN291" s="712"/>
      <c r="HO291" s="712"/>
      <c r="HP291" s="712"/>
      <c r="HQ291" s="712"/>
      <c r="HR291" s="712"/>
      <c r="HS291" s="712"/>
      <c r="HT291" s="712"/>
      <c r="HU291" s="712"/>
      <c r="HV291" s="712"/>
      <c r="HW291" s="712"/>
      <c r="HX291" s="712"/>
      <c r="HY291" s="712"/>
      <c r="HZ291" s="712"/>
      <c r="IA291" s="712"/>
      <c r="IB291" s="712"/>
      <c r="IC291" s="712"/>
      <c r="ID291" s="712"/>
      <c r="IE291" s="712"/>
      <c r="IF291" s="712"/>
      <c r="IG291" s="712"/>
      <c r="IH291" s="712"/>
      <c r="II291" s="712"/>
      <c r="IJ291" s="712"/>
      <c r="IK291" s="712"/>
      <c r="IL291" s="712"/>
      <c r="IM291" s="712"/>
      <c r="IN291" s="712"/>
      <c r="IO291" s="712"/>
      <c r="IP291" s="712"/>
      <c r="IQ291" s="712"/>
      <c r="IR291" s="712"/>
      <c r="IS291" s="712"/>
      <c r="IT291" s="712"/>
    </row>
    <row r="292" spans="1:254" s="713" customFormat="1" ht="16.5" customHeight="1">
      <c r="A292" s="326">
        <v>282</v>
      </c>
      <c r="B292" s="503" t="s">
        <v>23</v>
      </c>
      <c r="C292" s="504" t="s">
        <v>413</v>
      </c>
      <c r="D292" s="512" t="s">
        <v>3300</v>
      </c>
      <c r="E292" s="506"/>
      <c r="F292" s="507" t="s">
        <v>11</v>
      </c>
      <c r="G292" s="508"/>
      <c r="H292" s="509"/>
      <c r="I292" s="511"/>
      <c r="J292" s="714"/>
      <c r="K292" s="869"/>
      <c r="L292" s="712"/>
      <c r="M292" s="712"/>
      <c r="N292" s="712"/>
      <c r="O292" s="712"/>
      <c r="P292" s="712"/>
      <c r="Q292" s="712"/>
      <c r="R292" s="712"/>
      <c r="S292" s="712"/>
      <c r="T292" s="712"/>
      <c r="U292" s="712"/>
      <c r="V292" s="712"/>
      <c r="W292" s="712"/>
      <c r="X292" s="712"/>
      <c r="Y292" s="712"/>
      <c r="Z292" s="712"/>
      <c r="AA292" s="712"/>
      <c r="AB292" s="712"/>
      <c r="AC292" s="712"/>
      <c r="AD292" s="712"/>
      <c r="AE292" s="712"/>
      <c r="AF292" s="712"/>
      <c r="AG292" s="712"/>
      <c r="AH292" s="712"/>
      <c r="AI292" s="712"/>
      <c r="AJ292" s="712"/>
      <c r="AK292" s="712"/>
      <c r="AL292" s="712"/>
      <c r="AM292" s="712"/>
      <c r="AN292" s="712"/>
      <c r="AO292" s="712"/>
      <c r="AP292" s="712"/>
      <c r="AQ292" s="712"/>
      <c r="AR292" s="712"/>
      <c r="AS292" s="712"/>
      <c r="AT292" s="712"/>
      <c r="AU292" s="712"/>
      <c r="AV292" s="712"/>
      <c r="AW292" s="712"/>
      <c r="AX292" s="712"/>
      <c r="AY292" s="712"/>
      <c r="AZ292" s="712"/>
      <c r="BA292" s="712"/>
      <c r="BB292" s="712"/>
      <c r="BC292" s="712"/>
      <c r="BD292" s="712"/>
      <c r="BE292" s="712"/>
      <c r="BF292" s="712"/>
      <c r="BG292" s="712"/>
      <c r="BH292" s="712"/>
      <c r="BI292" s="712"/>
      <c r="BJ292" s="712"/>
      <c r="BK292" s="712"/>
      <c r="BL292" s="712"/>
      <c r="BM292" s="712"/>
      <c r="BN292" s="712"/>
      <c r="BO292" s="712"/>
      <c r="BP292" s="712"/>
      <c r="BQ292" s="712"/>
      <c r="BR292" s="712"/>
      <c r="BS292" s="712"/>
      <c r="BT292" s="712"/>
      <c r="BU292" s="712"/>
      <c r="BV292" s="712"/>
      <c r="BW292" s="712"/>
      <c r="BX292" s="712"/>
      <c r="BY292" s="712"/>
      <c r="BZ292" s="712"/>
      <c r="CA292" s="712"/>
      <c r="CB292" s="712"/>
      <c r="CC292" s="712"/>
      <c r="CD292" s="712"/>
      <c r="CE292" s="712"/>
      <c r="CF292" s="712"/>
      <c r="CG292" s="712"/>
      <c r="CH292" s="712"/>
      <c r="CI292" s="712"/>
      <c r="CJ292" s="712"/>
      <c r="CK292" s="712"/>
      <c r="CL292" s="712"/>
      <c r="CM292" s="712"/>
      <c r="CN292" s="712"/>
      <c r="CO292" s="712"/>
      <c r="CP292" s="712"/>
      <c r="CQ292" s="712"/>
      <c r="CR292" s="712"/>
      <c r="CS292" s="712"/>
      <c r="CT292" s="712"/>
      <c r="CU292" s="712"/>
      <c r="CV292" s="712"/>
      <c r="CW292" s="712"/>
      <c r="CX292" s="712"/>
      <c r="CY292" s="712"/>
      <c r="CZ292" s="712"/>
      <c r="DA292" s="712"/>
      <c r="DB292" s="712"/>
      <c r="DC292" s="712"/>
      <c r="DD292" s="712"/>
      <c r="DE292" s="712"/>
      <c r="DF292" s="712"/>
      <c r="DG292" s="712"/>
      <c r="DH292" s="712"/>
      <c r="DI292" s="712"/>
      <c r="DJ292" s="712"/>
      <c r="DK292" s="712"/>
      <c r="DL292" s="712"/>
      <c r="DM292" s="712"/>
      <c r="DN292" s="712"/>
      <c r="DO292" s="712"/>
      <c r="DP292" s="712"/>
      <c r="DQ292" s="712"/>
      <c r="DR292" s="712"/>
      <c r="DS292" s="712"/>
      <c r="DT292" s="712"/>
      <c r="DU292" s="712"/>
      <c r="DV292" s="712"/>
      <c r="DW292" s="712"/>
      <c r="DX292" s="712"/>
      <c r="DY292" s="712"/>
      <c r="DZ292" s="712"/>
      <c r="EA292" s="712"/>
      <c r="EB292" s="712"/>
      <c r="EC292" s="712"/>
      <c r="ED292" s="712"/>
      <c r="EE292" s="712"/>
      <c r="EF292" s="712"/>
      <c r="EG292" s="712"/>
      <c r="EH292" s="712"/>
      <c r="EI292" s="712"/>
      <c r="EJ292" s="712"/>
      <c r="EK292" s="712"/>
      <c r="EL292" s="712"/>
      <c r="EM292" s="712"/>
      <c r="EN292" s="712"/>
      <c r="EO292" s="712"/>
      <c r="EP292" s="712"/>
      <c r="EQ292" s="712"/>
      <c r="ER292" s="712"/>
      <c r="ES292" s="712"/>
      <c r="ET292" s="712"/>
      <c r="EU292" s="712"/>
      <c r="EV292" s="712"/>
      <c r="EW292" s="712"/>
      <c r="EX292" s="712"/>
      <c r="EY292" s="712"/>
      <c r="EZ292" s="712"/>
      <c r="FA292" s="712"/>
      <c r="FB292" s="712"/>
      <c r="FC292" s="712"/>
      <c r="FD292" s="712"/>
      <c r="FE292" s="712"/>
      <c r="FF292" s="712"/>
      <c r="FG292" s="712"/>
      <c r="FH292" s="712"/>
      <c r="FI292" s="712"/>
      <c r="FJ292" s="712"/>
      <c r="FK292" s="712"/>
      <c r="FL292" s="712"/>
      <c r="FM292" s="712"/>
      <c r="FN292" s="712"/>
      <c r="FO292" s="712"/>
      <c r="FP292" s="712"/>
      <c r="FQ292" s="712"/>
      <c r="FR292" s="712"/>
      <c r="FS292" s="712"/>
      <c r="FT292" s="712"/>
      <c r="FU292" s="712"/>
      <c r="FV292" s="712"/>
      <c r="FW292" s="712"/>
      <c r="FX292" s="712"/>
      <c r="FY292" s="712"/>
      <c r="FZ292" s="712"/>
      <c r="GA292" s="712"/>
      <c r="GB292" s="712"/>
      <c r="GC292" s="712"/>
      <c r="GD292" s="712"/>
      <c r="GE292" s="712"/>
      <c r="GF292" s="712"/>
      <c r="GG292" s="712"/>
      <c r="GH292" s="712"/>
      <c r="GI292" s="712"/>
      <c r="GJ292" s="712"/>
      <c r="GK292" s="712"/>
      <c r="GL292" s="712"/>
      <c r="GM292" s="712"/>
      <c r="GN292" s="712"/>
      <c r="GO292" s="712"/>
      <c r="GP292" s="712"/>
      <c r="GQ292" s="712"/>
      <c r="GR292" s="712"/>
      <c r="GS292" s="712"/>
      <c r="GT292" s="712"/>
      <c r="GU292" s="712"/>
      <c r="GV292" s="712"/>
      <c r="GW292" s="712"/>
      <c r="GX292" s="712"/>
      <c r="GY292" s="712"/>
      <c r="GZ292" s="712"/>
      <c r="HA292" s="712"/>
      <c r="HB292" s="712"/>
      <c r="HC292" s="712"/>
      <c r="HD292" s="712"/>
      <c r="HE292" s="712"/>
      <c r="HF292" s="712"/>
      <c r="HG292" s="712"/>
      <c r="HH292" s="712"/>
      <c r="HI292" s="712"/>
      <c r="HJ292" s="712"/>
      <c r="HK292" s="712"/>
      <c r="HL292" s="712"/>
      <c r="HM292" s="712"/>
      <c r="HN292" s="712"/>
      <c r="HO292" s="712"/>
      <c r="HP292" s="712"/>
      <c r="HQ292" s="712"/>
      <c r="HR292" s="712"/>
      <c r="HS292" s="712"/>
      <c r="HT292" s="712"/>
      <c r="HU292" s="712"/>
      <c r="HV292" s="712"/>
      <c r="HW292" s="712"/>
      <c r="HX292" s="712"/>
      <c r="HY292" s="712"/>
      <c r="HZ292" s="712"/>
      <c r="IA292" s="712"/>
      <c r="IB292" s="712"/>
      <c r="IC292" s="712"/>
      <c r="ID292" s="712"/>
      <c r="IE292" s="712"/>
      <c r="IF292" s="712"/>
      <c r="IG292" s="712"/>
      <c r="IH292" s="712"/>
      <c r="II292" s="712"/>
      <c r="IJ292" s="712"/>
      <c r="IK292" s="712"/>
      <c r="IL292" s="712"/>
      <c r="IM292" s="712"/>
      <c r="IN292" s="712"/>
      <c r="IO292" s="712"/>
      <c r="IP292" s="712"/>
      <c r="IQ292" s="712"/>
      <c r="IR292" s="712"/>
      <c r="IS292" s="712"/>
      <c r="IT292" s="712"/>
    </row>
    <row r="293" spans="1:254" s="713" customFormat="1" ht="16.5" customHeight="1">
      <c r="A293" s="326">
        <v>283</v>
      </c>
      <c r="B293" s="503" t="s">
        <v>23</v>
      </c>
      <c r="C293" s="504" t="s">
        <v>413</v>
      </c>
      <c r="D293" s="512" t="s">
        <v>3301</v>
      </c>
      <c r="E293" s="506"/>
      <c r="F293" s="507" t="s">
        <v>11</v>
      </c>
      <c r="G293" s="508"/>
      <c r="H293" s="509"/>
      <c r="I293" s="511"/>
      <c r="J293" s="714"/>
      <c r="K293" s="869"/>
      <c r="L293" s="712"/>
      <c r="M293" s="712"/>
      <c r="N293" s="712"/>
      <c r="O293" s="712"/>
      <c r="P293" s="712"/>
      <c r="Q293" s="712"/>
      <c r="R293" s="712"/>
      <c r="S293" s="712"/>
      <c r="T293" s="712"/>
      <c r="U293" s="712"/>
      <c r="V293" s="712"/>
      <c r="W293" s="712"/>
      <c r="X293" s="712"/>
      <c r="Y293" s="712"/>
      <c r="Z293" s="712"/>
      <c r="AA293" s="712"/>
      <c r="AB293" s="712"/>
      <c r="AC293" s="712"/>
      <c r="AD293" s="712"/>
      <c r="AE293" s="712"/>
      <c r="AF293" s="712"/>
      <c r="AG293" s="712"/>
      <c r="AH293" s="712"/>
      <c r="AI293" s="712"/>
      <c r="AJ293" s="712"/>
      <c r="AK293" s="712"/>
      <c r="AL293" s="712"/>
      <c r="AM293" s="712"/>
      <c r="AN293" s="712"/>
      <c r="AO293" s="712"/>
      <c r="AP293" s="712"/>
      <c r="AQ293" s="712"/>
      <c r="AR293" s="712"/>
      <c r="AS293" s="712"/>
      <c r="AT293" s="712"/>
      <c r="AU293" s="712"/>
      <c r="AV293" s="712"/>
      <c r="AW293" s="712"/>
      <c r="AX293" s="712"/>
      <c r="AY293" s="712"/>
      <c r="AZ293" s="712"/>
      <c r="BA293" s="712"/>
      <c r="BB293" s="712"/>
      <c r="BC293" s="712"/>
      <c r="BD293" s="712"/>
      <c r="BE293" s="712"/>
      <c r="BF293" s="712"/>
      <c r="BG293" s="712"/>
      <c r="BH293" s="712"/>
      <c r="BI293" s="712"/>
      <c r="BJ293" s="712"/>
      <c r="BK293" s="712"/>
      <c r="BL293" s="712"/>
      <c r="BM293" s="712"/>
      <c r="BN293" s="712"/>
      <c r="BO293" s="712"/>
      <c r="BP293" s="712"/>
      <c r="BQ293" s="712"/>
      <c r="BR293" s="712"/>
      <c r="BS293" s="712"/>
      <c r="BT293" s="712"/>
      <c r="BU293" s="712"/>
      <c r="BV293" s="712"/>
      <c r="BW293" s="712"/>
      <c r="BX293" s="712"/>
      <c r="BY293" s="712"/>
      <c r="BZ293" s="712"/>
      <c r="CA293" s="712"/>
      <c r="CB293" s="712"/>
      <c r="CC293" s="712"/>
      <c r="CD293" s="712"/>
      <c r="CE293" s="712"/>
      <c r="CF293" s="712"/>
      <c r="CG293" s="712"/>
      <c r="CH293" s="712"/>
      <c r="CI293" s="712"/>
      <c r="CJ293" s="712"/>
      <c r="CK293" s="712"/>
      <c r="CL293" s="712"/>
      <c r="CM293" s="712"/>
      <c r="CN293" s="712"/>
      <c r="CO293" s="712"/>
      <c r="CP293" s="712"/>
      <c r="CQ293" s="712"/>
      <c r="CR293" s="712"/>
      <c r="CS293" s="712"/>
      <c r="CT293" s="712"/>
      <c r="CU293" s="712"/>
      <c r="CV293" s="712"/>
      <c r="CW293" s="712"/>
      <c r="CX293" s="712"/>
      <c r="CY293" s="712"/>
      <c r="CZ293" s="712"/>
      <c r="DA293" s="712"/>
      <c r="DB293" s="712"/>
      <c r="DC293" s="712"/>
      <c r="DD293" s="712"/>
      <c r="DE293" s="712"/>
      <c r="DF293" s="712"/>
      <c r="DG293" s="712"/>
      <c r="DH293" s="712"/>
      <c r="DI293" s="712"/>
      <c r="DJ293" s="712"/>
      <c r="DK293" s="712"/>
      <c r="DL293" s="712"/>
      <c r="DM293" s="712"/>
      <c r="DN293" s="712"/>
      <c r="DO293" s="712"/>
      <c r="DP293" s="712"/>
      <c r="DQ293" s="712"/>
      <c r="DR293" s="712"/>
      <c r="DS293" s="712"/>
      <c r="DT293" s="712"/>
      <c r="DU293" s="712"/>
      <c r="DV293" s="712"/>
      <c r="DW293" s="712"/>
      <c r="DX293" s="712"/>
      <c r="DY293" s="712"/>
      <c r="DZ293" s="712"/>
      <c r="EA293" s="712"/>
      <c r="EB293" s="712"/>
      <c r="EC293" s="712"/>
      <c r="ED293" s="712"/>
      <c r="EE293" s="712"/>
      <c r="EF293" s="712"/>
      <c r="EG293" s="712"/>
      <c r="EH293" s="712"/>
      <c r="EI293" s="712"/>
      <c r="EJ293" s="712"/>
      <c r="EK293" s="712"/>
      <c r="EL293" s="712"/>
      <c r="EM293" s="712"/>
      <c r="EN293" s="712"/>
      <c r="EO293" s="712"/>
      <c r="EP293" s="712"/>
      <c r="EQ293" s="712"/>
      <c r="ER293" s="712"/>
      <c r="ES293" s="712"/>
      <c r="ET293" s="712"/>
      <c r="EU293" s="712"/>
      <c r="EV293" s="712"/>
      <c r="EW293" s="712"/>
      <c r="EX293" s="712"/>
      <c r="EY293" s="712"/>
      <c r="EZ293" s="712"/>
      <c r="FA293" s="712"/>
      <c r="FB293" s="712"/>
      <c r="FC293" s="712"/>
      <c r="FD293" s="712"/>
      <c r="FE293" s="712"/>
      <c r="FF293" s="712"/>
      <c r="FG293" s="712"/>
      <c r="FH293" s="712"/>
      <c r="FI293" s="712"/>
      <c r="FJ293" s="712"/>
      <c r="FK293" s="712"/>
      <c r="FL293" s="712"/>
      <c r="FM293" s="712"/>
      <c r="FN293" s="712"/>
      <c r="FO293" s="712"/>
      <c r="FP293" s="712"/>
      <c r="FQ293" s="712"/>
      <c r="FR293" s="712"/>
      <c r="FS293" s="712"/>
      <c r="FT293" s="712"/>
      <c r="FU293" s="712"/>
      <c r="FV293" s="712"/>
      <c r="FW293" s="712"/>
      <c r="FX293" s="712"/>
      <c r="FY293" s="712"/>
      <c r="FZ293" s="712"/>
      <c r="GA293" s="712"/>
      <c r="GB293" s="712"/>
      <c r="GC293" s="712"/>
      <c r="GD293" s="712"/>
      <c r="GE293" s="712"/>
      <c r="GF293" s="712"/>
      <c r="GG293" s="712"/>
      <c r="GH293" s="712"/>
      <c r="GI293" s="712"/>
      <c r="GJ293" s="712"/>
      <c r="GK293" s="712"/>
      <c r="GL293" s="712"/>
      <c r="GM293" s="712"/>
      <c r="GN293" s="712"/>
      <c r="GO293" s="712"/>
      <c r="GP293" s="712"/>
      <c r="GQ293" s="712"/>
      <c r="GR293" s="712"/>
      <c r="GS293" s="712"/>
      <c r="GT293" s="712"/>
      <c r="GU293" s="712"/>
      <c r="GV293" s="712"/>
      <c r="GW293" s="712"/>
      <c r="GX293" s="712"/>
      <c r="GY293" s="712"/>
      <c r="GZ293" s="712"/>
      <c r="HA293" s="712"/>
      <c r="HB293" s="712"/>
      <c r="HC293" s="712"/>
      <c r="HD293" s="712"/>
      <c r="HE293" s="712"/>
      <c r="HF293" s="712"/>
      <c r="HG293" s="712"/>
      <c r="HH293" s="712"/>
      <c r="HI293" s="712"/>
      <c r="HJ293" s="712"/>
      <c r="HK293" s="712"/>
      <c r="HL293" s="712"/>
      <c r="HM293" s="712"/>
      <c r="HN293" s="712"/>
      <c r="HO293" s="712"/>
      <c r="HP293" s="712"/>
      <c r="HQ293" s="712"/>
      <c r="HR293" s="712"/>
      <c r="HS293" s="712"/>
      <c r="HT293" s="712"/>
      <c r="HU293" s="712"/>
      <c r="HV293" s="712"/>
      <c r="HW293" s="712"/>
      <c r="HX293" s="712"/>
      <c r="HY293" s="712"/>
      <c r="HZ293" s="712"/>
      <c r="IA293" s="712"/>
      <c r="IB293" s="712"/>
      <c r="IC293" s="712"/>
      <c r="ID293" s="712"/>
      <c r="IE293" s="712"/>
      <c r="IF293" s="712"/>
      <c r="IG293" s="712"/>
      <c r="IH293" s="712"/>
      <c r="II293" s="712"/>
      <c r="IJ293" s="712"/>
      <c r="IK293" s="712"/>
      <c r="IL293" s="712"/>
      <c r="IM293" s="712"/>
      <c r="IN293" s="712"/>
      <c r="IO293" s="712"/>
      <c r="IP293" s="712"/>
      <c r="IQ293" s="712"/>
      <c r="IR293" s="712"/>
      <c r="IS293" s="712"/>
      <c r="IT293" s="712"/>
    </row>
    <row r="294" spans="1:254" s="713" customFormat="1" ht="16.5" customHeight="1">
      <c r="A294" s="326">
        <v>284</v>
      </c>
      <c r="B294" s="503" t="s">
        <v>23</v>
      </c>
      <c r="C294" s="504" t="s">
        <v>413</v>
      </c>
      <c r="D294" s="512" t="s">
        <v>3302</v>
      </c>
      <c r="E294" s="506"/>
      <c r="F294" s="507" t="s">
        <v>11</v>
      </c>
      <c r="G294" s="508"/>
      <c r="H294" s="509"/>
      <c r="I294" s="511"/>
      <c r="J294" s="714"/>
      <c r="K294" s="869"/>
      <c r="L294" s="712"/>
      <c r="M294" s="712"/>
      <c r="N294" s="712"/>
      <c r="O294" s="712"/>
      <c r="P294" s="712"/>
      <c r="Q294" s="712"/>
      <c r="R294" s="712"/>
      <c r="S294" s="712"/>
      <c r="T294" s="712"/>
      <c r="U294" s="712"/>
      <c r="V294" s="712"/>
      <c r="W294" s="712"/>
      <c r="X294" s="712"/>
      <c r="Y294" s="712"/>
      <c r="Z294" s="712"/>
      <c r="AA294" s="712"/>
      <c r="AB294" s="712"/>
      <c r="AC294" s="712"/>
      <c r="AD294" s="712"/>
      <c r="AE294" s="712"/>
      <c r="AF294" s="712"/>
      <c r="AG294" s="712"/>
      <c r="AH294" s="712"/>
      <c r="AI294" s="712"/>
      <c r="AJ294" s="712"/>
      <c r="AK294" s="712"/>
      <c r="AL294" s="712"/>
      <c r="AM294" s="712"/>
      <c r="AN294" s="712"/>
      <c r="AO294" s="712"/>
      <c r="AP294" s="712"/>
      <c r="AQ294" s="712"/>
      <c r="AR294" s="712"/>
      <c r="AS294" s="712"/>
      <c r="AT294" s="712"/>
      <c r="AU294" s="712"/>
      <c r="AV294" s="712"/>
      <c r="AW294" s="712"/>
      <c r="AX294" s="712"/>
      <c r="AY294" s="712"/>
      <c r="AZ294" s="712"/>
      <c r="BA294" s="712"/>
      <c r="BB294" s="712"/>
      <c r="BC294" s="712"/>
      <c r="BD294" s="712"/>
      <c r="BE294" s="712"/>
      <c r="BF294" s="712"/>
      <c r="BG294" s="712"/>
      <c r="BH294" s="712"/>
      <c r="BI294" s="712"/>
      <c r="BJ294" s="712"/>
      <c r="BK294" s="712"/>
      <c r="BL294" s="712"/>
      <c r="BM294" s="712"/>
      <c r="BN294" s="712"/>
      <c r="BO294" s="712"/>
      <c r="BP294" s="712"/>
      <c r="BQ294" s="712"/>
      <c r="BR294" s="712"/>
      <c r="BS294" s="712"/>
      <c r="BT294" s="712"/>
      <c r="BU294" s="712"/>
      <c r="BV294" s="712"/>
      <c r="BW294" s="712"/>
      <c r="BX294" s="712"/>
      <c r="BY294" s="712"/>
      <c r="BZ294" s="712"/>
      <c r="CA294" s="712"/>
      <c r="CB294" s="712"/>
      <c r="CC294" s="712"/>
      <c r="CD294" s="712"/>
      <c r="CE294" s="712"/>
      <c r="CF294" s="712"/>
      <c r="CG294" s="712"/>
      <c r="CH294" s="712"/>
      <c r="CI294" s="712"/>
      <c r="CJ294" s="712"/>
      <c r="CK294" s="712"/>
      <c r="CL294" s="712"/>
      <c r="CM294" s="712"/>
      <c r="CN294" s="712"/>
      <c r="CO294" s="712"/>
      <c r="CP294" s="712"/>
      <c r="CQ294" s="712"/>
      <c r="CR294" s="712"/>
      <c r="CS294" s="712"/>
      <c r="CT294" s="712"/>
      <c r="CU294" s="712"/>
      <c r="CV294" s="712"/>
      <c r="CW294" s="712"/>
      <c r="CX294" s="712"/>
      <c r="CY294" s="712"/>
      <c r="CZ294" s="712"/>
      <c r="DA294" s="712"/>
      <c r="DB294" s="712"/>
      <c r="DC294" s="712"/>
      <c r="DD294" s="712"/>
      <c r="DE294" s="712"/>
      <c r="DF294" s="712"/>
      <c r="DG294" s="712"/>
      <c r="DH294" s="712"/>
      <c r="DI294" s="712"/>
      <c r="DJ294" s="712"/>
      <c r="DK294" s="712"/>
      <c r="DL294" s="712"/>
      <c r="DM294" s="712"/>
      <c r="DN294" s="712"/>
      <c r="DO294" s="712"/>
      <c r="DP294" s="712"/>
      <c r="DQ294" s="712"/>
      <c r="DR294" s="712"/>
      <c r="DS294" s="712"/>
      <c r="DT294" s="712"/>
      <c r="DU294" s="712"/>
      <c r="DV294" s="712"/>
      <c r="DW294" s="712"/>
      <c r="DX294" s="712"/>
      <c r="DY294" s="712"/>
      <c r="DZ294" s="712"/>
      <c r="EA294" s="712"/>
      <c r="EB294" s="712"/>
      <c r="EC294" s="712"/>
      <c r="ED294" s="712"/>
      <c r="EE294" s="712"/>
      <c r="EF294" s="712"/>
      <c r="EG294" s="712"/>
      <c r="EH294" s="712"/>
      <c r="EI294" s="712"/>
      <c r="EJ294" s="712"/>
      <c r="EK294" s="712"/>
      <c r="EL294" s="712"/>
      <c r="EM294" s="712"/>
      <c r="EN294" s="712"/>
      <c r="EO294" s="712"/>
      <c r="EP294" s="712"/>
      <c r="EQ294" s="712"/>
      <c r="ER294" s="712"/>
      <c r="ES294" s="712"/>
      <c r="ET294" s="712"/>
      <c r="EU294" s="712"/>
      <c r="EV294" s="712"/>
      <c r="EW294" s="712"/>
      <c r="EX294" s="712"/>
      <c r="EY294" s="712"/>
      <c r="EZ294" s="712"/>
      <c r="FA294" s="712"/>
      <c r="FB294" s="712"/>
      <c r="FC294" s="712"/>
      <c r="FD294" s="712"/>
      <c r="FE294" s="712"/>
      <c r="FF294" s="712"/>
      <c r="FG294" s="712"/>
      <c r="FH294" s="712"/>
      <c r="FI294" s="712"/>
      <c r="FJ294" s="712"/>
      <c r="FK294" s="712"/>
      <c r="FL294" s="712"/>
      <c r="FM294" s="712"/>
      <c r="FN294" s="712"/>
      <c r="FO294" s="712"/>
      <c r="FP294" s="712"/>
      <c r="FQ294" s="712"/>
      <c r="FR294" s="712"/>
      <c r="FS294" s="712"/>
      <c r="FT294" s="712"/>
      <c r="FU294" s="712"/>
      <c r="FV294" s="712"/>
      <c r="FW294" s="712"/>
      <c r="FX294" s="712"/>
      <c r="FY294" s="712"/>
      <c r="FZ294" s="712"/>
      <c r="GA294" s="712"/>
      <c r="GB294" s="712"/>
      <c r="GC294" s="712"/>
      <c r="GD294" s="712"/>
      <c r="GE294" s="712"/>
      <c r="GF294" s="712"/>
      <c r="GG294" s="712"/>
      <c r="GH294" s="712"/>
      <c r="GI294" s="712"/>
      <c r="GJ294" s="712"/>
      <c r="GK294" s="712"/>
      <c r="GL294" s="712"/>
      <c r="GM294" s="712"/>
      <c r="GN294" s="712"/>
      <c r="GO294" s="712"/>
      <c r="GP294" s="712"/>
      <c r="GQ294" s="712"/>
      <c r="GR294" s="712"/>
      <c r="GS294" s="712"/>
      <c r="GT294" s="712"/>
      <c r="GU294" s="712"/>
      <c r="GV294" s="712"/>
      <c r="GW294" s="712"/>
      <c r="GX294" s="712"/>
      <c r="GY294" s="712"/>
      <c r="GZ294" s="712"/>
      <c r="HA294" s="712"/>
      <c r="HB294" s="712"/>
      <c r="HC294" s="712"/>
      <c r="HD294" s="712"/>
      <c r="HE294" s="712"/>
      <c r="HF294" s="712"/>
      <c r="HG294" s="712"/>
      <c r="HH294" s="712"/>
      <c r="HI294" s="712"/>
      <c r="HJ294" s="712"/>
      <c r="HK294" s="712"/>
      <c r="HL294" s="712"/>
      <c r="HM294" s="712"/>
      <c r="HN294" s="712"/>
      <c r="HO294" s="712"/>
      <c r="HP294" s="712"/>
      <c r="HQ294" s="712"/>
      <c r="HR294" s="712"/>
      <c r="HS294" s="712"/>
      <c r="HT294" s="712"/>
      <c r="HU294" s="712"/>
      <c r="HV294" s="712"/>
      <c r="HW294" s="712"/>
      <c r="HX294" s="712"/>
      <c r="HY294" s="712"/>
      <c r="HZ294" s="712"/>
      <c r="IA294" s="712"/>
      <c r="IB294" s="712"/>
      <c r="IC294" s="712"/>
      <c r="ID294" s="712"/>
      <c r="IE294" s="712"/>
      <c r="IF294" s="712"/>
      <c r="IG294" s="712"/>
      <c r="IH294" s="712"/>
      <c r="II294" s="712"/>
      <c r="IJ294" s="712"/>
      <c r="IK294" s="712"/>
      <c r="IL294" s="712"/>
      <c r="IM294" s="712"/>
      <c r="IN294" s="712"/>
      <c r="IO294" s="712"/>
      <c r="IP294" s="712"/>
      <c r="IQ294" s="712"/>
      <c r="IR294" s="712"/>
      <c r="IS294" s="712"/>
      <c r="IT294" s="712"/>
    </row>
    <row r="295" spans="1:254" s="713" customFormat="1" ht="16.5" customHeight="1">
      <c r="A295" s="326">
        <v>285</v>
      </c>
      <c r="B295" s="503" t="s">
        <v>23</v>
      </c>
      <c r="C295" s="504" t="s">
        <v>413</v>
      </c>
      <c r="D295" s="512" t="s">
        <v>3303</v>
      </c>
      <c r="E295" s="506"/>
      <c r="F295" s="507" t="s">
        <v>11</v>
      </c>
      <c r="G295" s="508"/>
      <c r="H295" s="509"/>
      <c r="I295" s="511"/>
      <c r="J295" s="714"/>
      <c r="K295" s="869"/>
      <c r="L295" s="712"/>
      <c r="M295" s="712"/>
      <c r="N295" s="712"/>
      <c r="O295" s="712"/>
      <c r="P295" s="712"/>
      <c r="Q295" s="712"/>
      <c r="R295" s="712"/>
      <c r="S295" s="712"/>
      <c r="T295" s="712"/>
      <c r="U295" s="712"/>
      <c r="V295" s="712"/>
      <c r="W295" s="712"/>
      <c r="X295" s="712"/>
      <c r="Y295" s="712"/>
      <c r="Z295" s="712"/>
      <c r="AA295" s="712"/>
      <c r="AB295" s="712"/>
      <c r="AC295" s="712"/>
      <c r="AD295" s="712"/>
      <c r="AE295" s="712"/>
      <c r="AF295" s="712"/>
      <c r="AG295" s="712"/>
      <c r="AH295" s="712"/>
      <c r="AI295" s="712"/>
      <c r="AJ295" s="712"/>
      <c r="AK295" s="712"/>
      <c r="AL295" s="712"/>
      <c r="AM295" s="712"/>
      <c r="AN295" s="712"/>
      <c r="AO295" s="712"/>
      <c r="AP295" s="712"/>
      <c r="AQ295" s="712"/>
      <c r="AR295" s="712"/>
      <c r="AS295" s="712"/>
      <c r="AT295" s="712"/>
      <c r="AU295" s="712"/>
      <c r="AV295" s="712"/>
      <c r="AW295" s="712"/>
      <c r="AX295" s="712"/>
      <c r="AY295" s="712"/>
      <c r="AZ295" s="712"/>
      <c r="BA295" s="712"/>
      <c r="BB295" s="712"/>
      <c r="BC295" s="712"/>
      <c r="BD295" s="712"/>
      <c r="BE295" s="712"/>
      <c r="BF295" s="712"/>
      <c r="BG295" s="712"/>
      <c r="BH295" s="712"/>
      <c r="BI295" s="712"/>
      <c r="BJ295" s="712"/>
      <c r="BK295" s="712"/>
      <c r="BL295" s="712"/>
      <c r="BM295" s="712"/>
      <c r="BN295" s="712"/>
      <c r="BO295" s="712"/>
      <c r="BP295" s="712"/>
      <c r="BQ295" s="712"/>
      <c r="BR295" s="712"/>
      <c r="BS295" s="712"/>
      <c r="BT295" s="712"/>
      <c r="BU295" s="712"/>
      <c r="BV295" s="712"/>
      <c r="BW295" s="712"/>
      <c r="BX295" s="712"/>
      <c r="BY295" s="712"/>
      <c r="BZ295" s="712"/>
      <c r="CA295" s="712"/>
      <c r="CB295" s="712"/>
      <c r="CC295" s="712"/>
      <c r="CD295" s="712"/>
      <c r="CE295" s="712"/>
      <c r="CF295" s="712"/>
      <c r="CG295" s="712"/>
      <c r="CH295" s="712"/>
      <c r="CI295" s="712"/>
      <c r="CJ295" s="712"/>
      <c r="CK295" s="712"/>
      <c r="CL295" s="712"/>
      <c r="CM295" s="712"/>
      <c r="CN295" s="712"/>
      <c r="CO295" s="712"/>
      <c r="CP295" s="712"/>
      <c r="CQ295" s="712"/>
      <c r="CR295" s="712"/>
      <c r="CS295" s="712"/>
      <c r="CT295" s="712"/>
      <c r="CU295" s="712"/>
      <c r="CV295" s="712"/>
      <c r="CW295" s="712"/>
      <c r="CX295" s="712"/>
      <c r="CY295" s="712"/>
      <c r="CZ295" s="712"/>
      <c r="DA295" s="712"/>
      <c r="DB295" s="712"/>
      <c r="DC295" s="712"/>
      <c r="DD295" s="712"/>
      <c r="DE295" s="712"/>
      <c r="DF295" s="712"/>
      <c r="DG295" s="712"/>
      <c r="DH295" s="712"/>
      <c r="DI295" s="712"/>
      <c r="DJ295" s="712"/>
      <c r="DK295" s="712"/>
      <c r="DL295" s="712"/>
      <c r="DM295" s="712"/>
      <c r="DN295" s="712"/>
      <c r="DO295" s="712"/>
      <c r="DP295" s="712"/>
      <c r="DQ295" s="712"/>
      <c r="DR295" s="712"/>
      <c r="DS295" s="712"/>
      <c r="DT295" s="712"/>
      <c r="DU295" s="712"/>
      <c r="DV295" s="712"/>
      <c r="DW295" s="712"/>
      <c r="DX295" s="712"/>
      <c r="DY295" s="712"/>
      <c r="DZ295" s="712"/>
      <c r="EA295" s="712"/>
      <c r="EB295" s="712"/>
      <c r="EC295" s="712"/>
      <c r="ED295" s="712"/>
      <c r="EE295" s="712"/>
      <c r="EF295" s="712"/>
      <c r="EG295" s="712"/>
      <c r="EH295" s="712"/>
      <c r="EI295" s="712"/>
      <c r="EJ295" s="712"/>
      <c r="EK295" s="712"/>
      <c r="EL295" s="712"/>
      <c r="EM295" s="712"/>
      <c r="EN295" s="712"/>
      <c r="EO295" s="712"/>
      <c r="EP295" s="712"/>
      <c r="EQ295" s="712"/>
      <c r="ER295" s="712"/>
      <c r="ES295" s="712"/>
      <c r="ET295" s="712"/>
      <c r="EU295" s="712"/>
      <c r="EV295" s="712"/>
      <c r="EW295" s="712"/>
      <c r="EX295" s="712"/>
      <c r="EY295" s="712"/>
      <c r="EZ295" s="712"/>
      <c r="FA295" s="712"/>
      <c r="FB295" s="712"/>
      <c r="FC295" s="712"/>
      <c r="FD295" s="712"/>
      <c r="FE295" s="712"/>
      <c r="FF295" s="712"/>
      <c r="FG295" s="712"/>
      <c r="FH295" s="712"/>
      <c r="FI295" s="712"/>
      <c r="FJ295" s="712"/>
      <c r="FK295" s="712"/>
      <c r="FL295" s="712"/>
      <c r="FM295" s="712"/>
      <c r="FN295" s="712"/>
      <c r="FO295" s="712"/>
      <c r="FP295" s="712"/>
      <c r="FQ295" s="712"/>
      <c r="FR295" s="712"/>
      <c r="FS295" s="712"/>
      <c r="FT295" s="712"/>
      <c r="FU295" s="712"/>
      <c r="FV295" s="712"/>
      <c r="FW295" s="712"/>
      <c r="FX295" s="712"/>
      <c r="FY295" s="712"/>
      <c r="FZ295" s="712"/>
      <c r="GA295" s="712"/>
      <c r="GB295" s="712"/>
      <c r="GC295" s="712"/>
      <c r="GD295" s="712"/>
      <c r="GE295" s="712"/>
      <c r="GF295" s="712"/>
      <c r="GG295" s="712"/>
      <c r="GH295" s="712"/>
      <c r="GI295" s="712"/>
      <c r="GJ295" s="712"/>
      <c r="GK295" s="712"/>
      <c r="GL295" s="712"/>
      <c r="GM295" s="712"/>
      <c r="GN295" s="712"/>
      <c r="GO295" s="712"/>
      <c r="GP295" s="712"/>
      <c r="GQ295" s="712"/>
      <c r="GR295" s="712"/>
      <c r="GS295" s="712"/>
      <c r="GT295" s="712"/>
      <c r="GU295" s="712"/>
      <c r="GV295" s="712"/>
      <c r="GW295" s="712"/>
      <c r="GX295" s="712"/>
      <c r="GY295" s="712"/>
      <c r="GZ295" s="712"/>
      <c r="HA295" s="712"/>
      <c r="HB295" s="712"/>
      <c r="HC295" s="712"/>
      <c r="HD295" s="712"/>
      <c r="HE295" s="712"/>
      <c r="HF295" s="712"/>
      <c r="HG295" s="712"/>
      <c r="HH295" s="712"/>
      <c r="HI295" s="712"/>
      <c r="HJ295" s="712"/>
      <c r="HK295" s="712"/>
      <c r="HL295" s="712"/>
      <c r="HM295" s="712"/>
      <c r="HN295" s="712"/>
      <c r="HO295" s="712"/>
      <c r="HP295" s="712"/>
      <c r="HQ295" s="712"/>
      <c r="HR295" s="712"/>
      <c r="HS295" s="712"/>
      <c r="HT295" s="712"/>
      <c r="HU295" s="712"/>
      <c r="HV295" s="712"/>
      <c r="HW295" s="712"/>
      <c r="HX295" s="712"/>
      <c r="HY295" s="712"/>
      <c r="HZ295" s="712"/>
      <c r="IA295" s="712"/>
      <c r="IB295" s="712"/>
      <c r="IC295" s="712"/>
      <c r="ID295" s="712"/>
      <c r="IE295" s="712"/>
      <c r="IF295" s="712"/>
      <c r="IG295" s="712"/>
      <c r="IH295" s="712"/>
      <c r="II295" s="712"/>
      <c r="IJ295" s="712"/>
      <c r="IK295" s="712"/>
      <c r="IL295" s="712"/>
      <c r="IM295" s="712"/>
      <c r="IN295" s="712"/>
      <c r="IO295" s="712"/>
      <c r="IP295" s="712"/>
      <c r="IQ295" s="712"/>
      <c r="IR295" s="712"/>
      <c r="IS295" s="712"/>
      <c r="IT295" s="712"/>
    </row>
    <row r="296" spans="1:254" s="713" customFormat="1" ht="16.5" customHeight="1">
      <c r="A296" s="326">
        <v>286</v>
      </c>
      <c r="B296" s="503" t="s">
        <v>23</v>
      </c>
      <c r="C296" s="504" t="s">
        <v>413</v>
      </c>
      <c r="D296" s="512" t="s">
        <v>3304</v>
      </c>
      <c r="E296" s="506"/>
      <c r="F296" s="507" t="s">
        <v>11</v>
      </c>
      <c r="G296" s="508"/>
      <c r="H296" s="509"/>
      <c r="I296" s="511"/>
      <c r="J296" s="714"/>
      <c r="K296" s="869"/>
      <c r="L296" s="712"/>
      <c r="M296" s="712"/>
      <c r="N296" s="712"/>
      <c r="O296" s="712"/>
      <c r="P296" s="712"/>
      <c r="Q296" s="712"/>
      <c r="R296" s="712"/>
      <c r="S296" s="712"/>
      <c r="T296" s="712"/>
      <c r="U296" s="712"/>
      <c r="V296" s="712"/>
      <c r="W296" s="712"/>
      <c r="X296" s="712"/>
      <c r="Y296" s="712"/>
      <c r="Z296" s="712"/>
      <c r="AA296" s="712"/>
      <c r="AB296" s="712"/>
      <c r="AC296" s="712"/>
      <c r="AD296" s="712"/>
      <c r="AE296" s="712"/>
      <c r="AF296" s="712"/>
      <c r="AG296" s="712"/>
      <c r="AH296" s="712"/>
      <c r="AI296" s="712"/>
      <c r="AJ296" s="712"/>
      <c r="AK296" s="712"/>
      <c r="AL296" s="712"/>
      <c r="AM296" s="712"/>
      <c r="AN296" s="712"/>
      <c r="AO296" s="712"/>
      <c r="AP296" s="712"/>
      <c r="AQ296" s="712"/>
      <c r="AR296" s="712"/>
      <c r="AS296" s="712"/>
      <c r="AT296" s="712"/>
      <c r="AU296" s="712"/>
      <c r="AV296" s="712"/>
      <c r="AW296" s="712"/>
      <c r="AX296" s="712"/>
      <c r="AY296" s="712"/>
      <c r="AZ296" s="712"/>
      <c r="BA296" s="712"/>
      <c r="BB296" s="712"/>
      <c r="BC296" s="712"/>
      <c r="BD296" s="712"/>
      <c r="BE296" s="712"/>
      <c r="BF296" s="712"/>
      <c r="BG296" s="712"/>
      <c r="BH296" s="712"/>
      <c r="BI296" s="712"/>
      <c r="BJ296" s="712"/>
      <c r="BK296" s="712"/>
      <c r="BL296" s="712"/>
      <c r="BM296" s="712"/>
      <c r="BN296" s="712"/>
      <c r="BO296" s="712"/>
      <c r="BP296" s="712"/>
      <c r="BQ296" s="712"/>
      <c r="BR296" s="712"/>
      <c r="BS296" s="712"/>
      <c r="BT296" s="712"/>
      <c r="BU296" s="712"/>
      <c r="BV296" s="712"/>
      <c r="BW296" s="712"/>
      <c r="BX296" s="712"/>
      <c r="BY296" s="712"/>
      <c r="BZ296" s="712"/>
      <c r="CA296" s="712"/>
      <c r="CB296" s="712"/>
      <c r="CC296" s="712"/>
      <c r="CD296" s="712"/>
      <c r="CE296" s="712"/>
      <c r="CF296" s="712"/>
      <c r="CG296" s="712"/>
      <c r="CH296" s="712"/>
      <c r="CI296" s="712"/>
      <c r="CJ296" s="712"/>
      <c r="CK296" s="712"/>
      <c r="CL296" s="712"/>
      <c r="CM296" s="712"/>
      <c r="CN296" s="712"/>
      <c r="CO296" s="712"/>
      <c r="CP296" s="712"/>
      <c r="CQ296" s="712"/>
      <c r="CR296" s="712"/>
      <c r="CS296" s="712"/>
      <c r="CT296" s="712"/>
      <c r="CU296" s="712"/>
      <c r="CV296" s="712"/>
      <c r="CW296" s="712"/>
      <c r="CX296" s="712"/>
      <c r="CY296" s="712"/>
      <c r="CZ296" s="712"/>
      <c r="DA296" s="712"/>
      <c r="DB296" s="712"/>
      <c r="DC296" s="712"/>
      <c r="DD296" s="712"/>
      <c r="DE296" s="712"/>
      <c r="DF296" s="712"/>
      <c r="DG296" s="712"/>
      <c r="DH296" s="712"/>
      <c r="DI296" s="712"/>
      <c r="DJ296" s="712"/>
      <c r="DK296" s="712"/>
      <c r="DL296" s="712"/>
      <c r="DM296" s="712"/>
      <c r="DN296" s="712"/>
      <c r="DO296" s="712"/>
      <c r="DP296" s="712"/>
      <c r="DQ296" s="712"/>
      <c r="DR296" s="712"/>
      <c r="DS296" s="712"/>
      <c r="DT296" s="712"/>
      <c r="DU296" s="712"/>
      <c r="DV296" s="712"/>
      <c r="DW296" s="712"/>
      <c r="DX296" s="712"/>
      <c r="DY296" s="712"/>
      <c r="DZ296" s="712"/>
      <c r="EA296" s="712"/>
      <c r="EB296" s="712"/>
      <c r="EC296" s="712"/>
      <c r="ED296" s="712"/>
      <c r="EE296" s="712"/>
      <c r="EF296" s="712"/>
      <c r="EG296" s="712"/>
      <c r="EH296" s="712"/>
      <c r="EI296" s="712"/>
      <c r="EJ296" s="712"/>
      <c r="EK296" s="712"/>
      <c r="EL296" s="712"/>
      <c r="EM296" s="712"/>
      <c r="EN296" s="712"/>
      <c r="EO296" s="712"/>
      <c r="EP296" s="712"/>
      <c r="EQ296" s="712"/>
      <c r="ER296" s="712"/>
      <c r="ES296" s="712"/>
      <c r="ET296" s="712"/>
      <c r="EU296" s="712"/>
      <c r="EV296" s="712"/>
      <c r="EW296" s="712"/>
      <c r="EX296" s="712"/>
      <c r="EY296" s="712"/>
      <c r="EZ296" s="712"/>
      <c r="FA296" s="712"/>
      <c r="FB296" s="712"/>
      <c r="FC296" s="712"/>
      <c r="FD296" s="712"/>
      <c r="FE296" s="712"/>
      <c r="FF296" s="712"/>
      <c r="FG296" s="712"/>
      <c r="FH296" s="712"/>
      <c r="FI296" s="712"/>
      <c r="FJ296" s="712"/>
      <c r="FK296" s="712"/>
      <c r="FL296" s="712"/>
      <c r="FM296" s="712"/>
      <c r="FN296" s="712"/>
      <c r="FO296" s="712"/>
      <c r="FP296" s="712"/>
      <c r="FQ296" s="712"/>
      <c r="FR296" s="712"/>
      <c r="FS296" s="712"/>
      <c r="FT296" s="712"/>
      <c r="FU296" s="712"/>
      <c r="FV296" s="712"/>
      <c r="FW296" s="712"/>
      <c r="FX296" s="712"/>
      <c r="FY296" s="712"/>
      <c r="FZ296" s="712"/>
      <c r="GA296" s="712"/>
      <c r="GB296" s="712"/>
      <c r="GC296" s="712"/>
      <c r="GD296" s="712"/>
      <c r="GE296" s="712"/>
      <c r="GF296" s="712"/>
      <c r="GG296" s="712"/>
      <c r="GH296" s="712"/>
      <c r="GI296" s="712"/>
      <c r="GJ296" s="712"/>
      <c r="GK296" s="712"/>
      <c r="GL296" s="712"/>
      <c r="GM296" s="712"/>
      <c r="GN296" s="712"/>
      <c r="GO296" s="712"/>
      <c r="GP296" s="712"/>
      <c r="GQ296" s="712"/>
      <c r="GR296" s="712"/>
      <c r="GS296" s="712"/>
      <c r="GT296" s="712"/>
      <c r="GU296" s="712"/>
      <c r="GV296" s="712"/>
      <c r="GW296" s="712"/>
      <c r="GX296" s="712"/>
      <c r="GY296" s="712"/>
      <c r="GZ296" s="712"/>
      <c r="HA296" s="712"/>
      <c r="HB296" s="712"/>
      <c r="HC296" s="712"/>
      <c r="HD296" s="712"/>
      <c r="HE296" s="712"/>
      <c r="HF296" s="712"/>
      <c r="HG296" s="712"/>
      <c r="HH296" s="712"/>
      <c r="HI296" s="712"/>
      <c r="HJ296" s="712"/>
      <c r="HK296" s="712"/>
      <c r="HL296" s="712"/>
      <c r="HM296" s="712"/>
      <c r="HN296" s="712"/>
      <c r="HO296" s="712"/>
      <c r="HP296" s="712"/>
      <c r="HQ296" s="712"/>
      <c r="HR296" s="712"/>
      <c r="HS296" s="712"/>
      <c r="HT296" s="712"/>
      <c r="HU296" s="712"/>
      <c r="HV296" s="712"/>
      <c r="HW296" s="712"/>
      <c r="HX296" s="712"/>
      <c r="HY296" s="712"/>
      <c r="HZ296" s="712"/>
      <c r="IA296" s="712"/>
      <c r="IB296" s="712"/>
      <c r="IC296" s="712"/>
      <c r="ID296" s="712"/>
      <c r="IE296" s="712"/>
      <c r="IF296" s="712"/>
      <c r="IG296" s="712"/>
      <c r="IH296" s="712"/>
      <c r="II296" s="712"/>
      <c r="IJ296" s="712"/>
      <c r="IK296" s="712"/>
      <c r="IL296" s="712"/>
      <c r="IM296" s="712"/>
      <c r="IN296" s="712"/>
      <c r="IO296" s="712"/>
      <c r="IP296" s="712"/>
      <c r="IQ296" s="712"/>
      <c r="IR296" s="712"/>
      <c r="IS296" s="712"/>
      <c r="IT296" s="712"/>
    </row>
    <row r="297" spans="1:254" s="713" customFormat="1" ht="16.5" customHeight="1">
      <c r="A297" s="326">
        <v>287</v>
      </c>
      <c r="B297" s="503" t="s">
        <v>23</v>
      </c>
      <c r="C297" s="504" t="s">
        <v>413</v>
      </c>
      <c r="D297" s="512" t="s">
        <v>3305</v>
      </c>
      <c r="E297" s="506"/>
      <c r="F297" s="507" t="s">
        <v>11</v>
      </c>
      <c r="G297" s="508"/>
      <c r="H297" s="509"/>
      <c r="I297" s="511"/>
      <c r="J297" s="714"/>
      <c r="K297" s="869"/>
      <c r="L297" s="712"/>
      <c r="M297" s="712"/>
      <c r="N297" s="712"/>
      <c r="O297" s="712"/>
      <c r="P297" s="712"/>
      <c r="Q297" s="712"/>
      <c r="R297" s="712"/>
      <c r="S297" s="712"/>
      <c r="T297" s="712"/>
      <c r="U297" s="712"/>
      <c r="V297" s="712"/>
      <c r="W297" s="712"/>
      <c r="X297" s="712"/>
      <c r="Y297" s="712"/>
      <c r="Z297" s="712"/>
      <c r="AA297" s="712"/>
      <c r="AB297" s="712"/>
      <c r="AC297" s="712"/>
      <c r="AD297" s="712"/>
      <c r="AE297" s="712"/>
      <c r="AF297" s="712"/>
      <c r="AG297" s="712"/>
      <c r="AH297" s="712"/>
      <c r="AI297" s="712"/>
      <c r="AJ297" s="712"/>
      <c r="AK297" s="712"/>
      <c r="AL297" s="712"/>
      <c r="AM297" s="712"/>
      <c r="AN297" s="712"/>
      <c r="AO297" s="712"/>
      <c r="AP297" s="712"/>
      <c r="AQ297" s="712"/>
      <c r="AR297" s="712"/>
      <c r="AS297" s="712"/>
      <c r="AT297" s="712"/>
      <c r="AU297" s="712"/>
      <c r="AV297" s="712"/>
      <c r="AW297" s="712"/>
      <c r="AX297" s="712"/>
      <c r="AY297" s="712"/>
      <c r="AZ297" s="712"/>
      <c r="BA297" s="712"/>
      <c r="BB297" s="712"/>
      <c r="BC297" s="712"/>
      <c r="BD297" s="712"/>
      <c r="BE297" s="712"/>
      <c r="BF297" s="712"/>
      <c r="BG297" s="712"/>
      <c r="BH297" s="712"/>
      <c r="BI297" s="712"/>
      <c r="BJ297" s="712"/>
      <c r="BK297" s="712"/>
      <c r="BL297" s="712"/>
      <c r="BM297" s="712"/>
      <c r="BN297" s="712"/>
      <c r="BO297" s="712"/>
      <c r="BP297" s="712"/>
      <c r="BQ297" s="712"/>
      <c r="BR297" s="712"/>
      <c r="BS297" s="712"/>
      <c r="BT297" s="712"/>
      <c r="BU297" s="712"/>
      <c r="BV297" s="712"/>
      <c r="BW297" s="712"/>
      <c r="BX297" s="712"/>
      <c r="BY297" s="712"/>
      <c r="BZ297" s="712"/>
      <c r="CA297" s="712"/>
      <c r="CB297" s="712"/>
      <c r="CC297" s="712"/>
      <c r="CD297" s="712"/>
      <c r="CE297" s="712"/>
      <c r="CF297" s="712"/>
      <c r="CG297" s="712"/>
      <c r="CH297" s="712"/>
      <c r="CI297" s="712"/>
      <c r="CJ297" s="712"/>
      <c r="CK297" s="712"/>
      <c r="CL297" s="712"/>
      <c r="CM297" s="712"/>
      <c r="CN297" s="712"/>
      <c r="CO297" s="712"/>
      <c r="CP297" s="712"/>
      <c r="CQ297" s="712"/>
      <c r="CR297" s="712"/>
      <c r="CS297" s="712"/>
      <c r="CT297" s="712"/>
      <c r="CU297" s="712"/>
      <c r="CV297" s="712"/>
      <c r="CW297" s="712"/>
      <c r="CX297" s="712"/>
      <c r="CY297" s="712"/>
      <c r="CZ297" s="712"/>
      <c r="DA297" s="712"/>
      <c r="DB297" s="712"/>
      <c r="DC297" s="712"/>
      <c r="DD297" s="712"/>
      <c r="DE297" s="712"/>
      <c r="DF297" s="712"/>
      <c r="DG297" s="712"/>
      <c r="DH297" s="712"/>
      <c r="DI297" s="712"/>
      <c r="DJ297" s="712"/>
      <c r="DK297" s="712"/>
      <c r="DL297" s="712"/>
      <c r="DM297" s="712"/>
      <c r="DN297" s="712"/>
      <c r="DO297" s="712"/>
      <c r="DP297" s="712"/>
      <c r="DQ297" s="712"/>
      <c r="DR297" s="712"/>
      <c r="DS297" s="712"/>
      <c r="DT297" s="712"/>
      <c r="DU297" s="712"/>
      <c r="DV297" s="712"/>
      <c r="DW297" s="712"/>
      <c r="DX297" s="712"/>
      <c r="DY297" s="712"/>
      <c r="DZ297" s="712"/>
      <c r="EA297" s="712"/>
      <c r="EB297" s="712"/>
      <c r="EC297" s="712"/>
      <c r="ED297" s="712"/>
      <c r="EE297" s="712"/>
      <c r="EF297" s="712"/>
      <c r="EG297" s="712"/>
      <c r="EH297" s="712"/>
      <c r="EI297" s="712"/>
      <c r="EJ297" s="712"/>
      <c r="EK297" s="712"/>
      <c r="EL297" s="712"/>
      <c r="EM297" s="712"/>
      <c r="EN297" s="712"/>
      <c r="EO297" s="712"/>
      <c r="EP297" s="712"/>
      <c r="EQ297" s="712"/>
      <c r="ER297" s="712"/>
      <c r="ES297" s="712"/>
      <c r="ET297" s="712"/>
      <c r="EU297" s="712"/>
      <c r="EV297" s="712"/>
      <c r="EW297" s="712"/>
      <c r="EX297" s="712"/>
      <c r="EY297" s="712"/>
      <c r="EZ297" s="712"/>
      <c r="FA297" s="712"/>
      <c r="FB297" s="712"/>
      <c r="FC297" s="712"/>
      <c r="FD297" s="712"/>
      <c r="FE297" s="712"/>
      <c r="FF297" s="712"/>
      <c r="FG297" s="712"/>
      <c r="FH297" s="712"/>
      <c r="FI297" s="712"/>
      <c r="FJ297" s="712"/>
      <c r="FK297" s="712"/>
      <c r="FL297" s="712"/>
      <c r="FM297" s="712"/>
      <c r="FN297" s="712"/>
      <c r="FO297" s="712"/>
      <c r="FP297" s="712"/>
      <c r="FQ297" s="712"/>
      <c r="FR297" s="712"/>
      <c r="FS297" s="712"/>
      <c r="FT297" s="712"/>
      <c r="FU297" s="712"/>
      <c r="FV297" s="712"/>
      <c r="FW297" s="712"/>
      <c r="FX297" s="712"/>
      <c r="FY297" s="712"/>
      <c r="FZ297" s="712"/>
      <c r="GA297" s="712"/>
      <c r="GB297" s="712"/>
      <c r="GC297" s="712"/>
      <c r="GD297" s="712"/>
      <c r="GE297" s="712"/>
      <c r="GF297" s="712"/>
      <c r="GG297" s="712"/>
      <c r="GH297" s="712"/>
      <c r="GI297" s="712"/>
      <c r="GJ297" s="712"/>
      <c r="GK297" s="712"/>
      <c r="GL297" s="712"/>
      <c r="GM297" s="712"/>
      <c r="GN297" s="712"/>
      <c r="GO297" s="712"/>
      <c r="GP297" s="712"/>
      <c r="GQ297" s="712"/>
      <c r="GR297" s="712"/>
      <c r="GS297" s="712"/>
      <c r="GT297" s="712"/>
      <c r="GU297" s="712"/>
      <c r="GV297" s="712"/>
      <c r="GW297" s="712"/>
      <c r="GX297" s="712"/>
      <c r="GY297" s="712"/>
      <c r="GZ297" s="712"/>
      <c r="HA297" s="712"/>
      <c r="HB297" s="712"/>
      <c r="HC297" s="712"/>
      <c r="HD297" s="712"/>
      <c r="HE297" s="712"/>
      <c r="HF297" s="712"/>
      <c r="HG297" s="712"/>
      <c r="HH297" s="712"/>
      <c r="HI297" s="712"/>
      <c r="HJ297" s="712"/>
      <c r="HK297" s="712"/>
      <c r="HL297" s="712"/>
      <c r="HM297" s="712"/>
      <c r="HN297" s="712"/>
      <c r="HO297" s="712"/>
      <c r="HP297" s="712"/>
      <c r="HQ297" s="712"/>
      <c r="HR297" s="712"/>
      <c r="HS297" s="712"/>
      <c r="HT297" s="712"/>
      <c r="HU297" s="712"/>
      <c r="HV297" s="712"/>
      <c r="HW297" s="712"/>
      <c r="HX297" s="712"/>
      <c r="HY297" s="712"/>
      <c r="HZ297" s="712"/>
      <c r="IA297" s="712"/>
      <c r="IB297" s="712"/>
      <c r="IC297" s="712"/>
      <c r="ID297" s="712"/>
      <c r="IE297" s="712"/>
      <c r="IF297" s="712"/>
      <c r="IG297" s="712"/>
      <c r="IH297" s="712"/>
      <c r="II297" s="712"/>
      <c r="IJ297" s="712"/>
      <c r="IK297" s="712"/>
      <c r="IL297" s="712"/>
      <c r="IM297" s="712"/>
      <c r="IN297" s="712"/>
      <c r="IO297" s="712"/>
      <c r="IP297" s="712"/>
      <c r="IQ297" s="712"/>
      <c r="IR297" s="712"/>
      <c r="IS297" s="712"/>
      <c r="IT297" s="712"/>
    </row>
    <row r="298" spans="1:254" s="713" customFormat="1" ht="16.5" customHeight="1">
      <c r="A298" s="326">
        <v>288</v>
      </c>
      <c r="B298" s="503" t="s">
        <v>23</v>
      </c>
      <c r="C298" s="504" t="s">
        <v>413</v>
      </c>
      <c r="D298" s="512" t="s">
        <v>3306</v>
      </c>
      <c r="E298" s="506"/>
      <c r="F298" s="507" t="s">
        <v>11</v>
      </c>
      <c r="G298" s="508"/>
      <c r="H298" s="509"/>
      <c r="I298" s="511"/>
      <c r="J298" s="714"/>
      <c r="K298" s="869"/>
      <c r="L298" s="712"/>
      <c r="M298" s="712"/>
      <c r="N298" s="712"/>
      <c r="O298" s="712"/>
      <c r="P298" s="712"/>
      <c r="Q298" s="712"/>
      <c r="R298" s="712"/>
      <c r="S298" s="712"/>
      <c r="T298" s="712"/>
      <c r="U298" s="712"/>
      <c r="V298" s="712"/>
      <c r="W298" s="712"/>
      <c r="X298" s="712"/>
      <c r="Y298" s="712"/>
      <c r="Z298" s="712"/>
      <c r="AA298" s="712"/>
      <c r="AB298" s="712"/>
      <c r="AC298" s="712"/>
      <c r="AD298" s="712"/>
      <c r="AE298" s="712"/>
      <c r="AF298" s="712"/>
      <c r="AG298" s="712"/>
      <c r="AH298" s="712"/>
      <c r="AI298" s="712"/>
      <c r="AJ298" s="712"/>
      <c r="AK298" s="712"/>
      <c r="AL298" s="712"/>
      <c r="AM298" s="712"/>
      <c r="AN298" s="712"/>
      <c r="AO298" s="712"/>
      <c r="AP298" s="712"/>
      <c r="AQ298" s="712"/>
      <c r="AR298" s="712"/>
      <c r="AS298" s="712"/>
      <c r="AT298" s="712"/>
      <c r="AU298" s="712"/>
      <c r="AV298" s="712"/>
      <c r="AW298" s="712"/>
      <c r="AX298" s="712"/>
      <c r="AY298" s="712"/>
      <c r="AZ298" s="712"/>
      <c r="BA298" s="712"/>
      <c r="BB298" s="712"/>
      <c r="BC298" s="712"/>
      <c r="BD298" s="712"/>
      <c r="BE298" s="712"/>
      <c r="BF298" s="712"/>
      <c r="BG298" s="712"/>
      <c r="BH298" s="712"/>
      <c r="BI298" s="712"/>
      <c r="BJ298" s="712"/>
      <c r="BK298" s="712"/>
      <c r="BL298" s="712"/>
      <c r="BM298" s="712"/>
      <c r="BN298" s="712"/>
      <c r="BO298" s="712"/>
      <c r="BP298" s="712"/>
      <c r="BQ298" s="712"/>
      <c r="BR298" s="712"/>
      <c r="BS298" s="712"/>
      <c r="BT298" s="712"/>
      <c r="BU298" s="712"/>
      <c r="BV298" s="712"/>
      <c r="BW298" s="712"/>
      <c r="BX298" s="712"/>
      <c r="BY298" s="712"/>
      <c r="BZ298" s="712"/>
      <c r="CA298" s="712"/>
      <c r="CB298" s="712"/>
      <c r="CC298" s="712"/>
      <c r="CD298" s="712"/>
      <c r="CE298" s="712"/>
      <c r="CF298" s="712"/>
      <c r="CG298" s="712"/>
      <c r="CH298" s="712"/>
      <c r="CI298" s="712"/>
      <c r="CJ298" s="712"/>
      <c r="CK298" s="712"/>
      <c r="CL298" s="712"/>
      <c r="CM298" s="712"/>
      <c r="CN298" s="712"/>
      <c r="CO298" s="712"/>
      <c r="CP298" s="712"/>
      <c r="CQ298" s="712"/>
      <c r="CR298" s="712"/>
      <c r="CS298" s="712"/>
      <c r="CT298" s="712"/>
      <c r="CU298" s="712"/>
      <c r="CV298" s="712"/>
      <c r="CW298" s="712"/>
      <c r="CX298" s="712"/>
      <c r="CY298" s="712"/>
      <c r="CZ298" s="712"/>
      <c r="DA298" s="712"/>
      <c r="DB298" s="712"/>
      <c r="DC298" s="712"/>
      <c r="DD298" s="712"/>
      <c r="DE298" s="712"/>
      <c r="DF298" s="712"/>
      <c r="DG298" s="712"/>
      <c r="DH298" s="712"/>
      <c r="DI298" s="712"/>
      <c r="DJ298" s="712"/>
      <c r="DK298" s="712"/>
      <c r="DL298" s="712"/>
      <c r="DM298" s="712"/>
      <c r="DN298" s="712"/>
      <c r="DO298" s="712"/>
      <c r="DP298" s="712"/>
      <c r="DQ298" s="712"/>
      <c r="DR298" s="712"/>
      <c r="DS298" s="712"/>
      <c r="DT298" s="712"/>
      <c r="DU298" s="712"/>
      <c r="DV298" s="712"/>
      <c r="DW298" s="712"/>
      <c r="DX298" s="712"/>
      <c r="DY298" s="712"/>
      <c r="DZ298" s="712"/>
      <c r="EA298" s="712"/>
      <c r="EB298" s="712"/>
      <c r="EC298" s="712"/>
      <c r="ED298" s="712"/>
      <c r="EE298" s="712"/>
      <c r="EF298" s="712"/>
      <c r="EG298" s="712"/>
      <c r="EH298" s="712"/>
      <c r="EI298" s="712"/>
      <c r="EJ298" s="712"/>
      <c r="EK298" s="712"/>
      <c r="EL298" s="712"/>
      <c r="EM298" s="712"/>
      <c r="EN298" s="712"/>
      <c r="EO298" s="712"/>
      <c r="EP298" s="712"/>
      <c r="EQ298" s="712"/>
      <c r="ER298" s="712"/>
      <c r="ES298" s="712"/>
      <c r="ET298" s="712"/>
      <c r="EU298" s="712"/>
      <c r="EV298" s="712"/>
      <c r="EW298" s="712"/>
      <c r="EX298" s="712"/>
      <c r="EY298" s="712"/>
      <c r="EZ298" s="712"/>
      <c r="FA298" s="712"/>
      <c r="FB298" s="712"/>
      <c r="FC298" s="712"/>
      <c r="FD298" s="712"/>
      <c r="FE298" s="712"/>
      <c r="FF298" s="712"/>
      <c r="FG298" s="712"/>
      <c r="FH298" s="712"/>
      <c r="FI298" s="712"/>
      <c r="FJ298" s="712"/>
      <c r="FK298" s="712"/>
      <c r="FL298" s="712"/>
      <c r="FM298" s="712"/>
      <c r="FN298" s="712"/>
      <c r="FO298" s="712"/>
      <c r="FP298" s="712"/>
      <c r="FQ298" s="712"/>
      <c r="FR298" s="712"/>
      <c r="FS298" s="712"/>
      <c r="FT298" s="712"/>
      <c r="FU298" s="712"/>
      <c r="FV298" s="712"/>
      <c r="FW298" s="712"/>
      <c r="FX298" s="712"/>
      <c r="FY298" s="712"/>
      <c r="FZ298" s="712"/>
      <c r="GA298" s="712"/>
      <c r="GB298" s="712"/>
      <c r="GC298" s="712"/>
      <c r="GD298" s="712"/>
      <c r="GE298" s="712"/>
      <c r="GF298" s="712"/>
      <c r="GG298" s="712"/>
      <c r="GH298" s="712"/>
      <c r="GI298" s="712"/>
      <c r="GJ298" s="712"/>
      <c r="GK298" s="712"/>
      <c r="GL298" s="712"/>
      <c r="GM298" s="712"/>
      <c r="GN298" s="712"/>
      <c r="GO298" s="712"/>
      <c r="GP298" s="712"/>
      <c r="GQ298" s="712"/>
      <c r="GR298" s="712"/>
      <c r="GS298" s="712"/>
      <c r="GT298" s="712"/>
      <c r="GU298" s="712"/>
      <c r="GV298" s="712"/>
      <c r="GW298" s="712"/>
      <c r="GX298" s="712"/>
      <c r="GY298" s="712"/>
      <c r="GZ298" s="712"/>
      <c r="HA298" s="712"/>
      <c r="HB298" s="712"/>
      <c r="HC298" s="712"/>
      <c r="HD298" s="712"/>
      <c r="HE298" s="712"/>
      <c r="HF298" s="712"/>
      <c r="HG298" s="712"/>
      <c r="HH298" s="712"/>
      <c r="HI298" s="712"/>
      <c r="HJ298" s="712"/>
      <c r="HK298" s="712"/>
      <c r="HL298" s="712"/>
      <c r="HM298" s="712"/>
      <c r="HN298" s="712"/>
      <c r="HO298" s="712"/>
      <c r="HP298" s="712"/>
      <c r="HQ298" s="712"/>
      <c r="HR298" s="712"/>
      <c r="HS298" s="712"/>
      <c r="HT298" s="712"/>
      <c r="HU298" s="712"/>
      <c r="HV298" s="712"/>
      <c r="HW298" s="712"/>
      <c r="HX298" s="712"/>
      <c r="HY298" s="712"/>
      <c r="HZ298" s="712"/>
      <c r="IA298" s="712"/>
      <c r="IB298" s="712"/>
      <c r="IC298" s="712"/>
      <c r="ID298" s="712"/>
      <c r="IE298" s="712"/>
      <c r="IF298" s="712"/>
      <c r="IG298" s="712"/>
      <c r="IH298" s="712"/>
      <c r="II298" s="712"/>
      <c r="IJ298" s="712"/>
      <c r="IK298" s="712"/>
      <c r="IL298" s="712"/>
      <c r="IM298" s="712"/>
      <c r="IN298" s="712"/>
      <c r="IO298" s="712"/>
      <c r="IP298" s="712"/>
      <c r="IQ298" s="712"/>
      <c r="IR298" s="712"/>
      <c r="IS298" s="712"/>
      <c r="IT298" s="712"/>
    </row>
    <row r="299" spans="1:254" s="713" customFormat="1" ht="16.5" customHeight="1">
      <c r="A299" s="326">
        <v>289</v>
      </c>
      <c r="B299" s="503" t="s">
        <v>23</v>
      </c>
      <c r="C299" s="504" t="s">
        <v>413</v>
      </c>
      <c r="D299" s="512" t="s">
        <v>3307</v>
      </c>
      <c r="E299" s="503" t="s">
        <v>414</v>
      </c>
      <c r="F299" s="507" t="s">
        <v>11</v>
      </c>
      <c r="G299" s="508"/>
      <c r="H299" s="509"/>
      <c r="I299" s="510"/>
      <c r="J299" s="714"/>
      <c r="K299" s="869"/>
      <c r="L299" s="712"/>
      <c r="M299" s="712"/>
      <c r="N299" s="712"/>
      <c r="O299" s="712"/>
      <c r="P299" s="712"/>
      <c r="Q299" s="712"/>
      <c r="R299" s="712"/>
      <c r="S299" s="712"/>
      <c r="T299" s="712"/>
      <c r="U299" s="712"/>
      <c r="V299" s="712"/>
      <c r="W299" s="712"/>
      <c r="X299" s="712"/>
      <c r="Y299" s="712"/>
      <c r="Z299" s="712"/>
      <c r="AA299" s="712"/>
      <c r="AB299" s="712"/>
      <c r="AC299" s="712"/>
      <c r="AD299" s="712"/>
      <c r="AE299" s="712"/>
      <c r="AF299" s="712"/>
      <c r="AG299" s="712"/>
      <c r="AH299" s="712"/>
      <c r="AI299" s="712"/>
      <c r="AJ299" s="712"/>
      <c r="AK299" s="712"/>
      <c r="AL299" s="712"/>
      <c r="AM299" s="712"/>
      <c r="AN299" s="712"/>
      <c r="AO299" s="712"/>
      <c r="AP299" s="712"/>
      <c r="AQ299" s="712"/>
      <c r="AR299" s="712"/>
      <c r="AS299" s="712"/>
      <c r="AT299" s="712"/>
      <c r="AU299" s="712"/>
      <c r="AV299" s="712"/>
      <c r="AW299" s="712"/>
      <c r="AX299" s="712"/>
      <c r="AY299" s="712"/>
      <c r="AZ299" s="712"/>
      <c r="BA299" s="712"/>
      <c r="BB299" s="712"/>
      <c r="BC299" s="712"/>
      <c r="BD299" s="712"/>
      <c r="BE299" s="712"/>
      <c r="BF299" s="712"/>
      <c r="BG299" s="712"/>
      <c r="BH299" s="712"/>
      <c r="BI299" s="712"/>
      <c r="BJ299" s="712"/>
      <c r="BK299" s="712"/>
      <c r="BL299" s="712"/>
      <c r="BM299" s="712"/>
      <c r="BN299" s="712"/>
      <c r="BO299" s="712"/>
      <c r="BP299" s="712"/>
      <c r="BQ299" s="712"/>
      <c r="BR299" s="712"/>
      <c r="BS299" s="712"/>
      <c r="BT299" s="712"/>
      <c r="BU299" s="712"/>
      <c r="BV299" s="712"/>
      <c r="BW299" s="712"/>
      <c r="BX299" s="712"/>
      <c r="BY299" s="712"/>
      <c r="BZ299" s="712"/>
      <c r="CA299" s="712"/>
      <c r="CB299" s="712"/>
      <c r="CC299" s="712"/>
      <c r="CD299" s="712"/>
      <c r="CE299" s="712"/>
      <c r="CF299" s="712"/>
      <c r="CG299" s="712"/>
      <c r="CH299" s="712"/>
      <c r="CI299" s="712"/>
      <c r="CJ299" s="712"/>
      <c r="CK299" s="712"/>
      <c r="CL299" s="712"/>
      <c r="CM299" s="712"/>
      <c r="CN299" s="712"/>
      <c r="CO299" s="712"/>
      <c r="CP299" s="712"/>
      <c r="CQ299" s="712"/>
      <c r="CR299" s="712"/>
      <c r="CS299" s="712"/>
      <c r="CT299" s="712"/>
      <c r="CU299" s="712"/>
      <c r="CV299" s="712"/>
      <c r="CW299" s="712"/>
      <c r="CX299" s="712"/>
      <c r="CY299" s="712"/>
      <c r="CZ299" s="712"/>
      <c r="DA299" s="712"/>
      <c r="DB299" s="712"/>
      <c r="DC299" s="712"/>
      <c r="DD299" s="712"/>
      <c r="DE299" s="712"/>
      <c r="DF299" s="712"/>
      <c r="DG299" s="712"/>
      <c r="DH299" s="712"/>
      <c r="DI299" s="712"/>
      <c r="DJ299" s="712"/>
      <c r="DK299" s="712"/>
      <c r="DL299" s="712"/>
      <c r="DM299" s="712"/>
      <c r="DN299" s="712"/>
      <c r="DO299" s="712"/>
      <c r="DP299" s="712"/>
      <c r="DQ299" s="712"/>
      <c r="DR299" s="712"/>
      <c r="DS299" s="712"/>
      <c r="DT299" s="712"/>
      <c r="DU299" s="712"/>
      <c r="DV299" s="712"/>
      <c r="DW299" s="712"/>
      <c r="DX299" s="712"/>
      <c r="DY299" s="712"/>
      <c r="DZ299" s="712"/>
      <c r="EA299" s="712"/>
      <c r="EB299" s="712"/>
      <c r="EC299" s="712"/>
      <c r="ED299" s="712"/>
      <c r="EE299" s="712"/>
      <c r="EF299" s="712"/>
      <c r="EG299" s="712"/>
      <c r="EH299" s="712"/>
      <c r="EI299" s="712"/>
      <c r="EJ299" s="712"/>
      <c r="EK299" s="712"/>
      <c r="EL299" s="712"/>
      <c r="EM299" s="712"/>
      <c r="EN299" s="712"/>
      <c r="EO299" s="712"/>
      <c r="EP299" s="712"/>
      <c r="EQ299" s="712"/>
      <c r="ER299" s="712"/>
      <c r="ES299" s="712"/>
      <c r="ET299" s="712"/>
      <c r="EU299" s="712"/>
      <c r="EV299" s="712"/>
      <c r="EW299" s="712"/>
      <c r="EX299" s="712"/>
      <c r="EY299" s="712"/>
      <c r="EZ299" s="712"/>
      <c r="FA299" s="712"/>
      <c r="FB299" s="712"/>
      <c r="FC299" s="712"/>
      <c r="FD299" s="712"/>
      <c r="FE299" s="712"/>
      <c r="FF299" s="712"/>
      <c r="FG299" s="712"/>
      <c r="FH299" s="712"/>
      <c r="FI299" s="712"/>
      <c r="FJ299" s="712"/>
      <c r="FK299" s="712"/>
      <c r="FL299" s="712"/>
      <c r="FM299" s="712"/>
      <c r="FN299" s="712"/>
      <c r="FO299" s="712"/>
      <c r="FP299" s="712"/>
      <c r="FQ299" s="712"/>
      <c r="FR299" s="712"/>
      <c r="FS299" s="712"/>
      <c r="FT299" s="712"/>
      <c r="FU299" s="712"/>
      <c r="FV299" s="712"/>
      <c r="FW299" s="712"/>
      <c r="FX299" s="712"/>
      <c r="FY299" s="712"/>
      <c r="FZ299" s="712"/>
      <c r="GA299" s="712"/>
      <c r="GB299" s="712"/>
      <c r="GC299" s="712"/>
      <c r="GD299" s="712"/>
      <c r="GE299" s="712"/>
      <c r="GF299" s="712"/>
      <c r="GG299" s="712"/>
      <c r="GH299" s="712"/>
      <c r="GI299" s="712"/>
      <c r="GJ299" s="712"/>
      <c r="GK299" s="712"/>
      <c r="GL299" s="712"/>
      <c r="GM299" s="712"/>
      <c r="GN299" s="712"/>
      <c r="GO299" s="712"/>
      <c r="GP299" s="712"/>
      <c r="GQ299" s="712"/>
      <c r="GR299" s="712"/>
      <c r="GS299" s="712"/>
      <c r="GT299" s="712"/>
      <c r="GU299" s="712"/>
      <c r="GV299" s="712"/>
      <c r="GW299" s="712"/>
      <c r="GX299" s="712"/>
      <c r="GY299" s="712"/>
      <c r="GZ299" s="712"/>
      <c r="HA299" s="712"/>
      <c r="HB299" s="712"/>
      <c r="HC299" s="712"/>
      <c r="HD299" s="712"/>
      <c r="HE299" s="712"/>
      <c r="HF299" s="712"/>
      <c r="HG299" s="712"/>
      <c r="HH299" s="712"/>
      <c r="HI299" s="712"/>
      <c r="HJ299" s="712"/>
      <c r="HK299" s="712"/>
      <c r="HL299" s="712"/>
      <c r="HM299" s="712"/>
      <c r="HN299" s="712"/>
      <c r="HO299" s="712"/>
      <c r="HP299" s="712"/>
      <c r="HQ299" s="712"/>
      <c r="HR299" s="712"/>
      <c r="HS299" s="712"/>
      <c r="HT299" s="712"/>
      <c r="HU299" s="712"/>
      <c r="HV299" s="712"/>
      <c r="HW299" s="712"/>
      <c r="HX299" s="712"/>
      <c r="HY299" s="712"/>
      <c r="HZ299" s="712"/>
      <c r="IA299" s="712"/>
      <c r="IB299" s="712"/>
      <c r="IC299" s="712"/>
      <c r="ID299" s="712"/>
      <c r="IE299" s="712"/>
      <c r="IF299" s="712"/>
      <c r="IG299" s="712"/>
      <c r="IH299" s="712"/>
      <c r="II299" s="712"/>
      <c r="IJ299" s="712"/>
      <c r="IK299" s="712"/>
      <c r="IL299" s="712"/>
      <c r="IM299" s="712"/>
      <c r="IN299" s="712"/>
      <c r="IO299" s="712"/>
      <c r="IP299" s="712"/>
      <c r="IQ299" s="712"/>
      <c r="IR299" s="712"/>
      <c r="IS299" s="712"/>
      <c r="IT299" s="712"/>
    </row>
    <row r="300" spans="1:254" s="713" customFormat="1" ht="16.5" customHeight="1">
      <c r="A300" s="326">
        <v>290</v>
      </c>
      <c r="B300" s="503" t="s">
        <v>23</v>
      </c>
      <c r="C300" s="504" t="s">
        <v>413</v>
      </c>
      <c r="D300" s="512" t="s">
        <v>3308</v>
      </c>
      <c r="E300" s="506"/>
      <c r="F300" s="507" t="s">
        <v>11</v>
      </c>
      <c r="G300" s="508"/>
      <c r="H300" s="509"/>
      <c r="I300" s="511"/>
      <c r="J300" s="714"/>
      <c r="K300" s="869"/>
      <c r="L300" s="712"/>
      <c r="M300" s="712"/>
      <c r="N300" s="712"/>
      <c r="O300" s="712"/>
      <c r="P300" s="712"/>
      <c r="Q300" s="712"/>
      <c r="R300" s="712"/>
      <c r="S300" s="712"/>
      <c r="T300" s="712"/>
      <c r="U300" s="712"/>
      <c r="V300" s="712"/>
      <c r="W300" s="712"/>
      <c r="X300" s="712"/>
      <c r="Y300" s="712"/>
      <c r="Z300" s="712"/>
      <c r="AA300" s="712"/>
      <c r="AB300" s="712"/>
      <c r="AC300" s="712"/>
      <c r="AD300" s="712"/>
      <c r="AE300" s="712"/>
      <c r="AF300" s="712"/>
      <c r="AG300" s="712"/>
      <c r="AH300" s="712"/>
      <c r="AI300" s="712"/>
      <c r="AJ300" s="712"/>
      <c r="AK300" s="712"/>
      <c r="AL300" s="712"/>
      <c r="AM300" s="712"/>
      <c r="AN300" s="712"/>
      <c r="AO300" s="712"/>
      <c r="AP300" s="712"/>
      <c r="AQ300" s="712"/>
      <c r="AR300" s="712"/>
      <c r="AS300" s="712"/>
      <c r="AT300" s="712"/>
      <c r="AU300" s="712"/>
      <c r="AV300" s="712"/>
      <c r="AW300" s="712"/>
      <c r="AX300" s="712"/>
      <c r="AY300" s="712"/>
      <c r="AZ300" s="712"/>
      <c r="BA300" s="712"/>
      <c r="BB300" s="712"/>
      <c r="BC300" s="712"/>
      <c r="BD300" s="712"/>
      <c r="BE300" s="712"/>
      <c r="BF300" s="712"/>
      <c r="BG300" s="712"/>
      <c r="BH300" s="712"/>
      <c r="BI300" s="712"/>
      <c r="BJ300" s="712"/>
      <c r="BK300" s="712"/>
      <c r="BL300" s="712"/>
      <c r="BM300" s="712"/>
      <c r="BN300" s="712"/>
      <c r="BO300" s="712"/>
      <c r="BP300" s="712"/>
      <c r="BQ300" s="712"/>
      <c r="BR300" s="712"/>
      <c r="BS300" s="712"/>
      <c r="BT300" s="712"/>
      <c r="BU300" s="712"/>
      <c r="BV300" s="712"/>
      <c r="BW300" s="712"/>
      <c r="BX300" s="712"/>
      <c r="BY300" s="712"/>
      <c r="BZ300" s="712"/>
      <c r="CA300" s="712"/>
      <c r="CB300" s="712"/>
      <c r="CC300" s="712"/>
      <c r="CD300" s="712"/>
      <c r="CE300" s="712"/>
      <c r="CF300" s="712"/>
      <c r="CG300" s="712"/>
      <c r="CH300" s="712"/>
      <c r="CI300" s="712"/>
      <c r="CJ300" s="712"/>
      <c r="CK300" s="712"/>
      <c r="CL300" s="712"/>
      <c r="CM300" s="712"/>
      <c r="CN300" s="712"/>
      <c r="CO300" s="712"/>
      <c r="CP300" s="712"/>
      <c r="CQ300" s="712"/>
      <c r="CR300" s="712"/>
      <c r="CS300" s="712"/>
      <c r="CT300" s="712"/>
      <c r="CU300" s="712"/>
      <c r="CV300" s="712"/>
      <c r="CW300" s="712"/>
      <c r="CX300" s="712"/>
      <c r="CY300" s="712"/>
      <c r="CZ300" s="712"/>
      <c r="DA300" s="712"/>
      <c r="DB300" s="712"/>
      <c r="DC300" s="712"/>
      <c r="DD300" s="712"/>
      <c r="DE300" s="712"/>
      <c r="DF300" s="712"/>
      <c r="DG300" s="712"/>
      <c r="DH300" s="712"/>
      <c r="DI300" s="712"/>
      <c r="DJ300" s="712"/>
      <c r="DK300" s="712"/>
      <c r="DL300" s="712"/>
      <c r="DM300" s="712"/>
      <c r="DN300" s="712"/>
      <c r="DO300" s="712"/>
      <c r="DP300" s="712"/>
      <c r="DQ300" s="712"/>
      <c r="DR300" s="712"/>
      <c r="DS300" s="712"/>
      <c r="DT300" s="712"/>
      <c r="DU300" s="712"/>
      <c r="DV300" s="712"/>
      <c r="DW300" s="712"/>
      <c r="DX300" s="712"/>
      <c r="DY300" s="712"/>
      <c r="DZ300" s="712"/>
      <c r="EA300" s="712"/>
      <c r="EB300" s="712"/>
      <c r="EC300" s="712"/>
      <c r="ED300" s="712"/>
      <c r="EE300" s="712"/>
      <c r="EF300" s="712"/>
      <c r="EG300" s="712"/>
      <c r="EH300" s="712"/>
      <c r="EI300" s="712"/>
      <c r="EJ300" s="712"/>
      <c r="EK300" s="712"/>
      <c r="EL300" s="712"/>
      <c r="EM300" s="712"/>
      <c r="EN300" s="712"/>
      <c r="EO300" s="712"/>
      <c r="EP300" s="712"/>
      <c r="EQ300" s="712"/>
      <c r="ER300" s="712"/>
      <c r="ES300" s="712"/>
      <c r="ET300" s="712"/>
      <c r="EU300" s="712"/>
      <c r="EV300" s="712"/>
      <c r="EW300" s="712"/>
      <c r="EX300" s="712"/>
      <c r="EY300" s="712"/>
      <c r="EZ300" s="712"/>
      <c r="FA300" s="712"/>
      <c r="FB300" s="712"/>
      <c r="FC300" s="712"/>
      <c r="FD300" s="712"/>
      <c r="FE300" s="712"/>
      <c r="FF300" s="712"/>
      <c r="FG300" s="712"/>
      <c r="FH300" s="712"/>
      <c r="FI300" s="712"/>
      <c r="FJ300" s="712"/>
      <c r="FK300" s="712"/>
      <c r="FL300" s="712"/>
      <c r="FM300" s="712"/>
      <c r="FN300" s="712"/>
      <c r="FO300" s="712"/>
      <c r="FP300" s="712"/>
      <c r="FQ300" s="712"/>
      <c r="FR300" s="712"/>
      <c r="FS300" s="712"/>
      <c r="FT300" s="712"/>
      <c r="FU300" s="712"/>
      <c r="FV300" s="712"/>
      <c r="FW300" s="712"/>
      <c r="FX300" s="712"/>
      <c r="FY300" s="712"/>
      <c r="FZ300" s="712"/>
      <c r="GA300" s="712"/>
      <c r="GB300" s="712"/>
      <c r="GC300" s="712"/>
      <c r="GD300" s="712"/>
      <c r="GE300" s="712"/>
      <c r="GF300" s="712"/>
      <c r="GG300" s="712"/>
      <c r="GH300" s="712"/>
      <c r="GI300" s="712"/>
      <c r="GJ300" s="712"/>
      <c r="GK300" s="712"/>
      <c r="GL300" s="712"/>
      <c r="GM300" s="712"/>
      <c r="GN300" s="712"/>
      <c r="GO300" s="712"/>
      <c r="GP300" s="712"/>
      <c r="GQ300" s="712"/>
      <c r="GR300" s="712"/>
      <c r="GS300" s="712"/>
      <c r="GT300" s="712"/>
      <c r="GU300" s="712"/>
      <c r="GV300" s="712"/>
      <c r="GW300" s="712"/>
      <c r="GX300" s="712"/>
      <c r="GY300" s="712"/>
      <c r="GZ300" s="712"/>
      <c r="HA300" s="712"/>
      <c r="HB300" s="712"/>
      <c r="HC300" s="712"/>
      <c r="HD300" s="712"/>
      <c r="HE300" s="712"/>
      <c r="HF300" s="712"/>
      <c r="HG300" s="712"/>
      <c r="HH300" s="712"/>
      <c r="HI300" s="712"/>
      <c r="HJ300" s="712"/>
      <c r="HK300" s="712"/>
      <c r="HL300" s="712"/>
      <c r="HM300" s="712"/>
      <c r="HN300" s="712"/>
      <c r="HO300" s="712"/>
      <c r="HP300" s="712"/>
      <c r="HQ300" s="712"/>
      <c r="HR300" s="712"/>
      <c r="HS300" s="712"/>
      <c r="HT300" s="712"/>
      <c r="HU300" s="712"/>
      <c r="HV300" s="712"/>
      <c r="HW300" s="712"/>
      <c r="HX300" s="712"/>
      <c r="HY300" s="712"/>
      <c r="HZ300" s="712"/>
      <c r="IA300" s="712"/>
      <c r="IB300" s="712"/>
      <c r="IC300" s="712"/>
      <c r="ID300" s="712"/>
      <c r="IE300" s="712"/>
      <c r="IF300" s="712"/>
      <c r="IG300" s="712"/>
      <c r="IH300" s="712"/>
      <c r="II300" s="712"/>
      <c r="IJ300" s="712"/>
      <c r="IK300" s="712"/>
      <c r="IL300" s="712"/>
      <c r="IM300" s="712"/>
      <c r="IN300" s="712"/>
      <c r="IO300" s="712"/>
      <c r="IP300" s="712"/>
      <c r="IQ300" s="712"/>
      <c r="IR300" s="712"/>
      <c r="IS300" s="712"/>
      <c r="IT300" s="712"/>
    </row>
    <row r="301" spans="1:254" s="713" customFormat="1" ht="16.5" customHeight="1">
      <c r="A301" s="326">
        <v>291</v>
      </c>
      <c r="B301" s="503" t="s">
        <v>23</v>
      </c>
      <c r="C301" s="504" t="s">
        <v>413</v>
      </c>
      <c r="D301" s="512" t="s">
        <v>3309</v>
      </c>
      <c r="E301" s="506"/>
      <c r="F301" s="507" t="s">
        <v>11</v>
      </c>
      <c r="G301" s="508"/>
      <c r="H301" s="509"/>
      <c r="I301" s="511"/>
      <c r="J301" s="714"/>
      <c r="K301" s="869"/>
      <c r="L301" s="712"/>
      <c r="M301" s="712"/>
      <c r="N301" s="712"/>
      <c r="O301" s="712"/>
      <c r="P301" s="712"/>
      <c r="Q301" s="712"/>
      <c r="R301" s="712"/>
      <c r="S301" s="712"/>
      <c r="T301" s="712"/>
      <c r="U301" s="712"/>
      <c r="V301" s="712"/>
      <c r="W301" s="712"/>
      <c r="X301" s="712"/>
      <c r="Y301" s="712"/>
      <c r="Z301" s="712"/>
      <c r="AA301" s="712"/>
      <c r="AB301" s="712"/>
      <c r="AC301" s="712"/>
      <c r="AD301" s="712"/>
      <c r="AE301" s="712"/>
      <c r="AF301" s="712"/>
      <c r="AG301" s="712"/>
      <c r="AH301" s="712"/>
      <c r="AI301" s="712"/>
      <c r="AJ301" s="712"/>
      <c r="AK301" s="712"/>
      <c r="AL301" s="712"/>
      <c r="AM301" s="712"/>
      <c r="AN301" s="712"/>
      <c r="AO301" s="712"/>
      <c r="AP301" s="712"/>
      <c r="AQ301" s="712"/>
      <c r="AR301" s="712"/>
      <c r="AS301" s="712"/>
      <c r="AT301" s="712"/>
      <c r="AU301" s="712"/>
      <c r="AV301" s="712"/>
      <c r="AW301" s="712"/>
      <c r="AX301" s="712"/>
      <c r="AY301" s="712"/>
      <c r="AZ301" s="712"/>
      <c r="BA301" s="712"/>
      <c r="BB301" s="712"/>
      <c r="BC301" s="712"/>
      <c r="BD301" s="712"/>
      <c r="BE301" s="712"/>
      <c r="BF301" s="712"/>
      <c r="BG301" s="712"/>
      <c r="BH301" s="712"/>
      <c r="BI301" s="712"/>
      <c r="BJ301" s="712"/>
      <c r="BK301" s="712"/>
      <c r="BL301" s="712"/>
      <c r="BM301" s="712"/>
      <c r="BN301" s="712"/>
      <c r="BO301" s="712"/>
      <c r="BP301" s="712"/>
      <c r="BQ301" s="712"/>
      <c r="BR301" s="712"/>
      <c r="BS301" s="712"/>
      <c r="BT301" s="712"/>
      <c r="BU301" s="712"/>
      <c r="BV301" s="712"/>
      <c r="BW301" s="712"/>
      <c r="BX301" s="712"/>
      <c r="BY301" s="712"/>
      <c r="BZ301" s="712"/>
      <c r="CA301" s="712"/>
      <c r="CB301" s="712"/>
      <c r="CC301" s="712"/>
      <c r="CD301" s="712"/>
      <c r="CE301" s="712"/>
      <c r="CF301" s="712"/>
      <c r="CG301" s="712"/>
      <c r="CH301" s="712"/>
      <c r="CI301" s="712"/>
      <c r="CJ301" s="712"/>
      <c r="CK301" s="712"/>
      <c r="CL301" s="712"/>
      <c r="CM301" s="712"/>
      <c r="CN301" s="712"/>
      <c r="CO301" s="712"/>
      <c r="CP301" s="712"/>
      <c r="CQ301" s="712"/>
      <c r="CR301" s="712"/>
      <c r="CS301" s="712"/>
      <c r="CT301" s="712"/>
      <c r="CU301" s="712"/>
      <c r="CV301" s="712"/>
      <c r="CW301" s="712"/>
      <c r="CX301" s="712"/>
      <c r="CY301" s="712"/>
      <c r="CZ301" s="712"/>
      <c r="DA301" s="712"/>
      <c r="DB301" s="712"/>
      <c r="DC301" s="712"/>
      <c r="DD301" s="712"/>
      <c r="DE301" s="712"/>
      <c r="DF301" s="712"/>
      <c r="DG301" s="712"/>
      <c r="DH301" s="712"/>
      <c r="DI301" s="712"/>
      <c r="DJ301" s="712"/>
      <c r="DK301" s="712"/>
      <c r="DL301" s="712"/>
      <c r="DM301" s="712"/>
      <c r="DN301" s="712"/>
      <c r="DO301" s="712"/>
      <c r="DP301" s="712"/>
      <c r="DQ301" s="712"/>
      <c r="DR301" s="712"/>
      <c r="DS301" s="712"/>
      <c r="DT301" s="712"/>
      <c r="DU301" s="712"/>
      <c r="DV301" s="712"/>
      <c r="DW301" s="712"/>
      <c r="DX301" s="712"/>
      <c r="DY301" s="712"/>
      <c r="DZ301" s="712"/>
      <c r="EA301" s="712"/>
      <c r="EB301" s="712"/>
      <c r="EC301" s="712"/>
      <c r="ED301" s="712"/>
      <c r="EE301" s="712"/>
      <c r="EF301" s="712"/>
      <c r="EG301" s="712"/>
      <c r="EH301" s="712"/>
      <c r="EI301" s="712"/>
      <c r="EJ301" s="712"/>
      <c r="EK301" s="712"/>
      <c r="EL301" s="712"/>
      <c r="EM301" s="712"/>
      <c r="EN301" s="712"/>
      <c r="EO301" s="712"/>
      <c r="EP301" s="712"/>
      <c r="EQ301" s="712"/>
      <c r="ER301" s="712"/>
      <c r="ES301" s="712"/>
      <c r="ET301" s="712"/>
      <c r="EU301" s="712"/>
      <c r="EV301" s="712"/>
      <c r="EW301" s="712"/>
      <c r="EX301" s="712"/>
      <c r="EY301" s="712"/>
      <c r="EZ301" s="712"/>
      <c r="FA301" s="712"/>
      <c r="FB301" s="712"/>
      <c r="FC301" s="712"/>
      <c r="FD301" s="712"/>
      <c r="FE301" s="712"/>
      <c r="FF301" s="712"/>
      <c r="FG301" s="712"/>
      <c r="FH301" s="712"/>
      <c r="FI301" s="712"/>
      <c r="FJ301" s="712"/>
      <c r="FK301" s="712"/>
      <c r="FL301" s="712"/>
      <c r="FM301" s="712"/>
      <c r="FN301" s="712"/>
      <c r="FO301" s="712"/>
      <c r="FP301" s="712"/>
      <c r="FQ301" s="712"/>
      <c r="FR301" s="712"/>
      <c r="FS301" s="712"/>
      <c r="FT301" s="712"/>
      <c r="FU301" s="712"/>
      <c r="FV301" s="712"/>
      <c r="FW301" s="712"/>
      <c r="FX301" s="712"/>
      <c r="FY301" s="712"/>
      <c r="FZ301" s="712"/>
      <c r="GA301" s="712"/>
      <c r="GB301" s="712"/>
      <c r="GC301" s="712"/>
      <c r="GD301" s="712"/>
      <c r="GE301" s="712"/>
      <c r="GF301" s="712"/>
      <c r="GG301" s="712"/>
      <c r="GH301" s="712"/>
      <c r="GI301" s="712"/>
      <c r="GJ301" s="712"/>
      <c r="GK301" s="712"/>
      <c r="GL301" s="712"/>
      <c r="GM301" s="712"/>
      <c r="GN301" s="712"/>
      <c r="GO301" s="712"/>
      <c r="GP301" s="712"/>
      <c r="GQ301" s="712"/>
      <c r="GR301" s="712"/>
      <c r="GS301" s="712"/>
      <c r="GT301" s="712"/>
      <c r="GU301" s="712"/>
      <c r="GV301" s="712"/>
      <c r="GW301" s="712"/>
      <c r="GX301" s="712"/>
      <c r="GY301" s="712"/>
      <c r="GZ301" s="712"/>
      <c r="HA301" s="712"/>
      <c r="HB301" s="712"/>
      <c r="HC301" s="712"/>
      <c r="HD301" s="712"/>
      <c r="HE301" s="712"/>
      <c r="HF301" s="712"/>
      <c r="HG301" s="712"/>
      <c r="HH301" s="712"/>
      <c r="HI301" s="712"/>
      <c r="HJ301" s="712"/>
      <c r="HK301" s="712"/>
      <c r="HL301" s="712"/>
      <c r="HM301" s="712"/>
      <c r="HN301" s="712"/>
      <c r="HO301" s="712"/>
      <c r="HP301" s="712"/>
      <c r="HQ301" s="712"/>
      <c r="HR301" s="712"/>
      <c r="HS301" s="712"/>
      <c r="HT301" s="712"/>
      <c r="HU301" s="712"/>
      <c r="HV301" s="712"/>
      <c r="HW301" s="712"/>
      <c r="HX301" s="712"/>
      <c r="HY301" s="712"/>
      <c r="HZ301" s="712"/>
      <c r="IA301" s="712"/>
      <c r="IB301" s="712"/>
      <c r="IC301" s="712"/>
      <c r="ID301" s="712"/>
      <c r="IE301" s="712"/>
      <c r="IF301" s="712"/>
      <c r="IG301" s="712"/>
      <c r="IH301" s="712"/>
      <c r="II301" s="712"/>
      <c r="IJ301" s="712"/>
      <c r="IK301" s="712"/>
      <c r="IL301" s="712"/>
      <c r="IM301" s="712"/>
      <c r="IN301" s="712"/>
      <c r="IO301" s="712"/>
      <c r="IP301" s="712"/>
      <c r="IQ301" s="712"/>
      <c r="IR301" s="712"/>
      <c r="IS301" s="712"/>
      <c r="IT301" s="712"/>
    </row>
    <row r="302" spans="1:254" s="713" customFormat="1" ht="16.5" customHeight="1">
      <c r="A302" s="326">
        <v>292</v>
      </c>
      <c r="B302" s="503" t="s">
        <v>23</v>
      </c>
      <c r="C302" s="504" t="s">
        <v>413</v>
      </c>
      <c r="D302" s="512" t="s">
        <v>3310</v>
      </c>
      <c r="E302" s="506"/>
      <c r="F302" s="507" t="s">
        <v>11</v>
      </c>
      <c r="G302" s="508"/>
      <c r="H302" s="509"/>
      <c r="I302" s="511"/>
      <c r="J302" s="714"/>
      <c r="K302" s="869"/>
      <c r="L302" s="712"/>
      <c r="M302" s="712"/>
      <c r="N302" s="712"/>
      <c r="O302" s="712"/>
      <c r="P302" s="712"/>
      <c r="Q302" s="712"/>
      <c r="R302" s="712"/>
      <c r="S302" s="712"/>
      <c r="T302" s="712"/>
      <c r="U302" s="712"/>
      <c r="V302" s="712"/>
      <c r="W302" s="712"/>
      <c r="X302" s="712"/>
      <c r="Y302" s="712"/>
      <c r="Z302" s="712"/>
      <c r="AA302" s="712"/>
      <c r="AB302" s="712"/>
      <c r="AC302" s="712"/>
      <c r="AD302" s="712"/>
      <c r="AE302" s="712"/>
      <c r="AF302" s="712"/>
      <c r="AG302" s="712"/>
      <c r="AH302" s="712"/>
      <c r="AI302" s="712"/>
      <c r="AJ302" s="712"/>
      <c r="AK302" s="712"/>
      <c r="AL302" s="712"/>
      <c r="AM302" s="712"/>
      <c r="AN302" s="712"/>
      <c r="AO302" s="712"/>
      <c r="AP302" s="712"/>
      <c r="AQ302" s="712"/>
      <c r="AR302" s="712"/>
      <c r="AS302" s="712"/>
      <c r="AT302" s="712"/>
      <c r="AU302" s="712"/>
      <c r="AV302" s="712"/>
      <c r="AW302" s="712"/>
      <c r="AX302" s="712"/>
      <c r="AY302" s="712"/>
      <c r="AZ302" s="712"/>
      <c r="BA302" s="712"/>
      <c r="BB302" s="712"/>
      <c r="BC302" s="712"/>
      <c r="BD302" s="712"/>
      <c r="BE302" s="712"/>
      <c r="BF302" s="712"/>
      <c r="BG302" s="712"/>
      <c r="BH302" s="712"/>
      <c r="BI302" s="712"/>
      <c r="BJ302" s="712"/>
      <c r="BK302" s="712"/>
      <c r="BL302" s="712"/>
      <c r="BM302" s="712"/>
      <c r="BN302" s="712"/>
      <c r="BO302" s="712"/>
      <c r="BP302" s="712"/>
      <c r="BQ302" s="712"/>
      <c r="BR302" s="712"/>
      <c r="BS302" s="712"/>
      <c r="BT302" s="712"/>
      <c r="BU302" s="712"/>
      <c r="BV302" s="712"/>
      <c r="BW302" s="712"/>
      <c r="BX302" s="712"/>
      <c r="BY302" s="712"/>
      <c r="BZ302" s="712"/>
      <c r="CA302" s="712"/>
      <c r="CB302" s="712"/>
      <c r="CC302" s="712"/>
      <c r="CD302" s="712"/>
      <c r="CE302" s="712"/>
      <c r="CF302" s="712"/>
      <c r="CG302" s="712"/>
      <c r="CH302" s="712"/>
      <c r="CI302" s="712"/>
      <c r="CJ302" s="712"/>
      <c r="CK302" s="712"/>
      <c r="CL302" s="712"/>
      <c r="CM302" s="712"/>
      <c r="CN302" s="712"/>
      <c r="CO302" s="712"/>
      <c r="CP302" s="712"/>
      <c r="CQ302" s="712"/>
      <c r="CR302" s="712"/>
      <c r="CS302" s="712"/>
      <c r="CT302" s="712"/>
      <c r="CU302" s="712"/>
      <c r="CV302" s="712"/>
      <c r="CW302" s="712"/>
      <c r="CX302" s="712"/>
      <c r="CY302" s="712"/>
      <c r="CZ302" s="712"/>
      <c r="DA302" s="712"/>
      <c r="DB302" s="712"/>
      <c r="DC302" s="712"/>
      <c r="DD302" s="712"/>
      <c r="DE302" s="712"/>
      <c r="DF302" s="712"/>
      <c r="DG302" s="712"/>
      <c r="DH302" s="712"/>
      <c r="DI302" s="712"/>
      <c r="DJ302" s="712"/>
      <c r="DK302" s="712"/>
      <c r="DL302" s="712"/>
      <c r="DM302" s="712"/>
      <c r="DN302" s="712"/>
      <c r="DO302" s="712"/>
      <c r="DP302" s="712"/>
      <c r="DQ302" s="712"/>
      <c r="DR302" s="712"/>
      <c r="DS302" s="712"/>
      <c r="DT302" s="712"/>
      <c r="DU302" s="712"/>
      <c r="DV302" s="712"/>
      <c r="DW302" s="712"/>
      <c r="DX302" s="712"/>
      <c r="DY302" s="712"/>
      <c r="DZ302" s="712"/>
      <c r="EA302" s="712"/>
      <c r="EB302" s="712"/>
      <c r="EC302" s="712"/>
      <c r="ED302" s="712"/>
      <c r="EE302" s="712"/>
      <c r="EF302" s="712"/>
      <c r="EG302" s="712"/>
      <c r="EH302" s="712"/>
      <c r="EI302" s="712"/>
      <c r="EJ302" s="712"/>
      <c r="EK302" s="712"/>
      <c r="EL302" s="712"/>
      <c r="EM302" s="712"/>
      <c r="EN302" s="712"/>
      <c r="EO302" s="712"/>
      <c r="EP302" s="712"/>
      <c r="EQ302" s="712"/>
      <c r="ER302" s="712"/>
      <c r="ES302" s="712"/>
      <c r="ET302" s="712"/>
      <c r="EU302" s="712"/>
      <c r="EV302" s="712"/>
      <c r="EW302" s="712"/>
      <c r="EX302" s="712"/>
      <c r="EY302" s="712"/>
      <c r="EZ302" s="712"/>
      <c r="FA302" s="712"/>
      <c r="FB302" s="712"/>
      <c r="FC302" s="712"/>
      <c r="FD302" s="712"/>
      <c r="FE302" s="712"/>
      <c r="FF302" s="712"/>
      <c r="FG302" s="712"/>
      <c r="FH302" s="712"/>
      <c r="FI302" s="712"/>
      <c r="FJ302" s="712"/>
      <c r="FK302" s="712"/>
      <c r="FL302" s="712"/>
      <c r="FM302" s="712"/>
      <c r="FN302" s="712"/>
      <c r="FO302" s="712"/>
      <c r="FP302" s="712"/>
      <c r="FQ302" s="712"/>
      <c r="FR302" s="712"/>
      <c r="FS302" s="712"/>
      <c r="FT302" s="712"/>
      <c r="FU302" s="712"/>
      <c r="FV302" s="712"/>
      <c r="FW302" s="712"/>
      <c r="FX302" s="712"/>
      <c r="FY302" s="712"/>
      <c r="FZ302" s="712"/>
      <c r="GA302" s="712"/>
      <c r="GB302" s="712"/>
      <c r="GC302" s="712"/>
      <c r="GD302" s="712"/>
      <c r="GE302" s="712"/>
      <c r="GF302" s="712"/>
      <c r="GG302" s="712"/>
      <c r="GH302" s="712"/>
      <c r="GI302" s="712"/>
      <c r="GJ302" s="712"/>
      <c r="GK302" s="712"/>
      <c r="GL302" s="712"/>
      <c r="GM302" s="712"/>
      <c r="GN302" s="712"/>
      <c r="GO302" s="712"/>
      <c r="GP302" s="712"/>
      <c r="GQ302" s="712"/>
      <c r="GR302" s="712"/>
      <c r="GS302" s="712"/>
      <c r="GT302" s="712"/>
      <c r="GU302" s="712"/>
      <c r="GV302" s="712"/>
      <c r="GW302" s="712"/>
      <c r="GX302" s="712"/>
      <c r="GY302" s="712"/>
      <c r="GZ302" s="712"/>
      <c r="HA302" s="712"/>
      <c r="HB302" s="712"/>
      <c r="HC302" s="712"/>
      <c r="HD302" s="712"/>
      <c r="HE302" s="712"/>
      <c r="HF302" s="712"/>
      <c r="HG302" s="712"/>
      <c r="HH302" s="712"/>
      <c r="HI302" s="712"/>
      <c r="HJ302" s="712"/>
      <c r="HK302" s="712"/>
      <c r="HL302" s="712"/>
      <c r="HM302" s="712"/>
      <c r="HN302" s="712"/>
      <c r="HO302" s="712"/>
      <c r="HP302" s="712"/>
      <c r="HQ302" s="712"/>
      <c r="HR302" s="712"/>
      <c r="HS302" s="712"/>
      <c r="HT302" s="712"/>
      <c r="HU302" s="712"/>
      <c r="HV302" s="712"/>
      <c r="HW302" s="712"/>
      <c r="HX302" s="712"/>
      <c r="HY302" s="712"/>
      <c r="HZ302" s="712"/>
      <c r="IA302" s="712"/>
      <c r="IB302" s="712"/>
      <c r="IC302" s="712"/>
      <c r="ID302" s="712"/>
      <c r="IE302" s="712"/>
      <c r="IF302" s="712"/>
      <c r="IG302" s="712"/>
      <c r="IH302" s="712"/>
      <c r="II302" s="712"/>
      <c r="IJ302" s="712"/>
      <c r="IK302" s="712"/>
      <c r="IL302" s="712"/>
      <c r="IM302" s="712"/>
      <c r="IN302" s="712"/>
      <c r="IO302" s="712"/>
      <c r="IP302" s="712"/>
      <c r="IQ302" s="712"/>
      <c r="IR302" s="712"/>
      <c r="IS302" s="712"/>
      <c r="IT302" s="712"/>
    </row>
    <row r="303" spans="1:254" s="713" customFormat="1" ht="16.5" customHeight="1">
      <c r="A303" s="326">
        <v>293</v>
      </c>
      <c r="B303" s="503" t="s">
        <v>23</v>
      </c>
      <c r="C303" s="504" t="s">
        <v>413</v>
      </c>
      <c r="D303" s="512" t="s">
        <v>3311</v>
      </c>
      <c r="E303" s="506"/>
      <c r="F303" s="507" t="s">
        <v>11</v>
      </c>
      <c r="G303" s="508"/>
      <c r="H303" s="509"/>
      <c r="I303" s="511"/>
      <c r="J303" s="714"/>
      <c r="K303" s="869"/>
      <c r="L303" s="712"/>
      <c r="M303" s="712"/>
      <c r="N303" s="712"/>
      <c r="O303" s="712"/>
      <c r="P303" s="712"/>
      <c r="Q303" s="712"/>
      <c r="R303" s="712"/>
      <c r="S303" s="712"/>
      <c r="T303" s="712"/>
      <c r="U303" s="712"/>
      <c r="V303" s="712"/>
      <c r="W303" s="712"/>
      <c r="X303" s="712"/>
      <c r="Y303" s="712"/>
      <c r="Z303" s="712"/>
      <c r="AA303" s="712"/>
      <c r="AB303" s="712"/>
      <c r="AC303" s="712"/>
      <c r="AD303" s="712"/>
      <c r="AE303" s="712"/>
      <c r="AF303" s="712"/>
      <c r="AG303" s="712"/>
      <c r="AH303" s="712"/>
      <c r="AI303" s="712"/>
      <c r="AJ303" s="712"/>
      <c r="AK303" s="712"/>
      <c r="AL303" s="712"/>
      <c r="AM303" s="712"/>
      <c r="AN303" s="712"/>
      <c r="AO303" s="712"/>
      <c r="AP303" s="712"/>
      <c r="AQ303" s="712"/>
      <c r="AR303" s="712"/>
      <c r="AS303" s="712"/>
      <c r="AT303" s="712"/>
      <c r="AU303" s="712"/>
      <c r="AV303" s="712"/>
      <c r="AW303" s="712"/>
      <c r="AX303" s="712"/>
      <c r="AY303" s="712"/>
      <c r="AZ303" s="712"/>
      <c r="BA303" s="712"/>
      <c r="BB303" s="712"/>
      <c r="BC303" s="712"/>
      <c r="BD303" s="712"/>
      <c r="BE303" s="712"/>
      <c r="BF303" s="712"/>
      <c r="BG303" s="712"/>
      <c r="BH303" s="712"/>
      <c r="BI303" s="712"/>
      <c r="BJ303" s="712"/>
      <c r="BK303" s="712"/>
      <c r="BL303" s="712"/>
      <c r="BM303" s="712"/>
      <c r="BN303" s="712"/>
      <c r="BO303" s="712"/>
      <c r="BP303" s="712"/>
      <c r="BQ303" s="712"/>
      <c r="BR303" s="712"/>
      <c r="BS303" s="712"/>
      <c r="BT303" s="712"/>
      <c r="BU303" s="712"/>
      <c r="BV303" s="712"/>
      <c r="BW303" s="712"/>
      <c r="BX303" s="712"/>
      <c r="BY303" s="712"/>
      <c r="BZ303" s="712"/>
      <c r="CA303" s="712"/>
      <c r="CB303" s="712"/>
      <c r="CC303" s="712"/>
      <c r="CD303" s="712"/>
      <c r="CE303" s="712"/>
      <c r="CF303" s="712"/>
      <c r="CG303" s="712"/>
      <c r="CH303" s="712"/>
      <c r="CI303" s="712"/>
      <c r="CJ303" s="712"/>
      <c r="CK303" s="712"/>
      <c r="CL303" s="712"/>
      <c r="CM303" s="712"/>
      <c r="CN303" s="712"/>
      <c r="CO303" s="712"/>
      <c r="CP303" s="712"/>
      <c r="CQ303" s="712"/>
      <c r="CR303" s="712"/>
      <c r="CS303" s="712"/>
      <c r="CT303" s="712"/>
      <c r="CU303" s="712"/>
      <c r="CV303" s="712"/>
      <c r="CW303" s="712"/>
      <c r="CX303" s="712"/>
      <c r="CY303" s="712"/>
      <c r="CZ303" s="712"/>
      <c r="DA303" s="712"/>
      <c r="DB303" s="712"/>
      <c r="DC303" s="712"/>
      <c r="DD303" s="712"/>
      <c r="DE303" s="712"/>
      <c r="DF303" s="712"/>
      <c r="DG303" s="712"/>
      <c r="DH303" s="712"/>
      <c r="DI303" s="712"/>
      <c r="DJ303" s="712"/>
      <c r="DK303" s="712"/>
      <c r="DL303" s="712"/>
      <c r="DM303" s="712"/>
      <c r="DN303" s="712"/>
      <c r="DO303" s="712"/>
      <c r="DP303" s="712"/>
      <c r="DQ303" s="712"/>
      <c r="DR303" s="712"/>
      <c r="DS303" s="712"/>
      <c r="DT303" s="712"/>
      <c r="DU303" s="712"/>
      <c r="DV303" s="712"/>
      <c r="DW303" s="712"/>
      <c r="DX303" s="712"/>
      <c r="DY303" s="712"/>
      <c r="DZ303" s="712"/>
      <c r="EA303" s="712"/>
      <c r="EB303" s="712"/>
      <c r="EC303" s="712"/>
      <c r="ED303" s="712"/>
      <c r="EE303" s="712"/>
      <c r="EF303" s="712"/>
      <c r="EG303" s="712"/>
      <c r="EH303" s="712"/>
      <c r="EI303" s="712"/>
      <c r="EJ303" s="712"/>
      <c r="EK303" s="712"/>
      <c r="EL303" s="712"/>
      <c r="EM303" s="712"/>
      <c r="EN303" s="712"/>
      <c r="EO303" s="712"/>
      <c r="EP303" s="712"/>
      <c r="EQ303" s="712"/>
      <c r="ER303" s="712"/>
      <c r="ES303" s="712"/>
      <c r="ET303" s="712"/>
      <c r="EU303" s="712"/>
      <c r="EV303" s="712"/>
      <c r="EW303" s="712"/>
      <c r="EX303" s="712"/>
      <c r="EY303" s="712"/>
      <c r="EZ303" s="712"/>
      <c r="FA303" s="712"/>
      <c r="FB303" s="712"/>
      <c r="FC303" s="712"/>
      <c r="FD303" s="712"/>
      <c r="FE303" s="712"/>
      <c r="FF303" s="712"/>
      <c r="FG303" s="712"/>
      <c r="FH303" s="712"/>
      <c r="FI303" s="712"/>
      <c r="FJ303" s="712"/>
      <c r="FK303" s="712"/>
      <c r="FL303" s="712"/>
      <c r="FM303" s="712"/>
      <c r="FN303" s="712"/>
      <c r="FO303" s="712"/>
      <c r="FP303" s="712"/>
      <c r="FQ303" s="712"/>
      <c r="FR303" s="712"/>
      <c r="FS303" s="712"/>
      <c r="FT303" s="712"/>
      <c r="FU303" s="712"/>
      <c r="FV303" s="712"/>
      <c r="FW303" s="712"/>
      <c r="FX303" s="712"/>
      <c r="FY303" s="712"/>
      <c r="FZ303" s="712"/>
      <c r="GA303" s="712"/>
      <c r="GB303" s="712"/>
      <c r="GC303" s="712"/>
      <c r="GD303" s="712"/>
      <c r="GE303" s="712"/>
      <c r="GF303" s="712"/>
      <c r="GG303" s="712"/>
      <c r="GH303" s="712"/>
      <c r="GI303" s="712"/>
      <c r="GJ303" s="712"/>
      <c r="GK303" s="712"/>
      <c r="GL303" s="712"/>
      <c r="GM303" s="712"/>
      <c r="GN303" s="712"/>
      <c r="GO303" s="712"/>
      <c r="GP303" s="712"/>
      <c r="GQ303" s="712"/>
      <c r="GR303" s="712"/>
      <c r="GS303" s="712"/>
      <c r="GT303" s="712"/>
      <c r="GU303" s="712"/>
      <c r="GV303" s="712"/>
      <c r="GW303" s="712"/>
      <c r="GX303" s="712"/>
      <c r="GY303" s="712"/>
      <c r="GZ303" s="712"/>
      <c r="HA303" s="712"/>
      <c r="HB303" s="712"/>
      <c r="HC303" s="712"/>
      <c r="HD303" s="712"/>
      <c r="HE303" s="712"/>
      <c r="HF303" s="712"/>
      <c r="HG303" s="712"/>
      <c r="HH303" s="712"/>
      <c r="HI303" s="712"/>
      <c r="HJ303" s="712"/>
      <c r="HK303" s="712"/>
      <c r="HL303" s="712"/>
      <c r="HM303" s="712"/>
      <c r="HN303" s="712"/>
      <c r="HO303" s="712"/>
      <c r="HP303" s="712"/>
      <c r="HQ303" s="712"/>
      <c r="HR303" s="712"/>
      <c r="HS303" s="712"/>
      <c r="HT303" s="712"/>
      <c r="HU303" s="712"/>
      <c r="HV303" s="712"/>
      <c r="HW303" s="712"/>
      <c r="HX303" s="712"/>
      <c r="HY303" s="712"/>
      <c r="HZ303" s="712"/>
      <c r="IA303" s="712"/>
      <c r="IB303" s="712"/>
      <c r="IC303" s="712"/>
      <c r="ID303" s="712"/>
      <c r="IE303" s="712"/>
      <c r="IF303" s="712"/>
      <c r="IG303" s="712"/>
      <c r="IH303" s="712"/>
      <c r="II303" s="712"/>
      <c r="IJ303" s="712"/>
      <c r="IK303" s="712"/>
      <c r="IL303" s="712"/>
      <c r="IM303" s="712"/>
      <c r="IN303" s="712"/>
      <c r="IO303" s="712"/>
      <c r="IP303" s="712"/>
      <c r="IQ303" s="712"/>
      <c r="IR303" s="712"/>
      <c r="IS303" s="712"/>
      <c r="IT303" s="712"/>
    </row>
    <row r="304" spans="1:254" s="713" customFormat="1" ht="16.5" customHeight="1">
      <c r="A304" s="326">
        <v>294</v>
      </c>
      <c r="B304" s="503" t="s">
        <v>23</v>
      </c>
      <c r="C304" s="504" t="s">
        <v>413</v>
      </c>
      <c r="D304" s="512" t="s">
        <v>415</v>
      </c>
      <c r="E304" s="506"/>
      <c r="F304" s="507" t="s">
        <v>11</v>
      </c>
      <c r="G304" s="508"/>
      <c r="H304" s="509"/>
      <c r="I304" s="511"/>
      <c r="J304" s="714"/>
      <c r="K304" s="869"/>
      <c r="L304" s="712"/>
      <c r="M304" s="712"/>
      <c r="N304" s="712"/>
      <c r="O304" s="712"/>
      <c r="P304" s="712"/>
      <c r="Q304" s="712"/>
      <c r="R304" s="712"/>
      <c r="S304" s="712"/>
      <c r="T304" s="712"/>
      <c r="U304" s="712"/>
      <c r="V304" s="712"/>
      <c r="W304" s="712"/>
      <c r="X304" s="712"/>
      <c r="Y304" s="712"/>
      <c r="Z304" s="712"/>
      <c r="AA304" s="712"/>
      <c r="AB304" s="712"/>
      <c r="AC304" s="712"/>
      <c r="AD304" s="712"/>
      <c r="AE304" s="712"/>
      <c r="AF304" s="712"/>
      <c r="AG304" s="712"/>
      <c r="AH304" s="712"/>
      <c r="AI304" s="712"/>
      <c r="AJ304" s="712"/>
      <c r="AK304" s="712"/>
      <c r="AL304" s="712"/>
      <c r="AM304" s="712"/>
      <c r="AN304" s="712"/>
      <c r="AO304" s="712"/>
      <c r="AP304" s="712"/>
      <c r="AQ304" s="712"/>
      <c r="AR304" s="712"/>
      <c r="AS304" s="712"/>
      <c r="AT304" s="712"/>
      <c r="AU304" s="712"/>
      <c r="AV304" s="712"/>
      <c r="AW304" s="712"/>
      <c r="AX304" s="712"/>
      <c r="AY304" s="712"/>
      <c r="AZ304" s="712"/>
      <c r="BA304" s="712"/>
      <c r="BB304" s="712"/>
      <c r="BC304" s="712"/>
      <c r="BD304" s="712"/>
      <c r="BE304" s="712"/>
      <c r="BF304" s="712"/>
      <c r="BG304" s="712"/>
      <c r="BH304" s="712"/>
      <c r="BI304" s="712"/>
      <c r="BJ304" s="712"/>
      <c r="BK304" s="712"/>
      <c r="BL304" s="712"/>
      <c r="BM304" s="712"/>
      <c r="BN304" s="712"/>
      <c r="BO304" s="712"/>
      <c r="BP304" s="712"/>
      <c r="BQ304" s="712"/>
      <c r="BR304" s="712"/>
      <c r="BS304" s="712"/>
      <c r="BT304" s="712"/>
      <c r="BU304" s="712"/>
      <c r="BV304" s="712"/>
      <c r="BW304" s="712"/>
      <c r="BX304" s="712"/>
      <c r="BY304" s="712"/>
      <c r="BZ304" s="712"/>
      <c r="CA304" s="712"/>
      <c r="CB304" s="712"/>
      <c r="CC304" s="712"/>
      <c r="CD304" s="712"/>
      <c r="CE304" s="712"/>
      <c r="CF304" s="712"/>
      <c r="CG304" s="712"/>
      <c r="CH304" s="712"/>
      <c r="CI304" s="712"/>
      <c r="CJ304" s="712"/>
      <c r="CK304" s="712"/>
      <c r="CL304" s="712"/>
      <c r="CM304" s="712"/>
      <c r="CN304" s="712"/>
      <c r="CO304" s="712"/>
      <c r="CP304" s="712"/>
      <c r="CQ304" s="712"/>
      <c r="CR304" s="712"/>
      <c r="CS304" s="712"/>
      <c r="CT304" s="712"/>
      <c r="CU304" s="712"/>
      <c r="CV304" s="712"/>
      <c r="CW304" s="712"/>
      <c r="CX304" s="712"/>
      <c r="CY304" s="712"/>
      <c r="CZ304" s="712"/>
      <c r="DA304" s="712"/>
      <c r="DB304" s="712"/>
      <c r="DC304" s="712"/>
      <c r="DD304" s="712"/>
      <c r="DE304" s="712"/>
      <c r="DF304" s="712"/>
      <c r="DG304" s="712"/>
      <c r="DH304" s="712"/>
      <c r="DI304" s="712"/>
      <c r="DJ304" s="712"/>
      <c r="DK304" s="712"/>
      <c r="DL304" s="712"/>
      <c r="DM304" s="712"/>
      <c r="DN304" s="712"/>
      <c r="DO304" s="712"/>
      <c r="DP304" s="712"/>
      <c r="DQ304" s="712"/>
      <c r="DR304" s="712"/>
      <c r="DS304" s="712"/>
      <c r="DT304" s="712"/>
      <c r="DU304" s="712"/>
      <c r="DV304" s="712"/>
      <c r="DW304" s="712"/>
      <c r="DX304" s="712"/>
      <c r="DY304" s="712"/>
      <c r="DZ304" s="712"/>
      <c r="EA304" s="712"/>
      <c r="EB304" s="712"/>
      <c r="EC304" s="712"/>
      <c r="ED304" s="712"/>
      <c r="EE304" s="712"/>
      <c r="EF304" s="712"/>
      <c r="EG304" s="712"/>
      <c r="EH304" s="712"/>
      <c r="EI304" s="712"/>
      <c r="EJ304" s="712"/>
      <c r="EK304" s="712"/>
      <c r="EL304" s="712"/>
      <c r="EM304" s="712"/>
      <c r="EN304" s="712"/>
      <c r="EO304" s="712"/>
      <c r="EP304" s="712"/>
      <c r="EQ304" s="712"/>
      <c r="ER304" s="712"/>
      <c r="ES304" s="712"/>
      <c r="ET304" s="712"/>
      <c r="EU304" s="712"/>
      <c r="EV304" s="712"/>
      <c r="EW304" s="712"/>
      <c r="EX304" s="712"/>
      <c r="EY304" s="712"/>
      <c r="EZ304" s="712"/>
      <c r="FA304" s="712"/>
      <c r="FB304" s="712"/>
      <c r="FC304" s="712"/>
      <c r="FD304" s="712"/>
      <c r="FE304" s="712"/>
      <c r="FF304" s="712"/>
      <c r="FG304" s="712"/>
      <c r="FH304" s="712"/>
      <c r="FI304" s="712"/>
      <c r="FJ304" s="712"/>
      <c r="FK304" s="712"/>
      <c r="FL304" s="712"/>
      <c r="FM304" s="712"/>
      <c r="FN304" s="712"/>
      <c r="FO304" s="712"/>
      <c r="FP304" s="712"/>
      <c r="FQ304" s="712"/>
      <c r="FR304" s="712"/>
      <c r="FS304" s="712"/>
      <c r="FT304" s="712"/>
      <c r="FU304" s="712"/>
      <c r="FV304" s="712"/>
      <c r="FW304" s="712"/>
      <c r="FX304" s="712"/>
      <c r="FY304" s="712"/>
      <c r="FZ304" s="712"/>
      <c r="GA304" s="712"/>
      <c r="GB304" s="712"/>
      <c r="GC304" s="712"/>
      <c r="GD304" s="712"/>
      <c r="GE304" s="712"/>
      <c r="GF304" s="712"/>
      <c r="GG304" s="712"/>
      <c r="GH304" s="712"/>
      <c r="GI304" s="712"/>
      <c r="GJ304" s="712"/>
      <c r="GK304" s="712"/>
      <c r="GL304" s="712"/>
      <c r="GM304" s="712"/>
      <c r="GN304" s="712"/>
      <c r="GO304" s="712"/>
      <c r="GP304" s="712"/>
      <c r="GQ304" s="712"/>
      <c r="GR304" s="712"/>
      <c r="GS304" s="712"/>
      <c r="GT304" s="712"/>
      <c r="GU304" s="712"/>
      <c r="GV304" s="712"/>
      <c r="GW304" s="712"/>
      <c r="GX304" s="712"/>
      <c r="GY304" s="712"/>
      <c r="GZ304" s="712"/>
      <c r="HA304" s="712"/>
      <c r="HB304" s="712"/>
      <c r="HC304" s="712"/>
      <c r="HD304" s="712"/>
      <c r="HE304" s="712"/>
      <c r="HF304" s="712"/>
      <c r="HG304" s="712"/>
      <c r="HH304" s="712"/>
      <c r="HI304" s="712"/>
      <c r="HJ304" s="712"/>
      <c r="HK304" s="712"/>
      <c r="HL304" s="712"/>
      <c r="HM304" s="712"/>
      <c r="HN304" s="712"/>
      <c r="HO304" s="712"/>
      <c r="HP304" s="712"/>
      <c r="HQ304" s="712"/>
      <c r="HR304" s="712"/>
      <c r="HS304" s="712"/>
      <c r="HT304" s="712"/>
      <c r="HU304" s="712"/>
      <c r="HV304" s="712"/>
      <c r="HW304" s="712"/>
      <c r="HX304" s="712"/>
      <c r="HY304" s="712"/>
      <c r="HZ304" s="712"/>
      <c r="IA304" s="712"/>
      <c r="IB304" s="712"/>
      <c r="IC304" s="712"/>
      <c r="ID304" s="712"/>
      <c r="IE304" s="712"/>
      <c r="IF304" s="712"/>
      <c r="IG304" s="712"/>
      <c r="IH304" s="712"/>
      <c r="II304" s="712"/>
      <c r="IJ304" s="712"/>
      <c r="IK304" s="712"/>
      <c r="IL304" s="712"/>
      <c r="IM304" s="712"/>
      <c r="IN304" s="712"/>
      <c r="IO304" s="712"/>
      <c r="IP304" s="712"/>
      <c r="IQ304" s="712"/>
      <c r="IR304" s="712"/>
      <c r="IS304" s="712"/>
      <c r="IT304" s="712"/>
    </row>
    <row r="305" spans="1:254" s="713" customFormat="1" ht="16.5" customHeight="1">
      <c r="A305" s="326">
        <v>295</v>
      </c>
      <c r="B305" s="503" t="s">
        <v>23</v>
      </c>
      <c r="C305" s="504" t="s">
        <v>413</v>
      </c>
      <c r="D305" s="512" t="s">
        <v>416</v>
      </c>
      <c r="E305" s="506"/>
      <c r="F305" s="507" t="s">
        <v>11</v>
      </c>
      <c r="G305" s="508"/>
      <c r="H305" s="509"/>
      <c r="I305" s="511"/>
      <c r="J305" s="714"/>
      <c r="K305" s="869"/>
      <c r="L305" s="712"/>
      <c r="M305" s="712"/>
      <c r="N305" s="712"/>
      <c r="O305" s="712"/>
      <c r="P305" s="712"/>
      <c r="Q305" s="712"/>
      <c r="R305" s="712"/>
      <c r="S305" s="712"/>
      <c r="T305" s="712"/>
      <c r="U305" s="712"/>
      <c r="V305" s="712"/>
      <c r="W305" s="712"/>
      <c r="X305" s="712"/>
      <c r="Y305" s="712"/>
      <c r="Z305" s="712"/>
      <c r="AA305" s="712"/>
      <c r="AB305" s="712"/>
      <c r="AC305" s="712"/>
      <c r="AD305" s="712"/>
      <c r="AE305" s="712"/>
      <c r="AF305" s="712"/>
      <c r="AG305" s="712"/>
      <c r="AH305" s="712"/>
      <c r="AI305" s="712"/>
      <c r="AJ305" s="712"/>
      <c r="AK305" s="712"/>
      <c r="AL305" s="712"/>
      <c r="AM305" s="712"/>
      <c r="AN305" s="712"/>
      <c r="AO305" s="712"/>
      <c r="AP305" s="712"/>
      <c r="AQ305" s="712"/>
      <c r="AR305" s="712"/>
      <c r="AS305" s="712"/>
      <c r="AT305" s="712"/>
      <c r="AU305" s="712"/>
      <c r="AV305" s="712"/>
      <c r="AW305" s="712"/>
      <c r="AX305" s="712"/>
      <c r="AY305" s="712"/>
      <c r="AZ305" s="712"/>
      <c r="BA305" s="712"/>
      <c r="BB305" s="712"/>
      <c r="BC305" s="712"/>
      <c r="BD305" s="712"/>
      <c r="BE305" s="712"/>
      <c r="BF305" s="712"/>
      <c r="BG305" s="712"/>
      <c r="BH305" s="712"/>
      <c r="BI305" s="712"/>
      <c r="BJ305" s="712"/>
      <c r="BK305" s="712"/>
      <c r="BL305" s="712"/>
      <c r="BM305" s="712"/>
      <c r="BN305" s="712"/>
      <c r="BO305" s="712"/>
      <c r="BP305" s="712"/>
      <c r="BQ305" s="712"/>
      <c r="BR305" s="712"/>
      <c r="BS305" s="712"/>
      <c r="BT305" s="712"/>
      <c r="BU305" s="712"/>
      <c r="BV305" s="712"/>
      <c r="BW305" s="712"/>
      <c r="BX305" s="712"/>
      <c r="BY305" s="712"/>
      <c r="BZ305" s="712"/>
      <c r="CA305" s="712"/>
      <c r="CB305" s="712"/>
      <c r="CC305" s="712"/>
      <c r="CD305" s="712"/>
      <c r="CE305" s="712"/>
      <c r="CF305" s="712"/>
      <c r="CG305" s="712"/>
      <c r="CH305" s="712"/>
      <c r="CI305" s="712"/>
      <c r="CJ305" s="712"/>
      <c r="CK305" s="712"/>
      <c r="CL305" s="712"/>
      <c r="CM305" s="712"/>
      <c r="CN305" s="712"/>
      <c r="CO305" s="712"/>
      <c r="CP305" s="712"/>
      <c r="CQ305" s="712"/>
      <c r="CR305" s="712"/>
      <c r="CS305" s="712"/>
      <c r="CT305" s="712"/>
      <c r="CU305" s="712"/>
      <c r="CV305" s="712"/>
      <c r="CW305" s="712"/>
      <c r="CX305" s="712"/>
      <c r="CY305" s="712"/>
      <c r="CZ305" s="712"/>
      <c r="DA305" s="712"/>
      <c r="DB305" s="712"/>
      <c r="DC305" s="712"/>
      <c r="DD305" s="712"/>
      <c r="DE305" s="712"/>
      <c r="DF305" s="712"/>
      <c r="DG305" s="712"/>
      <c r="DH305" s="712"/>
      <c r="DI305" s="712"/>
      <c r="DJ305" s="712"/>
      <c r="DK305" s="712"/>
      <c r="DL305" s="712"/>
      <c r="DM305" s="712"/>
      <c r="DN305" s="712"/>
      <c r="DO305" s="712"/>
      <c r="DP305" s="712"/>
      <c r="DQ305" s="712"/>
      <c r="DR305" s="712"/>
      <c r="DS305" s="712"/>
      <c r="DT305" s="712"/>
      <c r="DU305" s="712"/>
      <c r="DV305" s="712"/>
      <c r="DW305" s="712"/>
      <c r="DX305" s="712"/>
      <c r="DY305" s="712"/>
      <c r="DZ305" s="712"/>
      <c r="EA305" s="712"/>
      <c r="EB305" s="712"/>
      <c r="EC305" s="712"/>
      <c r="ED305" s="712"/>
      <c r="EE305" s="712"/>
      <c r="EF305" s="712"/>
      <c r="EG305" s="712"/>
      <c r="EH305" s="712"/>
      <c r="EI305" s="712"/>
      <c r="EJ305" s="712"/>
      <c r="EK305" s="712"/>
      <c r="EL305" s="712"/>
      <c r="EM305" s="712"/>
      <c r="EN305" s="712"/>
      <c r="EO305" s="712"/>
      <c r="EP305" s="712"/>
      <c r="EQ305" s="712"/>
      <c r="ER305" s="712"/>
      <c r="ES305" s="712"/>
      <c r="ET305" s="712"/>
      <c r="EU305" s="712"/>
      <c r="EV305" s="712"/>
      <c r="EW305" s="712"/>
      <c r="EX305" s="712"/>
      <c r="EY305" s="712"/>
      <c r="EZ305" s="712"/>
      <c r="FA305" s="712"/>
      <c r="FB305" s="712"/>
      <c r="FC305" s="712"/>
      <c r="FD305" s="712"/>
      <c r="FE305" s="712"/>
      <c r="FF305" s="712"/>
      <c r="FG305" s="712"/>
      <c r="FH305" s="712"/>
      <c r="FI305" s="712"/>
      <c r="FJ305" s="712"/>
      <c r="FK305" s="712"/>
      <c r="FL305" s="712"/>
      <c r="FM305" s="712"/>
      <c r="FN305" s="712"/>
      <c r="FO305" s="712"/>
      <c r="FP305" s="712"/>
      <c r="FQ305" s="712"/>
      <c r="FR305" s="712"/>
      <c r="FS305" s="712"/>
      <c r="FT305" s="712"/>
      <c r="FU305" s="712"/>
      <c r="FV305" s="712"/>
      <c r="FW305" s="712"/>
      <c r="FX305" s="712"/>
      <c r="FY305" s="712"/>
      <c r="FZ305" s="712"/>
      <c r="GA305" s="712"/>
      <c r="GB305" s="712"/>
      <c r="GC305" s="712"/>
      <c r="GD305" s="712"/>
      <c r="GE305" s="712"/>
      <c r="GF305" s="712"/>
      <c r="GG305" s="712"/>
      <c r="GH305" s="712"/>
      <c r="GI305" s="712"/>
      <c r="GJ305" s="712"/>
      <c r="GK305" s="712"/>
      <c r="GL305" s="712"/>
      <c r="GM305" s="712"/>
      <c r="GN305" s="712"/>
      <c r="GO305" s="712"/>
      <c r="GP305" s="712"/>
      <c r="GQ305" s="712"/>
      <c r="GR305" s="712"/>
      <c r="GS305" s="712"/>
      <c r="GT305" s="712"/>
      <c r="GU305" s="712"/>
      <c r="GV305" s="712"/>
      <c r="GW305" s="712"/>
      <c r="GX305" s="712"/>
      <c r="GY305" s="712"/>
      <c r="GZ305" s="712"/>
      <c r="HA305" s="712"/>
      <c r="HB305" s="712"/>
      <c r="HC305" s="712"/>
      <c r="HD305" s="712"/>
      <c r="HE305" s="712"/>
      <c r="HF305" s="712"/>
      <c r="HG305" s="712"/>
      <c r="HH305" s="712"/>
      <c r="HI305" s="712"/>
      <c r="HJ305" s="712"/>
      <c r="HK305" s="712"/>
      <c r="HL305" s="712"/>
      <c r="HM305" s="712"/>
      <c r="HN305" s="712"/>
      <c r="HO305" s="712"/>
      <c r="HP305" s="712"/>
      <c r="HQ305" s="712"/>
      <c r="HR305" s="712"/>
      <c r="HS305" s="712"/>
      <c r="HT305" s="712"/>
      <c r="HU305" s="712"/>
      <c r="HV305" s="712"/>
      <c r="HW305" s="712"/>
      <c r="HX305" s="712"/>
      <c r="HY305" s="712"/>
      <c r="HZ305" s="712"/>
      <c r="IA305" s="712"/>
      <c r="IB305" s="712"/>
      <c r="IC305" s="712"/>
      <c r="ID305" s="712"/>
      <c r="IE305" s="712"/>
      <c r="IF305" s="712"/>
      <c r="IG305" s="712"/>
      <c r="IH305" s="712"/>
      <c r="II305" s="712"/>
      <c r="IJ305" s="712"/>
      <c r="IK305" s="712"/>
      <c r="IL305" s="712"/>
      <c r="IM305" s="712"/>
      <c r="IN305" s="712"/>
      <c r="IO305" s="712"/>
      <c r="IP305" s="712"/>
      <c r="IQ305" s="712"/>
      <c r="IR305" s="712"/>
      <c r="IS305" s="712"/>
      <c r="IT305" s="712"/>
    </row>
    <row r="306" spans="1:254" s="713" customFormat="1" ht="16.5" customHeight="1">
      <c r="A306" s="326">
        <v>296</v>
      </c>
      <c r="B306" s="503" t="s">
        <v>23</v>
      </c>
      <c r="C306" s="504" t="s">
        <v>413</v>
      </c>
      <c r="D306" s="512" t="s">
        <v>417</v>
      </c>
      <c r="E306" s="506"/>
      <c r="F306" s="507" t="s">
        <v>11</v>
      </c>
      <c r="G306" s="508"/>
      <c r="H306" s="509"/>
      <c r="I306" s="511"/>
      <c r="J306" s="714"/>
      <c r="K306" s="869"/>
      <c r="L306" s="712"/>
      <c r="M306" s="712"/>
      <c r="N306" s="712"/>
      <c r="O306" s="712"/>
      <c r="P306" s="712"/>
      <c r="Q306" s="712"/>
      <c r="R306" s="712"/>
      <c r="S306" s="712"/>
      <c r="T306" s="712"/>
      <c r="U306" s="712"/>
      <c r="V306" s="712"/>
      <c r="W306" s="712"/>
      <c r="X306" s="712"/>
      <c r="Y306" s="712"/>
      <c r="Z306" s="712"/>
      <c r="AA306" s="712"/>
      <c r="AB306" s="712"/>
      <c r="AC306" s="712"/>
      <c r="AD306" s="712"/>
      <c r="AE306" s="712"/>
      <c r="AF306" s="712"/>
      <c r="AG306" s="712"/>
      <c r="AH306" s="712"/>
      <c r="AI306" s="712"/>
      <c r="AJ306" s="712"/>
      <c r="AK306" s="712"/>
      <c r="AL306" s="712"/>
      <c r="AM306" s="712"/>
      <c r="AN306" s="712"/>
      <c r="AO306" s="712"/>
      <c r="AP306" s="712"/>
      <c r="AQ306" s="712"/>
      <c r="AR306" s="712"/>
      <c r="AS306" s="712"/>
      <c r="AT306" s="712"/>
      <c r="AU306" s="712"/>
      <c r="AV306" s="712"/>
      <c r="AW306" s="712"/>
      <c r="AX306" s="712"/>
      <c r="AY306" s="712"/>
      <c r="AZ306" s="712"/>
      <c r="BA306" s="712"/>
      <c r="BB306" s="712"/>
      <c r="BC306" s="712"/>
      <c r="BD306" s="712"/>
      <c r="BE306" s="712"/>
      <c r="BF306" s="712"/>
      <c r="BG306" s="712"/>
      <c r="BH306" s="712"/>
      <c r="BI306" s="712"/>
      <c r="BJ306" s="712"/>
      <c r="BK306" s="712"/>
      <c r="BL306" s="712"/>
      <c r="BM306" s="712"/>
      <c r="BN306" s="712"/>
      <c r="BO306" s="712"/>
      <c r="BP306" s="712"/>
      <c r="BQ306" s="712"/>
      <c r="BR306" s="712"/>
      <c r="BS306" s="712"/>
      <c r="BT306" s="712"/>
      <c r="BU306" s="712"/>
      <c r="BV306" s="712"/>
      <c r="BW306" s="712"/>
      <c r="BX306" s="712"/>
      <c r="BY306" s="712"/>
      <c r="BZ306" s="712"/>
      <c r="CA306" s="712"/>
      <c r="CB306" s="712"/>
      <c r="CC306" s="712"/>
      <c r="CD306" s="712"/>
      <c r="CE306" s="712"/>
      <c r="CF306" s="712"/>
      <c r="CG306" s="712"/>
      <c r="CH306" s="712"/>
      <c r="CI306" s="712"/>
      <c r="CJ306" s="712"/>
      <c r="CK306" s="712"/>
      <c r="CL306" s="712"/>
      <c r="CM306" s="712"/>
      <c r="CN306" s="712"/>
      <c r="CO306" s="712"/>
      <c r="CP306" s="712"/>
      <c r="CQ306" s="712"/>
      <c r="CR306" s="712"/>
      <c r="CS306" s="712"/>
      <c r="CT306" s="712"/>
      <c r="CU306" s="712"/>
      <c r="CV306" s="712"/>
      <c r="CW306" s="712"/>
      <c r="CX306" s="712"/>
      <c r="CY306" s="712"/>
      <c r="CZ306" s="712"/>
      <c r="DA306" s="712"/>
      <c r="DB306" s="712"/>
      <c r="DC306" s="712"/>
      <c r="DD306" s="712"/>
      <c r="DE306" s="712"/>
      <c r="DF306" s="712"/>
      <c r="DG306" s="712"/>
      <c r="DH306" s="712"/>
      <c r="DI306" s="712"/>
      <c r="DJ306" s="712"/>
      <c r="DK306" s="712"/>
      <c r="DL306" s="712"/>
      <c r="DM306" s="712"/>
      <c r="DN306" s="712"/>
      <c r="DO306" s="712"/>
      <c r="DP306" s="712"/>
      <c r="DQ306" s="712"/>
      <c r="DR306" s="712"/>
      <c r="DS306" s="712"/>
      <c r="DT306" s="712"/>
      <c r="DU306" s="712"/>
      <c r="DV306" s="712"/>
      <c r="DW306" s="712"/>
      <c r="DX306" s="712"/>
      <c r="DY306" s="712"/>
      <c r="DZ306" s="712"/>
      <c r="EA306" s="712"/>
      <c r="EB306" s="712"/>
      <c r="EC306" s="712"/>
      <c r="ED306" s="712"/>
      <c r="EE306" s="712"/>
      <c r="EF306" s="712"/>
      <c r="EG306" s="712"/>
      <c r="EH306" s="712"/>
      <c r="EI306" s="712"/>
      <c r="EJ306" s="712"/>
      <c r="EK306" s="712"/>
      <c r="EL306" s="712"/>
      <c r="EM306" s="712"/>
      <c r="EN306" s="712"/>
      <c r="EO306" s="712"/>
      <c r="EP306" s="712"/>
      <c r="EQ306" s="712"/>
      <c r="ER306" s="712"/>
      <c r="ES306" s="712"/>
      <c r="ET306" s="712"/>
      <c r="EU306" s="712"/>
      <c r="EV306" s="712"/>
      <c r="EW306" s="712"/>
      <c r="EX306" s="712"/>
      <c r="EY306" s="712"/>
      <c r="EZ306" s="712"/>
      <c r="FA306" s="712"/>
      <c r="FB306" s="712"/>
      <c r="FC306" s="712"/>
      <c r="FD306" s="712"/>
      <c r="FE306" s="712"/>
      <c r="FF306" s="712"/>
      <c r="FG306" s="712"/>
      <c r="FH306" s="712"/>
      <c r="FI306" s="712"/>
      <c r="FJ306" s="712"/>
      <c r="FK306" s="712"/>
      <c r="FL306" s="712"/>
      <c r="FM306" s="712"/>
      <c r="FN306" s="712"/>
      <c r="FO306" s="712"/>
      <c r="FP306" s="712"/>
      <c r="FQ306" s="712"/>
      <c r="FR306" s="712"/>
      <c r="FS306" s="712"/>
      <c r="FT306" s="712"/>
      <c r="FU306" s="712"/>
      <c r="FV306" s="712"/>
      <c r="FW306" s="712"/>
      <c r="FX306" s="712"/>
      <c r="FY306" s="712"/>
      <c r="FZ306" s="712"/>
      <c r="GA306" s="712"/>
      <c r="GB306" s="712"/>
      <c r="GC306" s="712"/>
      <c r="GD306" s="712"/>
      <c r="GE306" s="712"/>
      <c r="GF306" s="712"/>
      <c r="GG306" s="712"/>
      <c r="GH306" s="712"/>
      <c r="GI306" s="712"/>
      <c r="GJ306" s="712"/>
      <c r="GK306" s="712"/>
      <c r="GL306" s="712"/>
      <c r="GM306" s="712"/>
      <c r="GN306" s="712"/>
      <c r="GO306" s="712"/>
      <c r="GP306" s="712"/>
      <c r="GQ306" s="712"/>
      <c r="GR306" s="712"/>
      <c r="GS306" s="712"/>
      <c r="GT306" s="712"/>
      <c r="GU306" s="712"/>
      <c r="GV306" s="712"/>
      <c r="GW306" s="712"/>
      <c r="GX306" s="712"/>
      <c r="GY306" s="712"/>
      <c r="GZ306" s="712"/>
      <c r="HA306" s="712"/>
      <c r="HB306" s="712"/>
      <c r="HC306" s="712"/>
      <c r="HD306" s="712"/>
      <c r="HE306" s="712"/>
      <c r="HF306" s="712"/>
      <c r="HG306" s="712"/>
      <c r="HH306" s="712"/>
      <c r="HI306" s="712"/>
      <c r="HJ306" s="712"/>
      <c r="HK306" s="712"/>
      <c r="HL306" s="712"/>
      <c r="HM306" s="712"/>
      <c r="HN306" s="712"/>
      <c r="HO306" s="712"/>
      <c r="HP306" s="712"/>
      <c r="HQ306" s="712"/>
      <c r="HR306" s="712"/>
      <c r="HS306" s="712"/>
      <c r="HT306" s="712"/>
      <c r="HU306" s="712"/>
      <c r="HV306" s="712"/>
      <c r="HW306" s="712"/>
      <c r="HX306" s="712"/>
      <c r="HY306" s="712"/>
      <c r="HZ306" s="712"/>
      <c r="IA306" s="712"/>
      <c r="IB306" s="712"/>
      <c r="IC306" s="712"/>
      <c r="ID306" s="712"/>
      <c r="IE306" s="712"/>
      <c r="IF306" s="712"/>
      <c r="IG306" s="712"/>
      <c r="IH306" s="712"/>
      <c r="II306" s="712"/>
      <c r="IJ306" s="712"/>
      <c r="IK306" s="712"/>
      <c r="IL306" s="712"/>
      <c r="IM306" s="712"/>
      <c r="IN306" s="712"/>
      <c r="IO306" s="712"/>
      <c r="IP306" s="712"/>
      <c r="IQ306" s="712"/>
      <c r="IR306" s="712"/>
      <c r="IS306" s="712"/>
      <c r="IT306" s="712"/>
    </row>
    <row r="307" spans="1:254" s="713" customFormat="1" ht="16.5" customHeight="1">
      <c r="A307" s="326">
        <v>297</v>
      </c>
      <c r="B307" s="503" t="s">
        <v>23</v>
      </c>
      <c r="C307" s="504" t="s">
        <v>413</v>
      </c>
      <c r="D307" s="512" t="s">
        <v>418</v>
      </c>
      <c r="E307" s="506"/>
      <c r="F307" s="507" t="s">
        <v>11</v>
      </c>
      <c r="G307" s="508"/>
      <c r="H307" s="509"/>
      <c r="I307" s="511"/>
      <c r="J307" s="714"/>
      <c r="K307" s="869"/>
      <c r="L307" s="712"/>
      <c r="M307" s="712"/>
      <c r="N307" s="712"/>
      <c r="O307" s="712"/>
      <c r="P307" s="712"/>
      <c r="Q307" s="712"/>
      <c r="R307" s="712"/>
      <c r="S307" s="712"/>
      <c r="T307" s="712"/>
      <c r="U307" s="712"/>
      <c r="V307" s="712"/>
      <c r="W307" s="712"/>
      <c r="X307" s="712"/>
      <c r="Y307" s="712"/>
      <c r="Z307" s="712"/>
      <c r="AA307" s="712"/>
      <c r="AB307" s="712"/>
      <c r="AC307" s="712"/>
      <c r="AD307" s="712"/>
      <c r="AE307" s="712"/>
      <c r="AF307" s="712"/>
      <c r="AG307" s="712"/>
      <c r="AH307" s="712"/>
      <c r="AI307" s="712"/>
      <c r="AJ307" s="712"/>
      <c r="AK307" s="712"/>
      <c r="AL307" s="712"/>
      <c r="AM307" s="712"/>
      <c r="AN307" s="712"/>
      <c r="AO307" s="712"/>
      <c r="AP307" s="712"/>
      <c r="AQ307" s="712"/>
      <c r="AR307" s="712"/>
      <c r="AS307" s="712"/>
      <c r="AT307" s="712"/>
      <c r="AU307" s="712"/>
      <c r="AV307" s="712"/>
      <c r="AW307" s="712"/>
      <c r="AX307" s="712"/>
      <c r="AY307" s="712"/>
      <c r="AZ307" s="712"/>
      <c r="BA307" s="712"/>
      <c r="BB307" s="712"/>
      <c r="BC307" s="712"/>
      <c r="BD307" s="712"/>
      <c r="BE307" s="712"/>
      <c r="BF307" s="712"/>
      <c r="BG307" s="712"/>
      <c r="BH307" s="712"/>
      <c r="BI307" s="712"/>
      <c r="BJ307" s="712"/>
      <c r="BK307" s="712"/>
      <c r="BL307" s="712"/>
      <c r="BM307" s="712"/>
      <c r="BN307" s="712"/>
      <c r="BO307" s="712"/>
      <c r="BP307" s="712"/>
      <c r="BQ307" s="712"/>
      <c r="BR307" s="712"/>
      <c r="BS307" s="712"/>
      <c r="BT307" s="712"/>
      <c r="BU307" s="712"/>
      <c r="BV307" s="712"/>
      <c r="BW307" s="712"/>
      <c r="BX307" s="712"/>
      <c r="BY307" s="712"/>
      <c r="BZ307" s="712"/>
      <c r="CA307" s="712"/>
      <c r="CB307" s="712"/>
      <c r="CC307" s="712"/>
      <c r="CD307" s="712"/>
      <c r="CE307" s="712"/>
      <c r="CF307" s="712"/>
      <c r="CG307" s="712"/>
      <c r="CH307" s="712"/>
      <c r="CI307" s="712"/>
      <c r="CJ307" s="712"/>
      <c r="CK307" s="712"/>
      <c r="CL307" s="712"/>
      <c r="CM307" s="712"/>
      <c r="CN307" s="712"/>
      <c r="CO307" s="712"/>
      <c r="CP307" s="712"/>
      <c r="CQ307" s="712"/>
      <c r="CR307" s="712"/>
      <c r="CS307" s="712"/>
      <c r="CT307" s="712"/>
      <c r="CU307" s="712"/>
      <c r="CV307" s="712"/>
      <c r="CW307" s="712"/>
      <c r="CX307" s="712"/>
      <c r="CY307" s="712"/>
      <c r="CZ307" s="712"/>
      <c r="DA307" s="712"/>
      <c r="DB307" s="712"/>
      <c r="DC307" s="712"/>
      <c r="DD307" s="712"/>
      <c r="DE307" s="712"/>
      <c r="DF307" s="712"/>
      <c r="DG307" s="712"/>
      <c r="DH307" s="712"/>
      <c r="DI307" s="712"/>
      <c r="DJ307" s="712"/>
      <c r="DK307" s="712"/>
      <c r="DL307" s="712"/>
      <c r="DM307" s="712"/>
      <c r="DN307" s="712"/>
      <c r="DO307" s="712"/>
      <c r="DP307" s="712"/>
      <c r="DQ307" s="712"/>
      <c r="DR307" s="712"/>
      <c r="DS307" s="712"/>
      <c r="DT307" s="712"/>
      <c r="DU307" s="712"/>
      <c r="DV307" s="712"/>
      <c r="DW307" s="712"/>
      <c r="DX307" s="712"/>
      <c r="DY307" s="712"/>
      <c r="DZ307" s="712"/>
      <c r="EA307" s="712"/>
      <c r="EB307" s="712"/>
      <c r="EC307" s="712"/>
      <c r="ED307" s="712"/>
      <c r="EE307" s="712"/>
      <c r="EF307" s="712"/>
      <c r="EG307" s="712"/>
      <c r="EH307" s="712"/>
      <c r="EI307" s="712"/>
      <c r="EJ307" s="712"/>
      <c r="EK307" s="712"/>
      <c r="EL307" s="712"/>
      <c r="EM307" s="712"/>
      <c r="EN307" s="712"/>
      <c r="EO307" s="712"/>
      <c r="EP307" s="712"/>
      <c r="EQ307" s="712"/>
      <c r="ER307" s="712"/>
      <c r="ES307" s="712"/>
      <c r="ET307" s="712"/>
      <c r="EU307" s="712"/>
      <c r="EV307" s="712"/>
      <c r="EW307" s="712"/>
      <c r="EX307" s="712"/>
      <c r="EY307" s="712"/>
      <c r="EZ307" s="712"/>
      <c r="FA307" s="712"/>
      <c r="FB307" s="712"/>
      <c r="FC307" s="712"/>
      <c r="FD307" s="712"/>
      <c r="FE307" s="712"/>
      <c r="FF307" s="712"/>
      <c r="FG307" s="712"/>
      <c r="FH307" s="712"/>
      <c r="FI307" s="712"/>
      <c r="FJ307" s="712"/>
      <c r="FK307" s="712"/>
      <c r="FL307" s="712"/>
      <c r="FM307" s="712"/>
      <c r="FN307" s="712"/>
      <c r="FO307" s="712"/>
      <c r="FP307" s="712"/>
      <c r="FQ307" s="712"/>
      <c r="FR307" s="712"/>
      <c r="FS307" s="712"/>
      <c r="FT307" s="712"/>
      <c r="FU307" s="712"/>
      <c r="FV307" s="712"/>
      <c r="FW307" s="712"/>
      <c r="FX307" s="712"/>
      <c r="FY307" s="712"/>
      <c r="FZ307" s="712"/>
      <c r="GA307" s="712"/>
      <c r="GB307" s="712"/>
      <c r="GC307" s="712"/>
      <c r="GD307" s="712"/>
      <c r="GE307" s="712"/>
      <c r="GF307" s="712"/>
      <c r="GG307" s="712"/>
      <c r="GH307" s="712"/>
      <c r="GI307" s="712"/>
      <c r="GJ307" s="712"/>
      <c r="GK307" s="712"/>
      <c r="GL307" s="712"/>
      <c r="GM307" s="712"/>
      <c r="GN307" s="712"/>
      <c r="GO307" s="712"/>
      <c r="GP307" s="712"/>
      <c r="GQ307" s="712"/>
      <c r="GR307" s="712"/>
      <c r="GS307" s="712"/>
      <c r="GT307" s="712"/>
      <c r="GU307" s="712"/>
      <c r="GV307" s="712"/>
      <c r="GW307" s="712"/>
      <c r="GX307" s="712"/>
      <c r="GY307" s="712"/>
      <c r="GZ307" s="712"/>
      <c r="HA307" s="712"/>
      <c r="HB307" s="712"/>
      <c r="HC307" s="712"/>
      <c r="HD307" s="712"/>
      <c r="HE307" s="712"/>
      <c r="HF307" s="712"/>
      <c r="HG307" s="712"/>
      <c r="HH307" s="712"/>
      <c r="HI307" s="712"/>
      <c r="HJ307" s="712"/>
      <c r="HK307" s="712"/>
      <c r="HL307" s="712"/>
      <c r="HM307" s="712"/>
      <c r="HN307" s="712"/>
      <c r="HO307" s="712"/>
      <c r="HP307" s="712"/>
      <c r="HQ307" s="712"/>
      <c r="HR307" s="712"/>
      <c r="HS307" s="712"/>
      <c r="HT307" s="712"/>
      <c r="HU307" s="712"/>
      <c r="HV307" s="712"/>
      <c r="HW307" s="712"/>
      <c r="HX307" s="712"/>
      <c r="HY307" s="712"/>
      <c r="HZ307" s="712"/>
      <c r="IA307" s="712"/>
      <c r="IB307" s="712"/>
      <c r="IC307" s="712"/>
      <c r="ID307" s="712"/>
      <c r="IE307" s="712"/>
      <c r="IF307" s="712"/>
      <c r="IG307" s="712"/>
      <c r="IH307" s="712"/>
      <c r="II307" s="712"/>
      <c r="IJ307" s="712"/>
      <c r="IK307" s="712"/>
      <c r="IL307" s="712"/>
      <c r="IM307" s="712"/>
      <c r="IN307" s="712"/>
      <c r="IO307" s="712"/>
      <c r="IP307" s="712"/>
      <c r="IQ307" s="712"/>
      <c r="IR307" s="712"/>
      <c r="IS307" s="712"/>
      <c r="IT307" s="712"/>
    </row>
    <row r="308" spans="1:254" s="713" customFormat="1" ht="16.5" customHeight="1">
      <c r="A308" s="326">
        <v>298</v>
      </c>
      <c r="B308" s="503" t="s">
        <v>23</v>
      </c>
      <c r="C308" s="504" t="s">
        <v>413</v>
      </c>
      <c r="D308" s="512" t="s">
        <v>419</v>
      </c>
      <c r="E308" s="506"/>
      <c r="F308" s="507" t="s">
        <v>11</v>
      </c>
      <c r="G308" s="508"/>
      <c r="H308" s="509"/>
      <c r="I308" s="511"/>
      <c r="J308" s="714"/>
      <c r="K308" s="869"/>
      <c r="L308" s="712"/>
      <c r="M308" s="712"/>
      <c r="N308" s="712"/>
      <c r="O308" s="712"/>
      <c r="P308" s="712"/>
      <c r="Q308" s="712"/>
      <c r="R308" s="712"/>
      <c r="S308" s="712"/>
      <c r="T308" s="712"/>
      <c r="U308" s="712"/>
      <c r="V308" s="712"/>
      <c r="W308" s="712"/>
      <c r="X308" s="712"/>
      <c r="Y308" s="712"/>
      <c r="Z308" s="712"/>
      <c r="AA308" s="712"/>
      <c r="AB308" s="712"/>
      <c r="AC308" s="712"/>
      <c r="AD308" s="712"/>
      <c r="AE308" s="712"/>
      <c r="AF308" s="712"/>
      <c r="AG308" s="712"/>
      <c r="AH308" s="712"/>
      <c r="AI308" s="712"/>
      <c r="AJ308" s="712"/>
      <c r="AK308" s="712"/>
      <c r="AL308" s="712"/>
      <c r="AM308" s="712"/>
      <c r="AN308" s="712"/>
      <c r="AO308" s="712"/>
      <c r="AP308" s="712"/>
      <c r="AQ308" s="712"/>
      <c r="AR308" s="712"/>
      <c r="AS308" s="712"/>
      <c r="AT308" s="712"/>
      <c r="AU308" s="712"/>
      <c r="AV308" s="712"/>
      <c r="AW308" s="712"/>
      <c r="AX308" s="712"/>
      <c r="AY308" s="712"/>
      <c r="AZ308" s="712"/>
      <c r="BA308" s="712"/>
      <c r="BB308" s="712"/>
      <c r="BC308" s="712"/>
      <c r="BD308" s="712"/>
      <c r="BE308" s="712"/>
      <c r="BF308" s="712"/>
      <c r="BG308" s="712"/>
      <c r="BH308" s="712"/>
      <c r="BI308" s="712"/>
      <c r="BJ308" s="712"/>
      <c r="BK308" s="712"/>
      <c r="BL308" s="712"/>
      <c r="BM308" s="712"/>
      <c r="BN308" s="712"/>
      <c r="BO308" s="712"/>
      <c r="BP308" s="712"/>
      <c r="BQ308" s="712"/>
      <c r="BR308" s="712"/>
      <c r="BS308" s="712"/>
      <c r="BT308" s="712"/>
      <c r="BU308" s="712"/>
      <c r="BV308" s="712"/>
      <c r="BW308" s="712"/>
      <c r="BX308" s="712"/>
      <c r="BY308" s="712"/>
      <c r="BZ308" s="712"/>
      <c r="CA308" s="712"/>
      <c r="CB308" s="712"/>
      <c r="CC308" s="712"/>
      <c r="CD308" s="712"/>
      <c r="CE308" s="712"/>
      <c r="CF308" s="712"/>
      <c r="CG308" s="712"/>
      <c r="CH308" s="712"/>
      <c r="CI308" s="712"/>
      <c r="CJ308" s="712"/>
      <c r="CK308" s="712"/>
      <c r="CL308" s="712"/>
      <c r="CM308" s="712"/>
      <c r="CN308" s="712"/>
      <c r="CO308" s="712"/>
      <c r="CP308" s="712"/>
      <c r="CQ308" s="712"/>
      <c r="CR308" s="712"/>
      <c r="CS308" s="712"/>
      <c r="CT308" s="712"/>
      <c r="CU308" s="712"/>
      <c r="CV308" s="712"/>
      <c r="CW308" s="712"/>
      <c r="CX308" s="712"/>
      <c r="CY308" s="712"/>
      <c r="CZ308" s="712"/>
      <c r="DA308" s="712"/>
      <c r="DB308" s="712"/>
      <c r="DC308" s="712"/>
      <c r="DD308" s="712"/>
      <c r="DE308" s="712"/>
      <c r="DF308" s="712"/>
      <c r="DG308" s="712"/>
      <c r="DH308" s="712"/>
      <c r="DI308" s="712"/>
      <c r="DJ308" s="712"/>
      <c r="DK308" s="712"/>
      <c r="DL308" s="712"/>
      <c r="DM308" s="712"/>
      <c r="DN308" s="712"/>
      <c r="DO308" s="712"/>
      <c r="DP308" s="712"/>
      <c r="DQ308" s="712"/>
      <c r="DR308" s="712"/>
      <c r="DS308" s="712"/>
      <c r="DT308" s="712"/>
      <c r="DU308" s="712"/>
      <c r="DV308" s="712"/>
      <c r="DW308" s="712"/>
      <c r="DX308" s="712"/>
      <c r="DY308" s="712"/>
      <c r="DZ308" s="712"/>
      <c r="EA308" s="712"/>
      <c r="EB308" s="712"/>
      <c r="EC308" s="712"/>
      <c r="ED308" s="712"/>
      <c r="EE308" s="712"/>
      <c r="EF308" s="712"/>
      <c r="EG308" s="712"/>
      <c r="EH308" s="712"/>
      <c r="EI308" s="712"/>
      <c r="EJ308" s="712"/>
      <c r="EK308" s="712"/>
      <c r="EL308" s="712"/>
      <c r="EM308" s="712"/>
      <c r="EN308" s="712"/>
      <c r="EO308" s="712"/>
      <c r="EP308" s="712"/>
      <c r="EQ308" s="712"/>
      <c r="ER308" s="712"/>
      <c r="ES308" s="712"/>
      <c r="ET308" s="712"/>
      <c r="EU308" s="712"/>
      <c r="EV308" s="712"/>
      <c r="EW308" s="712"/>
      <c r="EX308" s="712"/>
      <c r="EY308" s="712"/>
      <c r="EZ308" s="712"/>
      <c r="FA308" s="712"/>
      <c r="FB308" s="712"/>
      <c r="FC308" s="712"/>
      <c r="FD308" s="712"/>
      <c r="FE308" s="712"/>
      <c r="FF308" s="712"/>
      <c r="FG308" s="712"/>
      <c r="FH308" s="712"/>
      <c r="FI308" s="712"/>
      <c r="FJ308" s="712"/>
      <c r="FK308" s="712"/>
      <c r="FL308" s="712"/>
      <c r="FM308" s="712"/>
      <c r="FN308" s="712"/>
      <c r="FO308" s="712"/>
      <c r="FP308" s="712"/>
      <c r="FQ308" s="712"/>
      <c r="FR308" s="712"/>
      <c r="FS308" s="712"/>
      <c r="FT308" s="712"/>
      <c r="FU308" s="712"/>
      <c r="FV308" s="712"/>
      <c r="FW308" s="712"/>
      <c r="FX308" s="712"/>
      <c r="FY308" s="712"/>
      <c r="FZ308" s="712"/>
      <c r="GA308" s="712"/>
      <c r="GB308" s="712"/>
      <c r="GC308" s="712"/>
      <c r="GD308" s="712"/>
      <c r="GE308" s="712"/>
      <c r="GF308" s="712"/>
      <c r="GG308" s="712"/>
      <c r="GH308" s="712"/>
      <c r="GI308" s="712"/>
      <c r="GJ308" s="712"/>
      <c r="GK308" s="712"/>
      <c r="GL308" s="712"/>
      <c r="GM308" s="712"/>
      <c r="GN308" s="712"/>
      <c r="GO308" s="712"/>
      <c r="GP308" s="712"/>
      <c r="GQ308" s="712"/>
      <c r="GR308" s="712"/>
      <c r="GS308" s="712"/>
      <c r="GT308" s="712"/>
      <c r="GU308" s="712"/>
      <c r="GV308" s="712"/>
      <c r="GW308" s="712"/>
      <c r="GX308" s="712"/>
      <c r="GY308" s="712"/>
      <c r="GZ308" s="712"/>
      <c r="HA308" s="712"/>
      <c r="HB308" s="712"/>
      <c r="HC308" s="712"/>
      <c r="HD308" s="712"/>
      <c r="HE308" s="712"/>
      <c r="HF308" s="712"/>
      <c r="HG308" s="712"/>
      <c r="HH308" s="712"/>
      <c r="HI308" s="712"/>
      <c r="HJ308" s="712"/>
      <c r="HK308" s="712"/>
      <c r="HL308" s="712"/>
      <c r="HM308" s="712"/>
      <c r="HN308" s="712"/>
      <c r="HO308" s="712"/>
      <c r="HP308" s="712"/>
      <c r="HQ308" s="712"/>
      <c r="HR308" s="712"/>
      <c r="HS308" s="712"/>
      <c r="HT308" s="712"/>
      <c r="HU308" s="712"/>
      <c r="HV308" s="712"/>
      <c r="HW308" s="712"/>
      <c r="HX308" s="712"/>
      <c r="HY308" s="712"/>
      <c r="HZ308" s="712"/>
      <c r="IA308" s="712"/>
      <c r="IB308" s="712"/>
      <c r="IC308" s="712"/>
      <c r="ID308" s="712"/>
      <c r="IE308" s="712"/>
      <c r="IF308" s="712"/>
      <c r="IG308" s="712"/>
      <c r="IH308" s="712"/>
      <c r="II308" s="712"/>
      <c r="IJ308" s="712"/>
      <c r="IK308" s="712"/>
      <c r="IL308" s="712"/>
      <c r="IM308" s="712"/>
      <c r="IN308" s="712"/>
      <c r="IO308" s="712"/>
      <c r="IP308" s="712"/>
      <c r="IQ308" s="712"/>
      <c r="IR308" s="712"/>
      <c r="IS308" s="712"/>
      <c r="IT308" s="712"/>
    </row>
    <row r="309" spans="1:254" s="713" customFormat="1" ht="16.5" customHeight="1">
      <c r="A309" s="326">
        <v>299</v>
      </c>
      <c r="B309" s="503" t="s">
        <v>23</v>
      </c>
      <c r="C309" s="504" t="s">
        <v>413</v>
      </c>
      <c r="D309" s="512" t="s">
        <v>420</v>
      </c>
      <c r="E309" s="506"/>
      <c r="F309" s="507" t="s">
        <v>11</v>
      </c>
      <c r="G309" s="508"/>
      <c r="H309" s="509"/>
      <c r="I309" s="511"/>
      <c r="J309" s="714"/>
      <c r="K309" s="869"/>
      <c r="L309" s="712"/>
      <c r="M309" s="712"/>
      <c r="N309" s="712"/>
      <c r="O309" s="712"/>
      <c r="P309" s="712"/>
      <c r="Q309" s="712"/>
      <c r="R309" s="712"/>
      <c r="S309" s="712"/>
      <c r="T309" s="712"/>
      <c r="U309" s="712"/>
      <c r="V309" s="712"/>
      <c r="W309" s="712"/>
      <c r="X309" s="712"/>
      <c r="Y309" s="712"/>
      <c r="Z309" s="712"/>
      <c r="AA309" s="712"/>
      <c r="AB309" s="712"/>
      <c r="AC309" s="712"/>
      <c r="AD309" s="712"/>
      <c r="AE309" s="712"/>
      <c r="AF309" s="712"/>
      <c r="AG309" s="712"/>
      <c r="AH309" s="712"/>
      <c r="AI309" s="712"/>
      <c r="AJ309" s="712"/>
      <c r="AK309" s="712"/>
      <c r="AL309" s="712"/>
      <c r="AM309" s="712"/>
      <c r="AN309" s="712"/>
      <c r="AO309" s="712"/>
      <c r="AP309" s="712"/>
      <c r="AQ309" s="712"/>
      <c r="AR309" s="712"/>
      <c r="AS309" s="712"/>
      <c r="AT309" s="712"/>
      <c r="AU309" s="712"/>
      <c r="AV309" s="712"/>
      <c r="AW309" s="712"/>
      <c r="AX309" s="712"/>
      <c r="AY309" s="712"/>
      <c r="AZ309" s="712"/>
      <c r="BA309" s="712"/>
      <c r="BB309" s="712"/>
      <c r="BC309" s="712"/>
      <c r="BD309" s="712"/>
      <c r="BE309" s="712"/>
      <c r="BF309" s="712"/>
      <c r="BG309" s="712"/>
      <c r="BH309" s="712"/>
      <c r="BI309" s="712"/>
      <c r="BJ309" s="712"/>
      <c r="BK309" s="712"/>
      <c r="BL309" s="712"/>
      <c r="BM309" s="712"/>
      <c r="BN309" s="712"/>
      <c r="BO309" s="712"/>
      <c r="BP309" s="712"/>
      <c r="BQ309" s="712"/>
      <c r="BR309" s="712"/>
      <c r="BS309" s="712"/>
      <c r="BT309" s="712"/>
      <c r="BU309" s="712"/>
      <c r="BV309" s="712"/>
      <c r="BW309" s="712"/>
      <c r="BX309" s="712"/>
      <c r="BY309" s="712"/>
      <c r="BZ309" s="712"/>
      <c r="CA309" s="712"/>
      <c r="CB309" s="712"/>
      <c r="CC309" s="712"/>
      <c r="CD309" s="712"/>
      <c r="CE309" s="712"/>
      <c r="CF309" s="712"/>
      <c r="CG309" s="712"/>
      <c r="CH309" s="712"/>
      <c r="CI309" s="712"/>
      <c r="CJ309" s="712"/>
      <c r="CK309" s="712"/>
      <c r="CL309" s="712"/>
      <c r="CM309" s="712"/>
      <c r="CN309" s="712"/>
      <c r="CO309" s="712"/>
      <c r="CP309" s="712"/>
      <c r="CQ309" s="712"/>
      <c r="CR309" s="712"/>
      <c r="CS309" s="712"/>
      <c r="CT309" s="712"/>
      <c r="CU309" s="712"/>
      <c r="CV309" s="712"/>
      <c r="CW309" s="712"/>
      <c r="CX309" s="712"/>
      <c r="CY309" s="712"/>
      <c r="CZ309" s="712"/>
      <c r="DA309" s="712"/>
      <c r="DB309" s="712"/>
      <c r="DC309" s="712"/>
      <c r="DD309" s="712"/>
      <c r="DE309" s="712"/>
      <c r="DF309" s="712"/>
      <c r="DG309" s="712"/>
      <c r="DH309" s="712"/>
      <c r="DI309" s="712"/>
      <c r="DJ309" s="712"/>
      <c r="DK309" s="712"/>
      <c r="DL309" s="712"/>
      <c r="DM309" s="712"/>
      <c r="DN309" s="712"/>
      <c r="DO309" s="712"/>
      <c r="DP309" s="712"/>
      <c r="DQ309" s="712"/>
      <c r="DR309" s="712"/>
      <c r="DS309" s="712"/>
      <c r="DT309" s="712"/>
      <c r="DU309" s="712"/>
      <c r="DV309" s="712"/>
      <c r="DW309" s="712"/>
      <c r="DX309" s="712"/>
      <c r="DY309" s="712"/>
      <c r="DZ309" s="712"/>
      <c r="EA309" s="712"/>
      <c r="EB309" s="712"/>
      <c r="EC309" s="712"/>
      <c r="ED309" s="712"/>
      <c r="EE309" s="712"/>
      <c r="EF309" s="712"/>
      <c r="EG309" s="712"/>
      <c r="EH309" s="712"/>
      <c r="EI309" s="712"/>
      <c r="EJ309" s="712"/>
      <c r="EK309" s="712"/>
      <c r="EL309" s="712"/>
      <c r="EM309" s="712"/>
      <c r="EN309" s="712"/>
      <c r="EO309" s="712"/>
      <c r="EP309" s="712"/>
      <c r="EQ309" s="712"/>
      <c r="ER309" s="712"/>
      <c r="ES309" s="712"/>
      <c r="ET309" s="712"/>
      <c r="EU309" s="712"/>
      <c r="EV309" s="712"/>
      <c r="EW309" s="712"/>
      <c r="EX309" s="712"/>
      <c r="EY309" s="712"/>
      <c r="EZ309" s="712"/>
      <c r="FA309" s="712"/>
      <c r="FB309" s="712"/>
      <c r="FC309" s="712"/>
      <c r="FD309" s="712"/>
      <c r="FE309" s="712"/>
      <c r="FF309" s="712"/>
      <c r="FG309" s="712"/>
      <c r="FH309" s="712"/>
      <c r="FI309" s="712"/>
      <c r="FJ309" s="712"/>
      <c r="FK309" s="712"/>
      <c r="FL309" s="712"/>
      <c r="FM309" s="712"/>
      <c r="FN309" s="712"/>
      <c r="FO309" s="712"/>
      <c r="FP309" s="712"/>
      <c r="FQ309" s="712"/>
      <c r="FR309" s="712"/>
      <c r="FS309" s="712"/>
      <c r="FT309" s="712"/>
      <c r="FU309" s="712"/>
      <c r="FV309" s="712"/>
      <c r="FW309" s="712"/>
      <c r="FX309" s="712"/>
      <c r="FY309" s="712"/>
      <c r="FZ309" s="712"/>
      <c r="GA309" s="712"/>
      <c r="GB309" s="712"/>
      <c r="GC309" s="712"/>
      <c r="GD309" s="712"/>
      <c r="GE309" s="712"/>
      <c r="GF309" s="712"/>
      <c r="GG309" s="712"/>
      <c r="GH309" s="712"/>
      <c r="GI309" s="712"/>
      <c r="GJ309" s="712"/>
      <c r="GK309" s="712"/>
      <c r="GL309" s="712"/>
      <c r="GM309" s="712"/>
      <c r="GN309" s="712"/>
      <c r="GO309" s="712"/>
      <c r="GP309" s="712"/>
      <c r="GQ309" s="712"/>
      <c r="GR309" s="712"/>
      <c r="GS309" s="712"/>
      <c r="GT309" s="712"/>
      <c r="GU309" s="712"/>
      <c r="GV309" s="712"/>
      <c r="GW309" s="712"/>
      <c r="GX309" s="712"/>
      <c r="GY309" s="712"/>
      <c r="GZ309" s="712"/>
      <c r="HA309" s="712"/>
      <c r="HB309" s="712"/>
      <c r="HC309" s="712"/>
      <c r="HD309" s="712"/>
      <c r="HE309" s="712"/>
      <c r="HF309" s="712"/>
      <c r="HG309" s="712"/>
      <c r="HH309" s="712"/>
      <c r="HI309" s="712"/>
      <c r="HJ309" s="712"/>
      <c r="HK309" s="712"/>
      <c r="HL309" s="712"/>
      <c r="HM309" s="712"/>
      <c r="HN309" s="712"/>
      <c r="HO309" s="712"/>
      <c r="HP309" s="712"/>
      <c r="HQ309" s="712"/>
      <c r="HR309" s="712"/>
      <c r="HS309" s="712"/>
      <c r="HT309" s="712"/>
      <c r="HU309" s="712"/>
      <c r="HV309" s="712"/>
      <c r="HW309" s="712"/>
      <c r="HX309" s="712"/>
      <c r="HY309" s="712"/>
      <c r="HZ309" s="712"/>
      <c r="IA309" s="712"/>
      <c r="IB309" s="712"/>
      <c r="IC309" s="712"/>
      <c r="ID309" s="712"/>
      <c r="IE309" s="712"/>
      <c r="IF309" s="712"/>
      <c r="IG309" s="712"/>
      <c r="IH309" s="712"/>
      <c r="II309" s="712"/>
      <c r="IJ309" s="712"/>
      <c r="IK309" s="712"/>
      <c r="IL309" s="712"/>
      <c r="IM309" s="712"/>
      <c r="IN309" s="712"/>
      <c r="IO309" s="712"/>
      <c r="IP309" s="712"/>
      <c r="IQ309" s="712"/>
      <c r="IR309" s="712"/>
      <c r="IS309" s="712"/>
      <c r="IT309" s="712"/>
    </row>
    <row r="310" spans="1:254" s="713" customFormat="1" ht="16.5" customHeight="1">
      <c r="A310" s="326">
        <v>300</v>
      </c>
      <c r="B310" s="503" t="s">
        <v>23</v>
      </c>
      <c r="C310" s="504" t="s">
        <v>413</v>
      </c>
      <c r="D310" s="512" t="s">
        <v>421</v>
      </c>
      <c r="E310" s="506"/>
      <c r="F310" s="507" t="s">
        <v>11</v>
      </c>
      <c r="G310" s="508"/>
      <c r="H310" s="509"/>
      <c r="I310" s="511"/>
      <c r="J310" s="714"/>
      <c r="K310" s="869"/>
      <c r="L310" s="712"/>
      <c r="M310" s="712"/>
      <c r="N310" s="712"/>
      <c r="O310" s="712"/>
      <c r="P310" s="712"/>
      <c r="Q310" s="712"/>
      <c r="R310" s="712"/>
      <c r="S310" s="712"/>
      <c r="T310" s="712"/>
      <c r="U310" s="712"/>
      <c r="V310" s="712"/>
      <c r="W310" s="712"/>
      <c r="X310" s="712"/>
      <c r="Y310" s="712"/>
      <c r="Z310" s="712"/>
      <c r="AA310" s="712"/>
      <c r="AB310" s="712"/>
      <c r="AC310" s="712"/>
      <c r="AD310" s="712"/>
      <c r="AE310" s="712"/>
      <c r="AF310" s="712"/>
      <c r="AG310" s="712"/>
      <c r="AH310" s="712"/>
      <c r="AI310" s="712"/>
      <c r="AJ310" s="712"/>
      <c r="AK310" s="712"/>
      <c r="AL310" s="712"/>
      <c r="AM310" s="712"/>
      <c r="AN310" s="712"/>
      <c r="AO310" s="712"/>
      <c r="AP310" s="712"/>
      <c r="AQ310" s="712"/>
      <c r="AR310" s="712"/>
      <c r="AS310" s="712"/>
      <c r="AT310" s="712"/>
      <c r="AU310" s="712"/>
      <c r="AV310" s="712"/>
      <c r="AW310" s="712"/>
      <c r="AX310" s="712"/>
      <c r="AY310" s="712"/>
      <c r="AZ310" s="712"/>
      <c r="BA310" s="712"/>
      <c r="BB310" s="712"/>
      <c r="BC310" s="712"/>
      <c r="BD310" s="712"/>
      <c r="BE310" s="712"/>
      <c r="BF310" s="712"/>
      <c r="BG310" s="712"/>
      <c r="BH310" s="712"/>
      <c r="BI310" s="712"/>
      <c r="BJ310" s="712"/>
      <c r="BK310" s="712"/>
      <c r="BL310" s="712"/>
      <c r="BM310" s="712"/>
      <c r="BN310" s="712"/>
      <c r="BO310" s="712"/>
      <c r="BP310" s="712"/>
      <c r="BQ310" s="712"/>
      <c r="BR310" s="712"/>
      <c r="BS310" s="712"/>
      <c r="BT310" s="712"/>
      <c r="BU310" s="712"/>
      <c r="BV310" s="712"/>
      <c r="BW310" s="712"/>
      <c r="BX310" s="712"/>
      <c r="BY310" s="712"/>
      <c r="BZ310" s="712"/>
      <c r="CA310" s="712"/>
      <c r="CB310" s="712"/>
      <c r="CC310" s="712"/>
      <c r="CD310" s="712"/>
      <c r="CE310" s="712"/>
      <c r="CF310" s="712"/>
      <c r="CG310" s="712"/>
      <c r="CH310" s="712"/>
      <c r="CI310" s="712"/>
      <c r="CJ310" s="712"/>
      <c r="CK310" s="712"/>
      <c r="CL310" s="712"/>
      <c r="CM310" s="712"/>
      <c r="CN310" s="712"/>
      <c r="CO310" s="712"/>
      <c r="CP310" s="712"/>
      <c r="CQ310" s="712"/>
      <c r="CR310" s="712"/>
      <c r="CS310" s="712"/>
      <c r="CT310" s="712"/>
      <c r="CU310" s="712"/>
      <c r="CV310" s="712"/>
      <c r="CW310" s="712"/>
      <c r="CX310" s="712"/>
      <c r="CY310" s="712"/>
      <c r="CZ310" s="712"/>
      <c r="DA310" s="712"/>
      <c r="DB310" s="712"/>
      <c r="DC310" s="712"/>
      <c r="DD310" s="712"/>
      <c r="DE310" s="712"/>
      <c r="DF310" s="712"/>
      <c r="DG310" s="712"/>
      <c r="DH310" s="712"/>
      <c r="DI310" s="712"/>
      <c r="DJ310" s="712"/>
      <c r="DK310" s="712"/>
      <c r="DL310" s="712"/>
      <c r="DM310" s="712"/>
      <c r="DN310" s="712"/>
      <c r="DO310" s="712"/>
      <c r="DP310" s="712"/>
      <c r="DQ310" s="712"/>
      <c r="DR310" s="712"/>
      <c r="DS310" s="712"/>
      <c r="DT310" s="712"/>
      <c r="DU310" s="712"/>
      <c r="DV310" s="712"/>
      <c r="DW310" s="712"/>
      <c r="DX310" s="712"/>
      <c r="DY310" s="712"/>
      <c r="DZ310" s="712"/>
      <c r="EA310" s="712"/>
      <c r="EB310" s="712"/>
      <c r="EC310" s="712"/>
      <c r="ED310" s="712"/>
      <c r="EE310" s="712"/>
      <c r="EF310" s="712"/>
      <c r="EG310" s="712"/>
      <c r="EH310" s="712"/>
      <c r="EI310" s="712"/>
      <c r="EJ310" s="712"/>
      <c r="EK310" s="712"/>
      <c r="EL310" s="712"/>
      <c r="EM310" s="712"/>
      <c r="EN310" s="712"/>
      <c r="EO310" s="712"/>
      <c r="EP310" s="712"/>
      <c r="EQ310" s="712"/>
      <c r="ER310" s="712"/>
      <c r="ES310" s="712"/>
      <c r="ET310" s="712"/>
      <c r="EU310" s="712"/>
      <c r="EV310" s="712"/>
      <c r="EW310" s="712"/>
      <c r="EX310" s="712"/>
      <c r="EY310" s="712"/>
      <c r="EZ310" s="712"/>
      <c r="FA310" s="712"/>
      <c r="FB310" s="712"/>
      <c r="FC310" s="712"/>
      <c r="FD310" s="712"/>
      <c r="FE310" s="712"/>
      <c r="FF310" s="712"/>
      <c r="FG310" s="712"/>
      <c r="FH310" s="712"/>
      <c r="FI310" s="712"/>
      <c r="FJ310" s="712"/>
      <c r="FK310" s="712"/>
      <c r="FL310" s="712"/>
      <c r="FM310" s="712"/>
      <c r="FN310" s="712"/>
      <c r="FO310" s="712"/>
      <c r="FP310" s="712"/>
      <c r="FQ310" s="712"/>
      <c r="FR310" s="712"/>
      <c r="FS310" s="712"/>
      <c r="FT310" s="712"/>
      <c r="FU310" s="712"/>
      <c r="FV310" s="712"/>
      <c r="FW310" s="712"/>
      <c r="FX310" s="712"/>
      <c r="FY310" s="712"/>
      <c r="FZ310" s="712"/>
      <c r="GA310" s="712"/>
      <c r="GB310" s="712"/>
      <c r="GC310" s="712"/>
      <c r="GD310" s="712"/>
      <c r="GE310" s="712"/>
      <c r="GF310" s="712"/>
      <c r="GG310" s="712"/>
      <c r="GH310" s="712"/>
      <c r="GI310" s="712"/>
      <c r="GJ310" s="712"/>
      <c r="GK310" s="712"/>
      <c r="GL310" s="712"/>
      <c r="GM310" s="712"/>
      <c r="GN310" s="712"/>
      <c r="GO310" s="712"/>
      <c r="GP310" s="712"/>
      <c r="GQ310" s="712"/>
      <c r="GR310" s="712"/>
      <c r="GS310" s="712"/>
      <c r="GT310" s="712"/>
      <c r="GU310" s="712"/>
      <c r="GV310" s="712"/>
      <c r="GW310" s="712"/>
      <c r="GX310" s="712"/>
      <c r="GY310" s="712"/>
      <c r="GZ310" s="712"/>
      <c r="HA310" s="712"/>
      <c r="HB310" s="712"/>
      <c r="HC310" s="712"/>
      <c r="HD310" s="712"/>
      <c r="HE310" s="712"/>
      <c r="HF310" s="712"/>
      <c r="HG310" s="712"/>
      <c r="HH310" s="712"/>
      <c r="HI310" s="712"/>
      <c r="HJ310" s="712"/>
      <c r="HK310" s="712"/>
      <c r="HL310" s="712"/>
      <c r="HM310" s="712"/>
      <c r="HN310" s="712"/>
      <c r="HO310" s="712"/>
      <c r="HP310" s="712"/>
      <c r="HQ310" s="712"/>
      <c r="HR310" s="712"/>
      <c r="HS310" s="712"/>
      <c r="HT310" s="712"/>
      <c r="HU310" s="712"/>
      <c r="HV310" s="712"/>
      <c r="HW310" s="712"/>
      <c r="HX310" s="712"/>
      <c r="HY310" s="712"/>
      <c r="HZ310" s="712"/>
      <c r="IA310" s="712"/>
      <c r="IB310" s="712"/>
      <c r="IC310" s="712"/>
      <c r="ID310" s="712"/>
      <c r="IE310" s="712"/>
      <c r="IF310" s="712"/>
      <c r="IG310" s="712"/>
      <c r="IH310" s="712"/>
      <c r="II310" s="712"/>
      <c r="IJ310" s="712"/>
      <c r="IK310" s="712"/>
      <c r="IL310" s="712"/>
      <c r="IM310" s="712"/>
      <c r="IN310" s="712"/>
      <c r="IO310" s="712"/>
      <c r="IP310" s="712"/>
      <c r="IQ310" s="712"/>
      <c r="IR310" s="712"/>
      <c r="IS310" s="712"/>
      <c r="IT310" s="712"/>
    </row>
    <row r="311" spans="1:254" s="713" customFormat="1" ht="16.5" customHeight="1">
      <c r="A311" s="326">
        <v>301</v>
      </c>
      <c r="B311" s="503" t="s">
        <v>23</v>
      </c>
      <c r="C311" s="504" t="s">
        <v>413</v>
      </c>
      <c r="D311" s="512" t="s">
        <v>422</v>
      </c>
      <c r="E311" s="506"/>
      <c r="F311" s="507" t="s">
        <v>11</v>
      </c>
      <c r="G311" s="508"/>
      <c r="H311" s="509"/>
      <c r="I311" s="511"/>
      <c r="J311" s="714"/>
      <c r="K311" s="869"/>
      <c r="L311" s="712"/>
      <c r="M311" s="712"/>
      <c r="N311" s="712"/>
      <c r="O311" s="712"/>
      <c r="P311" s="712"/>
      <c r="Q311" s="712"/>
      <c r="R311" s="712"/>
      <c r="S311" s="712"/>
      <c r="T311" s="712"/>
      <c r="U311" s="712"/>
      <c r="V311" s="712"/>
      <c r="W311" s="712"/>
      <c r="X311" s="712"/>
      <c r="Y311" s="712"/>
      <c r="Z311" s="712"/>
      <c r="AA311" s="712"/>
      <c r="AB311" s="712"/>
      <c r="AC311" s="712"/>
      <c r="AD311" s="712"/>
      <c r="AE311" s="712"/>
      <c r="AF311" s="712"/>
      <c r="AG311" s="712"/>
      <c r="AH311" s="712"/>
      <c r="AI311" s="712"/>
      <c r="AJ311" s="712"/>
      <c r="AK311" s="712"/>
      <c r="AL311" s="712"/>
      <c r="AM311" s="712"/>
      <c r="AN311" s="712"/>
      <c r="AO311" s="712"/>
      <c r="AP311" s="712"/>
      <c r="AQ311" s="712"/>
      <c r="AR311" s="712"/>
      <c r="AS311" s="712"/>
      <c r="AT311" s="712"/>
      <c r="AU311" s="712"/>
      <c r="AV311" s="712"/>
      <c r="AW311" s="712"/>
      <c r="AX311" s="712"/>
      <c r="AY311" s="712"/>
      <c r="AZ311" s="712"/>
      <c r="BA311" s="712"/>
      <c r="BB311" s="712"/>
      <c r="BC311" s="712"/>
      <c r="BD311" s="712"/>
      <c r="BE311" s="712"/>
      <c r="BF311" s="712"/>
      <c r="BG311" s="712"/>
      <c r="BH311" s="712"/>
      <c r="BI311" s="712"/>
      <c r="BJ311" s="712"/>
      <c r="BK311" s="712"/>
      <c r="BL311" s="712"/>
      <c r="BM311" s="712"/>
      <c r="BN311" s="712"/>
      <c r="BO311" s="712"/>
      <c r="BP311" s="712"/>
      <c r="BQ311" s="712"/>
      <c r="BR311" s="712"/>
      <c r="BS311" s="712"/>
      <c r="BT311" s="712"/>
      <c r="BU311" s="712"/>
      <c r="BV311" s="712"/>
      <c r="BW311" s="712"/>
      <c r="BX311" s="712"/>
      <c r="BY311" s="712"/>
      <c r="BZ311" s="712"/>
      <c r="CA311" s="712"/>
      <c r="CB311" s="712"/>
      <c r="CC311" s="712"/>
      <c r="CD311" s="712"/>
      <c r="CE311" s="712"/>
      <c r="CF311" s="712"/>
      <c r="CG311" s="712"/>
      <c r="CH311" s="712"/>
      <c r="CI311" s="712"/>
      <c r="CJ311" s="712"/>
      <c r="CK311" s="712"/>
      <c r="CL311" s="712"/>
      <c r="CM311" s="712"/>
      <c r="CN311" s="712"/>
      <c r="CO311" s="712"/>
      <c r="CP311" s="712"/>
      <c r="CQ311" s="712"/>
      <c r="CR311" s="712"/>
      <c r="CS311" s="712"/>
      <c r="CT311" s="712"/>
      <c r="CU311" s="712"/>
      <c r="CV311" s="712"/>
      <c r="CW311" s="712"/>
      <c r="CX311" s="712"/>
      <c r="CY311" s="712"/>
      <c r="CZ311" s="712"/>
      <c r="DA311" s="712"/>
      <c r="DB311" s="712"/>
      <c r="DC311" s="712"/>
      <c r="DD311" s="712"/>
      <c r="DE311" s="712"/>
      <c r="DF311" s="712"/>
      <c r="DG311" s="712"/>
      <c r="DH311" s="712"/>
      <c r="DI311" s="712"/>
      <c r="DJ311" s="712"/>
      <c r="DK311" s="712"/>
      <c r="DL311" s="712"/>
      <c r="DM311" s="712"/>
      <c r="DN311" s="712"/>
      <c r="DO311" s="712"/>
      <c r="DP311" s="712"/>
      <c r="DQ311" s="712"/>
      <c r="DR311" s="712"/>
      <c r="DS311" s="712"/>
      <c r="DT311" s="712"/>
      <c r="DU311" s="712"/>
      <c r="DV311" s="712"/>
      <c r="DW311" s="712"/>
      <c r="DX311" s="712"/>
      <c r="DY311" s="712"/>
      <c r="DZ311" s="712"/>
      <c r="EA311" s="712"/>
      <c r="EB311" s="712"/>
      <c r="EC311" s="712"/>
      <c r="ED311" s="712"/>
      <c r="EE311" s="712"/>
      <c r="EF311" s="712"/>
      <c r="EG311" s="712"/>
      <c r="EH311" s="712"/>
      <c r="EI311" s="712"/>
      <c r="EJ311" s="712"/>
      <c r="EK311" s="712"/>
      <c r="EL311" s="712"/>
      <c r="EM311" s="712"/>
      <c r="EN311" s="712"/>
      <c r="EO311" s="712"/>
      <c r="EP311" s="712"/>
      <c r="EQ311" s="712"/>
      <c r="ER311" s="712"/>
      <c r="ES311" s="712"/>
      <c r="ET311" s="712"/>
      <c r="EU311" s="712"/>
      <c r="EV311" s="712"/>
      <c r="EW311" s="712"/>
      <c r="EX311" s="712"/>
      <c r="EY311" s="712"/>
      <c r="EZ311" s="712"/>
      <c r="FA311" s="712"/>
      <c r="FB311" s="712"/>
      <c r="FC311" s="712"/>
      <c r="FD311" s="712"/>
      <c r="FE311" s="712"/>
      <c r="FF311" s="712"/>
      <c r="FG311" s="712"/>
      <c r="FH311" s="712"/>
      <c r="FI311" s="712"/>
      <c r="FJ311" s="712"/>
      <c r="FK311" s="712"/>
      <c r="FL311" s="712"/>
      <c r="FM311" s="712"/>
      <c r="FN311" s="712"/>
      <c r="FO311" s="712"/>
      <c r="FP311" s="712"/>
      <c r="FQ311" s="712"/>
      <c r="FR311" s="712"/>
      <c r="FS311" s="712"/>
      <c r="FT311" s="712"/>
      <c r="FU311" s="712"/>
      <c r="FV311" s="712"/>
      <c r="FW311" s="712"/>
      <c r="FX311" s="712"/>
      <c r="FY311" s="712"/>
      <c r="FZ311" s="712"/>
      <c r="GA311" s="712"/>
      <c r="GB311" s="712"/>
      <c r="GC311" s="712"/>
      <c r="GD311" s="712"/>
      <c r="GE311" s="712"/>
      <c r="GF311" s="712"/>
      <c r="GG311" s="712"/>
      <c r="GH311" s="712"/>
      <c r="GI311" s="712"/>
      <c r="GJ311" s="712"/>
      <c r="GK311" s="712"/>
      <c r="GL311" s="712"/>
      <c r="GM311" s="712"/>
      <c r="GN311" s="712"/>
      <c r="GO311" s="712"/>
      <c r="GP311" s="712"/>
      <c r="GQ311" s="712"/>
      <c r="GR311" s="712"/>
      <c r="GS311" s="712"/>
      <c r="GT311" s="712"/>
      <c r="GU311" s="712"/>
      <c r="GV311" s="712"/>
      <c r="GW311" s="712"/>
      <c r="GX311" s="712"/>
      <c r="GY311" s="712"/>
      <c r="GZ311" s="712"/>
      <c r="HA311" s="712"/>
      <c r="HB311" s="712"/>
      <c r="HC311" s="712"/>
      <c r="HD311" s="712"/>
      <c r="HE311" s="712"/>
      <c r="HF311" s="712"/>
      <c r="HG311" s="712"/>
      <c r="HH311" s="712"/>
      <c r="HI311" s="712"/>
      <c r="HJ311" s="712"/>
      <c r="HK311" s="712"/>
      <c r="HL311" s="712"/>
      <c r="HM311" s="712"/>
      <c r="HN311" s="712"/>
      <c r="HO311" s="712"/>
      <c r="HP311" s="712"/>
      <c r="HQ311" s="712"/>
      <c r="HR311" s="712"/>
      <c r="HS311" s="712"/>
      <c r="HT311" s="712"/>
      <c r="HU311" s="712"/>
      <c r="HV311" s="712"/>
      <c r="HW311" s="712"/>
      <c r="HX311" s="712"/>
      <c r="HY311" s="712"/>
      <c r="HZ311" s="712"/>
      <c r="IA311" s="712"/>
      <c r="IB311" s="712"/>
      <c r="IC311" s="712"/>
      <c r="ID311" s="712"/>
      <c r="IE311" s="712"/>
      <c r="IF311" s="712"/>
      <c r="IG311" s="712"/>
      <c r="IH311" s="712"/>
      <c r="II311" s="712"/>
      <c r="IJ311" s="712"/>
      <c r="IK311" s="712"/>
      <c r="IL311" s="712"/>
      <c r="IM311" s="712"/>
      <c r="IN311" s="712"/>
      <c r="IO311" s="712"/>
      <c r="IP311" s="712"/>
      <c r="IQ311" s="712"/>
      <c r="IR311" s="712"/>
      <c r="IS311" s="712"/>
      <c r="IT311" s="712"/>
    </row>
    <row r="312" spans="1:254" s="713" customFormat="1" ht="16.5" customHeight="1">
      <c r="A312" s="326">
        <v>302</v>
      </c>
      <c r="B312" s="503" t="s">
        <v>23</v>
      </c>
      <c r="C312" s="504" t="s">
        <v>413</v>
      </c>
      <c r="D312" s="512" t="s">
        <v>423</v>
      </c>
      <c r="E312" s="506"/>
      <c r="F312" s="507" t="s">
        <v>11</v>
      </c>
      <c r="G312" s="508"/>
      <c r="H312" s="509"/>
      <c r="I312" s="511"/>
      <c r="J312" s="714"/>
      <c r="K312" s="869"/>
      <c r="L312" s="712"/>
      <c r="M312" s="712"/>
      <c r="N312" s="712"/>
      <c r="O312" s="712"/>
      <c r="P312" s="712"/>
      <c r="Q312" s="712"/>
      <c r="R312" s="712"/>
      <c r="S312" s="712"/>
      <c r="T312" s="712"/>
      <c r="U312" s="712"/>
      <c r="V312" s="712"/>
      <c r="W312" s="712"/>
      <c r="X312" s="712"/>
      <c r="Y312" s="712"/>
      <c r="Z312" s="712"/>
      <c r="AA312" s="712"/>
      <c r="AB312" s="712"/>
      <c r="AC312" s="712"/>
      <c r="AD312" s="712"/>
      <c r="AE312" s="712"/>
      <c r="AF312" s="712"/>
      <c r="AG312" s="712"/>
      <c r="AH312" s="712"/>
      <c r="AI312" s="712"/>
      <c r="AJ312" s="712"/>
      <c r="AK312" s="712"/>
      <c r="AL312" s="712"/>
      <c r="AM312" s="712"/>
      <c r="AN312" s="712"/>
      <c r="AO312" s="712"/>
      <c r="AP312" s="712"/>
      <c r="AQ312" s="712"/>
      <c r="AR312" s="712"/>
      <c r="AS312" s="712"/>
      <c r="AT312" s="712"/>
      <c r="AU312" s="712"/>
      <c r="AV312" s="712"/>
      <c r="AW312" s="712"/>
      <c r="AX312" s="712"/>
      <c r="AY312" s="712"/>
      <c r="AZ312" s="712"/>
      <c r="BA312" s="712"/>
      <c r="BB312" s="712"/>
      <c r="BC312" s="712"/>
      <c r="BD312" s="712"/>
      <c r="BE312" s="712"/>
      <c r="BF312" s="712"/>
      <c r="BG312" s="712"/>
      <c r="BH312" s="712"/>
      <c r="BI312" s="712"/>
      <c r="BJ312" s="712"/>
      <c r="BK312" s="712"/>
      <c r="BL312" s="712"/>
      <c r="BM312" s="712"/>
      <c r="BN312" s="712"/>
      <c r="BO312" s="712"/>
      <c r="BP312" s="712"/>
      <c r="BQ312" s="712"/>
      <c r="BR312" s="712"/>
      <c r="BS312" s="712"/>
      <c r="BT312" s="712"/>
      <c r="BU312" s="712"/>
      <c r="BV312" s="712"/>
      <c r="BW312" s="712"/>
      <c r="BX312" s="712"/>
      <c r="BY312" s="712"/>
      <c r="BZ312" s="712"/>
      <c r="CA312" s="712"/>
      <c r="CB312" s="712"/>
      <c r="CC312" s="712"/>
      <c r="CD312" s="712"/>
      <c r="CE312" s="712"/>
      <c r="CF312" s="712"/>
      <c r="CG312" s="712"/>
      <c r="CH312" s="712"/>
      <c r="CI312" s="712"/>
      <c r="CJ312" s="712"/>
      <c r="CK312" s="712"/>
      <c r="CL312" s="712"/>
      <c r="CM312" s="712"/>
      <c r="CN312" s="712"/>
      <c r="CO312" s="712"/>
      <c r="CP312" s="712"/>
      <c r="CQ312" s="712"/>
      <c r="CR312" s="712"/>
      <c r="CS312" s="712"/>
      <c r="CT312" s="712"/>
      <c r="CU312" s="712"/>
      <c r="CV312" s="712"/>
      <c r="CW312" s="712"/>
      <c r="CX312" s="712"/>
      <c r="CY312" s="712"/>
      <c r="CZ312" s="712"/>
      <c r="DA312" s="712"/>
      <c r="DB312" s="712"/>
      <c r="DC312" s="712"/>
      <c r="DD312" s="712"/>
      <c r="DE312" s="712"/>
      <c r="DF312" s="712"/>
      <c r="DG312" s="712"/>
      <c r="DH312" s="712"/>
      <c r="DI312" s="712"/>
      <c r="DJ312" s="712"/>
      <c r="DK312" s="712"/>
      <c r="DL312" s="712"/>
      <c r="DM312" s="712"/>
      <c r="DN312" s="712"/>
      <c r="DO312" s="712"/>
      <c r="DP312" s="712"/>
      <c r="DQ312" s="712"/>
      <c r="DR312" s="712"/>
      <c r="DS312" s="712"/>
      <c r="DT312" s="712"/>
      <c r="DU312" s="712"/>
      <c r="DV312" s="712"/>
      <c r="DW312" s="712"/>
      <c r="DX312" s="712"/>
      <c r="DY312" s="712"/>
      <c r="DZ312" s="712"/>
      <c r="EA312" s="712"/>
      <c r="EB312" s="712"/>
      <c r="EC312" s="712"/>
      <c r="ED312" s="712"/>
      <c r="EE312" s="712"/>
      <c r="EF312" s="712"/>
      <c r="EG312" s="712"/>
      <c r="EH312" s="712"/>
      <c r="EI312" s="712"/>
      <c r="EJ312" s="712"/>
      <c r="EK312" s="712"/>
      <c r="EL312" s="712"/>
      <c r="EM312" s="712"/>
      <c r="EN312" s="712"/>
      <c r="EO312" s="712"/>
      <c r="EP312" s="712"/>
      <c r="EQ312" s="712"/>
      <c r="ER312" s="712"/>
      <c r="ES312" s="712"/>
      <c r="ET312" s="712"/>
      <c r="EU312" s="712"/>
      <c r="EV312" s="712"/>
      <c r="EW312" s="712"/>
      <c r="EX312" s="712"/>
      <c r="EY312" s="712"/>
      <c r="EZ312" s="712"/>
      <c r="FA312" s="712"/>
      <c r="FB312" s="712"/>
      <c r="FC312" s="712"/>
      <c r="FD312" s="712"/>
      <c r="FE312" s="712"/>
      <c r="FF312" s="712"/>
      <c r="FG312" s="712"/>
      <c r="FH312" s="712"/>
      <c r="FI312" s="712"/>
      <c r="FJ312" s="712"/>
      <c r="FK312" s="712"/>
      <c r="FL312" s="712"/>
      <c r="FM312" s="712"/>
      <c r="FN312" s="712"/>
      <c r="FO312" s="712"/>
      <c r="FP312" s="712"/>
      <c r="FQ312" s="712"/>
      <c r="FR312" s="712"/>
      <c r="FS312" s="712"/>
      <c r="FT312" s="712"/>
      <c r="FU312" s="712"/>
      <c r="FV312" s="712"/>
      <c r="FW312" s="712"/>
      <c r="FX312" s="712"/>
      <c r="FY312" s="712"/>
      <c r="FZ312" s="712"/>
      <c r="GA312" s="712"/>
      <c r="GB312" s="712"/>
      <c r="GC312" s="712"/>
      <c r="GD312" s="712"/>
      <c r="GE312" s="712"/>
      <c r="GF312" s="712"/>
      <c r="GG312" s="712"/>
      <c r="GH312" s="712"/>
      <c r="GI312" s="712"/>
      <c r="GJ312" s="712"/>
      <c r="GK312" s="712"/>
      <c r="GL312" s="712"/>
      <c r="GM312" s="712"/>
      <c r="GN312" s="712"/>
      <c r="GO312" s="712"/>
      <c r="GP312" s="712"/>
      <c r="GQ312" s="712"/>
      <c r="GR312" s="712"/>
      <c r="GS312" s="712"/>
      <c r="GT312" s="712"/>
      <c r="GU312" s="712"/>
      <c r="GV312" s="712"/>
      <c r="GW312" s="712"/>
      <c r="GX312" s="712"/>
      <c r="GY312" s="712"/>
      <c r="GZ312" s="712"/>
      <c r="HA312" s="712"/>
      <c r="HB312" s="712"/>
      <c r="HC312" s="712"/>
      <c r="HD312" s="712"/>
      <c r="HE312" s="712"/>
      <c r="HF312" s="712"/>
      <c r="HG312" s="712"/>
      <c r="HH312" s="712"/>
      <c r="HI312" s="712"/>
      <c r="HJ312" s="712"/>
      <c r="HK312" s="712"/>
      <c r="HL312" s="712"/>
      <c r="HM312" s="712"/>
      <c r="HN312" s="712"/>
      <c r="HO312" s="712"/>
      <c r="HP312" s="712"/>
      <c r="HQ312" s="712"/>
      <c r="HR312" s="712"/>
      <c r="HS312" s="712"/>
      <c r="HT312" s="712"/>
      <c r="HU312" s="712"/>
      <c r="HV312" s="712"/>
      <c r="HW312" s="712"/>
      <c r="HX312" s="712"/>
      <c r="HY312" s="712"/>
      <c r="HZ312" s="712"/>
      <c r="IA312" s="712"/>
      <c r="IB312" s="712"/>
      <c r="IC312" s="712"/>
      <c r="ID312" s="712"/>
      <c r="IE312" s="712"/>
      <c r="IF312" s="712"/>
      <c r="IG312" s="712"/>
      <c r="IH312" s="712"/>
      <c r="II312" s="712"/>
      <c r="IJ312" s="712"/>
      <c r="IK312" s="712"/>
      <c r="IL312" s="712"/>
      <c r="IM312" s="712"/>
      <c r="IN312" s="712"/>
      <c r="IO312" s="712"/>
      <c r="IP312" s="712"/>
      <c r="IQ312" s="712"/>
      <c r="IR312" s="712"/>
      <c r="IS312" s="712"/>
      <c r="IT312" s="712"/>
    </row>
    <row r="313" spans="1:254" s="713" customFormat="1" ht="16.5" customHeight="1">
      <c r="A313" s="326">
        <v>303</v>
      </c>
      <c r="B313" s="503" t="s">
        <v>23</v>
      </c>
      <c r="C313" s="504" t="s">
        <v>413</v>
      </c>
      <c r="D313" s="512" t="s">
        <v>424</v>
      </c>
      <c r="E313" s="506"/>
      <c r="F313" s="507" t="s">
        <v>11</v>
      </c>
      <c r="G313" s="508"/>
      <c r="H313" s="509"/>
      <c r="I313" s="511"/>
      <c r="J313" s="714"/>
      <c r="K313" s="869"/>
      <c r="L313" s="712"/>
      <c r="M313" s="712"/>
      <c r="N313" s="712"/>
      <c r="O313" s="712"/>
      <c r="P313" s="712"/>
      <c r="Q313" s="712"/>
      <c r="R313" s="712"/>
      <c r="S313" s="712"/>
      <c r="T313" s="712"/>
      <c r="U313" s="712"/>
      <c r="V313" s="712"/>
      <c r="W313" s="712"/>
      <c r="X313" s="712"/>
      <c r="Y313" s="712"/>
      <c r="Z313" s="712"/>
      <c r="AA313" s="712"/>
      <c r="AB313" s="712"/>
      <c r="AC313" s="712"/>
      <c r="AD313" s="712"/>
      <c r="AE313" s="712"/>
      <c r="AF313" s="712"/>
      <c r="AG313" s="712"/>
      <c r="AH313" s="712"/>
      <c r="AI313" s="712"/>
      <c r="AJ313" s="712"/>
      <c r="AK313" s="712"/>
      <c r="AL313" s="712"/>
      <c r="AM313" s="712"/>
      <c r="AN313" s="712"/>
      <c r="AO313" s="712"/>
      <c r="AP313" s="712"/>
      <c r="AQ313" s="712"/>
      <c r="AR313" s="712"/>
      <c r="AS313" s="712"/>
      <c r="AT313" s="712"/>
      <c r="AU313" s="712"/>
      <c r="AV313" s="712"/>
      <c r="AW313" s="712"/>
      <c r="AX313" s="712"/>
      <c r="AY313" s="712"/>
      <c r="AZ313" s="712"/>
      <c r="BA313" s="712"/>
      <c r="BB313" s="712"/>
      <c r="BC313" s="712"/>
      <c r="BD313" s="712"/>
      <c r="BE313" s="712"/>
      <c r="BF313" s="712"/>
      <c r="BG313" s="712"/>
      <c r="BH313" s="712"/>
      <c r="BI313" s="712"/>
      <c r="BJ313" s="712"/>
      <c r="BK313" s="712"/>
      <c r="BL313" s="712"/>
      <c r="BM313" s="712"/>
      <c r="BN313" s="712"/>
      <c r="BO313" s="712"/>
      <c r="BP313" s="712"/>
      <c r="BQ313" s="712"/>
      <c r="BR313" s="712"/>
      <c r="BS313" s="712"/>
      <c r="BT313" s="712"/>
      <c r="BU313" s="712"/>
      <c r="BV313" s="712"/>
      <c r="BW313" s="712"/>
      <c r="BX313" s="712"/>
      <c r="BY313" s="712"/>
      <c r="BZ313" s="712"/>
      <c r="CA313" s="712"/>
      <c r="CB313" s="712"/>
      <c r="CC313" s="712"/>
      <c r="CD313" s="712"/>
      <c r="CE313" s="712"/>
      <c r="CF313" s="712"/>
      <c r="CG313" s="712"/>
      <c r="CH313" s="712"/>
      <c r="CI313" s="712"/>
      <c r="CJ313" s="712"/>
      <c r="CK313" s="712"/>
      <c r="CL313" s="712"/>
      <c r="CM313" s="712"/>
      <c r="CN313" s="712"/>
      <c r="CO313" s="712"/>
      <c r="CP313" s="712"/>
      <c r="CQ313" s="712"/>
      <c r="CR313" s="712"/>
      <c r="CS313" s="712"/>
      <c r="CT313" s="712"/>
      <c r="CU313" s="712"/>
      <c r="CV313" s="712"/>
      <c r="CW313" s="712"/>
      <c r="CX313" s="712"/>
      <c r="CY313" s="712"/>
      <c r="CZ313" s="712"/>
      <c r="DA313" s="712"/>
      <c r="DB313" s="712"/>
      <c r="DC313" s="712"/>
      <c r="DD313" s="712"/>
      <c r="DE313" s="712"/>
      <c r="DF313" s="712"/>
      <c r="DG313" s="712"/>
      <c r="DH313" s="712"/>
      <c r="DI313" s="712"/>
      <c r="DJ313" s="712"/>
      <c r="DK313" s="712"/>
      <c r="DL313" s="712"/>
      <c r="DM313" s="712"/>
      <c r="DN313" s="712"/>
      <c r="DO313" s="712"/>
      <c r="DP313" s="712"/>
      <c r="DQ313" s="712"/>
      <c r="DR313" s="712"/>
      <c r="DS313" s="712"/>
      <c r="DT313" s="712"/>
      <c r="DU313" s="712"/>
      <c r="DV313" s="712"/>
      <c r="DW313" s="712"/>
      <c r="DX313" s="712"/>
      <c r="DY313" s="712"/>
      <c r="DZ313" s="712"/>
      <c r="EA313" s="712"/>
      <c r="EB313" s="712"/>
      <c r="EC313" s="712"/>
      <c r="ED313" s="712"/>
      <c r="EE313" s="712"/>
      <c r="EF313" s="712"/>
      <c r="EG313" s="712"/>
      <c r="EH313" s="712"/>
      <c r="EI313" s="712"/>
      <c r="EJ313" s="712"/>
      <c r="EK313" s="712"/>
      <c r="EL313" s="712"/>
      <c r="EM313" s="712"/>
      <c r="EN313" s="712"/>
      <c r="EO313" s="712"/>
      <c r="EP313" s="712"/>
      <c r="EQ313" s="712"/>
      <c r="ER313" s="712"/>
      <c r="ES313" s="712"/>
      <c r="ET313" s="712"/>
      <c r="EU313" s="712"/>
      <c r="EV313" s="712"/>
      <c r="EW313" s="712"/>
      <c r="EX313" s="712"/>
      <c r="EY313" s="712"/>
      <c r="EZ313" s="712"/>
      <c r="FA313" s="712"/>
      <c r="FB313" s="712"/>
      <c r="FC313" s="712"/>
      <c r="FD313" s="712"/>
      <c r="FE313" s="712"/>
      <c r="FF313" s="712"/>
      <c r="FG313" s="712"/>
      <c r="FH313" s="712"/>
      <c r="FI313" s="712"/>
      <c r="FJ313" s="712"/>
      <c r="FK313" s="712"/>
      <c r="FL313" s="712"/>
      <c r="FM313" s="712"/>
      <c r="FN313" s="712"/>
      <c r="FO313" s="712"/>
      <c r="FP313" s="712"/>
      <c r="FQ313" s="712"/>
      <c r="FR313" s="712"/>
      <c r="FS313" s="712"/>
      <c r="FT313" s="712"/>
      <c r="FU313" s="712"/>
      <c r="FV313" s="712"/>
      <c r="FW313" s="712"/>
      <c r="FX313" s="712"/>
      <c r="FY313" s="712"/>
      <c r="FZ313" s="712"/>
      <c r="GA313" s="712"/>
      <c r="GB313" s="712"/>
      <c r="GC313" s="712"/>
      <c r="GD313" s="712"/>
      <c r="GE313" s="712"/>
      <c r="GF313" s="712"/>
      <c r="GG313" s="712"/>
      <c r="GH313" s="712"/>
      <c r="GI313" s="712"/>
      <c r="GJ313" s="712"/>
      <c r="GK313" s="712"/>
      <c r="GL313" s="712"/>
      <c r="GM313" s="712"/>
      <c r="GN313" s="712"/>
      <c r="GO313" s="712"/>
      <c r="GP313" s="712"/>
      <c r="GQ313" s="712"/>
      <c r="GR313" s="712"/>
      <c r="GS313" s="712"/>
      <c r="GT313" s="712"/>
      <c r="GU313" s="712"/>
      <c r="GV313" s="712"/>
      <c r="GW313" s="712"/>
      <c r="GX313" s="712"/>
      <c r="GY313" s="712"/>
      <c r="GZ313" s="712"/>
      <c r="HA313" s="712"/>
      <c r="HB313" s="712"/>
      <c r="HC313" s="712"/>
      <c r="HD313" s="712"/>
      <c r="HE313" s="712"/>
      <c r="HF313" s="712"/>
      <c r="HG313" s="712"/>
      <c r="HH313" s="712"/>
      <c r="HI313" s="712"/>
      <c r="HJ313" s="712"/>
      <c r="HK313" s="712"/>
      <c r="HL313" s="712"/>
      <c r="HM313" s="712"/>
      <c r="HN313" s="712"/>
      <c r="HO313" s="712"/>
      <c r="HP313" s="712"/>
      <c r="HQ313" s="712"/>
      <c r="HR313" s="712"/>
      <c r="HS313" s="712"/>
      <c r="HT313" s="712"/>
      <c r="HU313" s="712"/>
      <c r="HV313" s="712"/>
      <c r="HW313" s="712"/>
      <c r="HX313" s="712"/>
      <c r="HY313" s="712"/>
      <c r="HZ313" s="712"/>
      <c r="IA313" s="712"/>
      <c r="IB313" s="712"/>
      <c r="IC313" s="712"/>
      <c r="ID313" s="712"/>
      <c r="IE313" s="712"/>
      <c r="IF313" s="712"/>
      <c r="IG313" s="712"/>
      <c r="IH313" s="712"/>
      <c r="II313" s="712"/>
      <c r="IJ313" s="712"/>
      <c r="IK313" s="712"/>
      <c r="IL313" s="712"/>
      <c r="IM313" s="712"/>
      <c r="IN313" s="712"/>
      <c r="IO313" s="712"/>
      <c r="IP313" s="712"/>
      <c r="IQ313" s="712"/>
      <c r="IR313" s="712"/>
      <c r="IS313" s="712"/>
      <c r="IT313" s="712"/>
    </row>
    <row r="314" spans="1:254" s="713" customFormat="1" ht="16.5" customHeight="1">
      <c r="A314" s="326">
        <v>304</v>
      </c>
      <c r="B314" s="503" t="s">
        <v>23</v>
      </c>
      <c r="C314" s="504" t="s">
        <v>413</v>
      </c>
      <c r="D314" s="512" t="s">
        <v>425</v>
      </c>
      <c r="E314" s="506"/>
      <c r="F314" s="507" t="s">
        <v>11</v>
      </c>
      <c r="G314" s="508"/>
      <c r="H314" s="509"/>
      <c r="I314" s="511"/>
      <c r="J314" s="714"/>
      <c r="K314" s="869"/>
      <c r="L314" s="712"/>
      <c r="M314" s="712"/>
      <c r="N314" s="712"/>
      <c r="O314" s="712"/>
      <c r="P314" s="712"/>
      <c r="Q314" s="712"/>
      <c r="R314" s="712"/>
      <c r="S314" s="712"/>
      <c r="T314" s="712"/>
      <c r="U314" s="712"/>
      <c r="V314" s="712"/>
      <c r="W314" s="712"/>
      <c r="X314" s="712"/>
      <c r="Y314" s="712"/>
      <c r="Z314" s="712"/>
      <c r="AA314" s="712"/>
      <c r="AB314" s="712"/>
      <c r="AC314" s="712"/>
      <c r="AD314" s="712"/>
      <c r="AE314" s="712"/>
      <c r="AF314" s="712"/>
      <c r="AG314" s="712"/>
      <c r="AH314" s="712"/>
      <c r="AI314" s="712"/>
      <c r="AJ314" s="712"/>
      <c r="AK314" s="712"/>
      <c r="AL314" s="712"/>
      <c r="AM314" s="712"/>
      <c r="AN314" s="712"/>
      <c r="AO314" s="712"/>
      <c r="AP314" s="712"/>
      <c r="AQ314" s="712"/>
      <c r="AR314" s="712"/>
      <c r="AS314" s="712"/>
      <c r="AT314" s="712"/>
      <c r="AU314" s="712"/>
      <c r="AV314" s="712"/>
      <c r="AW314" s="712"/>
      <c r="AX314" s="712"/>
      <c r="AY314" s="712"/>
      <c r="AZ314" s="712"/>
      <c r="BA314" s="712"/>
      <c r="BB314" s="712"/>
      <c r="BC314" s="712"/>
      <c r="BD314" s="712"/>
      <c r="BE314" s="712"/>
      <c r="BF314" s="712"/>
      <c r="BG314" s="712"/>
      <c r="BH314" s="712"/>
      <c r="BI314" s="712"/>
      <c r="BJ314" s="712"/>
      <c r="BK314" s="712"/>
      <c r="BL314" s="712"/>
      <c r="BM314" s="712"/>
      <c r="BN314" s="712"/>
      <c r="BO314" s="712"/>
      <c r="BP314" s="712"/>
      <c r="BQ314" s="712"/>
      <c r="BR314" s="712"/>
      <c r="BS314" s="712"/>
      <c r="BT314" s="712"/>
      <c r="BU314" s="712"/>
      <c r="BV314" s="712"/>
      <c r="BW314" s="712"/>
      <c r="BX314" s="712"/>
      <c r="BY314" s="712"/>
      <c r="BZ314" s="712"/>
      <c r="CA314" s="712"/>
      <c r="CB314" s="712"/>
      <c r="CC314" s="712"/>
      <c r="CD314" s="712"/>
      <c r="CE314" s="712"/>
      <c r="CF314" s="712"/>
      <c r="CG314" s="712"/>
      <c r="CH314" s="712"/>
      <c r="CI314" s="712"/>
      <c r="CJ314" s="712"/>
      <c r="CK314" s="712"/>
      <c r="CL314" s="712"/>
      <c r="CM314" s="712"/>
      <c r="CN314" s="712"/>
      <c r="CO314" s="712"/>
      <c r="CP314" s="712"/>
      <c r="CQ314" s="712"/>
      <c r="CR314" s="712"/>
      <c r="CS314" s="712"/>
      <c r="CT314" s="712"/>
      <c r="CU314" s="712"/>
      <c r="CV314" s="712"/>
      <c r="CW314" s="712"/>
      <c r="CX314" s="712"/>
      <c r="CY314" s="712"/>
      <c r="CZ314" s="712"/>
      <c r="DA314" s="712"/>
      <c r="DB314" s="712"/>
      <c r="DC314" s="712"/>
      <c r="DD314" s="712"/>
      <c r="DE314" s="712"/>
      <c r="DF314" s="712"/>
      <c r="DG314" s="712"/>
      <c r="DH314" s="712"/>
      <c r="DI314" s="712"/>
      <c r="DJ314" s="712"/>
      <c r="DK314" s="712"/>
      <c r="DL314" s="712"/>
      <c r="DM314" s="712"/>
      <c r="DN314" s="712"/>
      <c r="DO314" s="712"/>
      <c r="DP314" s="712"/>
      <c r="DQ314" s="712"/>
      <c r="DR314" s="712"/>
      <c r="DS314" s="712"/>
      <c r="DT314" s="712"/>
      <c r="DU314" s="712"/>
      <c r="DV314" s="712"/>
      <c r="DW314" s="712"/>
      <c r="DX314" s="712"/>
      <c r="DY314" s="712"/>
      <c r="DZ314" s="712"/>
      <c r="EA314" s="712"/>
      <c r="EB314" s="712"/>
      <c r="EC314" s="712"/>
      <c r="ED314" s="712"/>
      <c r="EE314" s="712"/>
      <c r="EF314" s="712"/>
      <c r="EG314" s="712"/>
      <c r="EH314" s="712"/>
      <c r="EI314" s="712"/>
      <c r="EJ314" s="712"/>
      <c r="EK314" s="712"/>
      <c r="EL314" s="712"/>
      <c r="EM314" s="712"/>
      <c r="EN314" s="712"/>
      <c r="EO314" s="712"/>
      <c r="EP314" s="712"/>
      <c r="EQ314" s="712"/>
      <c r="ER314" s="712"/>
      <c r="ES314" s="712"/>
      <c r="ET314" s="712"/>
      <c r="EU314" s="712"/>
      <c r="EV314" s="712"/>
      <c r="EW314" s="712"/>
      <c r="EX314" s="712"/>
      <c r="EY314" s="712"/>
      <c r="EZ314" s="712"/>
      <c r="FA314" s="712"/>
      <c r="FB314" s="712"/>
      <c r="FC314" s="712"/>
      <c r="FD314" s="712"/>
      <c r="FE314" s="712"/>
      <c r="FF314" s="712"/>
      <c r="FG314" s="712"/>
      <c r="FH314" s="712"/>
      <c r="FI314" s="712"/>
      <c r="FJ314" s="712"/>
      <c r="FK314" s="712"/>
      <c r="FL314" s="712"/>
      <c r="FM314" s="712"/>
      <c r="FN314" s="712"/>
      <c r="FO314" s="712"/>
      <c r="FP314" s="712"/>
      <c r="FQ314" s="712"/>
      <c r="FR314" s="712"/>
      <c r="FS314" s="712"/>
      <c r="FT314" s="712"/>
      <c r="FU314" s="712"/>
      <c r="FV314" s="712"/>
      <c r="FW314" s="712"/>
      <c r="FX314" s="712"/>
      <c r="FY314" s="712"/>
      <c r="FZ314" s="712"/>
      <c r="GA314" s="712"/>
      <c r="GB314" s="712"/>
      <c r="GC314" s="712"/>
      <c r="GD314" s="712"/>
      <c r="GE314" s="712"/>
      <c r="GF314" s="712"/>
      <c r="GG314" s="712"/>
      <c r="GH314" s="712"/>
      <c r="GI314" s="712"/>
      <c r="GJ314" s="712"/>
      <c r="GK314" s="712"/>
      <c r="GL314" s="712"/>
      <c r="GM314" s="712"/>
      <c r="GN314" s="712"/>
      <c r="GO314" s="712"/>
      <c r="GP314" s="712"/>
      <c r="GQ314" s="712"/>
      <c r="GR314" s="712"/>
      <c r="GS314" s="712"/>
      <c r="GT314" s="712"/>
      <c r="GU314" s="712"/>
      <c r="GV314" s="712"/>
      <c r="GW314" s="712"/>
      <c r="GX314" s="712"/>
      <c r="GY314" s="712"/>
      <c r="GZ314" s="712"/>
      <c r="HA314" s="712"/>
      <c r="HB314" s="712"/>
      <c r="HC314" s="712"/>
      <c r="HD314" s="712"/>
      <c r="HE314" s="712"/>
      <c r="HF314" s="712"/>
      <c r="HG314" s="712"/>
      <c r="HH314" s="712"/>
      <c r="HI314" s="712"/>
      <c r="HJ314" s="712"/>
      <c r="HK314" s="712"/>
      <c r="HL314" s="712"/>
      <c r="HM314" s="712"/>
      <c r="HN314" s="712"/>
      <c r="HO314" s="712"/>
      <c r="HP314" s="712"/>
      <c r="HQ314" s="712"/>
      <c r="HR314" s="712"/>
      <c r="HS314" s="712"/>
      <c r="HT314" s="712"/>
      <c r="HU314" s="712"/>
      <c r="HV314" s="712"/>
      <c r="HW314" s="712"/>
      <c r="HX314" s="712"/>
      <c r="HY314" s="712"/>
      <c r="HZ314" s="712"/>
      <c r="IA314" s="712"/>
      <c r="IB314" s="712"/>
      <c r="IC314" s="712"/>
      <c r="ID314" s="712"/>
      <c r="IE314" s="712"/>
      <c r="IF314" s="712"/>
      <c r="IG314" s="712"/>
      <c r="IH314" s="712"/>
      <c r="II314" s="712"/>
      <c r="IJ314" s="712"/>
      <c r="IK314" s="712"/>
      <c r="IL314" s="712"/>
      <c r="IM314" s="712"/>
      <c r="IN314" s="712"/>
      <c r="IO314" s="712"/>
      <c r="IP314" s="712"/>
      <c r="IQ314" s="712"/>
      <c r="IR314" s="712"/>
      <c r="IS314" s="712"/>
      <c r="IT314" s="712"/>
    </row>
    <row r="315" spans="1:254" s="713" customFormat="1" ht="16.5" customHeight="1">
      <c r="A315" s="326">
        <v>305</v>
      </c>
      <c r="B315" s="503" t="s">
        <v>23</v>
      </c>
      <c r="C315" s="504" t="s">
        <v>413</v>
      </c>
      <c r="D315" s="512" t="s">
        <v>426</v>
      </c>
      <c r="E315" s="506"/>
      <c r="F315" s="507" t="s">
        <v>11</v>
      </c>
      <c r="G315" s="508"/>
      <c r="H315" s="509"/>
      <c r="I315" s="511"/>
      <c r="J315" s="714"/>
      <c r="K315" s="869"/>
      <c r="L315" s="712"/>
      <c r="M315" s="712"/>
      <c r="N315" s="712"/>
      <c r="O315" s="712"/>
      <c r="P315" s="712"/>
      <c r="Q315" s="712"/>
      <c r="R315" s="712"/>
      <c r="S315" s="712"/>
      <c r="T315" s="712"/>
      <c r="U315" s="712"/>
      <c r="V315" s="712"/>
      <c r="W315" s="712"/>
      <c r="X315" s="712"/>
      <c r="Y315" s="712"/>
      <c r="Z315" s="712"/>
      <c r="AA315" s="712"/>
      <c r="AB315" s="712"/>
      <c r="AC315" s="712"/>
      <c r="AD315" s="712"/>
      <c r="AE315" s="712"/>
      <c r="AF315" s="712"/>
      <c r="AG315" s="712"/>
      <c r="AH315" s="712"/>
      <c r="AI315" s="712"/>
      <c r="AJ315" s="712"/>
      <c r="AK315" s="712"/>
      <c r="AL315" s="712"/>
      <c r="AM315" s="712"/>
      <c r="AN315" s="712"/>
      <c r="AO315" s="712"/>
      <c r="AP315" s="712"/>
      <c r="AQ315" s="712"/>
      <c r="AR315" s="712"/>
      <c r="AS315" s="712"/>
      <c r="AT315" s="712"/>
      <c r="AU315" s="712"/>
      <c r="AV315" s="712"/>
      <c r="AW315" s="712"/>
      <c r="AX315" s="712"/>
      <c r="AY315" s="712"/>
      <c r="AZ315" s="712"/>
      <c r="BA315" s="712"/>
      <c r="BB315" s="712"/>
      <c r="BC315" s="712"/>
      <c r="BD315" s="712"/>
      <c r="BE315" s="712"/>
      <c r="BF315" s="712"/>
      <c r="BG315" s="712"/>
      <c r="BH315" s="712"/>
      <c r="BI315" s="712"/>
      <c r="BJ315" s="712"/>
      <c r="BK315" s="712"/>
      <c r="BL315" s="712"/>
      <c r="BM315" s="712"/>
      <c r="BN315" s="712"/>
      <c r="BO315" s="712"/>
      <c r="BP315" s="712"/>
      <c r="BQ315" s="712"/>
      <c r="BR315" s="712"/>
      <c r="BS315" s="712"/>
      <c r="BT315" s="712"/>
      <c r="BU315" s="712"/>
      <c r="BV315" s="712"/>
      <c r="BW315" s="712"/>
      <c r="BX315" s="712"/>
      <c r="BY315" s="712"/>
      <c r="BZ315" s="712"/>
      <c r="CA315" s="712"/>
      <c r="CB315" s="712"/>
      <c r="CC315" s="712"/>
      <c r="CD315" s="712"/>
      <c r="CE315" s="712"/>
      <c r="CF315" s="712"/>
      <c r="CG315" s="712"/>
      <c r="CH315" s="712"/>
      <c r="CI315" s="712"/>
      <c r="CJ315" s="712"/>
      <c r="CK315" s="712"/>
      <c r="CL315" s="712"/>
      <c r="CM315" s="712"/>
      <c r="CN315" s="712"/>
      <c r="CO315" s="712"/>
      <c r="CP315" s="712"/>
      <c r="CQ315" s="712"/>
      <c r="CR315" s="712"/>
      <c r="CS315" s="712"/>
      <c r="CT315" s="712"/>
      <c r="CU315" s="712"/>
      <c r="CV315" s="712"/>
      <c r="CW315" s="712"/>
      <c r="CX315" s="712"/>
      <c r="CY315" s="712"/>
      <c r="CZ315" s="712"/>
      <c r="DA315" s="712"/>
      <c r="DB315" s="712"/>
      <c r="DC315" s="712"/>
      <c r="DD315" s="712"/>
      <c r="DE315" s="712"/>
      <c r="DF315" s="712"/>
      <c r="DG315" s="712"/>
      <c r="DH315" s="712"/>
      <c r="DI315" s="712"/>
      <c r="DJ315" s="712"/>
      <c r="DK315" s="712"/>
      <c r="DL315" s="712"/>
      <c r="DM315" s="712"/>
      <c r="DN315" s="712"/>
      <c r="DO315" s="712"/>
      <c r="DP315" s="712"/>
      <c r="DQ315" s="712"/>
      <c r="DR315" s="712"/>
      <c r="DS315" s="712"/>
      <c r="DT315" s="712"/>
      <c r="DU315" s="712"/>
      <c r="DV315" s="712"/>
      <c r="DW315" s="712"/>
      <c r="DX315" s="712"/>
      <c r="DY315" s="712"/>
      <c r="DZ315" s="712"/>
      <c r="EA315" s="712"/>
      <c r="EB315" s="712"/>
      <c r="EC315" s="712"/>
      <c r="ED315" s="712"/>
      <c r="EE315" s="712"/>
      <c r="EF315" s="712"/>
      <c r="EG315" s="712"/>
      <c r="EH315" s="712"/>
      <c r="EI315" s="712"/>
      <c r="EJ315" s="712"/>
      <c r="EK315" s="712"/>
      <c r="EL315" s="712"/>
      <c r="EM315" s="712"/>
      <c r="EN315" s="712"/>
      <c r="EO315" s="712"/>
      <c r="EP315" s="712"/>
      <c r="EQ315" s="712"/>
      <c r="ER315" s="712"/>
      <c r="ES315" s="712"/>
      <c r="ET315" s="712"/>
      <c r="EU315" s="712"/>
      <c r="EV315" s="712"/>
      <c r="EW315" s="712"/>
      <c r="EX315" s="712"/>
      <c r="EY315" s="712"/>
      <c r="EZ315" s="712"/>
      <c r="FA315" s="712"/>
      <c r="FB315" s="712"/>
      <c r="FC315" s="712"/>
      <c r="FD315" s="712"/>
      <c r="FE315" s="712"/>
      <c r="FF315" s="712"/>
      <c r="FG315" s="712"/>
      <c r="FH315" s="712"/>
      <c r="FI315" s="712"/>
      <c r="FJ315" s="712"/>
      <c r="FK315" s="712"/>
      <c r="FL315" s="712"/>
      <c r="FM315" s="712"/>
      <c r="FN315" s="712"/>
      <c r="FO315" s="712"/>
      <c r="FP315" s="712"/>
      <c r="FQ315" s="712"/>
      <c r="FR315" s="712"/>
      <c r="FS315" s="712"/>
      <c r="FT315" s="712"/>
      <c r="FU315" s="712"/>
      <c r="FV315" s="712"/>
      <c r="FW315" s="712"/>
      <c r="FX315" s="712"/>
      <c r="FY315" s="712"/>
      <c r="FZ315" s="712"/>
      <c r="GA315" s="712"/>
      <c r="GB315" s="712"/>
      <c r="GC315" s="712"/>
      <c r="GD315" s="712"/>
      <c r="GE315" s="712"/>
      <c r="GF315" s="712"/>
      <c r="GG315" s="712"/>
      <c r="GH315" s="712"/>
      <c r="GI315" s="712"/>
      <c r="GJ315" s="712"/>
      <c r="GK315" s="712"/>
      <c r="GL315" s="712"/>
      <c r="GM315" s="712"/>
      <c r="GN315" s="712"/>
      <c r="GO315" s="712"/>
      <c r="GP315" s="712"/>
      <c r="GQ315" s="712"/>
      <c r="GR315" s="712"/>
      <c r="GS315" s="712"/>
      <c r="GT315" s="712"/>
      <c r="GU315" s="712"/>
      <c r="GV315" s="712"/>
      <c r="GW315" s="712"/>
      <c r="GX315" s="712"/>
      <c r="GY315" s="712"/>
      <c r="GZ315" s="712"/>
      <c r="HA315" s="712"/>
      <c r="HB315" s="712"/>
      <c r="HC315" s="712"/>
      <c r="HD315" s="712"/>
      <c r="HE315" s="712"/>
      <c r="HF315" s="712"/>
      <c r="HG315" s="712"/>
      <c r="HH315" s="712"/>
      <c r="HI315" s="712"/>
      <c r="HJ315" s="712"/>
      <c r="HK315" s="712"/>
      <c r="HL315" s="712"/>
      <c r="HM315" s="712"/>
      <c r="HN315" s="712"/>
      <c r="HO315" s="712"/>
      <c r="HP315" s="712"/>
      <c r="HQ315" s="712"/>
      <c r="HR315" s="712"/>
      <c r="HS315" s="712"/>
      <c r="HT315" s="712"/>
      <c r="HU315" s="712"/>
      <c r="HV315" s="712"/>
      <c r="HW315" s="712"/>
      <c r="HX315" s="712"/>
      <c r="HY315" s="712"/>
      <c r="HZ315" s="712"/>
      <c r="IA315" s="712"/>
      <c r="IB315" s="712"/>
      <c r="IC315" s="712"/>
      <c r="ID315" s="712"/>
      <c r="IE315" s="712"/>
      <c r="IF315" s="712"/>
      <c r="IG315" s="712"/>
      <c r="IH315" s="712"/>
      <c r="II315" s="712"/>
      <c r="IJ315" s="712"/>
      <c r="IK315" s="712"/>
      <c r="IL315" s="712"/>
      <c r="IM315" s="712"/>
      <c r="IN315" s="712"/>
      <c r="IO315" s="712"/>
      <c r="IP315" s="712"/>
      <c r="IQ315" s="712"/>
      <c r="IR315" s="712"/>
      <c r="IS315" s="712"/>
      <c r="IT315" s="712"/>
    </row>
    <row r="316" spans="1:254" s="713" customFormat="1" ht="16.5" customHeight="1">
      <c r="A316" s="326">
        <v>306</v>
      </c>
      <c r="B316" s="503" t="s">
        <v>23</v>
      </c>
      <c r="C316" s="504" t="s">
        <v>413</v>
      </c>
      <c r="D316" s="512" t="s">
        <v>427</v>
      </c>
      <c r="E316" s="506"/>
      <c r="F316" s="507" t="s">
        <v>11</v>
      </c>
      <c r="G316" s="508"/>
      <c r="H316" s="509"/>
      <c r="I316" s="511"/>
      <c r="J316" s="714"/>
      <c r="K316" s="869"/>
      <c r="L316" s="712"/>
      <c r="M316" s="712"/>
      <c r="N316" s="712"/>
      <c r="O316" s="712"/>
      <c r="P316" s="712"/>
      <c r="Q316" s="712"/>
      <c r="R316" s="712"/>
      <c r="S316" s="712"/>
      <c r="T316" s="712"/>
      <c r="U316" s="712"/>
      <c r="V316" s="712"/>
      <c r="W316" s="712"/>
      <c r="X316" s="712"/>
      <c r="Y316" s="712"/>
      <c r="Z316" s="712"/>
      <c r="AA316" s="712"/>
      <c r="AB316" s="712"/>
      <c r="AC316" s="712"/>
      <c r="AD316" s="712"/>
      <c r="AE316" s="712"/>
      <c r="AF316" s="712"/>
      <c r="AG316" s="712"/>
      <c r="AH316" s="712"/>
      <c r="AI316" s="712"/>
      <c r="AJ316" s="712"/>
      <c r="AK316" s="712"/>
      <c r="AL316" s="712"/>
      <c r="AM316" s="712"/>
      <c r="AN316" s="712"/>
      <c r="AO316" s="712"/>
      <c r="AP316" s="712"/>
      <c r="AQ316" s="712"/>
      <c r="AR316" s="712"/>
      <c r="AS316" s="712"/>
      <c r="AT316" s="712"/>
      <c r="AU316" s="712"/>
      <c r="AV316" s="712"/>
      <c r="AW316" s="712"/>
      <c r="AX316" s="712"/>
      <c r="AY316" s="712"/>
      <c r="AZ316" s="712"/>
      <c r="BA316" s="712"/>
      <c r="BB316" s="712"/>
      <c r="BC316" s="712"/>
      <c r="BD316" s="712"/>
      <c r="BE316" s="712"/>
      <c r="BF316" s="712"/>
      <c r="BG316" s="712"/>
      <c r="BH316" s="712"/>
      <c r="BI316" s="712"/>
      <c r="BJ316" s="712"/>
      <c r="BK316" s="712"/>
      <c r="BL316" s="712"/>
      <c r="BM316" s="712"/>
      <c r="BN316" s="712"/>
      <c r="BO316" s="712"/>
      <c r="BP316" s="712"/>
      <c r="BQ316" s="712"/>
      <c r="BR316" s="712"/>
      <c r="BS316" s="712"/>
      <c r="BT316" s="712"/>
      <c r="BU316" s="712"/>
      <c r="BV316" s="712"/>
      <c r="BW316" s="712"/>
      <c r="BX316" s="712"/>
      <c r="BY316" s="712"/>
      <c r="BZ316" s="712"/>
      <c r="CA316" s="712"/>
      <c r="CB316" s="712"/>
      <c r="CC316" s="712"/>
      <c r="CD316" s="712"/>
      <c r="CE316" s="712"/>
      <c r="CF316" s="712"/>
      <c r="CG316" s="712"/>
      <c r="CH316" s="712"/>
      <c r="CI316" s="712"/>
      <c r="CJ316" s="712"/>
      <c r="CK316" s="712"/>
      <c r="CL316" s="712"/>
      <c r="CM316" s="712"/>
      <c r="CN316" s="712"/>
      <c r="CO316" s="712"/>
      <c r="CP316" s="712"/>
      <c r="CQ316" s="712"/>
      <c r="CR316" s="712"/>
      <c r="CS316" s="712"/>
      <c r="CT316" s="712"/>
      <c r="CU316" s="712"/>
      <c r="CV316" s="712"/>
      <c r="CW316" s="712"/>
      <c r="CX316" s="712"/>
      <c r="CY316" s="712"/>
      <c r="CZ316" s="712"/>
      <c r="DA316" s="712"/>
      <c r="DB316" s="712"/>
      <c r="DC316" s="712"/>
      <c r="DD316" s="712"/>
      <c r="DE316" s="712"/>
      <c r="DF316" s="712"/>
      <c r="DG316" s="712"/>
      <c r="DH316" s="712"/>
      <c r="DI316" s="712"/>
      <c r="DJ316" s="712"/>
      <c r="DK316" s="712"/>
      <c r="DL316" s="712"/>
      <c r="DM316" s="712"/>
      <c r="DN316" s="712"/>
      <c r="DO316" s="712"/>
      <c r="DP316" s="712"/>
      <c r="DQ316" s="712"/>
      <c r="DR316" s="712"/>
      <c r="DS316" s="712"/>
      <c r="DT316" s="712"/>
      <c r="DU316" s="712"/>
      <c r="DV316" s="712"/>
      <c r="DW316" s="712"/>
      <c r="DX316" s="712"/>
      <c r="DY316" s="712"/>
      <c r="DZ316" s="712"/>
      <c r="EA316" s="712"/>
      <c r="EB316" s="712"/>
      <c r="EC316" s="712"/>
      <c r="ED316" s="712"/>
      <c r="EE316" s="712"/>
      <c r="EF316" s="712"/>
      <c r="EG316" s="712"/>
      <c r="EH316" s="712"/>
      <c r="EI316" s="712"/>
      <c r="EJ316" s="712"/>
      <c r="EK316" s="712"/>
      <c r="EL316" s="712"/>
      <c r="EM316" s="712"/>
      <c r="EN316" s="712"/>
      <c r="EO316" s="712"/>
      <c r="EP316" s="712"/>
      <c r="EQ316" s="712"/>
      <c r="ER316" s="712"/>
      <c r="ES316" s="712"/>
      <c r="ET316" s="712"/>
      <c r="EU316" s="712"/>
      <c r="EV316" s="712"/>
      <c r="EW316" s="712"/>
      <c r="EX316" s="712"/>
      <c r="EY316" s="712"/>
      <c r="EZ316" s="712"/>
      <c r="FA316" s="712"/>
      <c r="FB316" s="712"/>
      <c r="FC316" s="712"/>
      <c r="FD316" s="712"/>
      <c r="FE316" s="712"/>
      <c r="FF316" s="712"/>
      <c r="FG316" s="712"/>
      <c r="FH316" s="712"/>
      <c r="FI316" s="712"/>
      <c r="FJ316" s="712"/>
      <c r="FK316" s="712"/>
      <c r="FL316" s="712"/>
      <c r="FM316" s="712"/>
      <c r="FN316" s="712"/>
      <c r="FO316" s="712"/>
      <c r="FP316" s="712"/>
      <c r="FQ316" s="712"/>
      <c r="FR316" s="712"/>
      <c r="FS316" s="712"/>
      <c r="FT316" s="712"/>
      <c r="FU316" s="712"/>
      <c r="FV316" s="712"/>
      <c r="FW316" s="712"/>
      <c r="FX316" s="712"/>
      <c r="FY316" s="712"/>
      <c r="FZ316" s="712"/>
      <c r="GA316" s="712"/>
      <c r="GB316" s="712"/>
      <c r="GC316" s="712"/>
      <c r="GD316" s="712"/>
      <c r="GE316" s="712"/>
      <c r="GF316" s="712"/>
      <c r="GG316" s="712"/>
      <c r="GH316" s="712"/>
      <c r="GI316" s="712"/>
      <c r="GJ316" s="712"/>
      <c r="GK316" s="712"/>
      <c r="GL316" s="712"/>
      <c r="GM316" s="712"/>
      <c r="GN316" s="712"/>
      <c r="GO316" s="712"/>
      <c r="GP316" s="712"/>
      <c r="GQ316" s="712"/>
      <c r="GR316" s="712"/>
      <c r="GS316" s="712"/>
      <c r="GT316" s="712"/>
      <c r="GU316" s="712"/>
      <c r="GV316" s="712"/>
      <c r="GW316" s="712"/>
      <c r="GX316" s="712"/>
      <c r="GY316" s="712"/>
      <c r="GZ316" s="712"/>
      <c r="HA316" s="712"/>
      <c r="HB316" s="712"/>
      <c r="HC316" s="712"/>
      <c r="HD316" s="712"/>
      <c r="HE316" s="712"/>
      <c r="HF316" s="712"/>
      <c r="HG316" s="712"/>
      <c r="HH316" s="712"/>
      <c r="HI316" s="712"/>
      <c r="HJ316" s="712"/>
      <c r="HK316" s="712"/>
      <c r="HL316" s="712"/>
      <c r="HM316" s="712"/>
      <c r="HN316" s="712"/>
      <c r="HO316" s="712"/>
      <c r="HP316" s="712"/>
      <c r="HQ316" s="712"/>
      <c r="HR316" s="712"/>
      <c r="HS316" s="712"/>
      <c r="HT316" s="712"/>
      <c r="HU316" s="712"/>
      <c r="HV316" s="712"/>
      <c r="HW316" s="712"/>
      <c r="HX316" s="712"/>
      <c r="HY316" s="712"/>
      <c r="HZ316" s="712"/>
      <c r="IA316" s="712"/>
      <c r="IB316" s="712"/>
      <c r="IC316" s="712"/>
      <c r="ID316" s="712"/>
      <c r="IE316" s="712"/>
      <c r="IF316" s="712"/>
      <c r="IG316" s="712"/>
      <c r="IH316" s="712"/>
      <c r="II316" s="712"/>
      <c r="IJ316" s="712"/>
      <c r="IK316" s="712"/>
      <c r="IL316" s="712"/>
      <c r="IM316" s="712"/>
      <c r="IN316" s="712"/>
      <c r="IO316" s="712"/>
      <c r="IP316" s="712"/>
      <c r="IQ316" s="712"/>
      <c r="IR316" s="712"/>
      <c r="IS316" s="712"/>
      <c r="IT316" s="712"/>
    </row>
    <row r="317" spans="1:254" s="713" customFormat="1" ht="16.5" customHeight="1">
      <c r="A317" s="326">
        <v>307</v>
      </c>
      <c r="B317" s="503" t="s">
        <v>23</v>
      </c>
      <c r="C317" s="504" t="s">
        <v>413</v>
      </c>
      <c r="D317" s="512" t="s">
        <v>428</v>
      </c>
      <c r="E317" s="506"/>
      <c r="F317" s="507" t="s">
        <v>11</v>
      </c>
      <c r="G317" s="508"/>
      <c r="H317" s="509"/>
      <c r="I317" s="511"/>
      <c r="J317" s="714"/>
      <c r="K317" s="869"/>
      <c r="L317" s="712"/>
      <c r="M317" s="712"/>
      <c r="N317" s="712"/>
      <c r="O317" s="712"/>
      <c r="P317" s="712"/>
      <c r="Q317" s="712"/>
      <c r="R317" s="712"/>
      <c r="S317" s="712"/>
      <c r="T317" s="712"/>
      <c r="U317" s="712"/>
      <c r="V317" s="712"/>
      <c r="W317" s="712"/>
      <c r="X317" s="712"/>
      <c r="Y317" s="712"/>
      <c r="Z317" s="712"/>
      <c r="AA317" s="712"/>
      <c r="AB317" s="712"/>
      <c r="AC317" s="712"/>
      <c r="AD317" s="712"/>
      <c r="AE317" s="712"/>
      <c r="AF317" s="712"/>
      <c r="AG317" s="712"/>
      <c r="AH317" s="712"/>
      <c r="AI317" s="712"/>
      <c r="AJ317" s="712"/>
      <c r="AK317" s="712"/>
      <c r="AL317" s="712"/>
      <c r="AM317" s="712"/>
      <c r="AN317" s="712"/>
      <c r="AO317" s="712"/>
      <c r="AP317" s="712"/>
      <c r="AQ317" s="712"/>
      <c r="AR317" s="712"/>
      <c r="AS317" s="712"/>
      <c r="AT317" s="712"/>
      <c r="AU317" s="712"/>
      <c r="AV317" s="712"/>
      <c r="AW317" s="712"/>
      <c r="AX317" s="712"/>
      <c r="AY317" s="712"/>
      <c r="AZ317" s="712"/>
      <c r="BA317" s="712"/>
      <c r="BB317" s="712"/>
      <c r="BC317" s="712"/>
      <c r="BD317" s="712"/>
      <c r="BE317" s="712"/>
      <c r="BF317" s="712"/>
      <c r="BG317" s="712"/>
      <c r="BH317" s="712"/>
      <c r="BI317" s="712"/>
      <c r="BJ317" s="712"/>
      <c r="BK317" s="712"/>
      <c r="BL317" s="712"/>
      <c r="BM317" s="712"/>
      <c r="BN317" s="712"/>
      <c r="BO317" s="712"/>
      <c r="BP317" s="712"/>
      <c r="BQ317" s="712"/>
      <c r="BR317" s="712"/>
      <c r="BS317" s="712"/>
      <c r="BT317" s="712"/>
      <c r="BU317" s="712"/>
      <c r="BV317" s="712"/>
      <c r="BW317" s="712"/>
      <c r="BX317" s="712"/>
      <c r="BY317" s="712"/>
      <c r="BZ317" s="712"/>
      <c r="CA317" s="712"/>
      <c r="CB317" s="712"/>
      <c r="CC317" s="712"/>
      <c r="CD317" s="712"/>
      <c r="CE317" s="712"/>
      <c r="CF317" s="712"/>
      <c r="CG317" s="712"/>
      <c r="CH317" s="712"/>
      <c r="CI317" s="712"/>
      <c r="CJ317" s="712"/>
      <c r="CK317" s="712"/>
      <c r="CL317" s="712"/>
      <c r="CM317" s="712"/>
      <c r="CN317" s="712"/>
      <c r="CO317" s="712"/>
      <c r="CP317" s="712"/>
      <c r="CQ317" s="712"/>
      <c r="CR317" s="712"/>
      <c r="CS317" s="712"/>
      <c r="CT317" s="712"/>
      <c r="CU317" s="712"/>
      <c r="CV317" s="712"/>
      <c r="CW317" s="712"/>
      <c r="CX317" s="712"/>
      <c r="CY317" s="712"/>
      <c r="CZ317" s="712"/>
      <c r="DA317" s="712"/>
      <c r="DB317" s="712"/>
      <c r="DC317" s="712"/>
      <c r="DD317" s="712"/>
      <c r="DE317" s="712"/>
      <c r="DF317" s="712"/>
      <c r="DG317" s="712"/>
      <c r="DH317" s="712"/>
      <c r="DI317" s="712"/>
      <c r="DJ317" s="712"/>
      <c r="DK317" s="712"/>
      <c r="DL317" s="712"/>
      <c r="DM317" s="712"/>
      <c r="DN317" s="712"/>
      <c r="DO317" s="712"/>
      <c r="DP317" s="712"/>
      <c r="DQ317" s="712"/>
      <c r="DR317" s="712"/>
      <c r="DS317" s="712"/>
      <c r="DT317" s="712"/>
      <c r="DU317" s="712"/>
      <c r="DV317" s="712"/>
      <c r="DW317" s="712"/>
      <c r="DX317" s="712"/>
      <c r="DY317" s="712"/>
      <c r="DZ317" s="712"/>
      <c r="EA317" s="712"/>
      <c r="EB317" s="712"/>
      <c r="EC317" s="712"/>
      <c r="ED317" s="712"/>
      <c r="EE317" s="712"/>
      <c r="EF317" s="712"/>
      <c r="EG317" s="712"/>
      <c r="EH317" s="712"/>
      <c r="EI317" s="712"/>
      <c r="EJ317" s="712"/>
      <c r="EK317" s="712"/>
      <c r="EL317" s="712"/>
      <c r="EM317" s="712"/>
      <c r="EN317" s="712"/>
      <c r="EO317" s="712"/>
      <c r="EP317" s="712"/>
      <c r="EQ317" s="712"/>
      <c r="ER317" s="712"/>
      <c r="ES317" s="712"/>
      <c r="ET317" s="712"/>
      <c r="EU317" s="712"/>
      <c r="EV317" s="712"/>
      <c r="EW317" s="712"/>
      <c r="EX317" s="712"/>
      <c r="EY317" s="712"/>
      <c r="EZ317" s="712"/>
      <c r="FA317" s="712"/>
      <c r="FB317" s="712"/>
      <c r="FC317" s="712"/>
      <c r="FD317" s="712"/>
      <c r="FE317" s="712"/>
      <c r="FF317" s="712"/>
      <c r="FG317" s="712"/>
      <c r="FH317" s="712"/>
      <c r="FI317" s="712"/>
      <c r="FJ317" s="712"/>
      <c r="FK317" s="712"/>
      <c r="FL317" s="712"/>
      <c r="FM317" s="712"/>
      <c r="FN317" s="712"/>
      <c r="FO317" s="712"/>
      <c r="FP317" s="712"/>
      <c r="FQ317" s="712"/>
      <c r="FR317" s="712"/>
      <c r="FS317" s="712"/>
      <c r="FT317" s="712"/>
      <c r="FU317" s="712"/>
      <c r="FV317" s="712"/>
      <c r="FW317" s="712"/>
      <c r="FX317" s="712"/>
      <c r="FY317" s="712"/>
      <c r="FZ317" s="712"/>
      <c r="GA317" s="712"/>
      <c r="GB317" s="712"/>
      <c r="GC317" s="712"/>
      <c r="GD317" s="712"/>
      <c r="GE317" s="712"/>
      <c r="GF317" s="712"/>
      <c r="GG317" s="712"/>
      <c r="GH317" s="712"/>
      <c r="GI317" s="712"/>
      <c r="GJ317" s="712"/>
      <c r="GK317" s="712"/>
      <c r="GL317" s="712"/>
      <c r="GM317" s="712"/>
      <c r="GN317" s="712"/>
      <c r="GO317" s="712"/>
      <c r="GP317" s="712"/>
      <c r="GQ317" s="712"/>
      <c r="GR317" s="712"/>
      <c r="GS317" s="712"/>
      <c r="GT317" s="712"/>
      <c r="GU317" s="712"/>
      <c r="GV317" s="712"/>
      <c r="GW317" s="712"/>
      <c r="GX317" s="712"/>
      <c r="GY317" s="712"/>
      <c r="GZ317" s="712"/>
      <c r="HA317" s="712"/>
      <c r="HB317" s="712"/>
      <c r="HC317" s="712"/>
      <c r="HD317" s="712"/>
      <c r="HE317" s="712"/>
      <c r="HF317" s="712"/>
      <c r="HG317" s="712"/>
      <c r="HH317" s="712"/>
      <c r="HI317" s="712"/>
      <c r="HJ317" s="712"/>
      <c r="HK317" s="712"/>
      <c r="HL317" s="712"/>
      <c r="HM317" s="712"/>
      <c r="HN317" s="712"/>
      <c r="HO317" s="712"/>
      <c r="HP317" s="712"/>
      <c r="HQ317" s="712"/>
      <c r="HR317" s="712"/>
      <c r="HS317" s="712"/>
      <c r="HT317" s="712"/>
      <c r="HU317" s="712"/>
      <c r="HV317" s="712"/>
      <c r="HW317" s="712"/>
      <c r="HX317" s="712"/>
      <c r="HY317" s="712"/>
      <c r="HZ317" s="712"/>
      <c r="IA317" s="712"/>
      <c r="IB317" s="712"/>
      <c r="IC317" s="712"/>
      <c r="ID317" s="712"/>
      <c r="IE317" s="712"/>
      <c r="IF317" s="712"/>
      <c r="IG317" s="712"/>
      <c r="IH317" s="712"/>
      <c r="II317" s="712"/>
      <c r="IJ317" s="712"/>
      <c r="IK317" s="712"/>
      <c r="IL317" s="712"/>
      <c r="IM317" s="712"/>
      <c r="IN317" s="712"/>
      <c r="IO317" s="712"/>
      <c r="IP317" s="712"/>
      <c r="IQ317" s="712"/>
      <c r="IR317" s="712"/>
      <c r="IS317" s="712"/>
      <c r="IT317" s="712"/>
    </row>
    <row r="318" spans="1:254" s="713" customFormat="1" ht="16.5" customHeight="1">
      <c r="A318" s="326">
        <v>308</v>
      </c>
      <c r="B318" s="503" t="s">
        <v>23</v>
      </c>
      <c r="C318" s="504" t="s">
        <v>413</v>
      </c>
      <c r="D318" s="512" t="s">
        <v>429</v>
      </c>
      <c r="E318" s="506"/>
      <c r="F318" s="507" t="s">
        <v>11</v>
      </c>
      <c r="G318" s="508"/>
      <c r="H318" s="509"/>
      <c r="I318" s="511"/>
      <c r="J318" s="714"/>
      <c r="K318" s="869"/>
      <c r="L318" s="712"/>
      <c r="M318" s="712"/>
      <c r="N318" s="712"/>
      <c r="O318" s="712"/>
      <c r="P318" s="712"/>
      <c r="Q318" s="712"/>
      <c r="R318" s="712"/>
      <c r="S318" s="712"/>
      <c r="T318" s="712"/>
      <c r="U318" s="712"/>
      <c r="V318" s="712"/>
      <c r="W318" s="712"/>
      <c r="X318" s="712"/>
      <c r="Y318" s="712"/>
      <c r="Z318" s="712"/>
      <c r="AA318" s="712"/>
      <c r="AB318" s="712"/>
      <c r="AC318" s="712"/>
      <c r="AD318" s="712"/>
      <c r="AE318" s="712"/>
      <c r="AF318" s="712"/>
      <c r="AG318" s="712"/>
      <c r="AH318" s="712"/>
      <c r="AI318" s="712"/>
      <c r="AJ318" s="712"/>
      <c r="AK318" s="712"/>
      <c r="AL318" s="712"/>
      <c r="AM318" s="712"/>
      <c r="AN318" s="712"/>
      <c r="AO318" s="712"/>
      <c r="AP318" s="712"/>
      <c r="AQ318" s="712"/>
      <c r="AR318" s="712"/>
      <c r="AS318" s="712"/>
      <c r="AT318" s="712"/>
      <c r="AU318" s="712"/>
      <c r="AV318" s="712"/>
      <c r="AW318" s="712"/>
      <c r="AX318" s="712"/>
      <c r="AY318" s="712"/>
      <c r="AZ318" s="712"/>
      <c r="BA318" s="712"/>
      <c r="BB318" s="712"/>
      <c r="BC318" s="712"/>
      <c r="BD318" s="712"/>
      <c r="BE318" s="712"/>
      <c r="BF318" s="712"/>
      <c r="BG318" s="712"/>
      <c r="BH318" s="712"/>
      <c r="BI318" s="712"/>
      <c r="BJ318" s="712"/>
      <c r="BK318" s="712"/>
      <c r="BL318" s="712"/>
      <c r="BM318" s="712"/>
      <c r="BN318" s="712"/>
      <c r="BO318" s="712"/>
      <c r="BP318" s="712"/>
      <c r="BQ318" s="712"/>
      <c r="BR318" s="712"/>
      <c r="BS318" s="712"/>
      <c r="BT318" s="712"/>
      <c r="BU318" s="712"/>
      <c r="BV318" s="712"/>
      <c r="BW318" s="712"/>
      <c r="BX318" s="712"/>
      <c r="BY318" s="712"/>
      <c r="BZ318" s="712"/>
      <c r="CA318" s="712"/>
      <c r="CB318" s="712"/>
      <c r="CC318" s="712"/>
      <c r="CD318" s="712"/>
      <c r="CE318" s="712"/>
      <c r="CF318" s="712"/>
      <c r="CG318" s="712"/>
      <c r="CH318" s="712"/>
      <c r="CI318" s="712"/>
      <c r="CJ318" s="712"/>
      <c r="CK318" s="712"/>
      <c r="CL318" s="712"/>
      <c r="CM318" s="712"/>
      <c r="CN318" s="712"/>
      <c r="CO318" s="712"/>
      <c r="CP318" s="712"/>
      <c r="CQ318" s="712"/>
      <c r="CR318" s="712"/>
      <c r="CS318" s="712"/>
      <c r="CT318" s="712"/>
      <c r="CU318" s="712"/>
      <c r="CV318" s="712"/>
      <c r="CW318" s="712"/>
      <c r="CX318" s="712"/>
      <c r="CY318" s="712"/>
      <c r="CZ318" s="712"/>
      <c r="DA318" s="712"/>
      <c r="DB318" s="712"/>
      <c r="DC318" s="712"/>
      <c r="DD318" s="712"/>
      <c r="DE318" s="712"/>
      <c r="DF318" s="712"/>
      <c r="DG318" s="712"/>
      <c r="DH318" s="712"/>
      <c r="DI318" s="712"/>
      <c r="DJ318" s="712"/>
      <c r="DK318" s="712"/>
      <c r="DL318" s="712"/>
      <c r="DM318" s="712"/>
      <c r="DN318" s="712"/>
      <c r="DO318" s="712"/>
      <c r="DP318" s="712"/>
      <c r="DQ318" s="712"/>
      <c r="DR318" s="712"/>
      <c r="DS318" s="712"/>
      <c r="DT318" s="712"/>
      <c r="DU318" s="712"/>
      <c r="DV318" s="712"/>
      <c r="DW318" s="712"/>
      <c r="DX318" s="712"/>
      <c r="DY318" s="712"/>
      <c r="DZ318" s="712"/>
      <c r="EA318" s="712"/>
      <c r="EB318" s="712"/>
      <c r="EC318" s="712"/>
      <c r="ED318" s="712"/>
      <c r="EE318" s="712"/>
      <c r="EF318" s="712"/>
      <c r="EG318" s="712"/>
      <c r="EH318" s="712"/>
      <c r="EI318" s="712"/>
      <c r="EJ318" s="712"/>
      <c r="EK318" s="712"/>
      <c r="EL318" s="712"/>
      <c r="EM318" s="712"/>
      <c r="EN318" s="712"/>
      <c r="EO318" s="712"/>
      <c r="EP318" s="712"/>
      <c r="EQ318" s="712"/>
      <c r="ER318" s="712"/>
      <c r="ES318" s="712"/>
      <c r="ET318" s="712"/>
      <c r="EU318" s="712"/>
      <c r="EV318" s="712"/>
      <c r="EW318" s="712"/>
      <c r="EX318" s="712"/>
      <c r="EY318" s="712"/>
      <c r="EZ318" s="712"/>
      <c r="FA318" s="712"/>
      <c r="FB318" s="712"/>
      <c r="FC318" s="712"/>
      <c r="FD318" s="712"/>
      <c r="FE318" s="712"/>
      <c r="FF318" s="712"/>
      <c r="FG318" s="712"/>
      <c r="FH318" s="712"/>
      <c r="FI318" s="712"/>
      <c r="FJ318" s="712"/>
      <c r="FK318" s="712"/>
      <c r="FL318" s="712"/>
      <c r="FM318" s="712"/>
      <c r="FN318" s="712"/>
      <c r="FO318" s="712"/>
      <c r="FP318" s="712"/>
      <c r="FQ318" s="712"/>
      <c r="FR318" s="712"/>
      <c r="FS318" s="712"/>
      <c r="FT318" s="712"/>
      <c r="FU318" s="712"/>
      <c r="FV318" s="712"/>
      <c r="FW318" s="712"/>
      <c r="FX318" s="712"/>
      <c r="FY318" s="712"/>
      <c r="FZ318" s="712"/>
      <c r="GA318" s="712"/>
      <c r="GB318" s="712"/>
      <c r="GC318" s="712"/>
      <c r="GD318" s="712"/>
      <c r="GE318" s="712"/>
      <c r="GF318" s="712"/>
      <c r="GG318" s="712"/>
      <c r="GH318" s="712"/>
      <c r="GI318" s="712"/>
      <c r="GJ318" s="712"/>
      <c r="GK318" s="712"/>
      <c r="GL318" s="712"/>
      <c r="GM318" s="712"/>
      <c r="GN318" s="712"/>
      <c r="GO318" s="712"/>
      <c r="GP318" s="712"/>
      <c r="GQ318" s="712"/>
      <c r="GR318" s="712"/>
      <c r="GS318" s="712"/>
      <c r="GT318" s="712"/>
      <c r="GU318" s="712"/>
      <c r="GV318" s="712"/>
      <c r="GW318" s="712"/>
      <c r="GX318" s="712"/>
      <c r="GY318" s="712"/>
      <c r="GZ318" s="712"/>
      <c r="HA318" s="712"/>
      <c r="HB318" s="712"/>
      <c r="HC318" s="712"/>
      <c r="HD318" s="712"/>
      <c r="HE318" s="712"/>
      <c r="HF318" s="712"/>
      <c r="HG318" s="712"/>
      <c r="HH318" s="712"/>
      <c r="HI318" s="712"/>
      <c r="HJ318" s="712"/>
      <c r="HK318" s="712"/>
      <c r="HL318" s="712"/>
      <c r="HM318" s="712"/>
      <c r="HN318" s="712"/>
      <c r="HO318" s="712"/>
      <c r="HP318" s="712"/>
      <c r="HQ318" s="712"/>
      <c r="HR318" s="712"/>
      <c r="HS318" s="712"/>
      <c r="HT318" s="712"/>
      <c r="HU318" s="712"/>
      <c r="HV318" s="712"/>
      <c r="HW318" s="712"/>
      <c r="HX318" s="712"/>
      <c r="HY318" s="712"/>
      <c r="HZ318" s="712"/>
      <c r="IA318" s="712"/>
      <c r="IB318" s="712"/>
      <c r="IC318" s="712"/>
      <c r="ID318" s="712"/>
      <c r="IE318" s="712"/>
      <c r="IF318" s="712"/>
      <c r="IG318" s="712"/>
      <c r="IH318" s="712"/>
      <c r="II318" s="712"/>
      <c r="IJ318" s="712"/>
      <c r="IK318" s="712"/>
      <c r="IL318" s="712"/>
      <c r="IM318" s="712"/>
      <c r="IN318" s="712"/>
      <c r="IO318" s="712"/>
      <c r="IP318" s="712"/>
      <c r="IQ318" s="712"/>
      <c r="IR318" s="712"/>
      <c r="IS318" s="712"/>
      <c r="IT318" s="712"/>
    </row>
    <row r="319" spans="1:254" s="713" customFormat="1" ht="16.5" customHeight="1">
      <c r="A319" s="326">
        <v>309</v>
      </c>
      <c r="B319" s="503" t="s">
        <v>23</v>
      </c>
      <c r="C319" s="504" t="s">
        <v>413</v>
      </c>
      <c r="D319" s="512" t="s">
        <v>430</v>
      </c>
      <c r="E319" s="506"/>
      <c r="F319" s="507" t="s">
        <v>11</v>
      </c>
      <c r="G319" s="508"/>
      <c r="H319" s="509"/>
      <c r="I319" s="511"/>
      <c r="J319" s="714"/>
      <c r="K319" s="869"/>
      <c r="L319" s="712"/>
      <c r="M319" s="712"/>
      <c r="N319" s="712"/>
      <c r="O319" s="712"/>
      <c r="P319" s="712"/>
      <c r="Q319" s="712"/>
      <c r="R319" s="712"/>
      <c r="S319" s="712"/>
      <c r="T319" s="712"/>
      <c r="U319" s="712"/>
      <c r="V319" s="712"/>
      <c r="W319" s="712"/>
      <c r="X319" s="712"/>
      <c r="Y319" s="712"/>
      <c r="Z319" s="712"/>
      <c r="AA319" s="712"/>
      <c r="AB319" s="712"/>
      <c r="AC319" s="712"/>
      <c r="AD319" s="712"/>
      <c r="AE319" s="712"/>
      <c r="AF319" s="712"/>
      <c r="AG319" s="712"/>
      <c r="AH319" s="712"/>
      <c r="AI319" s="712"/>
      <c r="AJ319" s="712"/>
      <c r="AK319" s="712"/>
      <c r="AL319" s="712"/>
      <c r="AM319" s="712"/>
      <c r="AN319" s="712"/>
      <c r="AO319" s="712"/>
      <c r="AP319" s="712"/>
      <c r="AQ319" s="712"/>
      <c r="AR319" s="712"/>
      <c r="AS319" s="712"/>
      <c r="AT319" s="712"/>
      <c r="AU319" s="712"/>
      <c r="AV319" s="712"/>
      <c r="AW319" s="712"/>
      <c r="AX319" s="712"/>
      <c r="AY319" s="712"/>
      <c r="AZ319" s="712"/>
      <c r="BA319" s="712"/>
      <c r="BB319" s="712"/>
      <c r="BC319" s="712"/>
      <c r="BD319" s="712"/>
      <c r="BE319" s="712"/>
      <c r="BF319" s="712"/>
      <c r="BG319" s="712"/>
      <c r="BH319" s="712"/>
      <c r="BI319" s="712"/>
      <c r="BJ319" s="712"/>
      <c r="BK319" s="712"/>
      <c r="BL319" s="712"/>
      <c r="BM319" s="712"/>
      <c r="BN319" s="712"/>
      <c r="BO319" s="712"/>
      <c r="BP319" s="712"/>
      <c r="BQ319" s="712"/>
      <c r="BR319" s="712"/>
      <c r="BS319" s="712"/>
      <c r="BT319" s="712"/>
      <c r="BU319" s="712"/>
      <c r="BV319" s="712"/>
      <c r="BW319" s="712"/>
      <c r="BX319" s="712"/>
      <c r="BY319" s="712"/>
      <c r="BZ319" s="712"/>
      <c r="CA319" s="712"/>
      <c r="CB319" s="712"/>
      <c r="CC319" s="712"/>
      <c r="CD319" s="712"/>
      <c r="CE319" s="712"/>
      <c r="CF319" s="712"/>
      <c r="CG319" s="712"/>
      <c r="CH319" s="712"/>
      <c r="CI319" s="712"/>
      <c r="CJ319" s="712"/>
      <c r="CK319" s="712"/>
      <c r="CL319" s="712"/>
      <c r="CM319" s="712"/>
      <c r="CN319" s="712"/>
      <c r="CO319" s="712"/>
      <c r="CP319" s="712"/>
      <c r="CQ319" s="712"/>
      <c r="CR319" s="712"/>
      <c r="CS319" s="712"/>
      <c r="CT319" s="712"/>
      <c r="CU319" s="712"/>
      <c r="CV319" s="712"/>
      <c r="CW319" s="712"/>
      <c r="CX319" s="712"/>
      <c r="CY319" s="712"/>
      <c r="CZ319" s="712"/>
      <c r="DA319" s="712"/>
      <c r="DB319" s="712"/>
      <c r="DC319" s="712"/>
      <c r="DD319" s="712"/>
      <c r="DE319" s="712"/>
      <c r="DF319" s="712"/>
      <c r="DG319" s="712"/>
      <c r="DH319" s="712"/>
      <c r="DI319" s="712"/>
      <c r="DJ319" s="712"/>
      <c r="DK319" s="712"/>
      <c r="DL319" s="712"/>
      <c r="DM319" s="712"/>
      <c r="DN319" s="712"/>
      <c r="DO319" s="712"/>
      <c r="DP319" s="712"/>
      <c r="DQ319" s="712"/>
      <c r="DR319" s="712"/>
      <c r="DS319" s="712"/>
      <c r="DT319" s="712"/>
      <c r="DU319" s="712"/>
      <c r="DV319" s="712"/>
      <c r="DW319" s="712"/>
      <c r="DX319" s="712"/>
      <c r="DY319" s="712"/>
      <c r="DZ319" s="712"/>
      <c r="EA319" s="712"/>
      <c r="EB319" s="712"/>
      <c r="EC319" s="712"/>
      <c r="ED319" s="712"/>
      <c r="EE319" s="712"/>
      <c r="EF319" s="712"/>
      <c r="EG319" s="712"/>
      <c r="EH319" s="712"/>
      <c r="EI319" s="712"/>
      <c r="EJ319" s="712"/>
      <c r="EK319" s="712"/>
      <c r="EL319" s="712"/>
      <c r="EM319" s="712"/>
      <c r="EN319" s="712"/>
      <c r="EO319" s="712"/>
      <c r="EP319" s="712"/>
      <c r="EQ319" s="712"/>
      <c r="ER319" s="712"/>
      <c r="ES319" s="712"/>
      <c r="ET319" s="712"/>
      <c r="EU319" s="712"/>
      <c r="EV319" s="712"/>
      <c r="EW319" s="712"/>
      <c r="EX319" s="712"/>
      <c r="EY319" s="712"/>
      <c r="EZ319" s="712"/>
      <c r="FA319" s="712"/>
      <c r="FB319" s="712"/>
      <c r="FC319" s="712"/>
      <c r="FD319" s="712"/>
      <c r="FE319" s="712"/>
      <c r="FF319" s="712"/>
      <c r="FG319" s="712"/>
      <c r="FH319" s="712"/>
      <c r="FI319" s="712"/>
      <c r="FJ319" s="712"/>
      <c r="FK319" s="712"/>
      <c r="FL319" s="712"/>
      <c r="FM319" s="712"/>
      <c r="FN319" s="712"/>
      <c r="FO319" s="712"/>
      <c r="FP319" s="712"/>
      <c r="FQ319" s="712"/>
      <c r="FR319" s="712"/>
      <c r="FS319" s="712"/>
      <c r="FT319" s="712"/>
      <c r="FU319" s="712"/>
      <c r="FV319" s="712"/>
      <c r="FW319" s="712"/>
      <c r="FX319" s="712"/>
      <c r="FY319" s="712"/>
      <c r="FZ319" s="712"/>
      <c r="GA319" s="712"/>
      <c r="GB319" s="712"/>
      <c r="GC319" s="712"/>
      <c r="GD319" s="712"/>
      <c r="GE319" s="712"/>
      <c r="GF319" s="712"/>
      <c r="GG319" s="712"/>
      <c r="GH319" s="712"/>
      <c r="GI319" s="712"/>
      <c r="GJ319" s="712"/>
      <c r="GK319" s="712"/>
      <c r="GL319" s="712"/>
      <c r="GM319" s="712"/>
      <c r="GN319" s="712"/>
      <c r="GO319" s="712"/>
      <c r="GP319" s="712"/>
      <c r="GQ319" s="712"/>
      <c r="GR319" s="712"/>
      <c r="GS319" s="712"/>
      <c r="GT319" s="712"/>
      <c r="GU319" s="712"/>
      <c r="GV319" s="712"/>
      <c r="GW319" s="712"/>
      <c r="GX319" s="712"/>
      <c r="GY319" s="712"/>
      <c r="GZ319" s="712"/>
      <c r="HA319" s="712"/>
      <c r="HB319" s="712"/>
      <c r="HC319" s="712"/>
      <c r="HD319" s="712"/>
      <c r="HE319" s="712"/>
      <c r="HF319" s="712"/>
      <c r="HG319" s="712"/>
      <c r="HH319" s="712"/>
      <c r="HI319" s="712"/>
      <c r="HJ319" s="712"/>
      <c r="HK319" s="712"/>
      <c r="HL319" s="712"/>
      <c r="HM319" s="712"/>
      <c r="HN319" s="712"/>
      <c r="HO319" s="712"/>
      <c r="HP319" s="712"/>
      <c r="HQ319" s="712"/>
      <c r="HR319" s="712"/>
      <c r="HS319" s="712"/>
      <c r="HT319" s="712"/>
      <c r="HU319" s="712"/>
      <c r="HV319" s="712"/>
      <c r="HW319" s="712"/>
      <c r="HX319" s="712"/>
      <c r="HY319" s="712"/>
      <c r="HZ319" s="712"/>
      <c r="IA319" s="712"/>
      <c r="IB319" s="712"/>
      <c r="IC319" s="712"/>
      <c r="ID319" s="712"/>
      <c r="IE319" s="712"/>
      <c r="IF319" s="712"/>
      <c r="IG319" s="712"/>
      <c r="IH319" s="712"/>
      <c r="II319" s="712"/>
      <c r="IJ319" s="712"/>
      <c r="IK319" s="712"/>
      <c r="IL319" s="712"/>
      <c r="IM319" s="712"/>
      <c r="IN319" s="712"/>
      <c r="IO319" s="712"/>
      <c r="IP319" s="712"/>
      <c r="IQ319" s="712"/>
      <c r="IR319" s="712"/>
      <c r="IS319" s="712"/>
      <c r="IT319" s="712"/>
    </row>
    <row r="320" spans="1:254" s="713" customFormat="1" ht="16.5" customHeight="1">
      <c r="A320" s="326">
        <v>310</v>
      </c>
      <c r="B320" s="503" t="s">
        <v>23</v>
      </c>
      <c r="C320" s="504" t="s">
        <v>413</v>
      </c>
      <c r="D320" s="512" t="s">
        <v>431</v>
      </c>
      <c r="E320" s="506"/>
      <c r="F320" s="507" t="s">
        <v>11</v>
      </c>
      <c r="G320" s="508"/>
      <c r="H320" s="509"/>
      <c r="I320" s="511"/>
      <c r="J320" s="714"/>
      <c r="K320" s="869"/>
      <c r="L320" s="712"/>
      <c r="M320" s="712"/>
      <c r="N320" s="712"/>
      <c r="O320" s="712"/>
      <c r="P320" s="712"/>
      <c r="Q320" s="712"/>
      <c r="R320" s="712"/>
      <c r="S320" s="712"/>
      <c r="T320" s="712"/>
      <c r="U320" s="712"/>
      <c r="V320" s="712"/>
      <c r="W320" s="712"/>
      <c r="X320" s="712"/>
      <c r="Y320" s="712"/>
      <c r="Z320" s="712"/>
      <c r="AA320" s="712"/>
      <c r="AB320" s="712"/>
      <c r="AC320" s="712"/>
      <c r="AD320" s="712"/>
      <c r="AE320" s="712"/>
      <c r="AF320" s="712"/>
      <c r="AG320" s="712"/>
      <c r="AH320" s="712"/>
      <c r="AI320" s="712"/>
      <c r="AJ320" s="712"/>
      <c r="AK320" s="712"/>
      <c r="AL320" s="712"/>
      <c r="AM320" s="712"/>
      <c r="AN320" s="712"/>
      <c r="AO320" s="712"/>
      <c r="AP320" s="712"/>
      <c r="AQ320" s="712"/>
      <c r="AR320" s="712"/>
      <c r="AS320" s="712"/>
      <c r="AT320" s="712"/>
      <c r="AU320" s="712"/>
      <c r="AV320" s="712"/>
      <c r="AW320" s="712"/>
      <c r="AX320" s="712"/>
      <c r="AY320" s="712"/>
      <c r="AZ320" s="712"/>
      <c r="BA320" s="712"/>
      <c r="BB320" s="712"/>
      <c r="BC320" s="712"/>
      <c r="BD320" s="712"/>
      <c r="BE320" s="712"/>
      <c r="BF320" s="712"/>
      <c r="BG320" s="712"/>
      <c r="BH320" s="712"/>
      <c r="BI320" s="712"/>
      <c r="BJ320" s="712"/>
      <c r="BK320" s="712"/>
      <c r="BL320" s="712"/>
      <c r="BM320" s="712"/>
      <c r="BN320" s="712"/>
      <c r="BO320" s="712"/>
      <c r="BP320" s="712"/>
      <c r="BQ320" s="712"/>
      <c r="BR320" s="712"/>
      <c r="BS320" s="712"/>
      <c r="BT320" s="712"/>
      <c r="BU320" s="712"/>
      <c r="BV320" s="712"/>
      <c r="BW320" s="712"/>
      <c r="BX320" s="712"/>
      <c r="BY320" s="712"/>
      <c r="BZ320" s="712"/>
      <c r="CA320" s="712"/>
      <c r="CB320" s="712"/>
      <c r="CC320" s="712"/>
      <c r="CD320" s="712"/>
      <c r="CE320" s="712"/>
      <c r="CF320" s="712"/>
      <c r="CG320" s="712"/>
      <c r="CH320" s="712"/>
      <c r="CI320" s="712"/>
      <c r="CJ320" s="712"/>
      <c r="CK320" s="712"/>
      <c r="CL320" s="712"/>
      <c r="CM320" s="712"/>
      <c r="CN320" s="712"/>
      <c r="CO320" s="712"/>
      <c r="CP320" s="712"/>
      <c r="CQ320" s="712"/>
      <c r="CR320" s="712"/>
      <c r="CS320" s="712"/>
      <c r="CT320" s="712"/>
      <c r="CU320" s="712"/>
      <c r="CV320" s="712"/>
      <c r="CW320" s="712"/>
      <c r="CX320" s="712"/>
      <c r="CY320" s="712"/>
      <c r="CZ320" s="712"/>
      <c r="DA320" s="712"/>
      <c r="DB320" s="712"/>
      <c r="DC320" s="712"/>
      <c r="DD320" s="712"/>
      <c r="DE320" s="712"/>
      <c r="DF320" s="712"/>
      <c r="DG320" s="712"/>
      <c r="DH320" s="712"/>
      <c r="DI320" s="712"/>
      <c r="DJ320" s="712"/>
      <c r="DK320" s="712"/>
      <c r="DL320" s="712"/>
      <c r="DM320" s="712"/>
      <c r="DN320" s="712"/>
      <c r="DO320" s="712"/>
      <c r="DP320" s="712"/>
      <c r="DQ320" s="712"/>
      <c r="DR320" s="712"/>
      <c r="DS320" s="712"/>
      <c r="DT320" s="712"/>
      <c r="DU320" s="712"/>
      <c r="DV320" s="712"/>
      <c r="DW320" s="712"/>
      <c r="DX320" s="712"/>
      <c r="DY320" s="712"/>
      <c r="DZ320" s="712"/>
      <c r="EA320" s="712"/>
      <c r="EB320" s="712"/>
      <c r="EC320" s="712"/>
      <c r="ED320" s="712"/>
      <c r="EE320" s="712"/>
      <c r="EF320" s="712"/>
      <c r="EG320" s="712"/>
      <c r="EH320" s="712"/>
      <c r="EI320" s="712"/>
      <c r="EJ320" s="712"/>
      <c r="EK320" s="712"/>
      <c r="EL320" s="712"/>
      <c r="EM320" s="712"/>
      <c r="EN320" s="712"/>
      <c r="EO320" s="712"/>
      <c r="EP320" s="712"/>
      <c r="EQ320" s="712"/>
      <c r="ER320" s="712"/>
      <c r="ES320" s="712"/>
      <c r="ET320" s="712"/>
      <c r="EU320" s="712"/>
      <c r="EV320" s="712"/>
      <c r="EW320" s="712"/>
      <c r="EX320" s="712"/>
      <c r="EY320" s="712"/>
      <c r="EZ320" s="712"/>
      <c r="FA320" s="712"/>
      <c r="FB320" s="712"/>
      <c r="FC320" s="712"/>
      <c r="FD320" s="712"/>
      <c r="FE320" s="712"/>
      <c r="FF320" s="712"/>
      <c r="FG320" s="712"/>
      <c r="FH320" s="712"/>
      <c r="FI320" s="712"/>
      <c r="FJ320" s="712"/>
      <c r="FK320" s="712"/>
      <c r="FL320" s="712"/>
      <c r="FM320" s="712"/>
      <c r="FN320" s="712"/>
      <c r="FO320" s="712"/>
      <c r="FP320" s="712"/>
      <c r="FQ320" s="712"/>
      <c r="FR320" s="712"/>
      <c r="FS320" s="712"/>
      <c r="FT320" s="712"/>
      <c r="FU320" s="712"/>
      <c r="FV320" s="712"/>
      <c r="FW320" s="712"/>
      <c r="FX320" s="712"/>
      <c r="FY320" s="712"/>
      <c r="FZ320" s="712"/>
      <c r="GA320" s="712"/>
      <c r="GB320" s="712"/>
      <c r="GC320" s="712"/>
      <c r="GD320" s="712"/>
      <c r="GE320" s="712"/>
      <c r="GF320" s="712"/>
      <c r="GG320" s="712"/>
      <c r="GH320" s="712"/>
      <c r="GI320" s="712"/>
      <c r="GJ320" s="712"/>
      <c r="GK320" s="712"/>
      <c r="GL320" s="712"/>
      <c r="GM320" s="712"/>
      <c r="GN320" s="712"/>
      <c r="GO320" s="712"/>
      <c r="GP320" s="712"/>
      <c r="GQ320" s="712"/>
      <c r="GR320" s="712"/>
      <c r="GS320" s="712"/>
      <c r="GT320" s="712"/>
      <c r="GU320" s="712"/>
      <c r="GV320" s="712"/>
      <c r="GW320" s="712"/>
      <c r="GX320" s="712"/>
      <c r="GY320" s="712"/>
      <c r="GZ320" s="712"/>
      <c r="HA320" s="712"/>
      <c r="HB320" s="712"/>
      <c r="HC320" s="712"/>
      <c r="HD320" s="712"/>
      <c r="HE320" s="712"/>
      <c r="HF320" s="712"/>
      <c r="HG320" s="712"/>
      <c r="HH320" s="712"/>
      <c r="HI320" s="712"/>
      <c r="HJ320" s="712"/>
      <c r="HK320" s="712"/>
      <c r="HL320" s="712"/>
      <c r="HM320" s="712"/>
      <c r="HN320" s="712"/>
      <c r="HO320" s="712"/>
      <c r="HP320" s="712"/>
      <c r="HQ320" s="712"/>
      <c r="HR320" s="712"/>
      <c r="HS320" s="712"/>
      <c r="HT320" s="712"/>
      <c r="HU320" s="712"/>
      <c r="HV320" s="712"/>
      <c r="HW320" s="712"/>
      <c r="HX320" s="712"/>
      <c r="HY320" s="712"/>
      <c r="HZ320" s="712"/>
      <c r="IA320" s="712"/>
      <c r="IB320" s="712"/>
      <c r="IC320" s="712"/>
      <c r="ID320" s="712"/>
      <c r="IE320" s="712"/>
      <c r="IF320" s="712"/>
      <c r="IG320" s="712"/>
      <c r="IH320" s="712"/>
      <c r="II320" s="712"/>
      <c r="IJ320" s="712"/>
      <c r="IK320" s="712"/>
      <c r="IL320" s="712"/>
      <c r="IM320" s="712"/>
      <c r="IN320" s="712"/>
      <c r="IO320" s="712"/>
      <c r="IP320" s="712"/>
      <c r="IQ320" s="712"/>
      <c r="IR320" s="712"/>
      <c r="IS320" s="712"/>
      <c r="IT320" s="712"/>
    </row>
    <row r="321" spans="1:254" s="713" customFormat="1" ht="16.5" customHeight="1">
      <c r="A321" s="326">
        <v>311</v>
      </c>
      <c r="B321" s="503" t="s">
        <v>23</v>
      </c>
      <c r="C321" s="504" t="s">
        <v>413</v>
      </c>
      <c r="D321" s="512" t="s">
        <v>3312</v>
      </c>
      <c r="E321" s="506"/>
      <c r="F321" s="507" t="s">
        <v>11</v>
      </c>
      <c r="G321" s="508"/>
      <c r="H321" s="509"/>
      <c r="I321" s="511"/>
      <c r="J321" s="714"/>
      <c r="K321" s="869"/>
      <c r="L321" s="712"/>
      <c r="M321" s="712"/>
      <c r="N321" s="712"/>
      <c r="O321" s="712"/>
      <c r="P321" s="712"/>
      <c r="Q321" s="712"/>
      <c r="R321" s="712"/>
      <c r="S321" s="712"/>
      <c r="T321" s="712"/>
      <c r="U321" s="712"/>
      <c r="V321" s="712"/>
      <c r="W321" s="712"/>
      <c r="X321" s="712"/>
      <c r="Y321" s="712"/>
      <c r="Z321" s="712"/>
      <c r="AA321" s="712"/>
      <c r="AB321" s="712"/>
      <c r="AC321" s="712"/>
      <c r="AD321" s="712"/>
      <c r="AE321" s="712"/>
      <c r="AF321" s="712"/>
      <c r="AG321" s="712"/>
      <c r="AH321" s="712"/>
      <c r="AI321" s="712"/>
      <c r="AJ321" s="712"/>
      <c r="AK321" s="712"/>
      <c r="AL321" s="712"/>
      <c r="AM321" s="712"/>
      <c r="AN321" s="712"/>
      <c r="AO321" s="712"/>
      <c r="AP321" s="712"/>
      <c r="AQ321" s="712"/>
      <c r="AR321" s="712"/>
      <c r="AS321" s="712"/>
      <c r="AT321" s="712"/>
      <c r="AU321" s="712"/>
      <c r="AV321" s="712"/>
      <c r="AW321" s="712"/>
      <c r="AX321" s="712"/>
      <c r="AY321" s="712"/>
      <c r="AZ321" s="712"/>
      <c r="BA321" s="712"/>
      <c r="BB321" s="712"/>
      <c r="BC321" s="712"/>
      <c r="BD321" s="712"/>
      <c r="BE321" s="712"/>
      <c r="BF321" s="712"/>
      <c r="BG321" s="712"/>
      <c r="BH321" s="712"/>
      <c r="BI321" s="712"/>
      <c r="BJ321" s="712"/>
      <c r="BK321" s="712"/>
      <c r="BL321" s="712"/>
      <c r="BM321" s="712"/>
      <c r="BN321" s="712"/>
      <c r="BO321" s="712"/>
      <c r="BP321" s="712"/>
      <c r="BQ321" s="712"/>
      <c r="BR321" s="712"/>
      <c r="BS321" s="712"/>
      <c r="BT321" s="712"/>
      <c r="BU321" s="712"/>
      <c r="BV321" s="712"/>
      <c r="BW321" s="712"/>
      <c r="BX321" s="712"/>
      <c r="BY321" s="712"/>
      <c r="BZ321" s="712"/>
      <c r="CA321" s="712"/>
      <c r="CB321" s="712"/>
      <c r="CC321" s="712"/>
      <c r="CD321" s="712"/>
      <c r="CE321" s="712"/>
      <c r="CF321" s="712"/>
      <c r="CG321" s="712"/>
      <c r="CH321" s="712"/>
      <c r="CI321" s="712"/>
      <c r="CJ321" s="712"/>
      <c r="CK321" s="712"/>
      <c r="CL321" s="712"/>
      <c r="CM321" s="712"/>
      <c r="CN321" s="712"/>
      <c r="CO321" s="712"/>
      <c r="CP321" s="712"/>
      <c r="CQ321" s="712"/>
      <c r="CR321" s="712"/>
      <c r="CS321" s="712"/>
      <c r="CT321" s="712"/>
      <c r="CU321" s="712"/>
      <c r="CV321" s="712"/>
      <c r="CW321" s="712"/>
      <c r="CX321" s="712"/>
      <c r="CY321" s="712"/>
      <c r="CZ321" s="712"/>
      <c r="DA321" s="712"/>
      <c r="DB321" s="712"/>
      <c r="DC321" s="712"/>
      <c r="DD321" s="712"/>
      <c r="DE321" s="712"/>
      <c r="DF321" s="712"/>
      <c r="DG321" s="712"/>
      <c r="DH321" s="712"/>
      <c r="DI321" s="712"/>
      <c r="DJ321" s="712"/>
      <c r="DK321" s="712"/>
      <c r="DL321" s="712"/>
      <c r="DM321" s="712"/>
      <c r="DN321" s="712"/>
      <c r="DO321" s="712"/>
      <c r="DP321" s="712"/>
      <c r="DQ321" s="712"/>
      <c r="DR321" s="712"/>
      <c r="DS321" s="712"/>
      <c r="DT321" s="712"/>
      <c r="DU321" s="712"/>
      <c r="DV321" s="712"/>
      <c r="DW321" s="712"/>
      <c r="DX321" s="712"/>
      <c r="DY321" s="712"/>
      <c r="DZ321" s="712"/>
      <c r="EA321" s="712"/>
      <c r="EB321" s="712"/>
      <c r="EC321" s="712"/>
      <c r="ED321" s="712"/>
      <c r="EE321" s="712"/>
      <c r="EF321" s="712"/>
      <c r="EG321" s="712"/>
      <c r="EH321" s="712"/>
      <c r="EI321" s="712"/>
      <c r="EJ321" s="712"/>
      <c r="EK321" s="712"/>
      <c r="EL321" s="712"/>
      <c r="EM321" s="712"/>
      <c r="EN321" s="712"/>
      <c r="EO321" s="712"/>
      <c r="EP321" s="712"/>
      <c r="EQ321" s="712"/>
      <c r="ER321" s="712"/>
      <c r="ES321" s="712"/>
      <c r="ET321" s="712"/>
      <c r="EU321" s="712"/>
      <c r="EV321" s="712"/>
      <c r="EW321" s="712"/>
      <c r="EX321" s="712"/>
      <c r="EY321" s="712"/>
      <c r="EZ321" s="712"/>
      <c r="FA321" s="712"/>
      <c r="FB321" s="712"/>
      <c r="FC321" s="712"/>
      <c r="FD321" s="712"/>
      <c r="FE321" s="712"/>
      <c r="FF321" s="712"/>
      <c r="FG321" s="712"/>
      <c r="FH321" s="712"/>
      <c r="FI321" s="712"/>
      <c r="FJ321" s="712"/>
      <c r="FK321" s="712"/>
      <c r="FL321" s="712"/>
      <c r="FM321" s="712"/>
      <c r="FN321" s="712"/>
      <c r="FO321" s="712"/>
      <c r="FP321" s="712"/>
      <c r="FQ321" s="712"/>
      <c r="FR321" s="712"/>
      <c r="FS321" s="712"/>
      <c r="FT321" s="712"/>
      <c r="FU321" s="712"/>
      <c r="FV321" s="712"/>
      <c r="FW321" s="712"/>
      <c r="FX321" s="712"/>
      <c r="FY321" s="712"/>
      <c r="FZ321" s="712"/>
      <c r="GA321" s="712"/>
      <c r="GB321" s="712"/>
      <c r="GC321" s="712"/>
      <c r="GD321" s="712"/>
      <c r="GE321" s="712"/>
      <c r="GF321" s="712"/>
      <c r="GG321" s="712"/>
      <c r="GH321" s="712"/>
      <c r="GI321" s="712"/>
      <c r="GJ321" s="712"/>
      <c r="GK321" s="712"/>
      <c r="GL321" s="712"/>
      <c r="GM321" s="712"/>
      <c r="GN321" s="712"/>
      <c r="GO321" s="712"/>
      <c r="GP321" s="712"/>
      <c r="GQ321" s="712"/>
      <c r="GR321" s="712"/>
      <c r="GS321" s="712"/>
      <c r="GT321" s="712"/>
      <c r="GU321" s="712"/>
      <c r="GV321" s="712"/>
      <c r="GW321" s="712"/>
      <c r="GX321" s="712"/>
      <c r="GY321" s="712"/>
      <c r="GZ321" s="712"/>
      <c r="HA321" s="712"/>
      <c r="HB321" s="712"/>
      <c r="HC321" s="712"/>
      <c r="HD321" s="712"/>
      <c r="HE321" s="712"/>
      <c r="HF321" s="712"/>
      <c r="HG321" s="712"/>
      <c r="HH321" s="712"/>
      <c r="HI321" s="712"/>
      <c r="HJ321" s="712"/>
      <c r="HK321" s="712"/>
      <c r="HL321" s="712"/>
      <c r="HM321" s="712"/>
      <c r="HN321" s="712"/>
      <c r="HO321" s="712"/>
      <c r="HP321" s="712"/>
      <c r="HQ321" s="712"/>
      <c r="HR321" s="712"/>
      <c r="HS321" s="712"/>
      <c r="HT321" s="712"/>
      <c r="HU321" s="712"/>
      <c r="HV321" s="712"/>
      <c r="HW321" s="712"/>
      <c r="HX321" s="712"/>
      <c r="HY321" s="712"/>
      <c r="HZ321" s="712"/>
      <c r="IA321" s="712"/>
      <c r="IB321" s="712"/>
      <c r="IC321" s="712"/>
      <c r="ID321" s="712"/>
      <c r="IE321" s="712"/>
      <c r="IF321" s="712"/>
      <c r="IG321" s="712"/>
      <c r="IH321" s="712"/>
      <c r="II321" s="712"/>
      <c r="IJ321" s="712"/>
      <c r="IK321" s="712"/>
      <c r="IL321" s="712"/>
      <c r="IM321" s="712"/>
      <c r="IN321" s="712"/>
      <c r="IO321" s="712"/>
      <c r="IP321" s="712"/>
      <c r="IQ321" s="712"/>
      <c r="IR321" s="712"/>
      <c r="IS321" s="712"/>
      <c r="IT321" s="712"/>
    </row>
    <row r="322" spans="1:254" s="713" customFormat="1" ht="16.5" customHeight="1">
      <c r="A322" s="326">
        <v>312</v>
      </c>
      <c r="B322" s="503" t="s">
        <v>23</v>
      </c>
      <c r="C322" s="504" t="s">
        <v>413</v>
      </c>
      <c r="D322" s="512" t="s">
        <v>3313</v>
      </c>
      <c r="E322" s="506"/>
      <c r="F322" s="507" t="s">
        <v>11</v>
      </c>
      <c r="G322" s="508"/>
      <c r="H322" s="509"/>
      <c r="I322" s="511"/>
      <c r="J322" s="714"/>
      <c r="K322" s="869"/>
      <c r="L322" s="712"/>
      <c r="M322" s="712"/>
      <c r="N322" s="712"/>
      <c r="O322" s="712"/>
      <c r="P322" s="712"/>
      <c r="Q322" s="712"/>
      <c r="R322" s="712"/>
      <c r="S322" s="712"/>
      <c r="T322" s="712"/>
      <c r="U322" s="712"/>
      <c r="V322" s="712"/>
      <c r="W322" s="712"/>
      <c r="X322" s="712"/>
      <c r="Y322" s="712"/>
      <c r="Z322" s="712"/>
      <c r="AA322" s="712"/>
      <c r="AB322" s="712"/>
      <c r="AC322" s="712"/>
      <c r="AD322" s="712"/>
      <c r="AE322" s="712"/>
      <c r="AF322" s="712"/>
      <c r="AG322" s="712"/>
      <c r="AH322" s="712"/>
      <c r="AI322" s="712"/>
      <c r="AJ322" s="712"/>
      <c r="AK322" s="712"/>
      <c r="AL322" s="712"/>
      <c r="AM322" s="712"/>
      <c r="AN322" s="712"/>
      <c r="AO322" s="712"/>
      <c r="AP322" s="712"/>
      <c r="AQ322" s="712"/>
      <c r="AR322" s="712"/>
      <c r="AS322" s="712"/>
      <c r="AT322" s="712"/>
      <c r="AU322" s="712"/>
      <c r="AV322" s="712"/>
      <c r="AW322" s="712"/>
      <c r="AX322" s="712"/>
      <c r="AY322" s="712"/>
      <c r="AZ322" s="712"/>
      <c r="BA322" s="712"/>
      <c r="BB322" s="712"/>
      <c r="BC322" s="712"/>
      <c r="BD322" s="712"/>
      <c r="BE322" s="712"/>
      <c r="BF322" s="712"/>
      <c r="BG322" s="712"/>
      <c r="BH322" s="712"/>
      <c r="BI322" s="712"/>
      <c r="BJ322" s="712"/>
      <c r="BK322" s="712"/>
      <c r="BL322" s="712"/>
      <c r="BM322" s="712"/>
      <c r="BN322" s="712"/>
      <c r="BO322" s="712"/>
      <c r="BP322" s="712"/>
      <c r="BQ322" s="712"/>
      <c r="BR322" s="712"/>
      <c r="BS322" s="712"/>
      <c r="BT322" s="712"/>
      <c r="BU322" s="712"/>
      <c r="BV322" s="712"/>
      <c r="BW322" s="712"/>
      <c r="BX322" s="712"/>
      <c r="BY322" s="712"/>
      <c r="BZ322" s="712"/>
      <c r="CA322" s="712"/>
      <c r="CB322" s="712"/>
      <c r="CC322" s="712"/>
      <c r="CD322" s="712"/>
      <c r="CE322" s="712"/>
      <c r="CF322" s="712"/>
      <c r="CG322" s="712"/>
      <c r="CH322" s="712"/>
      <c r="CI322" s="712"/>
      <c r="CJ322" s="712"/>
      <c r="CK322" s="712"/>
      <c r="CL322" s="712"/>
      <c r="CM322" s="712"/>
      <c r="CN322" s="712"/>
      <c r="CO322" s="712"/>
      <c r="CP322" s="712"/>
      <c r="CQ322" s="712"/>
      <c r="CR322" s="712"/>
      <c r="CS322" s="712"/>
      <c r="CT322" s="712"/>
      <c r="CU322" s="712"/>
      <c r="CV322" s="712"/>
      <c r="CW322" s="712"/>
      <c r="CX322" s="712"/>
      <c r="CY322" s="712"/>
      <c r="CZ322" s="712"/>
      <c r="DA322" s="712"/>
      <c r="DB322" s="712"/>
      <c r="DC322" s="712"/>
      <c r="DD322" s="712"/>
      <c r="DE322" s="712"/>
      <c r="DF322" s="712"/>
      <c r="DG322" s="712"/>
      <c r="DH322" s="712"/>
      <c r="DI322" s="712"/>
      <c r="DJ322" s="712"/>
      <c r="DK322" s="712"/>
      <c r="DL322" s="712"/>
      <c r="DM322" s="712"/>
      <c r="DN322" s="712"/>
      <c r="DO322" s="712"/>
      <c r="DP322" s="712"/>
      <c r="DQ322" s="712"/>
      <c r="DR322" s="712"/>
      <c r="DS322" s="712"/>
      <c r="DT322" s="712"/>
      <c r="DU322" s="712"/>
      <c r="DV322" s="712"/>
      <c r="DW322" s="712"/>
      <c r="DX322" s="712"/>
      <c r="DY322" s="712"/>
      <c r="DZ322" s="712"/>
      <c r="EA322" s="712"/>
      <c r="EB322" s="712"/>
      <c r="EC322" s="712"/>
      <c r="ED322" s="712"/>
      <c r="EE322" s="712"/>
      <c r="EF322" s="712"/>
      <c r="EG322" s="712"/>
      <c r="EH322" s="712"/>
      <c r="EI322" s="712"/>
      <c r="EJ322" s="712"/>
      <c r="EK322" s="712"/>
      <c r="EL322" s="712"/>
      <c r="EM322" s="712"/>
      <c r="EN322" s="712"/>
      <c r="EO322" s="712"/>
      <c r="EP322" s="712"/>
      <c r="EQ322" s="712"/>
      <c r="ER322" s="712"/>
      <c r="ES322" s="712"/>
      <c r="ET322" s="712"/>
      <c r="EU322" s="712"/>
      <c r="EV322" s="712"/>
      <c r="EW322" s="712"/>
      <c r="EX322" s="712"/>
      <c r="EY322" s="712"/>
      <c r="EZ322" s="712"/>
      <c r="FA322" s="712"/>
      <c r="FB322" s="712"/>
      <c r="FC322" s="712"/>
      <c r="FD322" s="712"/>
      <c r="FE322" s="712"/>
      <c r="FF322" s="712"/>
      <c r="FG322" s="712"/>
      <c r="FH322" s="712"/>
      <c r="FI322" s="712"/>
      <c r="FJ322" s="712"/>
      <c r="FK322" s="712"/>
      <c r="FL322" s="712"/>
      <c r="FM322" s="712"/>
      <c r="FN322" s="712"/>
      <c r="FO322" s="712"/>
      <c r="FP322" s="712"/>
      <c r="FQ322" s="712"/>
      <c r="FR322" s="712"/>
      <c r="FS322" s="712"/>
      <c r="FT322" s="712"/>
      <c r="FU322" s="712"/>
      <c r="FV322" s="712"/>
      <c r="FW322" s="712"/>
      <c r="FX322" s="712"/>
      <c r="FY322" s="712"/>
      <c r="FZ322" s="712"/>
      <c r="GA322" s="712"/>
      <c r="GB322" s="712"/>
      <c r="GC322" s="712"/>
      <c r="GD322" s="712"/>
      <c r="GE322" s="712"/>
      <c r="GF322" s="712"/>
      <c r="GG322" s="712"/>
      <c r="GH322" s="712"/>
      <c r="GI322" s="712"/>
      <c r="GJ322" s="712"/>
      <c r="GK322" s="712"/>
      <c r="GL322" s="712"/>
      <c r="GM322" s="712"/>
      <c r="GN322" s="712"/>
      <c r="GO322" s="712"/>
      <c r="GP322" s="712"/>
      <c r="GQ322" s="712"/>
      <c r="GR322" s="712"/>
      <c r="GS322" s="712"/>
      <c r="GT322" s="712"/>
      <c r="GU322" s="712"/>
      <c r="GV322" s="712"/>
      <c r="GW322" s="712"/>
      <c r="GX322" s="712"/>
      <c r="GY322" s="712"/>
      <c r="GZ322" s="712"/>
      <c r="HA322" s="712"/>
      <c r="HB322" s="712"/>
      <c r="HC322" s="712"/>
      <c r="HD322" s="712"/>
      <c r="HE322" s="712"/>
      <c r="HF322" s="712"/>
      <c r="HG322" s="712"/>
      <c r="HH322" s="712"/>
      <c r="HI322" s="712"/>
      <c r="HJ322" s="712"/>
      <c r="HK322" s="712"/>
      <c r="HL322" s="712"/>
      <c r="HM322" s="712"/>
      <c r="HN322" s="712"/>
      <c r="HO322" s="712"/>
      <c r="HP322" s="712"/>
      <c r="HQ322" s="712"/>
      <c r="HR322" s="712"/>
      <c r="HS322" s="712"/>
      <c r="HT322" s="712"/>
      <c r="HU322" s="712"/>
      <c r="HV322" s="712"/>
      <c r="HW322" s="712"/>
      <c r="HX322" s="712"/>
      <c r="HY322" s="712"/>
      <c r="HZ322" s="712"/>
      <c r="IA322" s="712"/>
      <c r="IB322" s="712"/>
      <c r="IC322" s="712"/>
      <c r="ID322" s="712"/>
      <c r="IE322" s="712"/>
      <c r="IF322" s="712"/>
      <c r="IG322" s="712"/>
      <c r="IH322" s="712"/>
      <c r="II322" s="712"/>
      <c r="IJ322" s="712"/>
      <c r="IK322" s="712"/>
      <c r="IL322" s="712"/>
      <c r="IM322" s="712"/>
      <c r="IN322" s="712"/>
      <c r="IO322" s="712"/>
      <c r="IP322" s="712"/>
      <c r="IQ322" s="712"/>
      <c r="IR322" s="712"/>
      <c r="IS322" s="712"/>
      <c r="IT322" s="712"/>
    </row>
    <row r="323" spans="1:254" s="713" customFormat="1" ht="16.5" customHeight="1">
      <c r="A323" s="326">
        <v>313</v>
      </c>
      <c r="B323" s="503" t="s">
        <v>23</v>
      </c>
      <c r="C323" s="504" t="s">
        <v>413</v>
      </c>
      <c r="D323" s="512" t="s">
        <v>3314</v>
      </c>
      <c r="E323" s="506"/>
      <c r="F323" s="507" t="s">
        <v>11</v>
      </c>
      <c r="G323" s="508"/>
      <c r="H323" s="509"/>
      <c r="I323" s="511"/>
      <c r="J323" s="714"/>
      <c r="K323" s="869"/>
      <c r="L323" s="712"/>
      <c r="M323" s="712"/>
      <c r="N323" s="712"/>
      <c r="O323" s="712"/>
      <c r="P323" s="712"/>
      <c r="Q323" s="712"/>
      <c r="R323" s="712"/>
      <c r="S323" s="712"/>
      <c r="T323" s="712"/>
      <c r="U323" s="712"/>
      <c r="V323" s="712"/>
      <c r="W323" s="712"/>
      <c r="X323" s="712"/>
      <c r="Y323" s="712"/>
      <c r="Z323" s="712"/>
      <c r="AA323" s="712"/>
      <c r="AB323" s="712"/>
      <c r="AC323" s="712"/>
      <c r="AD323" s="712"/>
      <c r="AE323" s="712"/>
      <c r="AF323" s="712"/>
      <c r="AG323" s="712"/>
      <c r="AH323" s="712"/>
      <c r="AI323" s="712"/>
      <c r="AJ323" s="712"/>
      <c r="AK323" s="712"/>
      <c r="AL323" s="712"/>
      <c r="AM323" s="712"/>
      <c r="AN323" s="712"/>
      <c r="AO323" s="712"/>
      <c r="AP323" s="712"/>
      <c r="AQ323" s="712"/>
      <c r="AR323" s="712"/>
      <c r="AS323" s="712"/>
      <c r="AT323" s="712"/>
      <c r="AU323" s="712"/>
      <c r="AV323" s="712"/>
      <c r="AW323" s="712"/>
      <c r="AX323" s="712"/>
      <c r="AY323" s="712"/>
      <c r="AZ323" s="712"/>
      <c r="BA323" s="712"/>
      <c r="BB323" s="712"/>
      <c r="BC323" s="712"/>
      <c r="BD323" s="712"/>
      <c r="BE323" s="712"/>
      <c r="BF323" s="712"/>
      <c r="BG323" s="712"/>
      <c r="BH323" s="712"/>
      <c r="BI323" s="712"/>
      <c r="BJ323" s="712"/>
      <c r="BK323" s="712"/>
      <c r="BL323" s="712"/>
      <c r="BM323" s="712"/>
      <c r="BN323" s="712"/>
      <c r="BO323" s="712"/>
      <c r="BP323" s="712"/>
      <c r="BQ323" s="712"/>
      <c r="BR323" s="712"/>
      <c r="BS323" s="712"/>
      <c r="BT323" s="712"/>
      <c r="BU323" s="712"/>
      <c r="BV323" s="712"/>
      <c r="BW323" s="712"/>
      <c r="BX323" s="712"/>
      <c r="BY323" s="712"/>
      <c r="BZ323" s="712"/>
      <c r="CA323" s="712"/>
      <c r="CB323" s="712"/>
      <c r="CC323" s="712"/>
      <c r="CD323" s="712"/>
      <c r="CE323" s="712"/>
      <c r="CF323" s="712"/>
      <c r="CG323" s="712"/>
      <c r="CH323" s="712"/>
      <c r="CI323" s="712"/>
      <c r="CJ323" s="712"/>
      <c r="CK323" s="712"/>
      <c r="CL323" s="712"/>
      <c r="CM323" s="712"/>
      <c r="CN323" s="712"/>
      <c r="CO323" s="712"/>
      <c r="CP323" s="712"/>
      <c r="CQ323" s="712"/>
      <c r="CR323" s="712"/>
      <c r="CS323" s="712"/>
      <c r="CT323" s="712"/>
      <c r="CU323" s="712"/>
      <c r="CV323" s="712"/>
      <c r="CW323" s="712"/>
      <c r="CX323" s="712"/>
      <c r="CY323" s="712"/>
      <c r="CZ323" s="712"/>
      <c r="DA323" s="712"/>
      <c r="DB323" s="712"/>
      <c r="DC323" s="712"/>
      <c r="DD323" s="712"/>
      <c r="DE323" s="712"/>
      <c r="DF323" s="712"/>
      <c r="DG323" s="712"/>
      <c r="DH323" s="712"/>
      <c r="DI323" s="712"/>
      <c r="DJ323" s="712"/>
      <c r="DK323" s="712"/>
      <c r="DL323" s="712"/>
      <c r="DM323" s="712"/>
      <c r="DN323" s="712"/>
      <c r="DO323" s="712"/>
      <c r="DP323" s="712"/>
      <c r="DQ323" s="712"/>
      <c r="DR323" s="712"/>
      <c r="DS323" s="712"/>
      <c r="DT323" s="712"/>
      <c r="DU323" s="712"/>
      <c r="DV323" s="712"/>
      <c r="DW323" s="712"/>
      <c r="DX323" s="712"/>
      <c r="DY323" s="712"/>
      <c r="DZ323" s="712"/>
      <c r="EA323" s="712"/>
      <c r="EB323" s="712"/>
      <c r="EC323" s="712"/>
      <c r="ED323" s="712"/>
      <c r="EE323" s="712"/>
      <c r="EF323" s="712"/>
      <c r="EG323" s="712"/>
      <c r="EH323" s="712"/>
      <c r="EI323" s="712"/>
      <c r="EJ323" s="712"/>
      <c r="EK323" s="712"/>
      <c r="EL323" s="712"/>
      <c r="EM323" s="712"/>
      <c r="EN323" s="712"/>
      <c r="EO323" s="712"/>
      <c r="EP323" s="712"/>
      <c r="EQ323" s="712"/>
      <c r="ER323" s="712"/>
      <c r="ES323" s="712"/>
      <c r="ET323" s="712"/>
      <c r="EU323" s="712"/>
      <c r="EV323" s="712"/>
      <c r="EW323" s="712"/>
      <c r="EX323" s="712"/>
      <c r="EY323" s="712"/>
      <c r="EZ323" s="712"/>
      <c r="FA323" s="712"/>
      <c r="FB323" s="712"/>
      <c r="FC323" s="712"/>
      <c r="FD323" s="712"/>
      <c r="FE323" s="712"/>
      <c r="FF323" s="712"/>
      <c r="FG323" s="712"/>
      <c r="FH323" s="712"/>
      <c r="FI323" s="712"/>
      <c r="FJ323" s="712"/>
      <c r="FK323" s="712"/>
      <c r="FL323" s="712"/>
      <c r="FM323" s="712"/>
      <c r="FN323" s="712"/>
      <c r="FO323" s="712"/>
      <c r="FP323" s="712"/>
      <c r="FQ323" s="712"/>
      <c r="FR323" s="712"/>
      <c r="FS323" s="712"/>
      <c r="FT323" s="712"/>
      <c r="FU323" s="712"/>
      <c r="FV323" s="712"/>
      <c r="FW323" s="712"/>
      <c r="FX323" s="712"/>
      <c r="FY323" s="712"/>
      <c r="FZ323" s="712"/>
      <c r="GA323" s="712"/>
      <c r="GB323" s="712"/>
      <c r="GC323" s="712"/>
      <c r="GD323" s="712"/>
      <c r="GE323" s="712"/>
      <c r="GF323" s="712"/>
      <c r="GG323" s="712"/>
      <c r="GH323" s="712"/>
      <c r="GI323" s="712"/>
      <c r="GJ323" s="712"/>
      <c r="GK323" s="712"/>
      <c r="GL323" s="712"/>
      <c r="GM323" s="712"/>
      <c r="GN323" s="712"/>
      <c r="GO323" s="712"/>
      <c r="GP323" s="712"/>
      <c r="GQ323" s="712"/>
      <c r="GR323" s="712"/>
      <c r="GS323" s="712"/>
      <c r="GT323" s="712"/>
      <c r="GU323" s="712"/>
      <c r="GV323" s="712"/>
      <c r="GW323" s="712"/>
      <c r="GX323" s="712"/>
      <c r="GY323" s="712"/>
      <c r="GZ323" s="712"/>
      <c r="HA323" s="712"/>
      <c r="HB323" s="712"/>
      <c r="HC323" s="712"/>
      <c r="HD323" s="712"/>
      <c r="HE323" s="712"/>
      <c r="HF323" s="712"/>
      <c r="HG323" s="712"/>
      <c r="HH323" s="712"/>
      <c r="HI323" s="712"/>
      <c r="HJ323" s="712"/>
      <c r="HK323" s="712"/>
      <c r="HL323" s="712"/>
      <c r="HM323" s="712"/>
      <c r="HN323" s="712"/>
      <c r="HO323" s="712"/>
      <c r="HP323" s="712"/>
      <c r="HQ323" s="712"/>
      <c r="HR323" s="712"/>
      <c r="HS323" s="712"/>
      <c r="HT323" s="712"/>
      <c r="HU323" s="712"/>
      <c r="HV323" s="712"/>
      <c r="HW323" s="712"/>
      <c r="HX323" s="712"/>
      <c r="HY323" s="712"/>
      <c r="HZ323" s="712"/>
      <c r="IA323" s="712"/>
      <c r="IB323" s="712"/>
      <c r="IC323" s="712"/>
      <c r="ID323" s="712"/>
      <c r="IE323" s="712"/>
      <c r="IF323" s="712"/>
      <c r="IG323" s="712"/>
      <c r="IH323" s="712"/>
      <c r="II323" s="712"/>
      <c r="IJ323" s="712"/>
      <c r="IK323" s="712"/>
      <c r="IL323" s="712"/>
      <c r="IM323" s="712"/>
      <c r="IN323" s="712"/>
      <c r="IO323" s="712"/>
      <c r="IP323" s="712"/>
      <c r="IQ323" s="712"/>
      <c r="IR323" s="712"/>
      <c r="IS323" s="712"/>
      <c r="IT323" s="712"/>
    </row>
    <row r="324" spans="1:254" s="713" customFormat="1" ht="16.5" customHeight="1">
      <c r="A324" s="326">
        <v>314</v>
      </c>
      <c r="B324" s="503" t="s">
        <v>23</v>
      </c>
      <c r="C324" s="504" t="s">
        <v>413</v>
      </c>
      <c r="D324" s="512" t="s">
        <v>1095</v>
      </c>
      <c r="E324" s="503" t="s">
        <v>414</v>
      </c>
      <c r="F324" s="507" t="s">
        <v>11</v>
      </c>
      <c r="G324" s="508"/>
      <c r="H324" s="509"/>
      <c r="I324" s="710" t="s">
        <v>3315</v>
      </c>
      <c r="J324" s="711" t="s">
        <v>2185</v>
      </c>
      <c r="K324" s="869"/>
      <c r="L324" s="712"/>
      <c r="M324" s="712"/>
      <c r="N324" s="712"/>
      <c r="O324" s="712"/>
      <c r="P324" s="712"/>
      <c r="Q324" s="712"/>
      <c r="R324" s="712"/>
      <c r="S324" s="712"/>
      <c r="T324" s="712"/>
      <c r="U324" s="712"/>
      <c r="V324" s="712"/>
      <c r="W324" s="712"/>
      <c r="X324" s="712"/>
      <c r="Y324" s="712"/>
      <c r="Z324" s="712"/>
      <c r="AA324" s="712"/>
      <c r="AB324" s="712"/>
      <c r="AC324" s="712"/>
      <c r="AD324" s="712"/>
      <c r="AE324" s="712"/>
      <c r="AF324" s="712"/>
      <c r="AG324" s="712"/>
      <c r="AH324" s="712"/>
      <c r="AI324" s="712"/>
      <c r="AJ324" s="712"/>
      <c r="AK324" s="712"/>
      <c r="AL324" s="712"/>
      <c r="AM324" s="712"/>
      <c r="AN324" s="712"/>
      <c r="AO324" s="712"/>
      <c r="AP324" s="712"/>
      <c r="AQ324" s="712"/>
      <c r="AR324" s="712"/>
      <c r="AS324" s="712"/>
      <c r="AT324" s="712"/>
      <c r="AU324" s="712"/>
      <c r="AV324" s="712"/>
      <c r="AW324" s="712"/>
      <c r="AX324" s="712"/>
      <c r="AY324" s="712"/>
      <c r="AZ324" s="712"/>
      <c r="BA324" s="712"/>
      <c r="BB324" s="712"/>
      <c r="BC324" s="712"/>
      <c r="BD324" s="712"/>
      <c r="BE324" s="712"/>
      <c r="BF324" s="712"/>
      <c r="BG324" s="712"/>
      <c r="BH324" s="712"/>
      <c r="BI324" s="712"/>
      <c r="BJ324" s="712"/>
      <c r="BK324" s="712"/>
      <c r="BL324" s="712"/>
      <c r="BM324" s="712"/>
      <c r="BN324" s="712"/>
      <c r="BO324" s="712"/>
      <c r="BP324" s="712"/>
      <c r="BQ324" s="712"/>
      <c r="BR324" s="712"/>
      <c r="BS324" s="712"/>
      <c r="BT324" s="712"/>
      <c r="BU324" s="712"/>
      <c r="BV324" s="712"/>
      <c r="BW324" s="712"/>
      <c r="BX324" s="712"/>
      <c r="BY324" s="712"/>
      <c r="BZ324" s="712"/>
      <c r="CA324" s="712"/>
      <c r="CB324" s="712"/>
      <c r="CC324" s="712"/>
      <c r="CD324" s="712"/>
      <c r="CE324" s="712"/>
      <c r="CF324" s="712"/>
      <c r="CG324" s="712"/>
      <c r="CH324" s="712"/>
      <c r="CI324" s="712"/>
      <c r="CJ324" s="712"/>
      <c r="CK324" s="712"/>
      <c r="CL324" s="712"/>
      <c r="CM324" s="712"/>
      <c r="CN324" s="712"/>
      <c r="CO324" s="712"/>
      <c r="CP324" s="712"/>
      <c r="CQ324" s="712"/>
      <c r="CR324" s="712"/>
      <c r="CS324" s="712"/>
      <c r="CT324" s="712"/>
      <c r="CU324" s="712"/>
      <c r="CV324" s="712"/>
      <c r="CW324" s="712"/>
      <c r="CX324" s="712"/>
      <c r="CY324" s="712"/>
      <c r="CZ324" s="712"/>
      <c r="DA324" s="712"/>
      <c r="DB324" s="712"/>
      <c r="DC324" s="712"/>
      <c r="DD324" s="712"/>
      <c r="DE324" s="712"/>
      <c r="DF324" s="712"/>
      <c r="DG324" s="712"/>
      <c r="DH324" s="712"/>
      <c r="DI324" s="712"/>
      <c r="DJ324" s="712"/>
      <c r="DK324" s="712"/>
      <c r="DL324" s="712"/>
      <c r="DM324" s="712"/>
      <c r="DN324" s="712"/>
      <c r="DO324" s="712"/>
      <c r="DP324" s="712"/>
      <c r="DQ324" s="712"/>
      <c r="DR324" s="712"/>
      <c r="DS324" s="712"/>
      <c r="DT324" s="712"/>
      <c r="DU324" s="712"/>
      <c r="DV324" s="712"/>
      <c r="DW324" s="712"/>
      <c r="DX324" s="712"/>
      <c r="DY324" s="712"/>
      <c r="DZ324" s="712"/>
      <c r="EA324" s="712"/>
      <c r="EB324" s="712"/>
      <c r="EC324" s="712"/>
      <c r="ED324" s="712"/>
      <c r="EE324" s="712"/>
      <c r="EF324" s="712"/>
      <c r="EG324" s="712"/>
      <c r="EH324" s="712"/>
      <c r="EI324" s="712"/>
      <c r="EJ324" s="712"/>
      <c r="EK324" s="712"/>
      <c r="EL324" s="712"/>
      <c r="EM324" s="712"/>
      <c r="EN324" s="712"/>
      <c r="EO324" s="712"/>
      <c r="EP324" s="712"/>
      <c r="EQ324" s="712"/>
      <c r="ER324" s="712"/>
      <c r="ES324" s="712"/>
      <c r="ET324" s="712"/>
      <c r="EU324" s="712"/>
      <c r="EV324" s="712"/>
      <c r="EW324" s="712"/>
      <c r="EX324" s="712"/>
      <c r="EY324" s="712"/>
      <c r="EZ324" s="712"/>
      <c r="FA324" s="712"/>
      <c r="FB324" s="712"/>
      <c r="FC324" s="712"/>
      <c r="FD324" s="712"/>
      <c r="FE324" s="712"/>
      <c r="FF324" s="712"/>
      <c r="FG324" s="712"/>
      <c r="FH324" s="712"/>
      <c r="FI324" s="712"/>
      <c r="FJ324" s="712"/>
      <c r="FK324" s="712"/>
      <c r="FL324" s="712"/>
      <c r="FM324" s="712"/>
      <c r="FN324" s="712"/>
      <c r="FO324" s="712"/>
      <c r="FP324" s="712"/>
      <c r="FQ324" s="712"/>
      <c r="FR324" s="712"/>
      <c r="FS324" s="712"/>
      <c r="FT324" s="712"/>
      <c r="FU324" s="712"/>
      <c r="FV324" s="712"/>
      <c r="FW324" s="712"/>
      <c r="FX324" s="712"/>
      <c r="FY324" s="712"/>
      <c r="FZ324" s="712"/>
      <c r="GA324" s="712"/>
      <c r="GB324" s="712"/>
      <c r="GC324" s="712"/>
      <c r="GD324" s="712"/>
      <c r="GE324" s="712"/>
      <c r="GF324" s="712"/>
      <c r="GG324" s="712"/>
      <c r="GH324" s="712"/>
      <c r="GI324" s="712"/>
      <c r="GJ324" s="712"/>
      <c r="GK324" s="712"/>
      <c r="GL324" s="712"/>
      <c r="GM324" s="712"/>
      <c r="GN324" s="712"/>
      <c r="GO324" s="712"/>
      <c r="GP324" s="712"/>
      <c r="GQ324" s="712"/>
      <c r="GR324" s="712"/>
      <c r="GS324" s="712"/>
      <c r="GT324" s="712"/>
      <c r="GU324" s="712"/>
      <c r="GV324" s="712"/>
      <c r="GW324" s="712"/>
      <c r="GX324" s="712"/>
      <c r="GY324" s="712"/>
      <c r="GZ324" s="712"/>
      <c r="HA324" s="712"/>
      <c r="HB324" s="712"/>
      <c r="HC324" s="712"/>
      <c r="HD324" s="712"/>
      <c r="HE324" s="712"/>
      <c r="HF324" s="712"/>
      <c r="HG324" s="712"/>
      <c r="HH324" s="712"/>
      <c r="HI324" s="712"/>
      <c r="HJ324" s="712"/>
      <c r="HK324" s="712"/>
      <c r="HL324" s="712"/>
      <c r="HM324" s="712"/>
      <c r="HN324" s="712"/>
      <c r="HO324" s="712"/>
      <c r="HP324" s="712"/>
      <c r="HQ324" s="712"/>
      <c r="HR324" s="712"/>
      <c r="HS324" s="712"/>
      <c r="HT324" s="712"/>
      <c r="HU324" s="712"/>
      <c r="HV324" s="712"/>
      <c r="HW324" s="712"/>
      <c r="HX324" s="712"/>
      <c r="HY324" s="712"/>
      <c r="HZ324" s="712"/>
      <c r="IA324" s="712"/>
      <c r="IB324" s="712"/>
      <c r="IC324" s="712"/>
      <c r="ID324" s="712"/>
      <c r="IE324" s="712"/>
      <c r="IF324" s="712"/>
      <c r="IG324" s="712"/>
      <c r="IH324" s="712"/>
      <c r="II324" s="712"/>
      <c r="IJ324" s="712"/>
      <c r="IK324" s="712"/>
      <c r="IL324" s="712"/>
      <c r="IM324" s="712"/>
      <c r="IN324" s="712"/>
      <c r="IO324" s="712"/>
      <c r="IP324" s="712"/>
      <c r="IQ324" s="712"/>
      <c r="IR324" s="712"/>
      <c r="IS324" s="712"/>
      <c r="IT324" s="712"/>
    </row>
    <row r="325" spans="1:254" s="713" customFormat="1" ht="16.5" customHeight="1">
      <c r="A325" s="326">
        <v>315</v>
      </c>
      <c r="B325" s="503" t="s">
        <v>23</v>
      </c>
      <c r="C325" s="504" t="s">
        <v>413</v>
      </c>
      <c r="D325" s="512" t="s">
        <v>1096</v>
      </c>
      <c r="E325" s="506"/>
      <c r="F325" s="507" t="s">
        <v>11</v>
      </c>
      <c r="G325" s="508"/>
      <c r="H325" s="509"/>
      <c r="I325" s="511"/>
      <c r="J325" s="714"/>
      <c r="K325" s="869"/>
      <c r="L325" s="712"/>
      <c r="M325" s="712"/>
      <c r="N325" s="712"/>
      <c r="O325" s="712"/>
      <c r="P325" s="712"/>
      <c r="Q325" s="712"/>
      <c r="R325" s="712"/>
      <c r="S325" s="712"/>
      <c r="T325" s="712"/>
      <c r="U325" s="712"/>
      <c r="V325" s="712"/>
      <c r="W325" s="712"/>
      <c r="X325" s="712"/>
      <c r="Y325" s="712"/>
      <c r="Z325" s="712"/>
      <c r="AA325" s="712"/>
      <c r="AB325" s="712"/>
      <c r="AC325" s="712"/>
      <c r="AD325" s="712"/>
      <c r="AE325" s="712"/>
      <c r="AF325" s="712"/>
      <c r="AG325" s="712"/>
      <c r="AH325" s="712"/>
      <c r="AI325" s="712"/>
      <c r="AJ325" s="712"/>
      <c r="AK325" s="712"/>
      <c r="AL325" s="712"/>
      <c r="AM325" s="712"/>
      <c r="AN325" s="712"/>
      <c r="AO325" s="712"/>
      <c r="AP325" s="712"/>
      <c r="AQ325" s="712"/>
      <c r="AR325" s="712"/>
      <c r="AS325" s="712"/>
      <c r="AT325" s="712"/>
      <c r="AU325" s="712"/>
      <c r="AV325" s="712"/>
      <c r="AW325" s="712"/>
      <c r="AX325" s="712"/>
      <c r="AY325" s="712"/>
      <c r="AZ325" s="712"/>
      <c r="BA325" s="712"/>
      <c r="BB325" s="712"/>
      <c r="BC325" s="712"/>
      <c r="BD325" s="712"/>
      <c r="BE325" s="712"/>
      <c r="BF325" s="712"/>
      <c r="BG325" s="712"/>
      <c r="BH325" s="712"/>
      <c r="BI325" s="712"/>
      <c r="BJ325" s="712"/>
      <c r="BK325" s="712"/>
      <c r="BL325" s="712"/>
      <c r="BM325" s="712"/>
      <c r="BN325" s="712"/>
      <c r="BO325" s="712"/>
      <c r="BP325" s="712"/>
      <c r="BQ325" s="712"/>
      <c r="BR325" s="712"/>
      <c r="BS325" s="712"/>
      <c r="BT325" s="712"/>
      <c r="BU325" s="712"/>
      <c r="BV325" s="712"/>
      <c r="BW325" s="712"/>
      <c r="BX325" s="712"/>
      <c r="BY325" s="712"/>
      <c r="BZ325" s="712"/>
      <c r="CA325" s="712"/>
      <c r="CB325" s="712"/>
      <c r="CC325" s="712"/>
      <c r="CD325" s="712"/>
      <c r="CE325" s="712"/>
      <c r="CF325" s="712"/>
      <c r="CG325" s="712"/>
      <c r="CH325" s="712"/>
      <c r="CI325" s="712"/>
      <c r="CJ325" s="712"/>
      <c r="CK325" s="712"/>
      <c r="CL325" s="712"/>
      <c r="CM325" s="712"/>
      <c r="CN325" s="712"/>
      <c r="CO325" s="712"/>
      <c r="CP325" s="712"/>
      <c r="CQ325" s="712"/>
      <c r="CR325" s="712"/>
      <c r="CS325" s="712"/>
      <c r="CT325" s="712"/>
      <c r="CU325" s="712"/>
      <c r="CV325" s="712"/>
      <c r="CW325" s="712"/>
      <c r="CX325" s="712"/>
      <c r="CY325" s="712"/>
      <c r="CZ325" s="712"/>
      <c r="DA325" s="712"/>
      <c r="DB325" s="712"/>
      <c r="DC325" s="712"/>
      <c r="DD325" s="712"/>
      <c r="DE325" s="712"/>
      <c r="DF325" s="712"/>
      <c r="DG325" s="712"/>
      <c r="DH325" s="712"/>
      <c r="DI325" s="712"/>
      <c r="DJ325" s="712"/>
      <c r="DK325" s="712"/>
      <c r="DL325" s="712"/>
      <c r="DM325" s="712"/>
      <c r="DN325" s="712"/>
      <c r="DO325" s="712"/>
      <c r="DP325" s="712"/>
      <c r="DQ325" s="712"/>
      <c r="DR325" s="712"/>
      <c r="DS325" s="712"/>
      <c r="DT325" s="712"/>
      <c r="DU325" s="712"/>
      <c r="DV325" s="712"/>
      <c r="DW325" s="712"/>
      <c r="DX325" s="712"/>
      <c r="DY325" s="712"/>
      <c r="DZ325" s="712"/>
      <c r="EA325" s="712"/>
      <c r="EB325" s="712"/>
      <c r="EC325" s="712"/>
      <c r="ED325" s="712"/>
      <c r="EE325" s="712"/>
      <c r="EF325" s="712"/>
      <c r="EG325" s="712"/>
      <c r="EH325" s="712"/>
      <c r="EI325" s="712"/>
      <c r="EJ325" s="712"/>
      <c r="EK325" s="712"/>
      <c r="EL325" s="712"/>
      <c r="EM325" s="712"/>
      <c r="EN325" s="712"/>
      <c r="EO325" s="712"/>
      <c r="EP325" s="712"/>
      <c r="EQ325" s="712"/>
      <c r="ER325" s="712"/>
      <c r="ES325" s="712"/>
      <c r="ET325" s="712"/>
      <c r="EU325" s="712"/>
      <c r="EV325" s="712"/>
      <c r="EW325" s="712"/>
      <c r="EX325" s="712"/>
      <c r="EY325" s="712"/>
      <c r="EZ325" s="712"/>
      <c r="FA325" s="712"/>
      <c r="FB325" s="712"/>
      <c r="FC325" s="712"/>
      <c r="FD325" s="712"/>
      <c r="FE325" s="712"/>
      <c r="FF325" s="712"/>
      <c r="FG325" s="712"/>
      <c r="FH325" s="712"/>
      <c r="FI325" s="712"/>
      <c r="FJ325" s="712"/>
      <c r="FK325" s="712"/>
      <c r="FL325" s="712"/>
      <c r="FM325" s="712"/>
      <c r="FN325" s="712"/>
      <c r="FO325" s="712"/>
      <c r="FP325" s="712"/>
      <c r="FQ325" s="712"/>
      <c r="FR325" s="712"/>
      <c r="FS325" s="712"/>
      <c r="FT325" s="712"/>
      <c r="FU325" s="712"/>
      <c r="FV325" s="712"/>
      <c r="FW325" s="712"/>
      <c r="FX325" s="712"/>
      <c r="FY325" s="712"/>
      <c r="FZ325" s="712"/>
      <c r="GA325" s="712"/>
      <c r="GB325" s="712"/>
      <c r="GC325" s="712"/>
      <c r="GD325" s="712"/>
      <c r="GE325" s="712"/>
      <c r="GF325" s="712"/>
      <c r="GG325" s="712"/>
      <c r="GH325" s="712"/>
      <c r="GI325" s="712"/>
      <c r="GJ325" s="712"/>
      <c r="GK325" s="712"/>
      <c r="GL325" s="712"/>
      <c r="GM325" s="712"/>
      <c r="GN325" s="712"/>
      <c r="GO325" s="712"/>
      <c r="GP325" s="712"/>
      <c r="GQ325" s="712"/>
      <c r="GR325" s="712"/>
      <c r="GS325" s="712"/>
      <c r="GT325" s="712"/>
      <c r="GU325" s="712"/>
      <c r="GV325" s="712"/>
      <c r="GW325" s="712"/>
      <c r="GX325" s="712"/>
      <c r="GY325" s="712"/>
      <c r="GZ325" s="712"/>
      <c r="HA325" s="712"/>
      <c r="HB325" s="712"/>
      <c r="HC325" s="712"/>
      <c r="HD325" s="712"/>
      <c r="HE325" s="712"/>
      <c r="HF325" s="712"/>
      <c r="HG325" s="712"/>
      <c r="HH325" s="712"/>
      <c r="HI325" s="712"/>
      <c r="HJ325" s="712"/>
      <c r="HK325" s="712"/>
      <c r="HL325" s="712"/>
      <c r="HM325" s="712"/>
      <c r="HN325" s="712"/>
      <c r="HO325" s="712"/>
      <c r="HP325" s="712"/>
      <c r="HQ325" s="712"/>
      <c r="HR325" s="712"/>
      <c r="HS325" s="712"/>
      <c r="HT325" s="712"/>
      <c r="HU325" s="712"/>
      <c r="HV325" s="712"/>
      <c r="HW325" s="712"/>
      <c r="HX325" s="712"/>
      <c r="HY325" s="712"/>
      <c r="HZ325" s="712"/>
      <c r="IA325" s="712"/>
      <c r="IB325" s="712"/>
      <c r="IC325" s="712"/>
      <c r="ID325" s="712"/>
      <c r="IE325" s="712"/>
      <c r="IF325" s="712"/>
      <c r="IG325" s="712"/>
      <c r="IH325" s="712"/>
      <c r="II325" s="712"/>
      <c r="IJ325" s="712"/>
      <c r="IK325" s="712"/>
      <c r="IL325" s="712"/>
      <c r="IM325" s="712"/>
      <c r="IN325" s="712"/>
      <c r="IO325" s="712"/>
      <c r="IP325" s="712"/>
      <c r="IQ325" s="712"/>
      <c r="IR325" s="712"/>
      <c r="IS325" s="712"/>
      <c r="IT325" s="712"/>
    </row>
    <row r="326" spans="1:254" s="713" customFormat="1" ht="16.5" customHeight="1">
      <c r="A326" s="326">
        <v>316</v>
      </c>
      <c r="B326" s="503" t="s">
        <v>23</v>
      </c>
      <c r="C326" s="504" t="s">
        <v>413</v>
      </c>
      <c r="D326" s="512" t="s">
        <v>1097</v>
      </c>
      <c r="E326" s="506"/>
      <c r="F326" s="507" t="s">
        <v>11</v>
      </c>
      <c r="G326" s="508"/>
      <c r="H326" s="509"/>
      <c r="I326" s="511"/>
      <c r="J326" s="714"/>
      <c r="K326" s="869"/>
      <c r="L326" s="712"/>
      <c r="M326" s="712"/>
      <c r="N326" s="712"/>
      <c r="O326" s="712"/>
      <c r="P326" s="712"/>
      <c r="Q326" s="712"/>
      <c r="R326" s="712"/>
      <c r="S326" s="712"/>
      <c r="T326" s="712"/>
      <c r="U326" s="712"/>
      <c r="V326" s="712"/>
      <c r="W326" s="712"/>
      <c r="X326" s="712"/>
      <c r="Y326" s="712"/>
      <c r="Z326" s="712"/>
      <c r="AA326" s="712"/>
      <c r="AB326" s="712"/>
      <c r="AC326" s="712"/>
      <c r="AD326" s="712"/>
      <c r="AE326" s="712"/>
      <c r="AF326" s="712"/>
      <c r="AG326" s="712"/>
      <c r="AH326" s="712"/>
      <c r="AI326" s="712"/>
      <c r="AJ326" s="712"/>
      <c r="AK326" s="712"/>
      <c r="AL326" s="712"/>
      <c r="AM326" s="712"/>
      <c r="AN326" s="712"/>
      <c r="AO326" s="712"/>
      <c r="AP326" s="712"/>
      <c r="AQ326" s="712"/>
      <c r="AR326" s="712"/>
      <c r="AS326" s="712"/>
      <c r="AT326" s="712"/>
      <c r="AU326" s="712"/>
      <c r="AV326" s="712"/>
      <c r="AW326" s="712"/>
      <c r="AX326" s="712"/>
      <c r="AY326" s="712"/>
      <c r="AZ326" s="712"/>
      <c r="BA326" s="712"/>
      <c r="BB326" s="712"/>
      <c r="BC326" s="712"/>
      <c r="BD326" s="712"/>
      <c r="BE326" s="712"/>
      <c r="BF326" s="712"/>
      <c r="BG326" s="712"/>
      <c r="BH326" s="712"/>
      <c r="BI326" s="712"/>
      <c r="BJ326" s="712"/>
      <c r="BK326" s="712"/>
      <c r="BL326" s="712"/>
      <c r="BM326" s="712"/>
      <c r="BN326" s="712"/>
      <c r="BO326" s="712"/>
      <c r="BP326" s="712"/>
      <c r="BQ326" s="712"/>
      <c r="BR326" s="712"/>
      <c r="BS326" s="712"/>
      <c r="BT326" s="712"/>
      <c r="BU326" s="712"/>
      <c r="BV326" s="712"/>
      <c r="BW326" s="712"/>
      <c r="BX326" s="712"/>
      <c r="BY326" s="712"/>
      <c r="BZ326" s="712"/>
      <c r="CA326" s="712"/>
      <c r="CB326" s="712"/>
      <c r="CC326" s="712"/>
      <c r="CD326" s="712"/>
      <c r="CE326" s="712"/>
      <c r="CF326" s="712"/>
      <c r="CG326" s="712"/>
      <c r="CH326" s="712"/>
      <c r="CI326" s="712"/>
      <c r="CJ326" s="712"/>
      <c r="CK326" s="712"/>
      <c r="CL326" s="712"/>
      <c r="CM326" s="712"/>
      <c r="CN326" s="712"/>
      <c r="CO326" s="712"/>
      <c r="CP326" s="712"/>
      <c r="CQ326" s="712"/>
      <c r="CR326" s="712"/>
      <c r="CS326" s="712"/>
      <c r="CT326" s="712"/>
      <c r="CU326" s="712"/>
      <c r="CV326" s="712"/>
      <c r="CW326" s="712"/>
      <c r="CX326" s="712"/>
      <c r="CY326" s="712"/>
      <c r="CZ326" s="712"/>
      <c r="DA326" s="712"/>
      <c r="DB326" s="712"/>
      <c r="DC326" s="712"/>
      <c r="DD326" s="712"/>
      <c r="DE326" s="712"/>
      <c r="DF326" s="712"/>
      <c r="DG326" s="712"/>
      <c r="DH326" s="712"/>
      <c r="DI326" s="712"/>
      <c r="DJ326" s="712"/>
      <c r="DK326" s="712"/>
      <c r="DL326" s="712"/>
      <c r="DM326" s="712"/>
      <c r="DN326" s="712"/>
      <c r="DO326" s="712"/>
      <c r="DP326" s="712"/>
      <c r="DQ326" s="712"/>
      <c r="DR326" s="712"/>
      <c r="DS326" s="712"/>
      <c r="DT326" s="712"/>
      <c r="DU326" s="712"/>
      <c r="DV326" s="712"/>
      <c r="DW326" s="712"/>
      <c r="DX326" s="712"/>
      <c r="DY326" s="712"/>
      <c r="DZ326" s="712"/>
      <c r="EA326" s="712"/>
      <c r="EB326" s="712"/>
      <c r="EC326" s="712"/>
      <c r="ED326" s="712"/>
      <c r="EE326" s="712"/>
      <c r="EF326" s="712"/>
      <c r="EG326" s="712"/>
      <c r="EH326" s="712"/>
      <c r="EI326" s="712"/>
      <c r="EJ326" s="712"/>
      <c r="EK326" s="712"/>
      <c r="EL326" s="712"/>
      <c r="EM326" s="712"/>
      <c r="EN326" s="712"/>
      <c r="EO326" s="712"/>
      <c r="EP326" s="712"/>
      <c r="EQ326" s="712"/>
      <c r="ER326" s="712"/>
      <c r="ES326" s="712"/>
      <c r="ET326" s="712"/>
      <c r="EU326" s="712"/>
      <c r="EV326" s="712"/>
      <c r="EW326" s="712"/>
      <c r="EX326" s="712"/>
      <c r="EY326" s="712"/>
      <c r="EZ326" s="712"/>
      <c r="FA326" s="712"/>
      <c r="FB326" s="712"/>
      <c r="FC326" s="712"/>
      <c r="FD326" s="712"/>
      <c r="FE326" s="712"/>
      <c r="FF326" s="712"/>
      <c r="FG326" s="712"/>
      <c r="FH326" s="712"/>
      <c r="FI326" s="712"/>
      <c r="FJ326" s="712"/>
      <c r="FK326" s="712"/>
      <c r="FL326" s="712"/>
      <c r="FM326" s="712"/>
      <c r="FN326" s="712"/>
      <c r="FO326" s="712"/>
      <c r="FP326" s="712"/>
      <c r="FQ326" s="712"/>
      <c r="FR326" s="712"/>
      <c r="FS326" s="712"/>
      <c r="FT326" s="712"/>
      <c r="FU326" s="712"/>
      <c r="FV326" s="712"/>
      <c r="FW326" s="712"/>
      <c r="FX326" s="712"/>
      <c r="FY326" s="712"/>
      <c r="FZ326" s="712"/>
      <c r="GA326" s="712"/>
      <c r="GB326" s="712"/>
      <c r="GC326" s="712"/>
      <c r="GD326" s="712"/>
      <c r="GE326" s="712"/>
      <c r="GF326" s="712"/>
      <c r="GG326" s="712"/>
      <c r="GH326" s="712"/>
      <c r="GI326" s="712"/>
      <c r="GJ326" s="712"/>
      <c r="GK326" s="712"/>
      <c r="GL326" s="712"/>
      <c r="GM326" s="712"/>
      <c r="GN326" s="712"/>
      <c r="GO326" s="712"/>
      <c r="GP326" s="712"/>
      <c r="GQ326" s="712"/>
      <c r="GR326" s="712"/>
      <c r="GS326" s="712"/>
      <c r="GT326" s="712"/>
      <c r="GU326" s="712"/>
      <c r="GV326" s="712"/>
      <c r="GW326" s="712"/>
      <c r="GX326" s="712"/>
      <c r="GY326" s="712"/>
      <c r="GZ326" s="712"/>
      <c r="HA326" s="712"/>
      <c r="HB326" s="712"/>
      <c r="HC326" s="712"/>
      <c r="HD326" s="712"/>
      <c r="HE326" s="712"/>
      <c r="HF326" s="712"/>
      <c r="HG326" s="712"/>
      <c r="HH326" s="712"/>
      <c r="HI326" s="712"/>
      <c r="HJ326" s="712"/>
      <c r="HK326" s="712"/>
      <c r="HL326" s="712"/>
      <c r="HM326" s="712"/>
      <c r="HN326" s="712"/>
      <c r="HO326" s="712"/>
      <c r="HP326" s="712"/>
      <c r="HQ326" s="712"/>
      <c r="HR326" s="712"/>
      <c r="HS326" s="712"/>
      <c r="HT326" s="712"/>
      <c r="HU326" s="712"/>
      <c r="HV326" s="712"/>
      <c r="HW326" s="712"/>
      <c r="HX326" s="712"/>
      <c r="HY326" s="712"/>
      <c r="HZ326" s="712"/>
      <c r="IA326" s="712"/>
      <c r="IB326" s="712"/>
      <c r="IC326" s="712"/>
      <c r="ID326" s="712"/>
      <c r="IE326" s="712"/>
      <c r="IF326" s="712"/>
      <c r="IG326" s="712"/>
      <c r="IH326" s="712"/>
      <c r="II326" s="712"/>
      <c r="IJ326" s="712"/>
      <c r="IK326" s="712"/>
      <c r="IL326" s="712"/>
      <c r="IM326" s="712"/>
      <c r="IN326" s="712"/>
      <c r="IO326" s="712"/>
      <c r="IP326" s="712"/>
      <c r="IQ326" s="712"/>
      <c r="IR326" s="712"/>
      <c r="IS326" s="712"/>
      <c r="IT326" s="712"/>
    </row>
    <row r="327" spans="1:254" s="713" customFormat="1" ht="16.5" customHeight="1">
      <c r="A327" s="326">
        <v>317</v>
      </c>
      <c r="B327" s="503" t="s">
        <v>23</v>
      </c>
      <c r="C327" s="504" t="s">
        <v>413</v>
      </c>
      <c r="D327" s="512" t="s">
        <v>1098</v>
      </c>
      <c r="E327" s="506"/>
      <c r="F327" s="507" t="s">
        <v>11</v>
      </c>
      <c r="G327" s="508"/>
      <c r="H327" s="509"/>
      <c r="I327" s="511"/>
      <c r="J327" s="714"/>
      <c r="K327" s="869"/>
      <c r="L327" s="712"/>
      <c r="M327" s="712"/>
      <c r="N327" s="712"/>
      <c r="O327" s="712"/>
      <c r="P327" s="712"/>
      <c r="Q327" s="712"/>
      <c r="R327" s="712"/>
      <c r="S327" s="712"/>
      <c r="T327" s="712"/>
      <c r="U327" s="712"/>
      <c r="V327" s="712"/>
      <c r="W327" s="712"/>
      <c r="X327" s="712"/>
      <c r="Y327" s="712"/>
      <c r="Z327" s="712"/>
      <c r="AA327" s="712"/>
      <c r="AB327" s="712"/>
      <c r="AC327" s="712"/>
      <c r="AD327" s="712"/>
      <c r="AE327" s="712"/>
      <c r="AF327" s="712"/>
      <c r="AG327" s="712"/>
      <c r="AH327" s="712"/>
      <c r="AI327" s="712"/>
      <c r="AJ327" s="712"/>
      <c r="AK327" s="712"/>
      <c r="AL327" s="712"/>
      <c r="AM327" s="712"/>
      <c r="AN327" s="712"/>
      <c r="AO327" s="712"/>
      <c r="AP327" s="712"/>
      <c r="AQ327" s="712"/>
      <c r="AR327" s="712"/>
      <c r="AS327" s="712"/>
      <c r="AT327" s="712"/>
      <c r="AU327" s="712"/>
      <c r="AV327" s="712"/>
      <c r="AW327" s="712"/>
      <c r="AX327" s="712"/>
      <c r="AY327" s="712"/>
      <c r="AZ327" s="712"/>
      <c r="BA327" s="712"/>
      <c r="BB327" s="712"/>
      <c r="BC327" s="712"/>
      <c r="BD327" s="712"/>
      <c r="BE327" s="712"/>
      <c r="BF327" s="712"/>
      <c r="BG327" s="712"/>
      <c r="BH327" s="712"/>
      <c r="BI327" s="712"/>
      <c r="BJ327" s="712"/>
      <c r="BK327" s="712"/>
      <c r="BL327" s="712"/>
      <c r="BM327" s="712"/>
      <c r="BN327" s="712"/>
      <c r="BO327" s="712"/>
      <c r="BP327" s="712"/>
      <c r="BQ327" s="712"/>
      <c r="BR327" s="712"/>
      <c r="BS327" s="712"/>
      <c r="BT327" s="712"/>
      <c r="BU327" s="712"/>
      <c r="BV327" s="712"/>
      <c r="BW327" s="712"/>
      <c r="BX327" s="712"/>
      <c r="BY327" s="712"/>
      <c r="BZ327" s="712"/>
      <c r="CA327" s="712"/>
      <c r="CB327" s="712"/>
      <c r="CC327" s="712"/>
      <c r="CD327" s="712"/>
      <c r="CE327" s="712"/>
      <c r="CF327" s="712"/>
      <c r="CG327" s="712"/>
      <c r="CH327" s="712"/>
      <c r="CI327" s="712"/>
      <c r="CJ327" s="712"/>
      <c r="CK327" s="712"/>
      <c r="CL327" s="712"/>
      <c r="CM327" s="712"/>
      <c r="CN327" s="712"/>
      <c r="CO327" s="712"/>
      <c r="CP327" s="712"/>
      <c r="CQ327" s="712"/>
      <c r="CR327" s="712"/>
      <c r="CS327" s="712"/>
      <c r="CT327" s="712"/>
      <c r="CU327" s="712"/>
      <c r="CV327" s="712"/>
      <c r="CW327" s="712"/>
      <c r="CX327" s="712"/>
      <c r="CY327" s="712"/>
      <c r="CZ327" s="712"/>
      <c r="DA327" s="712"/>
      <c r="DB327" s="712"/>
      <c r="DC327" s="712"/>
      <c r="DD327" s="712"/>
      <c r="DE327" s="712"/>
      <c r="DF327" s="712"/>
      <c r="DG327" s="712"/>
      <c r="DH327" s="712"/>
      <c r="DI327" s="712"/>
      <c r="DJ327" s="712"/>
      <c r="DK327" s="712"/>
      <c r="DL327" s="712"/>
      <c r="DM327" s="712"/>
      <c r="DN327" s="712"/>
      <c r="DO327" s="712"/>
      <c r="DP327" s="712"/>
      <c r="DQ327" s="712"/>
      <c r="DR327" s="712"/>
      <c r="DS327" s="712"/>
      <c r="DT327" s="712"/>
      <c r="DU327" s="712"/>
      <c r="DV327" s="712"/>
      <c r="DW327" s="712"/>
      <c r="DX327" s="712"/>
      <c r="DY327" s="712"/>
      <c r="DZ327" s="712"/>
      <c r="EA327" s="712"/>
      <c r="EB327" s="712"/>
      <c r="EC327" s="712"/>
      <c r="ED327" s="712"/>
      <c r="EE327" s="712"/>
      <c r="EF327" s="712"/>
      <c r="EG327" s="712"/>
      <c r="EH327" s="712"/>
      <c r="EI327" s="712"/>
      <c r="EJ327" s="712"/>
      <c r="EK327" s="712"/>
      <c r="EL327" s="712"/>
      <c r="EM327" s="712"/>
      <c r="EN327" s="712"/>
      <c r="EO327" s="712"/>
      <c r="EP327" s="712"/>
      <c r="EQ327" s="712"/>
      <c r="ER327" s="712"/>
      <c r="ES327" s="712"/>
      <c r="ET327" s="712"/>
      <c r="EU327" s="712"/>
      <c r="EV327" s="712"/>
      <c r="EW327" s="712"/>
      <c r="EX327" s="712"/>
      <c r="EY327" s="712"/>
      <c r="EZ327" s="712"/>
      <c r="FA327" s="712"/>
      <c r="FB327" s="712"/>
      <c r="FC327" s="712"/>
      <c r="FD327" s="712"/>
      <c r="FE327" s="712"/>
      <c r="FF327" s="712"/>
      <c r="FG327" s="712"/>
      <c r="FH327" s="712"/>
      <c r="FI327" s="712"/>
      <c r="FJ327" s="712"/>
      <c r="FK327" s="712"/>
      <c r="FL327" s="712"/>
      <c r="FM327" s="712"/>
      <c r="FN327" s="712"/>
      <c r="FO327" s="712"/>
      <c r="FP327" s="712"/>
      <c r="FQ327" s="712"/>
      <c r="FR327" s="712"/>
      <c r="FS327" s="712"/>
      <c r="FT327" s="712"/>
      <c r="FU327" s="712"/>
      <c r="FV327" s="712"/>
      <c r="FW327" s="712"/>
      <c r="FX327" s="712"/>
      <c r="FY327" s="712"/>
      <c r="FZ327" s="712"/>
      <c r="GA327" s="712"/>
      <c r="GB327" s="712"/>
      <c r="GC327" s="712"/>
      <c r="GD327" s="712"/>
      <c r="GE327" s="712"/>
      <c r="GF327" s="712"/>
      <c r="GG327" s="712"/>
      <c r="GH327" s="712"/>
      <c r="GI327" s="712"/>
      <c r="GJ327" s="712"/>
      <c r="GK327" s="712"/>
      <c r="GL327" s="712"/>
      <c r="GM327" s="712"/>
      <c r="GN327" s="712"/>
      <c r="GO327" s="712"/>
      <c r="GP327" s="712"/>
      <c r="GQ327" s="712"/>
      <c r="GR327" s="712"/>
      <c r="GS327" s="712"/>
      <c r="GT327" s="712"/>
      <c r="GU327" s="712"/>
      <c r="GV327" s="712"/>
      <c r="GW327" s="712"/>
      <c r="GX327" s="712"/>
      <c r="GY327" s="712"/>
      <c r="GZ327" s="712"/>
      <c r="HA327" s="712"/>
      <c r="HB327" s="712"/>
      <c r="HC327" s="712"/>
      <c r="HD327" s="712"/>
      <c r="HE327" s="712"/>
      <c r="HF327" s="712"/>
      <c r="HG327" s="712"/>
      <c r="HH327" s="712"/>
      <c r="HI327" s="712"/>
      <c r="HJ327" s="712"/>
      <c r="HK327" s="712"/>
      <c r="HL327" s="712"/>
      <c r="HM327" s="712"/>
      <c r="HN327" s="712"/>
      <c r="HO327" s="712"/>
      <c r="HP327" s="712"/>
      <c r="HQ327" s="712"/>
      <c r="HR327" s="712"/>
      <c r="HS327" s="712"/>
      <c r="HT327" s="712"/>
      <c r="HU327" s="712"/>
      <c r="HV327" s="712"/>
      <c r="HW327" s="712"/>
      <c r="HX327" s="712"/>
      <c r="HY327" s="712"/>
      <c r="HZ327" s="712"/>
      <c r="IA327" s="712"/>
      <c r="IB327" s="712"/>
      <c r="IC327" s="712"/>
      <c r="ID327" s="712"/>
      <c r="IE327" s="712"/>
      <c r="IF327" s="712"/>
      <c r="IG327" s="712"/>
      <c r="IH327" s="712"/>
      <c r="II327" s="712"/>
      <c r="IJ327" s="712"/>
      <c r="IK327" s="712"/>
      <c r="IL327" s="712"/>
      <c r="IM327" s="712"/>
      <c r="IN327" s="712"/>
      <c r="IO327" s="712"/>
      <c r="IP327" s="712"/>
      <c r="IQ327" s="712"/>
      <c r="IR327" s="712"/>
      <c r="IS327" s="712"/>
      <c r="IT327" s="712"/>
    </row>
    <row r="328" spans="1:254" s="713" customFormat="1" ht="16.5" customHeight="1">
      <c r="A328" s="326">
        <v>318</v>
      </c>
      <c r="B328" s="503" t="s">
        <v>23</v>
      </c>
      <c r="C328" s="504" t="s">
        <v>413</v>
      </c>
      <c r="D328" s="512" t="s">
        <v>1099</v>
      </c>
      <c r="E328" s="506"/>
      <c r="F328" s="507" t="s">
        <v>11</v>
      </c>
      <c r="G328" s="508"/>
      <c r="H328" s="509"/>
      <c r="I328" s="511"/>
      <c r="J328" s="714"/>
      <c r="K328" s="869"/>
      <c r="L328" s="712"/>
      <c r="M328" s="712"/>
      <c r="N328" s="712"/>
      <c r="O328" s="712"/>
      <c r="P328" s="712"/>
      <c r="Q328" s="712"/>
      <c r="R328" s="712"/>
      <c r="S328" s="712"/>
      <c r="T328" s="712"/>
      <c r="U328" s="712"/>
      <c r="V328" s="712"/>
      <c r="W328" s="712"/>
      <c r="X328" s="712"/>
      <c r="Y328" s="712"/>
      <c r="Z328" s="712"/>
      <c r="AA328" s="712"/>
      <c r="AB328" s="712"/>
      <c r="AC328" s="712"/>
      <c r="AD328" s="712"/>
      <c r="AE328" s="712"/>
      <c r="AF328" s="712"/>
      <c r="AG328" s="712"/>
      <c r="AH328" s="712"/>
      <c r="AI328" s="712"/>
      <c r="AJ328" s="712"/>
      <c r="AK328" s="712"/>
      <c r="AL328" s="712"/>
      <c r="AM328" s="712"/>
      <c r="AN328" s="712"/>
      <c r="AO328" s="712"/>
      <c r="AP328" s="712"/>
      <c r="AQ328" s="712"/>
      <c r="AR328" s="712"/>
      <c r="AS328" s="712"/>
      <c r="AT328" s="712"/>
      <c r="AU328" s="712"/>
      <c r="AV328" s="712"/>
      <c r="AW328" s="712"/>
      <c r="AX328" s="712"/>
      <c r="AY328" s="712"/>
      <c r="AZ328" s="712"/>
      <c r="BA328" s="712"/>
      <c r="BB328" s="712"/>
      <c r="BC328" s="712"/>
      <c r="BD328" s="712"/>
      <c r="BE328" s="712"/>
      <c r="BF328" s="712"/>
      <c r="BG328" s="712"/>
      <c r="BH328" s="712"/>
      <c r="BI328" s="712"/>
      <c r="BJ328" s="712"/>
      <c r="BK328" s="712"/>
      <c r="BL328" s="712"/>
      <c r="BM328" s="712"/>
      <c r="BN328" s="712"/>
      <c r="BO328" s="712"/>
      <c r="BP328" s="712"/>
      <c r="BQ328" s="712"/>
      <c r="BR328" s="712"/>
      <c r="BS328" s="712"/>
      <c r="BT328" s="712"/>
      <c r="BU328" s="712"/>
      <c r="BV328" s="712"/>
      <c r="BW328" s="712"/>
      <c r="BX328" s="712"/>
      <c r="BY328" s="712"/>
      <c r="BZ328" s="712"/>
      <c r="CA328" s="712"/>
      <c r="CB328" s="712"/>
      <c r="CC328" s="712"/>
      <c r="CD328" s="712"/>
      <c r="CE328" s="712"/>
      <c r="CF328" s="712"/>
      <c r="CG328" s="712"/>
      <c r="CH328" s="712"/>
      <c r="CI328" s="712"/>
      <c r="CJ328" s="712"/>
      <c r="CK328" s="712"/>
      <c r="CL328" s="712"/>
      <c r="CM328" s="712"/>
      <c r="CN328" s="712"/>
      <c r="CO328" s="712"/>
      <c r="CP328" s="712"/>
      <c r="CQ328" s="712"/>
      <c r="CR328" s="712"/>
      <c r="CS328" s="712"/>
      <c r="CT328" s="712"/>
      <c r="CU328" s="712"/>
      <c r="CV328" s="712"/>
      <c r="CW328" s="712"/>
      <c r="CX328" s="712"/>
      <c r="CY328" s="712"/>
      <c r="CZ328" s="712"/>
      <c r="DA328" s="712"/>
      <c r="DB328" s="712"/>
      <c r="DC328" s="712"/>
      <c r="DD328" s="712"/>
      <c r="DE328" s="712"/>
      <c r="DF328" s="712"/>
      <c r="DG328" s="712"/>
      <c r="DH328" s="712"/>
      <c r="DI328" s="712"/>
      <c r="DJ328" s="712"/>
      <c r="DK328" s="712"/>
      <c r="DL328" s="712"/>
      <c r="DM328" s="712"/>
      <c r="DN328" s="712"/>
      <c r="DO328" s="712"/>
      <c r="DP328" s="712"/>
      <c r="DQ328" s="712"/>
      <c r="DR328" s="712"/>
      <c r="DS328" s="712"/>
      <c r="DT328" s="712"/>
      <c r="DU328" s="712"/>
      <c r="DV328" s="712"/>
      <c r="DW328" s="712"/>
      <c r="DX328" s="712"/>
      <c r="DY328" s="712"/>
      <c r="DZ328" s="712"/>
      <c r="EA328" s="712"/>
      <c r="EB328" s="712"/>
      <c r="EC328" s="712"/>
      <c r="ED328" s="712"/>
      <c r="EE328" s="712"/>
      <c r="EF328" s="712"/>
      <c r="EG328" s="712"/>
      <c r="EH328" s="712"/>
      <c r="EI328" s="712"/>
      <c r="EJ328" s="712"/>
      <c r="EK328" s="712"/>
      <c r="EL328" s="712"/>
      <c r="EM328" s="712"/>
      <c r="EN328" s="712"/>
      <c r="EO328" s="712"/>
      <c r="EP328" s="712"/>
      <c r="EQ328" s="712"/>
      <c r="ER328" s="712"/>
      <c r="ES328" s="712"/>
      <c r="ET328" s="712"/>
      <c r="EU328" s="712"/>
      <c r="EV328" s="712"/>
      <c r="EW328" s="712"/>
      <c r="EX328" s="712"/>
      <c r="EY328" s="712"/>
      <c r="EZ328" s="712"/>
      <c r="FA328" s="712"/>
      <c r="FB328" s="712"/>
      <c r="FC328" s="712"/>
      <c r="FD328" s="712"/>
      <c r="FE328" s="712"/>
      <c r="FF328" s="712"/>
      <c r="FG328" s="712"/>
      <c r="FH328" s="712"/>
      <c r="FI328" s="712"/>
      <c r="FJ328" s="712"/>
      <c r="FK328" s="712"/>
      <c r="FL328" s="712"/>
      <c r="FM328" s="712"/>
      <c r="FN328" s="712"/>
      <c r="FO328" s="712"/>
      <c r="FP328" s="712"/>
      <c r="FQ328" s="712"/>
      <c r="FR328" s="712"/>
      <c r="FS328" s="712"/>
      <c r="FT328" s="712"/>
      <c r="FU328" s="712"/>
      <c r="FV328" s="712"/>
      <c r="FW328" s="712"/>
      <c r="FX328" s="712"/>
      <c r="FY328" s="712"/>
      <c r="FZ328" s="712"/>
      <c r="GA328" s="712"/>
      <c r="GB328" s="712"/>
      <c r="GC328" s="712"/>
      <c r="GD328" s="712"/>
      <c r="GE328" s="712"/>
      <c r="GF328" s="712"/>
      <c r="GG328" s="712"/>
      <c r="GH328" s="712"/>
      <c r="GI328" s="712"/>
      <c r="GJ328" s="712"/>
      <c r="GK328" s="712"/>
      <c r="GL328" s="712"/>
      <c r="GM328" s="712"/>
      <c r="GN328" s="712"/>
      <c r="GO328" s="712"/>
      <c r="GP328" s="712"/>
      <c r="GQ328" s="712"/>
      <c r="GR328" s="712"/>
      <c r="GS328" s="712"/>
      <c r="GT328" s="712"/>
      <c r="GU328" s="712"/>
      <c r="GV328" s="712"/>
      <c r="GW328" s="712"/>
      <c r="GX328" s="712"/>
      <c r="GY328" s="712"/>
      <c r="GZ328" s="712"/>
      <c r="HA328" s="712"/>
      <c r="HB328" s="712"/>
      <c r="HC328" s="712"/>
      <c r="HD328" s="712"/>
      <c r="HE328" s="712"/>
      <c r="HF328" s="712"/>
      <c r="HG328" s="712"/>
      <c r="HH328" s="712"/>
      <c r="HI328" s="712"/>
      <c r="HJ328" s="712"/>
      <c r="HK328" s="712"/>
      <c r="HL328" s="712"/>
      <c r="HM328" s="712"/>
      <c r="HN328" s="712"/>
      <c r="HO328" s="712"/>
      <c r="HP328" s="712"/>
      <c r="HQ328" s="712"/>
      <c r="HR328" s="712"/>
      <c r="HS328" s="712"/>
      <c r="HT328" s="712"/>
      <c r="HU328" s="712"/>
      <c r="HV328" s="712"/>
      <c r="HW328" s="712"/>
      <c r="HX328" s="712"/>
      <c r="HY328" s="712"/>
      <c r="HZ328" s="712"/>
      <c r="IA328" s="712"/>
      <c r="IB328" s="712"/>
      <c r="IC328" s="712"/>
      <c r="ID328" s="712"/>
      <c r="IE328" s="712"/>
      <c r="IF328" s="712"/>
      <c r="IG328" s="712"/>
      <c r="IH328" s="712"/>
      <c r="II328" s="712"/>
      <c r="IJ328" s="712"/>
      <c r="IK328" s="712"/>
      <c r="IL328" s="712"/>
      <c r="IM328" s="712"/>
      <c r="IN328" s="712"/>
      <c r="IO328" s="712"/>
      <c r="IP328" s="712"/>
      <c r="IQ328" s="712"/>
      <c r="IR328" s="712"/>
      <c r="IS328" s="712"/>
      <c r="IT328" s="712"/>
    </row>
    <row r="329" spans="1:254" s="713" customFormat="1" ht="16.5" customHeight="1">
      <c r="A329" s="326">
        <v>319</v>
      </c>
      <c r="B329" s="503" t="s">
        <v>23</v>
      </c>
      <c r="C329" s="504" t="s">
        <v>413</v>
      </c>
      <c r="D329" s="512" t="s">
        <v>1100</v>
      </c>
      <c r="E329" s="506"/>
      <c r="F329" s="507" t="s">
        <v>11</v>
      </c>
      <c r="G329" s="508"/>
      <c r="H329" s="509"/>
      <c r="I329" s="511"/>
      <c r="J329" s="714"/>
      <c r="K329" s="869"/>
      <c r="L329" s="712"/>
      <c r="M329" s="712"/>
      <c r="N329" s="712"/>
      <c r="O329" s="712"/>
      <c r="P329" s="712"/>
      <c r="Q329" s="712"/>
      <c r="R329" s="712"/>
      <c r="S329" s="712"/>
      <c r="T329" s="712"/>
      <c r="U329" s="712"/>
      <c r="V329" s="712"/>
      <c r="W329" s="712"/>
      <c r="X329" s="712"/>
      <c r="Y329" s="712"/>
      <c r="Z329" s="712"/>
      <c r="AA329" s="712"/>
      <c r="AB329" s="712"/>
      <c r="AC329" s="712"/>
      <c r="AD329" s="712"/>
      <c r="AE329" s="712"/>
      <c r="AF329" s="712"/>
      <c r="AG329" s="712"/>
      <c r="AH329" s="712"/>
      <c r="AI329" s="712"/>
      <c r="AJ329" s="712"/>
      <c r="AK329" s="712"/>
      <c r="AL329" s="712"/>
      <c r="AM329" s="712"/>
      <c r="AN329" s="712"/>
      <c r="AO329" s="712"/>
      <c r="AP329" s="712"/>
      <c r="AQ329" s="712"/>
      <c r="AR329" s="712"/>
      <c r="AS329" s="712"/>
      <c r="AT329" s="712"/>
      <c r="AU329" s="712"/>
      <c r="AV329" s="712"/>
      <c r="AW329" s="712"/>
      <c r="AX329" s="712"/>
      <c r="AY329" s="712"/>
      <c r="AZ329" s="712"/>
      <c r="BA329" s="712"/>
      <c r="BB329" s="712"/>
      <c r="BC329" s="712"/>
      <c r="BD329" s="712"/>
      <c r="BE329" s="712"/>
      <c r="BF329" s="712"/>
      <c r="BG329" s="712"/>
      <c r="BH329" s="712"/>
      <c r="BI329" s="712"/>
      <c r="BJ329" s="712"/>
      <c r="BK329" s="712"/>
      <c r="BL329" s="712"/>
      <c r="BM329" s="712"/>
      <c r="BN329" s="712"/>
      <c r="BO329" s="712"/>
      <c r="BP329" s="712"/>
      <c r="BQ329" s="712"/>
      <c r="BR329" s="712"/>
      <c r="BS329" s="712"/>
      <c r="BT329" s="712"/>
      <c r="BU329" s="712"/>
      <c r="BV329" s="712"/>
      <c r="BW329" s="712"/>
      <c r="BX329" s="712"/>
      <c r="BY329" s="712"/>
      <c r="BZ329" s="712"/>
      <c r="CA329" s="712"/>
      <c r="CB329" s="712"/>
      <c r="CC329" s="712"/>
      <c r="CD329" s="712"/>
      <c r="CE329" s="712"/>
      <c r="CF329" s="712"/>
      <c r="CG329" s="712"/>
      <c r="CH329" s="712"/>
      <c r="CI329" s="712"/>
      <c r="CJ329" s="712"/>
      <c r="CK329" s="712"/>
      <c r="CL329" s="712"/>
      <c r="CM329" s="712"/>
      <c r="CN329" s="712"/>
      <c r="CO329" s="712"/>
      <c r="CP329" s="712"/>
      <c r="CQ329" s="712"/>
      <c r="CR329" s="712"/>
      <c r="CS329" s="712"/>
      <c r="CT329" s="712"/>
      <c r="CU329" s="712"/>
      <c r="CV329" s="712"/>
      <c r="CW329" s="712"/>
      <c r="CX329" s="712"/>
      <c r="CY329" s="712"/>
      <c r="CZ329" s="712"/>
      <c r="DA329" s="712"/>
      <c r="DB329" s="712"/>
      <c r="DC329" s="712"/>
      <c r="DD329" s="712"/>
      <c r="DE329" s="712"/>
      <c r="DF329" s="712"/>
      <c r="DG329" s="712"/>
      <c r="DH329" s="712"/>
      <c r="DI329" s="712"/>
      <c r="DJ329" s="712"/>
      <c r="DK329" s="712"/>
      <c r="DL329" s="712"/>
      <c r="DM329" s="712"/>
      <c r="DN329" s="712"/>
      <c r="DO329" s="712"/>
      <c r="DP329" s="712"/>
      <c r="DQ329" s="712"/>
      <c r="DR329" s="712"/>
      <c r="DS329" s="712"/>
      <c r="DT329" s="712"/>
      <c r="DU329" s="712"/>
      <c r="DV329" s="712"/>
      <c r="DW329" s="712"/>
      <c r="DX329" s="712"/>
      <c r="DY329" s="712"/>
      <c r="DZ329" s="712"/>
      <c r="EA329" s="712"/>
      <c r="EB329" s="712"/>
      <c r="EC329" s="712"/>
      <c r="ED329" s="712"/>
      <c r="EE329" s="712"/>
      <c r="EF329" s="712"/>
      <c r="EG329" s="712"/>
      <c r="EH329" s="712"/>
      <c r="EI329" s="712"/>
      <c r="EJ329" s="712"/>
      <c r="EK329" s="712"/>
      <c r="EL329" s="712"/>
      <c r="EM329" s="712"/>
      <c r="EN329" s="712"/>
      <c r="EO329" s="712"/>
      <c r="EP329" s="712"/>
      <c r="EQ329" s="712"/>
      <c r="ER329" s="712"/>
      <c r="ES329" s="712"/>
      <c r="ET329" s="712"/>
      <c r="EU329" s="712"/>
      <c r="EV329" s="712"/>
      <c r="EW329" s="712"/>
      <c r="EX329" s="712"/>
      <c r="EY329" s="712"/>
      <c r="EZ329" s="712"/>
      <c r="FA329" s="712"/>
      <c r="FB329" s="712"/>
      <c r="FC329" s="712"/>
      <c r="FD329" s="712"/>
      <c r="FE329" s="712"/>
      <c r="FF329" s="712"/>
      <c r="FG329" s="712"/>
      <c r="FH329" s="712"/>
      <c r="FI329" s="712"/>
      <c r="FJ329" s="712"/>
      <c r="FK329" s="712"/>
      <c r="FL329" s="712"/>
      <c r="FM329" s="712"/>
      <c r="FN329" s="712"/>
      <c r="FO329" s="712"/>
      <c r="FP329" s="712"/>
      <c r="FQ329" s="712"/>
      <c r="FR329" s="712"/>
      <c r="FS329" s="712"/>
      <c r="FT329" s="712"/>
      <c r="FU329" s="712"/>
      <c r="FV329" s="712"/>
      <c r="FW329" s="712"/>
      <c r="FX329" s="712"/>
      <c r="FY329" s="712"/>
      <c r="FZ329" s="712"/>
      <c r="GA329" s="712"/>
      <c r="GB329" s="712"/>
      <c r="GC329" s="712"/>
      <c r="GD329" s="712"/>
      <c r="GE329" s="712"/>
      <c r="GF329" s="712"/>
      <c r="GG329" s="712"/>
      <c r="GH329" s="712"/>
      <c r="GI329" s="712"/>
      <c r="GJ329" s="712"/>
      <c r="GK329" s="712"/>
      <c r="GL329" s="712"/>
      <c r="GM329" s="712"/>
      <c r="GN329" s="712"/>
      <c r="GO329" s="712"/>
      <c r="GP329" s="712"/>
      <c r="GQ329" s="712"/>
      <c r="GR329" s="712"/>
      <c r="GS329" s="712"/>
      <c r="GT329" s="712"/>
      <c r="GU329" s="712"/>
      <c r="GV329" s="712"/>
      <c r="GW329" s="712"/>
      <c r="GX329" s="712"/>
      <c r="GY329" s="712"/>
      <c r="GZ329" s="712"/>
      <c r="HA329" s="712"/>
      <c r="HB329" s="712"/>
      <c r="HC329" s="712"/>
      <c r="HD329" s="712"/>
      <c r="HE329" s="712"/>
      <c r="HF329" s="712"/>
      <c r="HG329" s="712"/>
      <c r="HH329" s="712"/>
      <c r="HI329" s="712"/>
      <c r="HJ329" s="712"/>
      <c r="HK329" s="712"/>
      <c r="HL329" s="712"/>
      <c r="HM329" s="712"/>
      <c r="HN329" s="712"/>
      <c r="HO329" s="712"/>
      <c r="HP329" s="712"/>
      <c r="HQ329" s="712"/>
      <c r="HR329" s="712"/>
      <c r="HS329" s="712"/>
      <c r="HT329" s="712"/>
      <c r="HU329" s="712"/>
      <c r="HV329" s="712"/>
      <c r="HW329" s="712"/>
      <c r="HX329" s="712"/>
      <c r="HY329" s="712"/>
      <c r="HZ329" s="712"/>
      <c r="IA329" s="712"/>
      <c r="IB329" s="712"/>
      <c r="IC329" s="712"/>
      <c r="ID329" s="712"/>
      <c r="IE329" s="712"/>
      <c r="IF329" s="712"/>
      <c r="IG329" s="712"/>
      <c r="IH329" s="712"/>
      <c r="II329" s="712"/>
      <c r="IJ329" s="712"/>
      <c r="IK329" s="712"/>
      <c r="IL329" s="712"/>
      <c r="IM329" s="712"/>
      <c r="IN329" s="712"/>
      <c r="IO329" s="712"/>
      <c r="IP329" s="712"/>
      <c r="IQ329" s="712"/>
      <c r="IR329" s="712"/>
      <c r="IS329" s="712"/>
      <c r="IT329" s="712"/>
    </row>
    <row r="330" spans="1:254" s="713" customFormat="1" ht="16.5" customHeight="1">
      <c r="A330" s="326">
        <v>320</v>
      </c>
      <c r="B330" s="503" t="s">
        <v>23</v>
      </c>
      <c r="C330" s="504" t="s">
        <v>413</v>
      </c>
      <c r="D330" s="512" t="s">
        <v>1101</v>
      </c>
      <c r="E330" s="506"/>
      <c r="F330" s="507" t="s">
        <v>11</v>
      </c>
      <c r="G330" s="508"/>
      <c r="H330" s="509"/>
      <c r="I330" s="511"/>
      <c r="J330" s="714"/>
      <c r="K330" s="869"/>
      <c r="L330" s="712"/>
      <c r="M330" s="712"/>
      <c r="N330" s="712"/>
      <c r="O330" s="712"/>
      <c r="P330" s="712"/>
      <c r="Q330" s="712"/>
      <c r="R330" s="712"/>
      <c r="S330" s="712"/>
      <c r="T330" s="712"/>
      <c r="U330" s="712"/>
      <c r="V330" s="712"/>
      <c r="W330" s="712"/>
      <c r="X330" s="712"/>
      <c r="Y330" s="712"/>
      <c r="Z330" s="712"/>
      <c r="AA330" s="712"/>
      <c r="AB330" s="712"/>
      <c r="AC330" s="712"/>
      <c r="AD330" s="712"/>
      <c r="AE330" s="712"/>
      <c r="AF330" s="712"/>
      <c r="AG330" s="712"/>
      <c r="AH330" s="712"/>
      <c r="AI330" s="712"/>
      <c r="AJ330" s="712"/>
      <c r="AK330" s="712"/>
      <c r="AL330" s="712"/>
      <c r="AM330" s="712"/>
      <c r="AN330" s="712"/>
      <c r="AO330" s="712"/>
      <c r="AP330" s="712"/>
      <c r="AQ330" s="712"/>
      <c r="AR330" s="712"/>
      <c r="AS330" s="712"/>
      <c r="AT330" s="712"/>
      <c r="AU330" s="712"/>
      <c r="AV330" s="712"/>
      <c r="AW330" s="712"/>
      <c r="AX330" s="712"/>
      <c r="AY330" s="712"/>
      <c r="AZ330" s="712"/>
      <c r="BA330" s="712"/>
      <c r="BB330" s="712"/>
      <c r="BC330" s="712"/>
      <c r="BD330" s="712"/>
      <c r="BE330" s="712"/>
      <c r="BF330" s="712"/>
      <c r="BG330" s="712"/>
      <c r="BH330" s="712"/>
      <c r="BI330" s="712"/>
      <c r="BJ330" s="712"/>
      <c r="BK330" s="712"/>
      <c r="BL330" s="712"/>
      <c r="BM330" s="712"/>
      <c r="BN330" s="712"/>
      <c r="BO330" s="712"/>
      <c r="BP330" s="712"/>
      <c r="BQ330" s="712"/>
      <c r="BR330" s="712"/>
      <c r="BS330" s="712"/>
      <c r="BT330" s="712"/>
      <c r="BU330" s="712"/>
      <c r="BV330" s="712"/>
      <c r="BW330" s="712"/>
      <c r="BX330" s="712"/>
      <c r="BY330" s="712"/>
      <c r="BZ330" s="712"/>
      <c r="CA330" s="712"/>
      <c r="CB330" s="712"/>
      <c r="CC330" s="712"/>
      <c r="CD330" s="712"/>
      <c r="CE330" s="712"/>
      <c r="CF330" s="712"/>
      <c r="CG330" s="712"/>
      <c r="CH330" s="712"/>
      <c r="CI330" s="712"/>
      <c r="CJ330" s="712"/>
      <c r="CK330" s="712"/>
      <c r="CL330" s="712"/>
      <c r="CM330" s="712"/>
      <c r="CN330" s="712"/>
      <c r="CO330" s="712"/>
      <c r="CP330" s="712"/>
      <c r="CQ330" s="712"/>
      <c r="CR330" s="712"/>
      <c r="CS330" s="712"/>
      <c r="CT330" s="712"/>
      <c r="CU330" s="712"/>
      <c r="CV330" s="712"/>
      <c r="CW330" s="712"/>
      <c r="CX330" s="712"/>
      <c r="CY330" s="712"/>
      <c r="CZ330" s="712"/>
      <c r="DA330" s="712"/>
      <c r="DB330" s="712"/>
      <c r="DC330" s="712"/>
      <c r="DD330" s="712"/>
      <c r="DE330" s="712"/>
      <c r="DF330" s="712"/>
      <c r="DG330" s="712"/>
      <c r="DH330" s="712"/>
      <c r="DI330" s="712"/>
      <c r="DJ330" s="712"/>
      <c r="DK330" s="712"/>
      <c r="DL330" s="712"/>
      <c r="DM330" s="712"/>
      <c r="DN330" s="712"/>
      <c r="DO330" s="712"/>
      <c r="DP330" s="712"/>
      <c r="DQ330" s="712"/>
      <c r="DR330" s="712"/>
      <c r="DS330" s="712"/>
      <c r="DT330" s="712"/>
      <c r="DU330" s="712"/>
      <c r="DV330" s="712"/>
      <c r="DW330" s="712"/>
      <c r="DX330" s="712"/>
      <c r="DY330" s="712"/>
      <c r="DZ330" s="712"/>
      <c r="EA330" s="712"/>
      <c r="EB330" s="712"/>
      <c r="EC330" s="712"/>
      <c r="ED330" s="712"/>
      <c r="EE330" s="712"/>
      <c r="EF330" s="712"/>
      <c r="EG330" s="712"/>
      <c r="EH330" s="712"/>
      <c r="EI330" s="712"/>
      <c r="EJ330" s="712"/>
      <c r="EK330" s="712"/>
      <c r="EL330" s="712"/>
      <c r="EM330" s="712"/>
      <c r="EN330" s="712"/>
      <c r="EO330" s="712"/>
      <c r="EP330" s="712"/>
      <c r="EQ330" s="712"/>
      <c r="ER330" s="712"/>
      <c r="ES330" s="712"/>
      <c r="ET330" s="712"/>
      <c r="EU330" s="712"/>
      <c r="EV330" s="712"/>
      <c r="EW330" s="712"/>
      <c r="EX330" s="712"/>
      <c r="EY330" s="712"/>
      <c r="EZ330" s="712"/>
      <c r="FA330" s="712"/>
      <c r="FB330" s="712"/>
      <c r="FC330" s="712"/>
      <c r="FD330" s="712"/>
      <c r="FE330" s="712"/>
      <c r="FF330" s="712"/>
      <c r="FG330" s="712"/>
      <c r="FH330" s="712"/>
      <c r="FI330" s="712"/>
      <c r="FJ330" s="712"/>
      <c r="FK330" s="712"/>
      <c r="FL330" s="712"/>
      <c r="FM330" s="712"/>
      <c r="FN330" s="712"/>
      <c r="FO330" s="712"/>
      <c r="FP330" s="712"/>
      <c r="FQ330" s="712"/>
      <c r="FR330" s="712"/>
      <c r="FS330" s="712"/>
      <c r="FT330" s="712"/>
      <c r="FU330" s="712"/>
      <c r="FV330" s="712"/>
      <c r="FW330" s="712"/>
      <c r="FX330" s="712"/>
      <c r="FY330" s="712"/>
      <c r="FZ330" s="712"/>
      <c r="GA330" s="712"/>
      <c r="GB330" s="712"/>
      <c r="GC330" s="712"/>
      <c r="GD330" s="712"/>
      <c r="GE330" s="712"/>
      <c r="GF330" s="712"/>
      <c r="GG330" s="712"/>
      <c r="GH330" s="712"/>
      <c r="GI330" s="712"/>
      <c r="GJ330" s="712"/>
      <c r="GK330" s="712"/>
      <c r="GL330" s="712"/>
      <c r="GM330" s="712"/>
      <c r="GN330" s="712"/>
      <c r="GO330" s="712"/>
      <c r="GP330" s="712"/>
      <c r="GQ330" s="712"/>
      <c r="GR330" s="712"/>
      <c r="GS330" s="712"/>
      <c r="GT330" s="712"/>
      <c r="GU330" s="712"/>
      <c r="GV330" s="712"/>
      <c r="GW330" s="712"/>
      <c r="GX330" s="712"/>
      <c r="GY330" s="712"/>
      <c r="GZ330" s="712"/>
      <c r="HA330" s="712"/>
      <c r="HB330" s="712"/>
      <c r="HC330" s="712"/>
      <c r="HD330" s="712"/>
      <c r="HE330" s="712"/>
      <c r="HF330" s="712"/>
      <c r="HG330" s="712"/>
      <c r="HH330" s="712"/>
      <c r="HI330" s="712"/>
      <c r="HJ330" s="712"/>
      <c r="HK330" s="712"/>
      <c r="HL330" s="712"/>
      <c r="HM330" s="712"/>
      <c r="HN330" s="712"/>
      <c r="HO330" s="712"/>
      <c r="HP330" s="712"/>
      <c r="HQ330" s="712"/>
      <c r="HR330" s="712"/>
      <c r="HS330" s="712"/>
      <c r="HT330" s="712"/>
      <c r="HU330" s="712"/>
      <c r="HV330" s="712"/>
      <c r="HW330" s="712"/>
      <c r="HX330" s="712"/>
      <c r="HY330" s="712"/>
      <c r="HZ330" s="712"/>
      <c r="IA330" s="712"/>
      <c r="IB330" s="712"/>
      <c r="IC330" s="712"/>
      <c r="ID330" s="712"/>
      <c r="IE330" s="712"/>
      <c r="IF330" s="712"/>
      <c r="IG330" s="712"/>
      <c r="IH330" s="712"/>
      <c r="II330" s="712"/>
      <c r="IJ330" s="712"/>
      <c r="IK330" s="712"/>
      <c r="IL330" s="712"/>
      <c r="IM330" s="712"/>
      <c r="IN330" s="712"/>
      <c r="IO330" s="712"/>
      <c r="IP330" s="712"/>
      <c r="IQ330" s="712"/>
      <c r="IR330" s="712"/>
      <c r="IS330" s="712"/>
      <c r="IT330" s="712"/>
    </row>
    <row r="331" spans="1:254" s="713" customFormat="1" ht="16.5" customHeight="1">
      <c r="A331" s="326">
        <v>321</v>
      </c>
      <c r="B331" s="503" t="s">
        <v>23</v>
      </c>
      <c r="C331" s="504" t="s">
        <v>413</v>
      </c>
      <c r="D331" s="512" t="s">
        <v>1102</v>
      </c>
      <c r="E331" s="506"/>
      <c r="F331" s="507" t="s">
        <v>11</v>
      </c>
      <c r="G331" s="508"/>
      <c r="H331" s="509"/>
      <c r="I331" s="511"/>
      <c r="J331" s="714"/>
      <c r="K331" s="869"/>
      <c r="L331" s="712"/>
      <c r="M331" s="712"/>
      <c r="N331" s="712"/>
      <c r="O331" s="712"/>
      <c r="P331" s="712"/>
      <c r="Q331" s="712"/>
      <c r="R331" s="712"/>
      <c r="S331" s="712"/>
      <c r="T331" s="712"/>
      <c r="U331" s="712"/>
      <c r="V331" s="712"/>
      <c r="W331" s="712"/>
      <c r="X331" s="712"/>
      <c r="Y331" s="712"/>
      <c r="Z331" s="712"/>
      <c r="AA331" s="712"/>
      <c r="AB331" s="712"/>
      <c r="AC331" s="712"/>
      <c r="AD331" s="712"/>
      <c r="AE331" s="712"/>
      <c r="AF331" s="712"/>
      <c r="AG331" s="712"/>
      <c r="AH331" s="712"/>
      <c r="AI331" s="712"/>
      <c r="AJ331" s="712"/>
      <c r="AK331" s="712"/>
      <c r="AL331" s="712"/>
      <c r="AM331" s="712"/>
      <c r="AN331" s="712"/>
      <c r="AO331" s="712"/>
      <c r="AP331" s="712"/>
      <c r="AQ331" s="712"/>
      <c r="AR331" s="712"/>
      <c r="AS331" s="712"/>
      <c r="AT331" s="712"/>
      <c r="AU331" s="712"/>
      <c r="AV331" s="712"/>
      <c r="AW331" s="712"/>
      <c r="AX331" s="712"/>
      <c r="AY331" s="712"/>
      <c r="AZ331" s="712"/>
      <c r="BA331" s="712"/>
      <c r="BB331" s="712"/>
      <c r="BC331" s="712"/>
      <c r="BD331" s="712"/>
      <c r="BE331" s="712"/>
      <c r="BF331" s="712"/>
      <c r="BG331" s="712"/>
      <c r="BH331" s="712"/>
      <c r="BI331" s="712"/>
      <c r="BJ331" s="712"/>
      <c r="BK331" s="712"/>
      <c r="BL331" s="712"/>
      <c r="BM331" s="712"/>
      <c r="BN331" s="712"/>
      <c r="BO331" s="712"/>
      <c r="BP331" s="712"/>
      <c r="BQ331" s="712"/>
      <c r="BR331" s="712"/>
      <c r="BS331" s="712"/>
      <c r="BT331" s="712"/>
      <c r="BU331" s="712"/>
      <c r="BV331" s="712"/>
      <c r="BW331" s="712"/>
      <c r="BX331" s="712"/>
      <c r="BY331" s="712"/>
      <c r="BZ331" s="712"/>
      <c r="CA331" s="712"/>
      <c r="CB331" s="712"/>
      <c r="CC331" s="712"/>
      <c r="CD331" s="712"/>
      <c r="CE331" s="712"/>
      <c r="CF331" s="712"/>
      <c r="CG331" s="712"/>
      <c r="CH331" s="712"/>
      <c r="CI331" s="712"/>
      <c r="CJ331" s="712"/>
      <c r="CK331" s="712"/>
      <c r="CL331" s="712"/>
      <c r="CM331" s="712"/>
      <c r="CN331" s="712"/>
      <c r="CO331" s="712"/>
      <c r="CP331" s="712"/>
      <c r="CQ331" s="712"/>
      <c r="CR331" s="712"/>
      <c r="CS331" s="712"/>
      <c r="CT331" s="712"/>
      <c r="CU331" s="712"/>
      <c r="CV331" s="712"/>
      <c r="CW331" s="712"/>
      <c r="CX331" s="712"/>
      <c r="CY331" s="712"/>
      <c r="CZ331" s="712"/>
      <c r="DA331" s="712"/>
      <c r="DB331" s="712"/>
      <c r="DC331" s="712"/>
      <c r="DD331" s="712"/>
      <c r="DE331" s="712"/>
      <c r="DF331" s="712"/>
      <c r="DG331" s="712"/>
      <c r="DH331" s="712"/>
      <c r="DI331" s="712"/>
      <c r="DJ331" s="712"/>
      <c r="DK331" s="712"/>
      <c r="DL331" s="712"/>
      <c r="DM331" s="712"/>
      <c r="DN331" s="712"/>
      <c r="DO331" s="712"/>
      <c r="DP331" s="712"/>
      <c r="DQ331" s="712"/>
      <c r="DR331" s="712"/>
      <c r="DS331" s="712"/>
      <c r="DT331" s="712"/>
      <c r="DU331" s="712"/>
      <c r="DV331" s="712"/>
      <c r="DW331" s="712"/>
      <c r="DX331" s="712"/>
      <c r="DY331" s="712"/>
      <c r="DZ331" s="712"/>
      <c r="EA331" s="712"/>
      <c r="EB331" s="712"/>
      <c r="EC331" s="712"/>
      <c r="ED331" s="712"/>
      <c r="EE331" s="712"/>
      <c r="EF331" s="712"/>
      <c r="EG331" s="712"/>
      <c r="EH331" s="712"/>
      <c r="EI331" s="712"/>
      <c r="EJ331" s="712"/>
      <c r="EK331" s="712"/>
      <c r="EL331" s="712"/>
      <c r="EM331" s="712"/>
      <c r="EN331" s="712"/>
      <c r="EO331" s="712"/>
      <c r="EP331" s="712"/>
      <c r="EQ331" s="712"/>
      <c r="ER331" s="712"/>
      <c r="ES331" s="712"/>
      <c r="ET331" s="712"/>
      <c r="EU331" s="712"/>
      <c r="EV331" s="712"/>
      <c r="EW331" s="712"/>
      <c r="EX331" s="712"/>
      <c r="EY331" s="712"/>
      <c r="EZ331" s="712"/>
      <c r="FA331" s="712"/>
      <c r="FB331" s="712"/>
      <c r="FC331" s="712"/>
      <c r="FD331" s="712"/>
      <c r="FE331" s="712"/>
      <c r="FF331" s="712"/>
      <c r="FG331" s="712"/>
      <c r="FH331" s="712"/>
      <c r="FI331" s="712"/>
      <c r="FJ331" s="712"/>
      <c r="FK331" s="712"/>
      <c r="FL331" s="712"/>
      <c r="FM331" s="712"/>
      <c r="FN331" s="712"/>
      <c r="FO331" s="712"/>
      <c r="FP331" s="712"/>
      <c r="FQ331" s="712"/>
      <c r="FR331" s="712"/>
      <c r="FS331" s="712"/>
      <c r="FT331" s="712"/>
      <c r="FU331" s="712"/>
      <c r="FV331" s="712"/>
      <c r="FW331" s="712"/>
      <c r="FX331" s="712"/>
      <c r="FY331" s="712"/>
      <c r="FZ331" s="712"/>
      <c r="GA331" s="712"/>
      <c r="GB331" s="712"/>
      <c r="GC331" s="712"/>
      <c r="GD331" s="712"/>
      <c r="GE331" s="712"/>
      <c r="GF331" s="712"/>
      <c r="GG331" s="712"/>
      <c r="GH331" s="712"/>
      <c r="GI331" s="712"/>
      <c r="GJ331" s="712"/>
      <c r="GK331" s="712"/>
      <c r="GL331" s="712"/>
      <c r="GM331" s="712"/>
      <c r="GN331" s="712"/>
      <c r="GO331" s="712"/>
      <c r="GP331" s="712"/>
      <c r="GQ331" s="712"/>
      <c r="GR331" s="712"/>
      <c r="GS331" s="712"/>
      <c r="GT331" s="712"/>
      <c r="GU331" s="712"/>
      <c r="GV331" s="712"/>
      <c r="GW331" s="712"/>
      <c r="GX331" s="712"/>
      <c r="GY331" s="712"/>
      <c r="GZ331" s="712"/>
      <c r="HA331" s="712"/>
      <c r="HB331" s="712"/>
      <c r="HC331" s="712"/>
      <c r="HD331" s="712"/>
      <c r="HE331" s="712"/>
      <c r="HF331" s="712"/>
      <c r="HG331" s="712"/>
      <c r="HH331" s="712"/>
      <c r="HI331" s="712"/>
      <c r="HJ331" s="712"/>
      <c r="HK331" s="712"/>
      <c r="HL331" s="712"/>
      <c r="HM331" s="712"/>
      <c r="HN331" s="712"/>
      <c r="HO331" s="712"/>
      <c r="HP331" s="712"/>
      <c r="HQ331" s="712"/>
      <c r="HR331" s="712"/>
      <c r="HS331" s="712"/>
      <c r="HT331" s="712"/>
      <c r="HU331" s="712"/>
      <c r="HV331" s="712"/>
      <c r="HW331" s="712"/>
      <c r="HX331" s="712"/>
      <c r="HY331" s="712"/>
      <c r="HZ331" s="712"/>
      <c r="IA331" s="712"/>
      <c r="IB331" s="712"/>
      <c r="IC331" s="712"/>
      <c r="ID331" s="712"/>
      <c r="IE331" s="712"/>
      <c r="IF331" s="712"/>
      <c r="IG331" s="712"/>
      <c r="IH331" s="712"/>
      <c r="II331" s="712"/>
      <c r="IJ331" s="712"/>
      <c r="IK331" s="712"/>
      <c r="IL331" s="712"/>
      <c r="IM331" s="712"/>
      <c r="IN331" s="712"/>
      <c r="IO331" s="712"/>
      <c r="IP331" s="712"/>
      <c r="IQ331" s="712"/>
      <c r="IR331" s="712"/>
      <c r="IS331" s="712"/>
      <c r="IT331" s="712"/>
    </row>
    <row r="332" spans="1:254" s="713" customFormat="1" ht="16.5" customHeight="1">
      <c r="A332" s="326">
        <v>322</v>
      </c>
      <c r="B332" s="503" t="s">
        <v>23</v>
      </c>
      <c r="C332" s="504" t="s">
        <v>413</v>
      </c>
      <c r="D332" s="512" t="s">
        <v>1103</v>
      </c>
      <c r="E332" s="506"/>
      <c r="F332" s="507" t="s">
        <v>11</v>
      </c>
      <c r="G332" s="508"/>
      <c r="H332" s="509"/>
      <c r="I332" s="511"/>
      <c r="J332" s="714"/>
      <c r="K332" s="869"/>
      <c r="L332" s="712"/>
      <c r="M332" s="712"/>
      <c r="N332" s="712"/>
      <c r="O332" s="712"/>
      <c r="P332" s="712"/>
      <c r="Q332" s="712"/>
      <c r="R332" s="712"/>
      <c r="S332" s="712"/>
      <c r="T332" s="712"/>
      <c r="U332" s="712"/>
      <c r="V332" s="712"/>
      <c r="W332" s="712"/>
      <c r="X332" s="712"/>
      <c r="Y332" s="712"/>
      <c r="Z332" s="712"/>
      <c r="AA332" s="712"/>
      <c r="AB332" s="712"/>
      <c r="AC332" s="712"/>
      <c r="AD332" s="712"/>
      <c r="AE332" s="712"/>
      <c r="AF332" s="712"/>
      <c r="AG332" s="712"/>
      <c r="AH332" s="712"/>
      <c r="AI332" s="712"/>
      <c r="AJ332" s="712"/>
      <c r="AK332" s="712"/>
      <c r="AL332" s="712"/>
      <c r="AM332" s="712"/>
      <c r="AN332" s="712"/>
      <c r="AO332" s="712"/>
      <c r="AP332" s="712"/>
      <c r="AQ332" s="712"/>
      <c r="AR332" s="712"/>
      <c r="AS332" s="712"/>
      <c r="AT332" s="712"/>
      <c r="AU332" s="712"/>
      <c r="AV332" s="712"/>
      <c r="AW332" s="712"/>
      <c r="AX332" s="712"/>
      <c r="AY332" s="712"/>
      <c r="AZ332" s="712"/>
      <c r="BA332" s="712"/>
      <c r="BB332" s="712"/>
      <c r="BC332" s="712"/>
      <c r="BD332" s="712"/>
      <c r="BE332" s="712"/>
      <c r="BF332" s="712"/>
      <c r="BG332" s="712"/>
      <c r="BH332" s="712"/>
      <c r="BI332" s="712"/>
      <c r="BJ332" s="712"/>
      <c r="BK332" s="712"/>
      <c r="BL332" s="712"/>
      <c r="BM332" s="712"/>
      <c r="BN332" s="712"/>
      <c r="BO332" s="712"/>
      <c r="BP332" s="712"/>
      <c r="BQ332" s="712"/>
      <c r="BR332" s="712"/>
      <c r="BS332" s="712"/>
      <c r="BT332" s="712"/>
      <c r="BU332" s="712"/>
      <c r="BV332" s="712"/>
      <c r="BW332" s="712"/>
      <c r="BX332" s="712"/>
      <c r="BY332" s="712"/>
      <c r="BZ332" s="712"/>
      <c r="CA332" s="712"/>
      <c r="CB332" s="712"/>
      <c r="CC332" s="712"/>
      <c r="CD332" s="712"/>
      <c r="CE332" s="712"/>
      <c r="CF332" s="712"/>
      <c r="CG332" s="712"/>
      <c r="CH332" s="712"/>
      <c r="CI332" s="712"/>
      <c r="CJ332" s="712"/>
      <c r="CK332" s="712"/>
      <c r="CL332" s="712"/>
      <c r="CM332" s="712"/>
      <c r="CN332" s="712"/>
      <c r="CO332" s="712"/>
      <c r="CP332" s="712"/>
      <c r="CQ332" s="712"/>
      <c r="CR332" s="712"/>
      <c r="CS332" s="712"/>
      <c r="CT332" s="712"/>
      <c r="CU332" s="712"/>
      <c r="CV332" s="712"/>
      <c r="CW332" s="712"/>
      <c r="CX332" s="712"/>
      <c r="CY332" s="712"/>
      <c r="CZ332" s="712"/>
      <c r="DA332" s="712"/>
      <c r="DB332" s="712"/>
      <c r="DC332" s="712"/>
      <c r="DD332" s="712"/>
      <c r="DE332" s="712"/>
      <c r="DF332" s="712"/>
      <c r="DG332" s="712"/>
      <c r="DH332" s="712"/>
      <c r="DI332" s="712"/>
      <c r="DJ332" s="712"/>
      <c r="DK332" s="712"/>
      <c r="DL332" s="712"/>
      <c r="DM332" s="712"/>
      <c r="DN332" s="712"/>
      <c r="DO332" s="712"/>
      <c r="DP332" s="712"/>
      <c r="DQ332" s="712"/>
      <c r="DR332" s="712"/>
      <c r="DS332" s="712"/>
      <c r="DT332" s="712"/>
      <c r="DU332" s="712"/>
      <c r="DV332" s="712"/>
      <c r="DW332" s="712"/>
      <c r="DX332" s="712"/>
      <c r="DY332" s="712"/>
      <c r="DZ332" s="712"/>
      <c r="EA332" s="712"/>
      <c r="EB332" s="712"/>
      <c r="EC332" s="712"/>
      <c r="ED332" s="712"/>
      <c r="EE332" s="712"/>
      <c r="EF332" s="712"/>
      <c r="EG332" s="712"/>
      <c r="EH332" s="712"/>
      <c r="EI332" s="712"/>
      <c r="EJ332" s="712"/>
      <c r="EK332" s="712"/>
      <c r="EL332" s="712"/>
      <c r="EM332" s="712"/>
      <c r="EN332" s="712"/>
      <c r="EO332" s="712"/>
      <c r="EP332" s="712"/>
      <c r="EQ332" s="712"/>
      <c r="ER332" s="712"/>
      <c r="ES332" s="712"/>
      <c r="ET332" s="712"/>
      <c r="EU332" s="712"/>
      <c r="EV332" s="712"/>
      <c r="EW332" s="712"/>
      <c r="EX332" s="712"/>
      <c r="EY332" s="712"/>
      <c r="EZ332" s="712"/>
      <c r="FA332" s="712"/>
      <c r="FB332" s="712"/>
      <c r="FC332" s="712"/>
      <c r="FD332" s="712"/>
      <c r="FE332" s="712"/>
      <c r="FF332" s="712"/>
      <c r="FG332" s="712"/>
      <c r="FH332" s="712"/>
      <c r="FI332" s="712"/>
      <c r="FJ332" s="712"/>
      <c r="FK332" s="712"/>
      <c r="FL332" s="712"/>
      <c r="FM332" s="712"/>
      <c r="FN332" s="712"/>
      <c r="FO332" s="712"/>
      <c r="FP332" s="712"/>
      <c r="FQ332" s="712"/>
      <c r="FR332" s="712"/>
      <c r="FS332" s="712"/>
      <c r="FT332" s="712"/>
      <c r="FU332" s="712"/>
      <c r="FV332" s="712"/>
      <c r="FW332" s="712"/>
      <c r="FX332" s="712"/>
      <c r="FY332" s="712"/>
      <c r="FZ332" s="712"/>
      <c r="GA332" s="712"/>
      <c r="GB332" s="712"/>
      <c r="GC332" s="712"/>
      <c r="GD332" s="712"/>
      <c r="GE332" s="712"/>
      <c r="GF332" s="712"/>
      <c r="GG332" s="712"/>
      <c r="GH332" s="712"/>
      <c r="GI332" s="712"/>
      <c r="GJ332" s="712"/>
      <c r="GK332" s="712"/>
      <c r="GL332" s="712"/>
      <c r="GM332" s="712"/>
      <c r="GN332" s="712"/>
      <c r="GO332" s="712"/>
      <c r="GP332" s="712"/>
      <c r="GQ332" s="712"/>
      <c r="GR332" s="712"/>
      <c r="GS332" s="712"/>
      <c r="GT332" s="712"/>
      <c r="GU332" s="712"/>
      <c r="GV332" s="712"/>
      <c r="GW332" s="712"/>
      <c r="GX332" s="712"/>
      <c r="GY332" s="712"/>
      <c r="GZ332" s="712"/>
      <c r="HA332" s="712"/>
      <c r="HB332" s="712"/>
      <c r="HC332" s="712"/>
      <c r="HD332" s="712"/>
      <c r="HE332" s="712"/>
      <c r="HF332" s="712"/>
      <c r="HG332" s="712"/>
      <c r="HH332" s="712"/>
      <c r="HI332" s="712"/>
      <c r="HJ332" s="712"/>
      <c r="HK332" s="712"/>
      <c r="HL332" s="712"/>
      <c r="HM332" s="712"/>
      <c r="HN332" s="712"/>
      <c r="HO332" s="712"/>
      <c r="HP332" s="712"/>
      <c r="HQ332" s="712"/>
      <c r="HR332" s="712"/>
      <c r="HS332" s="712"/>
      <c r="HT332" s="712"/>
      <c r="HU332" s="712"/>
      <c r="HV332" s="712"/>
      <c r="HW332" s="712"/>
      <c r="HX332" s="712"/>
      <c r="HY332" s="712"/>
      <c r="HZ332" s="712"/>
      <c r="IA332" s="712"/>
      <c r="IB332" s="712"/>
      <c r="IC332" s="712"/>
      <c r="ID332" s="712"/>
      <c r="IE332" s="712"/>
      <c r="IF332" s="712"/>
      <c r="IG332" s="712"/>
      <c r="IH332" s="712"/>
      <c r="II332" s="712"/>
      <c r="IJ332" s="712"/>
      <c r="IK332" s="712"/>
      <c r="IL332" s="712"/>
      <c r="IM332" s="712"/>
      <c r="IN332" s="712"/>
      <c r="IO332" s="712"/>
      <c r="IP332" s="712"/>
      <c r="IQ332" s="712"/>
      <c r="IR332" s="712"/>
      <c r="IS332" s="712"/>
      <c r="IT332" s="712"/>
    </row>
    <row r="333" spans="1:254" s="713" customFormat="1" ht="16.5" customHeight="1">
      <c r="A333" s="326">
        <v>323</v>
      </c>
      <c r="B333" s="503" t="s">
        <v>23</v>
      </c>
      <c r="C333" s="504" t="s">
        <v>413</v>
      </c>
      <c r="D333" s="512" t="s">
        <v>1104</v>
      </c>
      <c r="E333" s="506"/>
      <c r="F333" s="507" t="s">
        <v>11</v>
      </c>
      <c r="G333" s="508"/>
      <c r="H333" s="509"/>
      <c r="I333" s="511"/>
      <c r="J333" s="714"/>
      <c r="K333" s="869"/>
      <c r="L333" s="712"/>
      <c r="M333" s="712"/>
      <c r="N333" s="712"/>
      <c r="O333" s="712"/>
      <c r="P333" s="712"/>
      <c r="Q333" s="712"/>
      <c r="R333" s="712"/>
      <c r="S333" s="712"/>
      <c r="T333" s="712"/>
      <c r="U333" s="712"/>
      <c r="V333" s="712"/>
      <c r="W333" s="712"/>
      <c r="X333" s="712"/>
      <c r="Y333" s="712"/>
      <c r="Z333" s="712"/>
      <c r="AA333" s="712"/>
      <c r="AB333" s="712"/>
      <c r="AC333" s="712"/>
      <c r="AD333" s="712"/>
      <c r="AE333" s="712"/>
      <c r="AF333" s="712"/>
      <c r="AG333" s="712"/>
      <c r="AH333" s="712"/>
      <c r="AI333" s="712"/>
      <c r="AJ333" s="712"/>
      <c r="AK333" s="712"/>
      <c r="AL333" s="712"/>
      <c r="AM333" s="712"/>
      <c r="AN333" s="712"/>
      <c r="AO333" s="712"/>
      <c r="AP333" s="712"/>
      <c r="AQ333" s="712"/>
      <c r="AR333" s="712"/>
      <c r="AS333" s="712"/>
      <c r="AT333" s="712"/>
      <c r="AU333" s="712"/>
      <c r="AV333" s="712"/>
      <c r="AW333" s="712"/>
      <c r="AX333" s="712"/>
      <c r="AY333" s="712"/>
      <c r="AZ333" s="712"/>
      <c r="BA333" s="712"/>
      <c r="BB333" s="712"/>
      <c r="BC333" s="712"/>
      <c r="BD333" s="712"/>
      <c r="BE333" s="712"/>
      <c r="BF333" s="712"/>
      <c r="BG333" s="712"/>
      <c r="BH333" s="712"/>
      <c r="BI333" s="712"/>
      <c r="BJ333" s="712"/>
      <c r="BK333" s="712"/>
      <c r="BL333" s="712"/>
      <c r="BM333" s="712"/>
      <c r="BN333" s="712"/>
      <c r="BO333" s="712"/>
      <c r="BP333" s="712"/>
      <c r="BQ333" s="712"/>
      <c r="BR333" s="712"/>
      <c r="BS333" s="712"/>
      <c r="BT333" s="712"/>
      <c r="BU333" s="712"/>
      <c r="BV333" s="712"/>
      <c r="BW333" s="712"/>
      <c r="BX333" s="712"/>
      <c r="BY333" s="712"/>
      <c r="BZ333" s="712"/>
      <c r="CA333" s="712"/>
      <c r="CB333" s="712"/>
      <c r="CC333" s="712"/>
      <c r="CD333" s="712"/>
      <c r="CE333" s="712"/>
      <c r="CF333" s="712"/>
      <c r="CG333" s="712"/>
      <c r="CH333" s="712"/>
      <c r="CI333" s="712"/>
      <c r="CJ333" s="712"/>
      <c r="CK333" s="712"/>
      <c r="CL333" s="712"/>
      <c r="CM333" s="712"/>
      <c r="CN333" s="712"/>
      <c r="CO333" s="712"/>
      <c r="CP333" s="712"/>
      <c r="CQ333" s="712"/>
      <c r="CR333" s="712"/>
      <c r="CS333" s="712"/>
      <c r="CT333" s="712"/>
      <c r="CU333" s="712"/>
      <c r="CV333" s="712"/>
      <c r="CW333" s="712"/>
      <c r="CX333" s="712"/>
      <c r="CY333" s="712"/>
      <c r="CZ333" s="712"/>
      <c r="DA333" s="712"/>
      <c r="DB333" s="712"/>
      <c r="DC333" s="712"/>
      <c r="DD333" s="712"/>
      <c r="DE333" s="712"/>
      <c r="DF333" s="712"/>
      <c r="DG333" s="712"/>
      <c r="DH333" s="712"/>
      <c r="DI333" s="712"/>
      <c r="DJ333" s="712"/>
      <c r="DK333" s="712"/>
      <c r="DL333" s="712"/>
      <c r="DM333" s="712"/>
      <c r="DN333" s="712"/>
      <c r="DO333" s="712"/>
      <c r="DP333" s="712"/>
      <c r="DQ333" s="712"/>
      <c r="DR333" s="712"/>
      <c r="DS333" s="712"/>
      <c r="DT333" s="712"/>
      <c r="DU333" s="712"/>
      <c r="DV333" s="712"/>
      <c r="DW333" s="712"/>
      <c r="DX333" s="712"/>
      <c r="DY333" s="712"/>
      <c r="DZ333" s="712"/>
      <c r="EA333" s="712"/>
      <c r="EB333" s="712"/>
      <c r="EC333" s="712"/>
      <c r="ED333" s="712"/>
      <c r="EE333" s="712"/>
      <c r="EF333" s="712"/>
      <c r="EG333" s="712"/>
      <c r="EH333" s="712"/>
      <c r="EI333" s="712"/>
      <c r="EJ333" s="712"/>
      <c r="EK333" s="712"/>
      <c r="EL333" s="712"/>
      <c r="EM333" s="712"/>
      <c r="EN333" s="712"/>
      <c r="EO333" s="712"/>
      <c r="EP333" s="712"/>
      <c r="EQ333" s="712"/>
      <c r="ER333" s="712"/>
      <c r="ES333" s="712"/>
      <c r="ET333" s="712"/>
      <c r="EU333" s="712"/>
      <c r="EV333" s="712"/>
      <c r="EW333" s="712"/>
      <c r="EX333" s="712"/>
      <c r="EY333" s="712"/>
      <c r="EZ333" s="712"/>
      <c r="FA333" s="712"/>
      <c r="FB333" s="712"/>
      <c r="FC333" s="712"/>
      <c r="FD333" s="712"/>
      <c r="FE333" s="712"/>
      <c r="FF333" s="712"/>
      <c r="FG333" s="712"/>
      <c r="FH333" s="712"/>
      <c r="FI333" s="712"/>
      <c r="FJ333" s="712"/>
      <c r="FK333" s="712"/>
      <c r="FL333" s="712"/>
      <c r="FM333" s="712"/>
      <c r="FN333" s="712"/>
      <c r="FO333" s="712"/>
      <c r="FP333" s="712"/>
      <c r="FQ333" s="712"/>
      <c r="FR333" s="712"/>
      <c r="FS333" s="712"/>
      <c r="FT333" s="712"/>
      <c r="FU333" s="712"/>
      <c r="FV333" s="712"/>
      <c r="FW333" s="712"/>
      <c r="FX333" s="712"/>
      <c r="FY333" s="712"/>
      <c r="FZ333" s="712"/>
      <c r="GA333" s="712"/>
      <c r="GB333" s="712"/>
      <c r="GC333" s="712"/>
      <c r="GD333" s="712"/>
      <c r="GE333" s="712"/>
      <c r="GF333" s="712"/>
      <c r="GG333" s="712"/>
      <c r="GH333" s="712"/>
      <c r="GI333" s="712"/>
      <c r="GJ333" s="712"/>
      <c r="GK333" s="712"/>
      <c r="GL333" s="712"/>
      <c r="GM333" s="712"/>
      <c r="GN333" s="712"/>
      <c r="GO333" s="712"/>
      <c r="GP333" s="712"/>
      <c r="GQ333" s="712"/>
      <c r="GR333" s="712"/>
      <c r="GS333" s="712"/>
      <c r="GT333" s="712"/>
      <c r="GU333" s="712"/>
      <c r="GV333" s="712"/>
      <c r="GW333" s="712"/>
      <c r="GX333" s="712"/>
      <c r="GY333" s="712"/>
      <c r="GZ333" s="712"/>
      <c r="HA333" s="712"/>
      <c r="HB333" s="712"/>
      <c r="HC333" s="712"/>
      <c r="HD333" s="712"/>
      <c r="HE333" s="712"/>
      <c r="HF333" s="712"/>
      <c r="HG333" s="712"/>
      <c r="HH333" s="712"/>
      <c r="HI333" s="712"/>
      <c r="HJ333" s="712"/>
      <c r="HK333" s="712"/>
      <c r="HL333" s="712"/>
      <c r="HM333" s="712"/>
      <c r="HN333" s="712"/>
      <c r="HO333" s="712"/>
      <c r="HP333" s="712"/>
      <c r="HQ333" s="712"/>
      <c r="HR333" s="712"/>
      <c r="HS333" s="712"/>
      <c r="HT333" s="712"/>
      <c r="HU333" s="712"/>
      <c r="HV333" s="712"/>
      <c r="HW333" s="712"/>
      <c r="HX333" s="712"/>
      <c r="HY333" s="712"/>
      <c r="HZ333" s="712"/>
      <c r="IA333" s="712"/>
      <c r="IB333" s="712"/>
      <c r="IC333" s="712"/>
      <c r="ID333" s="712"/>
      <c r="IE333" s="712"/>
      <c r="IF333" s="712"/>
      <c r="IG333" s="712"/>
      <c r="IH333" s="712"/>
      <c r="II333" s="712"/>
      <c r="IJ333" s="712"/>
      <c r="IK333" s="712"/>
      <c r="IL333" s="712"/>
      <c r="IM333" s="712"/>
      <c r="IN333" s="712"/>
      <c r="IO333" s="712"/>
      <c r="IP333" s="712"/>
      <c r="IQ333" s="712"/>
      <c r="IR333" s="712"/>
      <c r="IS333" s="712"/>
      <c r="IT333" s="712"/>
    </row>
    <row r="334" spans="1:254" s="713" customFormat="1" ht="16.5" customHeight="1">
      <c r="A334" s="326">
        <v>324</v>
      </c>
      <c r="B334" s="503" t="s">
        <v>23</v>
      </c>
      <c r="C334" s="504" t="s">
        <v>413</v>
      </c>
      <c r="D334" s="512" t="s">
        <v>1105</v>
      </c>
      <c r="E334" s="506"/>
      <c r="F334" s="507" t="s">
        <v>11</v>
      </c>
      <c r="G334" s="508"/>
      <c r="H334" s="509"/>
      <c r="I334" s="511"/>
      <c r="J334" s="714"/>
      <c r="K334" s="869"/>
      <c r="L334" s="712"/>
      <c r="M334" s="712"/>
      <c r="N334" s="712"/>
      <c r="O334" s="712"/>
      <c r="P334" s="712"/>
      <c r="Q334" s="712"/>
      <c r="R334" s="712"/>
      <c r="S334" s="712"/>
      <c r="T334" s="712"/>
      <c r="U334" s="712"/>
      <c r="V334" s="712"/>
      <c r="W334" s="712"/>
      <c r="X334" s="712"/>
      <c r="Y334" s="712"/>
      <c r="Z334" s="712"/>
      <c r="AA334" s="712"/>
      <c r="AB334" s="712"/>
      <c r="AC334" s="712"/>
      <c r="AD334" s="712"/>
      <c r="AE334" s="712"/>
      <c r="AF334" s="712"/>
      <c r="AG334" s="712"/>
      <c r="AH334" s="712"/>
      <c r="AI334" s="712"/>
      <c r="AJ334" s="712"/>
      <c r="AK334" s="712"/>
      <c r="AL334" s="712"/>
      <c r="AM334" s="712"/>
      <c r="AN334" s="712"/>
      <c r="AO334" s="712"/>
      <c r="AP334" s="712"/>
      <c r="AQ334" s="712"/>
      <c r="AR334" s="712"/>
      <c r="AS334" s="712"/>
      <c r="AT334" s="712"/>
      <c r="AU334" s="712"/>
      <c r="AV334" s="712"/>
      <c r="AW334" s="712"/>
      <c r="AX334" s="712"/>
      <c r="AY334" s="712"/>
      <c r="AZ334" s="712"/>
      <c r="BA334" s="712"/>
      <c r="BB334" s="712"/>
      <c r="BC334" s="712"/>
      <c r="BD334" s="712"/>
      <c r="BE334" s="712"/>
      <c r="BF334" s="712"/>
      <c r="BG334" s="712"/>
      <c r="BH334" s="712"/>
      <c r="BI334" s="712"/>
      <c r="BJ334" s="712"/>
      <c r="BK334" s="712"/>
      <c r="BL334" s="712"/>
      <c r="BM334" s="712"/>
      <c r="BN334" s="712"/>
      <c r="BO334" s="712"/>
      <c r="BP334" s="712"/>
      <c r="BQ334" s="712"/>
      <c r="BR334" s="712"/>
      <c r="BS334" s="712"/>
      <c r="BT334" s="712"/>
      <c r="BU334" s="712"/>
      <c r="BV334" s="712"/>
      <c r="BW334" s="712"/>
      <c r="BX334" s="712"/>
      <c r="BY334" s="712"/>
      <c r="BZ334" s="712"/>
      <c r="CA334" s="712"/>
      <c r="CB334" s="712"/>
      <c r="CC334" s="712"/>
      <c r="CD334" s="712"/>
      <c r="CE334" s="712"/>
      <c r="CF334" s="712"/>
      <c r="CG334" s="712"/>
      <c r="CH334" s="712"/>
      <c r="CI334" s="712"/>
      <c r="CJ334" s="712"/>
      <c r="CK334" s="712"/>
      <c r="CL334" s="712"/>
      <c r="CM334" s="712"/>
      <c r="CN334" s="712"/>
      <c r="CO334" s="712"/>
      <c r="CP334" s="712"/>
      <c r="CQ334" s="712"/>
      <c r="CR334" s="712"/>
      <c r="CS334" s="712"/>
      <c r="CT334" s="712"/>
      <c r="CU334" s="712"/>
      <c r="CV334" s="712"/>
      <c r="CW334" s="712"/>
      <c r="CX334" s="712"/>
      <c r="CY334" s="712"/>
      <c r="CZ334" s="712"/>
      <c r="DA334" s="712"/>
      <c r="DB334" s="712"/>
      <c r="DC334" s="712"/>
      <c r="DD334" s="712"/>
      <c r="DE334" s="712"/>
      <c r="DF334" s="712"/>
      <c r="DG334" s="712"/>
      <c r="DH334" s="712"/>
      <c r="DI334" s="712"/>
      <c r="DJ334" s="712"/>
      <c r="DK334" s="712"/>
      <c r="DL334" s="712"/>
      <c r="DM334" s="712"/>
      <c r="DN334" s="712"/>
      <c r="DO334" s="712"/>
      <c r="DP334" s="712"/>
      <c r="DQ334" s="712"/>
      <c r="DR334" s="712"/>
      <c r="DS334" s="712"/>
      <c r="DT334" s="712"/>
      <c r="DU334" s="712"/>
      <c r="DV334" s="712"/>
      <c r="DW334" s="712"/>
      <c r="DX334" s="712"/>
      <c r="DY334" s="712"/>
      <c r="DZ334" s="712"/>
      <c r="EA334" s="712"/>
      <c r="EB334" s="712"/>
      <c r="EC334" s="712"/>
      <c r="ED334" s="712"/>
      <c r="EE334" s="712"/>
      <c r="EF334" s="712"/>
      <c r="EG334" s="712"/>
      <c r="EH334" s="712"/>
      <c r="EI334" s="712"/>
      <c r="EJ334" s="712"/>
      <c r="EK334" s="712"/>
      <c r="EL334" s="712"/>
      <c r="EM334" s="712"/>
      <c r="EN334" s="712"/>
      <c r="EO334" s="712"/>
      <c r="EP334" s="712"/>
      <c r="EQ334" s="712"/>
      <c r="ER334" s="712"/>
      <c r="ES334" s="712"/>
      <c r="ET334" s="712"/>
      <c r="EU334" s="712"/>
      <c r="EV334" s="712"/>
      <c r="EW334" s="712"/>
      <c r="EX334" s="712"/>
      <c r="EY334" s="712"/>
      <c r="EZ334" s="712"/>
      <c r="FA334" s="712"/>
      <c r="FB334" s="712"/>
      <c r="FC334" s="712"/>
      <c r="FD334" s="712"/>
      <c r="FE334" s="712"/>
      <c r="FF334" s="712"/>
      <c r="FG334" s="712"/>
      <c r="FH334" s="712"/>
      <c r="FI334" s="712"/>
      <c r="FJ334" s="712"/>
      <c r="FK334" s="712"/>
      <c r="FL334" s="712"/>
      <c r="FM334" s="712"/>
      <c r="FN334" s="712"/>
      <c r="FO334" s="712"/>
      <c r="FP334" s="712"/>
      <c r="FQ334" s="712"/>
      <c r="FR334" s="712"/>
      <c r="FS334" s="712"/>
      <c r="FT334" s="712"/>
      <c r="FU334" s="712"/>
      <c r="FV334" s="712"/>
      <c r="FW334" s="712"/>
      <c r="FX334" s="712"/>
      <c r="FY334" s="712"/>
      <c r="FZ334" s="712"/>
      <c r="GA334" s="712"/>
      <c r="GB334" s="712"/>
      <c r="GC334" s="712"/>
      <c r="GD334" s="712"/>
      <c r="GE334" s="712"/>
      <c r="GF334" s="712"/>
      <c r="GG334" s="712"/>
      <c r="GH334" s="712"/>
      <c r="GI334" s="712"/>
      <c r="GJ334" s="712"/>
      <c r="GK334" s="712"/>
      <c r="GL334" s="712"/>
      <c r="GM334" s="712"/>
      <c r="GN334" s="712"/>
      <c r="GO334" s="712"/>
      <c r="GP334" s="712"/>
      <c r="GQ334" s="712"/>
      <c r="GR334" s="712"/>
      <c r="GS334" s="712"/>
      <c r="GT334" s="712"/>
      <c r="GU334" s="712"/>
      <c r="GV334" s="712"/>
      <c r="GW334" s="712"/>
      <c r="GX334" s="712"/>
      <c r="GY334" s="712"/>
      <c r="GZ334" s="712"/>
      <c r="HA334" s="712"/>
      <c r="HB334" s="712"/>
      <c r="HC334" s="712"/>
      <c r="HD334" s="712"/>
      <c r="HE334" s="712"/>
      <c r="HF334" s="712"/>
      <c r="HG334" s="712"/>
      <c r="HH334" s="712"/>
      <c r="HI334" s="712"/>
      <c r="HJ334" s="712"/>
      <c r="HK334" s="712"/>
      <c r="HL334" s="712"/>
      <c r="HM334" s="712"/>
      <c r="HN334" s="712"/>
      <c r="HO334" s="712"/>
      <c r="HP334" s="712"/>
      <c r="HQ334" s="712"/>
      <c r="HR334" s="712"/>
      <c r="HS334" s="712"/>
      <c r="HT334" s="712"/>
      <c r="HU334" s="712"/>
      <c r="HV334" s="712"/>
      <c r="HW334" s="712"/>
      <c r="HX334" s="712"/>
      <c r="HY334" s="712"/>
      <c r="HZ334" s="712"/>
      <c r="IA334" s="712"/>
      <c r="IB334" s="712"/>
      <c r="IC334" s="712"/>
      <c r="ID334" s="712"/>
      <c r="IE334" s="712"/>
      <c r="IF334" s="712"/>
      <c r="IG334" s="712"/>
      <c r="IH334" s="712"/>
      <c r="II334" s="712"/>
      <c r="IJ334" s="712"/>
      <c r="IK334" s="712"/>
      <c r="IL334" s="712"/>
      <c r="IM334" s="712"/>
      <c r="IN334" s="712"/>
      <c r="IO334" s="712"/>
      <c r="IP334" s="712"/>
      <c r="IQ334" s="712"/>
      <c r="IR334" s="712"/>
      <c r="IS334" s="712"/>
      <c r="IT334" s="712"/>
    </row>
    <row r="335" spans="1:254" s="713" customFormat="1" ht="16.5" customHeight="1">
      <c r="A335" s="326">
        <v>325</v>
      </c>
      <c r="B335" s="503" t="s">
        <v>23</v>
      </c>
      <c r="C335" s="504" t="s">
        <v>413</v>
      </c>
      <c r="D335" s="512" t="s">
        <v>1106</v>
      </c>
      <c r="E335" s="506"/>
      <c r="F335" s="507" t="s">
        <v>11</v>
      </c>
      <c r="G335" s="508"/>
      <c r="H335" s="509"/>
      <c r="I335" s="511"/>
      <c r="J335" s="714"/>
      <c r="K335" s="869"/>
      <c r="L335" s="712"/>
      <c r="M335" s="712"/>
      <c r="N335" s="712"/>
      <c r="O335" s="712"/>
      <c r="P335" s="712"/>
      <c r="Q335" s="712"/>
      <c r="R335" s="712"/>
      <c r="S335" s="712"/>
      <c r="T335" s="712"/>
      <c r="U335" s="712"/>
      <c r="V335" s="712"/>
      <c r="W335" s="712"/>
      <c r="X335" s="712"/>
      <c r="Y335" s="712"/>
      <c r="Z335" s="712"/>
      <c r="AA335" s="712"/>
      <c r="AB335" s="712"/>
      <c r="AC335" s="712"/>
      <c r="AD335" s="712"/>
      <c r="AE335" s="712"/>
      <c r="AF335" s="712"/>
      <c r="AG335" s="712"/>
      <c r="AH335" s="712"/>
      <c r="AI335" s="712"/>
      <c r="AJ335" s="712"/>
      <c r="AK335" s="712"/>
      <c r="AL335" s="712"/>
      <c r="AM335" s="712"/>
      <c r="AN335" s="712"/>
      <c r="AO335" s="712"/>
      <c r="AP335" s="712"/>
      <c r="AQ335" s="712"/>
      <c r="AR335" s="712"/>
      <c r="AS335" s="712"/>
      <c r="AT335" s="712"/>
      <c r="AU335" s="712"/>
      <c r="AV335" s="712"/>
      <c r="AW335" s="712"/>
      <c r="AX335" s="712"/>
      <c r="AY335" s="712"/>
      <c r="AZ335" s="712"/>
      <c r="BA335" s="712"/>
      <c r="BB335" s="712"/>
      <c r="BC335" s="712"/>
      <c r="BD335" s="712"/>
      <c r="BE335" s="712"/>
      <c r="BF335" s="712"/>
      <c r="BG335" s="712"/>
      <c r="BH335" s="712"/>
      <c r="BI335" s="712"/>
      <c r="BJ335" s="712"/>
      <c r="BK335" s="712"/>
      <c r="BL335" s="712"/>
      <c r="BM335" s="712"/>
      <c r="BN335" s="712"/>
      <c r="BO335" s="712"/>
      <c r="BP335" s="712"/>
      <c r="BQ335" s="712"/>
      <c r="BR335" s="712"/>
      <c r="BS335" s="712"/>
      <c r="BT335" s="712"/>
      <c r="BU335" s="712"/>
      <c r="BV335" s="712"/>
      <c r="BW335" s="712"/>
      <c r="BX335" s="712"/>
      <c r="BY335" s="712"/>
      <c r="BZ335" s="712"/>
      <c r="CA335" s="712"/>
      <c r="CB335" s="712"/>
      <c r="CC335" s="712"/>
      <c r="CD335" s="712"/>
      <c r="CE335" s="712"/>
      <c r="CF335" s="712"/>
      <c r="CG335" s="712"/>
      <c r="CH335" s="712"/>
      <c r="CI335" s="712"/>
      <c r="CJ335" s="712"/>
      <c r="CK335" s="712"/>
      <c r="CL335" s="712"/>
      <c r="CM335" s="712"/>
      <c r="CN335" s="712"/>
      <c r="CO335" s="712"/>
      <c r="CP335" s="712"/>
      <c r="CQ335" s="712"/>
      <c r="CR335" s="712"/>
      <c r="CS335" s="712"/>
      <c r="CT335" s="712"/>
      <c r="CU335" s="712"/>
      <c r="CV335" s="712"/>
      <c r="CW335" s="712"/>
      <c r="CX335" s="712"/>
      <c r="CY335" s="712"/>
      <c r="CZ335" s="712"/>
      <c r="DA335" s="712"/>
      <c r="DB335" s="712"/>
      <c r="DC335" s="712"/>
      <c r="DD335" s="712"/>
      <c r="DE335" s="712"/>
      <c r="DF335" s="712"/>
      <c r="DG335" s="712"/>
      <c r="DH335" s="712"/>
      <c r="DI335" s="712"/>
      <c r="DJ335" s="712"/>
      <c r="DK335" s="712"/>
      <c r="DL335" s="712"/>
      <c r="DM335" s="712"/>
      <c r="DN335" s="712"/>
      <c r="DO335" s="712"/>
      <c r="DP335" s="712"/>
      <c r="DQ335" s="712"/>
      <c r="DR335" s="712"/>
      <c r="DS335" s="712"/>
      <c r="DT335" s="712"/>
      <c r="DU335" s="712"/>
      <c r="DV335" s="712"/>
      <c r="DW335" s="712"/>
      <c r="DX335" s="712"/>
      <c r="DY335" s="712"/>
      <c r="DZ335" s="712"/>
      <c r="EA335" s="712"/>
      <c r="EB335" s="712"/>
      <c r="EC335" s="712"/>
      <c r="ED335" s="712"/>
      <c r="EE335" s="712"/>
      <c r="EF335" s="712"/>
      <c r="EG335" s="712"/>
      <c r="EH335" s="712"/>
      <c r="EI335" s="712"/>
      <c r="EJ335" s="712"/>
      <c r="EK335" s="712"/>
      <c r="EL335" s="712"/>
      <c r="EM335" s="712"/>
      <c r="EN335" s="712"/>
      <c r="EO335" s="712"/>
      <c r="EP335" s="712"/>
      <c r="EQ335" s="712"/>
      <c r="ER335" s="712"/>
      <c r="ES335" s="712"/>
      <c r="ET335" s="712"/>
      <c r="EU335" s="712"/>
      <c r="EV335" s="712"/>
      <c r="EW335" s="712"/>
      <c r="EX335" s="712"/>
      <c r="EY335" s="712"/>
      <c r="EZ335" s="712"/>
      <c r="FA335" s="712"/>
      <c r="FB335" s="712"/>
      <c r="FC335" s="712"/>
      <c r="FD335" s="712"/>
      <c r="FE335" s="712"/>
      <c r="FF335" s="712"/>
      <c r="FG335" s="712"/>
      <c r="FH335" s="712"/>
      <c r="FI335" s="712"/>
      <c r="FJ335" s="712"/>
      <c r="FK335" s="712"/>
      <c r="FL335" s="712"/>
      <c r="FM335" s="712"/>
      <c r="FN335" s="712"/>
      <c r="FO335" s="712"/>
      <c r="FP335" s="712"/>
      <c r="FQ335" s="712"/>
      <c r="FR335" s="712"/>
      <c r="FS335" s="712"/>
      <c r="FT335" s="712"/>
      <c r="FU335" s="712"/>
      <c r="FV335" s="712"/>
      <c r="FW335" s="712"/>
      <c r="FX335" s="712"/>
      <c r="FY335" s="712"/>
      <c r="FZ335" s="712"/>
      <c r="GA335" s="712"/>
      <c r="GB335" s="712"/>
      <c r="GC335" s="712"/>
      <c r="GD335" s="712"/>
      <c r="GE335" s="712"/>
      <c r="GF335" s="712"/>
      <c r="GG335" s="712"/>
      <c r="GH335" s="712"/>
      <c r="GI335" s="712"/>
      <c r="GJ335" s="712"/>
      <c r="GK335" s="712"/>
      <c r="GL335" s="712"/>
      <c r="GM335" s="712"/>
      <c r="GN335" s="712"/>
      <c r="GO335" s="712"/>
      <c r="GP335" s="712"/>
      <c r="GQ335" s="712"/>
      <c r="GR335" s="712"/>
      <c r="GS335" s="712"/>
      <c r="GT335" s="712"/>
      <c r="GU335" s="712"/>
      <c r="GV335" s="712"/>
      <c r="GW335" s="712"/>
      <c r="GX335" s="712"/>
      <c r="GY335" s="712"/>
      <c r="GZ335" s="712"/>
      <c r="HA335" s="712"/>
      <c r="HB335" s="712"/>
      <c r="HC335" s="712"/>
      <c r="HD335" s="712"/>
      <c r="HE335" s="712"/>
      <c r="HF335" s="712"/>
      <c r="HG335" s="712"/>
      <c r="HH335" s="712"/>
      <c r="HI335" s="712"/>
      <c r="HJ335" s="712"/>
      <c r="HK335" s="712"/>
      <c r="HL335" s="712"/>
      <c r="HM335" s="712"/>
      <c r="HN335" s="712"/>
      <c r="HO335" s="712"/>
      <c r="HP335" s="712"/>
      <c r="HQ335" s="712"/>
      <c r="HR335" s="712"/>
      <c r="HS335" s="712"/>
      <c r="HT335" s="712"/>
      <c r="HU335" s="712"/>
      <c r="HV335" s="712"/>
      <c r="HW335" s="712"/>
      <c r="HX335" s="712"/>
      <c r="HY335" s="712"/>
      <c r="HZ335" s="712"/>
      <c r="IA335" s="712"/>
      <c r="IB335" s="712"/>
      <c r="IC335" s="712"/>
      <c r="ID335" s="712"/>
      <c r="IE335" s="712"/>
      <c r="IF335" s="712"/>
      <c r="IG335" s="712"/>
      <c r="IH335" s="712"/>
      <c r="II335" s="712"/>
      <c r="IJ335" s="712"/>
      <c r="IK335" s="712"/>
      <c r="IL335" s="712"/>
      <c r="IM335" s="712"/>
      <c r="IN335" s="712"/>
      <c r="IO335" s="712"/>
      <c r="IP335" s="712"/>
      <c r="IQ335" s="712"/>
      <c r="IR335" s="712"/>
      <c r="IS335" s="712"/>
      <c r="IT335" s="712"/>
    </row>
    <row r="336" spans="1:254" s="713" customFormat="1" ht="16.5" customHeight="1">
      <c r="A336" s="326">
        <v>326</v>
      </c>
      <c r="B336" s="503" t="s">
        <v>23</v>
      </c>
      <c r="C336" s="504" t="s">
        <v>413</v>
      </c>
      <c r="D336" s="512" t="s">
        <v>1107</v>
      </c>
      <c r="E336" s="506"/>
      <c r="F336" s="507" t="s">
        <v>11</v>
      </c>
      <c r="G336" s="508"/>
      <c r="H336" s="509"/>
      <c r="I336" s="511"/>
      <c r="J336" s="714"/>
      <c r="K336" s="869"/>
      <c r="L336" s="712"/>
      <c r="M336" s="712"/>
      <c r="N336" s="712"/>
      <c r="O336" s="712"/>
      <c r="P336" s="712"/>
      <c r="Q336" s="712"/>
      <c r="R336" s="712"/>
      <c r="S336" s="712"/>
      <c r="T336" s="712"/>
      <c r="U336" s="712"/>
      <c r="V336" s="712"/>
      <c r="W336" s="712"/>
      <c r="X336" s="712"/>
      <c r="Y336" s="712"/>
      <c r="Z336" s="712"/>
      <c r="AA336" s="712"/>
      <c r="AB336" s="712"/>
      <c r="AC336" s="712"/>
      <c r="AD336" s="712"/>
      <c r="AE336" s="712"/>
      <c r="AF336" s="712"/>
      <c r="AG336" s="712"/>
      <c r="AH336" s="712"/>
      <c r="AI336" s="712"/>
      <c r="AJ336" s="712"/>
      <c r="AK336" s="712"/>
      <c r="AL336" s="712"/>
      <c r="AM336" s="712"/>
      <c r="AN336" s="712"/>
      <c r="AO336" s="712"/>
      <c r="AP336" s="712"/>
      <c r="AQ336" s="712"/>
      <c r="AR336" s="712"/>
      <c r="AS336" s="712"/>
      <c r="AT336" s="712"/>
      <c r="AU336" s="712"/>
      <c r="AV336" s="712"/>
      <c r="AW336" s="712"/>
      <c r="AX336" s="712"/>
      <c r="AY336" s="712"/>
      <c r="AZ336" s="712"/>
      <c r="BA336" s="712"/>
      <c r="BB336" s="712"/>
      <c r="BC336" s="712"/>
      <c r="BD336" s="712"/>
      <c r="BE336" s="712"/>
      <c r="BF336" s="712"/>
      <c r="BG336" s="712"/>
      <c r="BH336" s="712"/>
      <c r="BI336" s="712"/>
      <c r="BJ336" s="712"/>
      <c r="BK336" s="712"/>
      <c r="BL336" s="712"/>
      <c r="BM336" s="712"/>
      <c r="BN336" s="712"/>
      <c r="BO336" s="712"/>
      <c r="BP336" s="712"/>
      <c r="BQ336" s="712"/>
      <c r="BR336" s="712"/>
      <c r="BS336" s="712"/>
      <c r="BT336" s="712"/>
      <c r="BU336" s="712"/>
      <c r="BV336" s="712"/>
      <c r="BW336" s="712"/>
      <c r="BX336" s="712"/>
      <c r="BY336" s="712"/>
      <c r="BZ336" s="712"/>
      <c r="CA336" s="712"/>
      <c r="CB336" s="712"/>
      <c r="CC336" s="712"/>
      <c r="CD336" s="712"/>
      <c r="CE336" s="712"/>
      <c r="CF336" s="712"/>
      <c r="CG336" s="712"/>
      <c r="CH336" s="712"/>
      <c r="CI336" s="712"/>
      <c r="CJ336" s="712"/>
      <c r="CK336" s="712"/>
      <c r="CL336" s="712"/>
      <c r="CM336" s="712"/>
      <c r="CN336" s="712"/>
      <c r="CO336" s="712"/>
      <c r="CP336" s="712"/>
      <c r="CQ336" s="712"/>
      <c r="CR336" s="712"/>
      <c r="CS336" s="712"/>
      <c r="CT336" s="712"/>
      <c r="CU336" s="712"/>
      <c r="CV336" s="712"/>
      <c r="CW336" s="712"/>
      <c r="CX336" s="712"/>
      <c r="CY336" s="712"/>
      <c r="CZ336" s="712"/>
      <c r="DA336" s="712"/>
      <c r="DB336" s="712"/>
      <c r="DC336" s="712"/>
      <c r="DD336" s="712"/>
      <c r="DE336" s="712"/>
      <c r="DF336" s="712"/>
      <c r="DG336" s="712"/>
      <c r="DH336" s="712"/>
      <c r="DI336" s="712"/>
      <c r="DJ336" s="712"/>
      <c r="DK336" s="712"/>
      <c r="DL336" s="712"/>
      <c r="DM336" s="712"/>
      <c r="DN336" s="712"/>
      <c r="DO336" s="712"/>
      <c r="DP336" s="712"/>
      <c r="DQ336" s="712"/>
      <c r="DR336" s="712"/>
      <c r="DS336" s="712"/>
      <c r="DT336" s="712"/>
      <c r="DU336" s="712"/>
      <c r="DV336" s="712"/>
      <c r="DW336" s="712"/>
      <c r="DX336" s="712"/>
      <c r="DY336" s="712"/>
      <c r="DZ336" s="712"/>
      <c r="EA336" s="712"/>
      <c r="EB336" s="712"/>
      <c r="EC336" s="712"/>
      <c r="ED336" s="712"/>
      <c r="EE336" s="712"/>
      <c r="EF336" s="712"/>
      <c r="EG336" s="712"/>
      <c r="EH336" s="712"/>
      <c r="EI336" s="712"/>
      <c r="EJ336" s="712"/>
      <c r="EK336" s="712"/>
      <c r="EL336" s="712"/>
      <c r="EM336" s="712"/>
      <c r="EN336" s="712"/>
      <c r="EO336" s="712"/>
      <c r="EP336" s="712"/>
      <c r="EQ336" s="712"/>
      <c r="ER336" s="712"/>
      <c r="ES336" s="712"/>
      <c r="ET336" s="712"/>
      <c r="EU336" s="712"/>
      <c r="EV336" s="712"/>
      <c r="EW336" s="712"/>
      <c r="EX336" s="712"/>
      <c r="EY336" s="712"/>
      <c r="EZ336" s="712"/>
      <c r="FA336" s="712"/>
      <c r="FB336" s="712"/>
      <c r="FC336" s="712"/>
      <c r="FD336" s="712"/>
      <c r="FE336" s="712"/>
      <c r="FF336" s="712"/>
      <c r="FG336" s="712"/>
      <c r="FH336" s="712"/>
      <c r="FI336" s="712"/>
      <c r="FJ336" s="712"/>
      <c r="FK336" s="712"/>
      <c r="FL336" s="712"/>
      <c r="FM336" s="712"/>
      <c r="FN336" s="712"/>
      <c r="FO336" s="712"/>
      <c r="FP336" s="712"/>
      <c r="FQ336" s="712"/>
      <c r="FR336" s="712"/>
      <c r="FS336" s="712"/>
      <c r="FT336" s="712"/>
      <c r="FU336" s="712"/>
      <c r="FV336" s="712"/>
      <c r="FW336" s="712"/>
      <c r="FX336" s="712"/>
      <c r="FY336" s="712"/>
      <c r="FZ336" s="712"/>
      <c r="GA336" s="712"/>
      <c r="GB336" s="712"/>
      <c r="GC336" s="712"/>
      <c r="GD336" s="712"/>
      <c r="GE336" s="712"/>
      <c r="GF336" s="712"/>
      <c r="GG336" s="712"/>
      <c r="GH336" s="712"/>
      <c r="GI336" s="712"/>
      <c r="GJ336" s="712"/>
      <c r="GK336" s="712"/>
      <c r="GL336" s="712"/>
      <c r="GM336" s="712"/>
      <c r="GN336" s="712"/>
      <c r="GO336" s="712"/>
      <c r="GP336" s="712"/>
      <c r="GQ336" s="712"/>
      <c r="GR336" s="712"/>
      <c r="GS336" s="712"/>
      <c r="GT336" s="712"/>
      <c r="GU336" s="712"/>
      <c r="GV336" s="712"/>
      <c r="GW336" s="712"/>
      <c r="GX336" s="712"/>
      <c r="GY336" s="712"/>
      <c r="GZ336" s="712"/>
      <c r="HA336" s="712"/>
      <c r="HB336" s="712"/>
      <c r="HC336" s="712"/>
      <c r="HD336" s="712"/>
      <c r="HE336" s="712"/>
      <c r="HF336" s="712"/>
      <c r="HG336" s="712"/>
      <c r="HH336" s="712"/>
      <c r="HI336" s="712"/>
      <c r="HJ336" s="712"/>
      <c r="HK336" s="712"/>
      <c r="HL336" s="712"/>
      <c r="HM336" s="712"/>
      <c r="HN336" s="712"/>
      <c r="HO336" s="712"/>
      <c r="HP336" s="712"/>
      <c r="HQ336" s="712"/>
      <c r="HR336" s="712"/>
      <c r="HS336" s="712"/>
      <c r="HT336" s="712"/>
      <c r="HU336" s="712"/>
      <c r="HV336" s="712"/>
      <c r="HW336" s="712"/>
      <c r="HX336" s="712"/>
      <c r="HY336" s="712"/>
      <c r="HZ336" s="712"/>
      <c r="IA336" s="712"/>
      <c r="IB336" s="712"/>
      <c r="IC336" s="712"/>
      <c r="ID336" s="712"/>
      <c r="IE336" s="712"/>
      <c r="IF336" s="712"/>
      <c r="IG336" s="712"/>
      <c r="IH336" s="712"/>
      <c r="II336" s="712"/>
      <c r="IJ336" s="712"/>
      <c r="IK336" s="712"/>
      <c r="IL336" s="712"/>
      <c r="IM336" s="712"/>
      <c r="IN336" s="712"/>
      <c r="IO336" s="712"/>
      <c r="IP336" s="712"/>
      <c r="IQ336" s="712"/>
      <c r="IR336" s="712"/>
      <c r="IS336" s="712"/>
      <c r="IT336" s="712"/>
    </row>
    <row r="337" spans="1:254" s="713" customFormat="1" ht="16.5" customHeight="1">
      <c r="A337" s="326">
        <v>327</v>
      </c>
      <c r="B337" s="503" t="s">
        <v>23</v>
      </c>
      <c r="C337" s="504" t="s">
        <v>413</v>
      </c>
      <c r="D337" s="512" t="s">
        <v>1108</v>
      </c>
      <c r="E337" s="506"/>
      <c r="F337" s="507" t="s">
        <v>11</v>
      </c>
      <c r="G337" s="508"/>
      <c r="H337" s="509"/>
      <c r="I337" s="511"/>
      <c r="J337" s="714"/>
      <c r="K337" s="869"/>
      <c r="L337" s="712"/>
      <c r="M337" s="712"/>
      <c r="N337" s="712"/>
      <c r="O337" s="712"/>
      <c r="P337" s="712"/>
      <c r="Q337" s="712"/>
      <c r="R337" s="712"/>
      <c r="S337" s="712"/>
      <c r="T337" s="712"/>
      <c r="U337" s="712"/>
      <c r="V337" s="712"/>
      <c r="W337" s="712"/>
      <c r="X337" s="712"/>
      <c r="Y337" s="712"/>
      <c r="Z337" s="712"/>
      <c r="AA337" s="712"/>
      <c r="AB337" s="712"/>
      <c r="AC337" s="712"/>
      <c r="AD337" s="712"/>
      <c r="AE337" s="712"/>
      <c r="AF337" s="712"/>
      <c r="AG337" s="712"/>
      <c r="AH337" s="712"/>
      <c r="AI337" s="712"/>
      <c r="AJ337" s="712"/>
      <c r="AK337" s="712"/>
      <c r="AL337" s="712"/>
      <c r="AM337" s="712"/>
      <c r="AN337" s="712"/>
      <c r="AO337" s="712"/>
      <c r="AP337" s="712"/>
      <c r="AQ337" s="712"/>
      <c r="AR337" s="712"/>
      <c r="AS337" s="712"/>
      <c r="AT337" s="712"/>
      <c r="AU337" s="712"/>
      <c r="AV337" s="712"/>
      <c r="AW337" s="712"/>
      <c r="AX337" s="712"/>
      <c r="AY337" s="712"/>
      <c r="AZ337" s="712"/>
      <c r="BA337" s="712"/>
      <c r="BB337" s="712"/>
      <c r="BC337" s="712"/>
      <c r="BD337" s="712"/>
      <c r="BE337" s="712"/>
      <c r="BF337" s="712"/>
      <c r="BG337" s="712"/>
      <c r="BH337" s="712"/>
      <c r="BI337" s="712"/>
      <c r="BJ337" s="712"/>
      <c r="BK337" s="712"/>
      <c r="BL337" s="712"/>
      <c r="BM337" s="712"/>
      <c r="BN337" s="712"/>
      <c r="BO337" s="712"/>
      <c r="BP337" s="712"/>
      <c r="BQ337" s="712"/>
      <c r="BR337" s="712"/>
      <c r="BS337" s="712"/>
      <c r="BT337" s="712"/>
      <c r="BU337" s="712"/>
      <c r="BV337" s="712"/>
      <c r="BW337" s="712"/>
      <c r="BX337" s="712"/>
      <c r="BY337" s="712"/>
      <c r="BZ337" s="712"/>
      <c r="CA337" s="712"/>
      <c r="CB337" s="712"/>
      <c r="CC337" s="712"/>
      <c r="CD337" s="712"/>
      <c r="CE337" s="712"/>
      <c r="CF337" s="712"/>
      <c r="CG337" s="712"/>
      <c r="CH337" s="712"/>
      <c r="CI337" s="712"/>
      <c r="CJ337" s="712"/>
      <c r="CK337" s="712"/>
      <c r="CL337" s="712"/>
      <c r="CM337" s="712"/>
      <c r="CN337" s="712"/>
      <c r="CO337" s="712"/>
      <c r="CP337" s="712"/>
      <c r="CQ337" s="712"/>
      <c r="CR337" s="712"/>
      <c r="CS337" s="712"/>
      <c r="CT337" s="712"/>
      <c r="CU337" s="712"/>
      <c r="CV337" s="712"/>
      <c r="CW337" s="712"/>
      <c r="CX337" s="712"/>
      <c r="CY337" s="712"/>
      <c r="CZ337" s="712"/>
      <c r="DA337" s="712"/>
      <c r="DB337" s="712"/>
      <c r="DC337" s="712"/>
      <c r="DD337" s="712"/>
      <c r="DE337" s="712"/>
      <c r="DF337" s="712"/>
      <c r="DG337" s="712"/>
      <c r="DH337" s="712"/>
      <c r="DI337" s="712"/>
      <c r="DJ337" s="712"/>
      <c r="DK337" s="712"/>
      <c r="DL337" s="712"/>
      <c r="DM337" s="712"/>
      <c r="DN337" s="712"/>
      <c r="DO337" s="712"/>
      <c r="DP337" s="712"/>
      <c r="DQ337" s="712"/>
      <c r="DR337" s="712"/>
      <c r="DS337" s="712"/>
      <c r="DT337" s="712"/>
      <c r="DU337" s="712"/>
      <c r="DV337" s="712"/>
      <c r="DW337" s="712"/>
      <c r="DX337" s="712"/>
      <c r="DY337" s="712"/>
      <c r="DZ337" s="712"/>
      <c r="EA337" s="712"/>
      <c r="EB337" s="712"/>
      <c r="EC337" s="712"/>
      <c r="ED337" s="712"/>
      <c r="EE337" s="712"/>
      <c r="EF337" s="712"/>
      <c r="EG337" s="712"/>
      <c r="EH337" s="712"/>
      <c r="EI337" s="712"/>
      <c r="EJ337" s="712"/>
      <c r="EK337" s="712"/>
      <c r="EL337" s="712"/>
      <c r="EM337" s="712"/>
      <c r="EN337" s="712"/>
      <c r="EO337" s="712"/>
      <c r="EP337" s="712"/>
      <c r="EQ337" s="712"/>
      <c r="ER337" s="712"/>
      <c r="ES337" s="712"/>
      <c r="ET337" s="712"/>
      <c r="EU337" s="712"/>
      <c r="EV337" s="712"/>
      <c r="EW337" s="712"/>
      <c r="EX337" s="712"/>
      <c r="EY337" s="712"/>
      <c r="EZ337" s="712"/>
      <c r="FA337" s="712"/>
      <c r="FB337" s="712"/>
      <c r="FC337" s="712"/>
      <c r="FD337" s="712"/>
      <c r="FE337" s="712"/>
      <c r="FF337" s="712"/>
      <c r="FG337" s="712"/>
      <c r="FH337" s="712"/>
      <c r="FI337" s="712"/>
      <c r="FJ337" s="712"/>
      <c r="FK337" s="712"/>
      <c r="FL337" s="712"/>
      <c r="FM337" s="712"/>
      <c r="FN337" s="712"/>
      <c r="FO337" s="712"/>
      <c r="FP337" s="712"/>
      <c r="FQ337" s="712"/>
      <c r="FR337" s="712"/>
      <c r="FS337" s="712"/>
      <c r="FT337" s="712"/>
      <c r="FU337" s="712"/>
      <c r="FV337" s="712"/>
      <c r="FW337" s="712"/>
      <c r="FX337" s="712"/>
      <c r="FY337" s="712"/>
      <c r="FZ337" s="712"/>
      <c r="GA337" s="712"/>
      <c r="GB337" s="712"/>
      <c r="GC337" s="712"/>
      <c r="GD337" s="712"/>
      <c r="GE337" s="712"/>
      <c r="GF337" s="712"/>
      <c r="GG337" s="712"/>
      <c r="GH337" s="712"/>
      <c r="GI337" s="712"/>
      <c r="GJ337" s="712"/>
      <c r="GK337" s="712"/>
      <c r="GL337" s="712"/>
      <c r="GM337" s="712"/>
      <c r="GN337" s="712"/>
      <c r="GO337" s="712"/>
      <c r="GP337" s="712"/>
      <c r="GQ337" s="712"/>
      <c r="GR337" s="712"/>
      <c r="GS337" s="712"/>
      <c r="GT337" s="712"/>
      <c r="GU337" s="712"/>
      <c r="GV337" s="712"/>
      <c r="GW337" s="712"/>
      <c r="GX337" s="712"/>
      <c r="GY337" s="712"/>
      <c r="GZ337" s="712"/>
      <c r="HA337" s="712"/>
      <c r="HB337" s="712"/>
      <c r="HC337" s="712"/>
      <c r="HD337" s="712"/>
      <c r="HE337" s="712"/>
      <c r="HF337" s="712"/>
      <c r="HG337" s="712"/>
      <c r="HH337" s="712"/>
      <c r="HI337" s="712"/>
      <c r="HJ337" s="712"/>
      <c r="HK337" s="712"/>
      <c r="HL337" s="712"/>
      <c r="HM337" s="712"/>
      <c r="HN337" s="712"/>
      <c r="HO337" s="712"/>
      <c r="HP337" s="712"/>
      <c r="HQ337" s="712"/>
      <c r="HR337" s="712"/>
      <c r="HS337" s="712"/>
      <c r="HT337" s="712"/>
      <c r="HU337" s="712"/>
      <c r="HV337" s="712"/>
      <c r="HW337" s="712"/>
      <c r="HX337" s="712"/>
      <c r="HY337" s="712"/>
      <c r="HZ337" s="712"/>
      <c r="IA337" s="712"/>
      <c r="IB337" s="712"/>
      <c r="IC337" s="712"/>
      <c r="ID337" s="712"/>
      <c r="IE337" s="712"/>
      <c r="IF337" s="712"/>
      <c r="IG337" s="712"/>
      <c r="IH337" s="712"/>
      <c r="II337" s="712"/>
      <c r="IJ337" s="712"/>
      <c r="IK337" s="712"/>
      <c r="IL337" s="712"/>
      <c r="IM337" s="712"/>
      <c r="IN337" s="712"/>
      <c r="IO337" s="712"/>
      <c r="IP337" s="712"/>
      <c r="IQ337" s="712"/>
      <c r="IR337" s="712"/>
      <c r="IS337" s="712"/>
      <c r="IT337" s="712"/>
    </row>
    <row r="338" spans="1:254" s="713" customFormat="1" ht="16.5" customHeight="1">
      <c r="A338" s="326">
        <v>328</v>
      </c>
      <c r="B338" s="503" t="s">
        <v>23</v>
      </c>
      <c r="C338" s="504" t="s">
        <v>413</v>
      </c>
      <c r="D338" s="512" t="s">
        <v>432</v>
      </c>
      <c r="E338" s="506"/>
      <c r="F338" s="507" t="s">
        <v>11</v>
      </c>
      <c r="G338" s="508"/>
      <c r="H338" s="509"/>
      <c r="I338" s="511"/>
      <c r="J338" s="714"/>
      <c r="K338" s="869"/>
      <c r="L338" s="712"/>
      <c r="M338" s="712"/>
      <c r="N338" s="712"/>
      <c r="O338" s="712"/>
      <c r="P338" s="712"/>
      <c r="Q338" s="712"/>
      <c r="R338" s="712"/>
      <c r="S338" s="712"/>
      <c r="T338" s="712"/>
      <c r="U338" s="712"/>
      <c r="V338" s="712"/>
      <c r="W338" s="712"/>
      <c r="X338" s="712"/>
      <c r="Y338" s="712"/>
      <c r="Z338" s="712"/>
      <c r="AA338" s="712"/>
      <c r="AB338" s="712"/>
      <c r="AC338" s="712"/>
      <c r="AD338" s="712"/>
      <c r="AE338" s="712"/>
      <c r="AF338" s="712"/>
      <c r="AG338" s="712"/>
      <c r="AH338" s="712"/>
      <c r="AI338" s="712"/>
      <c r="AJ338" s="712"/>
      <c r="AK338" s="712"/>
      <c r="AL338" s="712"/>
      <c r="AM338" s="712"/>
      <c r="AN338" s="712"/>
      <c r="AO338" s="712"/>
      <c r="AP338" s="712"/>
      <c r="AQ338" s="712"/>
      <c r="AR338" s="712"/>
      <c r="AS338" s="712"/>
      <c r="AT338" s="712"/>
      <c r="AU338" s="712"/>
      <c r="AV338" s="712"/>
      <c r="AW338" s="712"/>
      <c r="AX338" s="712"/>
      <c r="AY338" s="712"/>
      <c r="AZ338" s="712"/>
      <c r="BA338" s="712"/>
      <c r="BB338" s="712"/>
      <c r="BC338" s="712"/>
      <c r="BD338" s="712"/>
      <c r="BE338" s="712"/>
      <c r="BF338" s="712"/>
      <c r="BG338" s="712"/>
      <c r="BH338" s="712"/>
      <c r="BI338" s="712"/>
      <c r="BJ338" s="712"/>
      <c r="BK338" s="712"/>
      <c r="BL338" s="712"/>
      <c r="BM338" s="712"/>
      <c r="BN338" s="712"/>
      <c r="BO338" s="712"/>
      <c r="BP338" s="712"/>
      <c r="BQ338" s="712"/>
      <c r="BR338" s="712"/>
      <c r="BS338" s="712"/>
      <c r="BT338" s="712"/>
      <c r="BU338" s="712"/>
      <c r="BV338" s="712"/>
      <c r="BW338" s="712"/>
      <c r="BX338" s="712"/>
      <c r="BY338" s="712"/>
      <c r="BZ338" s="712"/>
      <c r="CA338" s="712"/>
      <c r="CB338" s="712"/>
      <c r="CC338" s="712"/>
      <c r="CD338" s="712"/>
      <c r="CE338" s="712"/>
      <c r="CF338" s="712"/>
      <c r="CG338" s="712"/>
      <c r="CH338" s="712"/>
      <c r="CI338" s="712"/>
      <c r="CJ338" s="712"/>
      <c r="CK338" s="712"/>
      <c r="CL338" s="712"/>
      <c r="CM338" s="712"/>
      <c r="CN338" s="712"/>
      <c r="CO338" s="712"/>
      <c r="CP338" s="712"/>
      <c r="CQ338" s="712"/>
      <c r="CR338" s="712"/>
      <c r="CS338" s="712"/>
      <c r="CT338" s="712"/>
      <c r="CU338" s="712"/>
      <c r="CV338" s="712"/>
      <c r="CW338" s="712"/>
      <c r="CX338" s="712"/>
      <c r="CY338" s="712"/>
      <c r="CZ338" s="712"/>
      <c r="DA338" s="712"/>
      <c r="DB338" s="712"/>
      <c r="DC338" s="712"/>
      <c r="DD338" s="712"/>
      <c r="DE338" s="712"/>
      <c r="DF338" s="712"/>
      <c r="DG338" s="712"/>
      <c r="DH338" s="712"/>
      <c r="DI338" s="712"/>
      <c r="DJ338" s="712"/>
      <c r="DK338" s="712"/>
      <c r="DL338" s="712"/>
      <c r="DM338" s="712"/>
      <c r="DN338" s="712"/>
      <c r="DO338" s="712"/>
      <c r="DP338" s="712"/>
      <c r="DQ338" s="712"/>
      <c r="DR338" s="712"/>
      <c r="DS338" s="712"/>
      <c r="DT338" s="712"/>
      <c r="DU338" s="712"/>
      <c r="DV338" s="712"/>
      <c r="DW338" s="712"/>
      <c r="DX338" s="712"/>
      <c r="DY338" s="712"/>
      <c r="DZ338" s="712"/>
      <c r="EA338" s="712"/>
      <c r="EB338" s="712"/>
      <c r="EC338" s="712"/>
      <c r="ED338" s="712"/>
      <c r="EE338" s="712"/>
      <c r="EF338" s="712"/>
      <c r="EG338" s="712"/>
      <c r="EH338" s="712"/>
      <c r="EI338" s="712"/>
      <c r="EJ338" s="712"/>
      <c r="EK338" s="712"/>
      <c r="EL338" s="712"/>
      <c r="EM338" s="712"/>
      <c r="EN338" s="712"/>
      <c r="EO338" s="712"/>
      <c r="EP338" s="712"/>
      <c r="EQ338" s="712"/>
      <c r="ER338" s="712"/>
      <c r="ES338" s="712"/>
      <c r="ET338" s="712"/>
      <c r="EU338" s="712"/>
      <c r="EV338" s="712"/>
      <c r="EW338" s="712"/>
      <c r="EX338" s="712"/>
      <c r="EY338" s="712"/>
      <c r="EZ338" s="712"/>
      <c r="FA338" s="712"/>
      <c r="FB338" s="712"/>
      <c r="FC338" s="712"/>
      <c r="FD338" s="712"/>
      <c r="FE338" s="712"/>
      <c r="FF338" s="712"/>
      <c r="FG338" s="712"/>
      <c r="FH338" s="712"/>
      <c r="FI338" s="712"/>
      <c r="FJ338" s="712"/>
      <c r="FK338" s="712"/>
      <c r="FL338" s="712"/>
      <c r="FM338" s="712"/>
      <c r="FN338" s="712"/>
      <c r="FO338" s="712"/>
      <c r="FP338" s="712"/>
      <c r="FQ338" s="712"/>
      <c r="FR338" s="712"/>
      <c r="FS338" s="712"/>
      <c r="FT338" s="712"/>
      <c r="FU338" s="712"/>
      <c r="FV338" s="712"/>
      <c r="FW338" s="712"/>
      <c r="FX338" s="712"/>
      <c r="FY338" s="712"/>
      <c r="FZ338" s="712"/>
      <c r="GA338" s="712"/>
      <c r="GB338" s="712"/>
      <c r="GC338" s="712"/>
      <c r="GD338" s="712"/>
      <c r="GE338" s="712"/>
      <c r="GF338" s="712"/>
      <c r="GG338" s="712"/>
      <c r="GH338" s="712"/>
      <c r="GI338" s="712"/>
      <c r="GJ338" s="712"/>
      <c r="GK338" s="712"/>
      <c r="GL338" s="712"/>
      <c r="GM338" s="712"/>
      <c r="GN338" s="712"/>
      <c r="GO338" s="712"/>
      <c r="GP338" s="712"/>
      <c r="GQ338" s="712"/>
      <c r="GR338" s="712"/>
      <c r="GS338" s="712"/>
      <c r="GT338" s="712"/>
      <c r="GU338" s="712"/>
      <c r="GV338" s="712"/>
      <c r="GW338" s="712"/>
      <c r="GX338" s="712"/>
      <c r="GY338" s="712"/>
      <c r="GZ338" s="712"/>
      <c r="HA338" s="712"/>
      <c r="HB338" s="712"/>
      <c r="HC338" s="712"/>
      <c r="HD338" s="712"/>
      <c r="HE338" s="712"/>
      <c r="HF338" s="712"/>
      <c r="HG338" s="712"/>
      <c r="HH338" s="712"/>
      <c r="HI338" s="712"/>
      <c r="HJ338" s="712"/>
      <c r="HK338" s="712"/>
      <c r="HL338" s="712"/>
      <c r="HM338" s="712"/>
      <c r="HN338" s="712"/>
      <c r="HO338" s="712"/>
      <c r="HP338" s="712"/>
      <c r="HQ338" s="712"/>
      <c r="HR338" s="712"/>
      <c r="HS338" s="712"/>
      <c r="HT338" s="712"/>
      <c r="HU338" s="712"/>
      <c r="HV338" s="712"/>
      <c r="HW338" s="712"/>
      <c r="HX338" s="712"/>
      <c r="HY338" s="712"/>
      <c r="HZ338" s="712"/>
      <c r="IA338" s="712"/>
      <c r="IB338" s="712"/>
      <c r="IC338" s="712"/>
      <c r="ID338" s="712"/>
      <c r="IE338" s="712"/>
      <c r="IF338" s="712"/>
      <c r="IG338" s="712"/>
      <c r="IH338" s="712"/>
      <c r="II338" s="712"/>
      <c r="IJ338" s="712"/>
      <c r="IK338" s="712"/>
      <c r="IL338" s="712"/>
      <c r="IM338" s="712"/>
      <c r="IN338" s="712"/>
      <c r="IO338" s="712"/>
      <c r="IP338" s="712"/>
      <c r="IQ338" s="712"/>
      <c r="IR338" s="712"/>
      <c r="IS338" s="712"/>
      <c r="IT338" s="712"/>
    </row>
    <row r="339" spans="1:254" s="713" customFormat="1" ht="16.5" customHeight="1">
      <c r="A339" s="326">
        <v>329</v>
      </c>
      <c r="B339" s="503" t="s">
        <v>23</v>
      </c>
      <c r="C339" s="504" t="s">
        <v>413</v>
      </c>
      <c r="D339" s="512" t="s">
        <v>433</v>
      </c>
      <c r="E339" s="506"/>
      <c r="F339" s="507" t="s">
        <v>11</v>
      </c>
      <c r="G339" s="508"/>
      <c r="H339" s="509"/>
      <c r="I339" s="511"/>
      <c r="J339" s="714"/>
      <c r="K339" s="869"/>
      <c r="L339" s="712"/>
      <c r="M339" s="712"/>
      <c r="N339" s="712"/>
      <c r="O339" s="712"/>
      <c r="P339" s="712"/>
      <c r="Q339" s="712"/>
      <c r="R339" s="712"/>
      <c r="S339" s="712"/>
      <c r="T339" s="712"/>
      <c r="U339" s="712"/>
      <c r="V339" s="712"/>
      <c r="W339" s="712"/>
      <c r="X339" s="712"/>
      <c r="Y339" s="712"/>
      <c r="Z339" s="712"/>
      <c r="AA339" s="712"/>
      <c r="AB339" s="712"/>
      <c r="AC339" s="712"/>
      <c r="AD339" s="712"/>
      <c r="AE339" s="712"/>
      <c r="AF339" s="712"/>
      <c r="AG339" s="712"/>
      <c r="AH339" s="712"/>
      <c r="AI339" s="712"/>
      <c r="AJ339" s="712"/>
      <c r="AK339" s="712"/>
      <c r="AL339" s="712"/>
      <c r="AM339" s="712"/>
      <c r="AN339" s="712"/>
      <c r="AO339" s="712"/>
      <c r="AP339" s="712"/>
      <c r="AQ339" s="712"/>
      <c r="AR339" s="712"/>
      <c r="AS339" s="712"/>
      <c r="AT339" s="712"/>
      <c r="AU339" s="712"/>
      <c r="AV339" s="712"/>
      <c r="AW339" s="712"/>
      <c r="AX339" s="712"/>
      <c r="AY339" s="712"/>
      <c r="AZ339" s="712"/>
      <c r="BA339" s="712"/>
      <c r="BB339" s="712"/>
      <c r="BC339" s="712"/>
      <c r="BD339" s="712"/>
      <c r="BE339" s="712"/>
      <c r="BF339" s="712"/>
      <c r="BG339" s="712"/>
      <c r="BH339" s="712"/>
      <c r="BI339" s="712"/>
      <c r="BJ339" s="712"/>
      <c r="BK339" s="712"/>
      <c r="BL339" s="712"/>
      <c r="BM339" s="712"/>
      <c r="BN339" s="712"/>
      <c r="BO339" s="712"/>
      <c r="BP339" s="712"/>
      <c r="BQ339" s="712"/>
      <c r="BR339" s="712"/>
      <c r="BS339" s="712"/>
      <c r="BT339" s="712"/>
      <c r="BU339" s="712"/>
      <c r="BV339" s="712"/>
      <c r="BW339" s="712"/>
      <c r="BX339" s="712"/>
      <c r="BY339" s="712"/>
      <c r="BZ339" s="712"/>
      <c r="CA339" s="712"/>
      <c r="CB339" s="712"/>
      <c r="CC339" s="712"/>
      <c r="CD339" s="712"/>
      <c r="CE339" s="712"/>
      <c r="CF339" s="712"/>
      <c r="CG339" s="712"/>
      <c r="CH339" s="712"/>
      <c r="CI339" s="712"/>
      <c r="CJ339" s="712"/>
      <c r="CK339" s="712"/>
      <c r="CL339" s="712"/>
      <c r="CM339" s="712"/>
      <c r="CN339" s="712"/>
      <c r="CO339" s="712"/>
      <c r="CP339" s="712"/>
      <c r="CQ339" s="712"/>
      <c r="CR339" s="712"/>
      <c r="CS339" s="712"/>
      <c r="CT339" s="712"/>
      <c r="CU339" s="712"/>
      <c r="CV339" s="712"/>
      <c r="CW339" s="712"/>
      <c r="CX339" s="712"/>
      <c r="CY339" s="712"/>
      <c r="CZ339" s="712"/>
      <c r="DA339" s="712"/>
      <c r="DB339" s="712"/>
      <c r="DC339" s="712"/>
      <c r="DD339" s="712"/>
      <c r="DE339" s="712"/>
      <c r="DF339" s="712"/>
      <c r="DG339" s="712"/>
      <c r="DH339" s="712"/>
      <c r="DI339" s="712"/>
      <c r="DJ339" s="712"/>
      <c r="DK339" s="712"/>
      <c r="DL339" s="712"/>
      <c r="DM339" s="712"/>
      <c r="DN339" s="712"/>
      <c r="DO339" s="712"/>
      <c r="DP339" s="712"/>
      <c r="DQ339" s="712"/>
      <c r="DR339" s="712"/>
      <c r="DS339" s="712"/>
      <c r="DT339" s="712"/>
      <c r="DU339" s="712"/>
      <c r="DV339" s="712"/>
      <c r="DW339" s="712"/>
      <c r="DX339" s="712"/>
      <c r="DY339" s="712"/>
      <c r="DZ339" s="712"/>
      <c r="EA339" s="712"/>
      <c r="EB339" s="712"/>
      <c r="EC339" s="712"/>
      <c r="ED339" s="712"/>
      <c r="EE339" s="712"/>
      <c r="EF339" s="712"/>
      <c r="EG339" s="712"/>
      <c r="EH339" s="712"/>
      <c r="EI339" s="712"/>
      <c r="EJ339" s="712"/>
      <c r="EK339" s="712"/>
      <c r="EL339" s="712"/>
      <c r="EM339" s="712"/>
      <c r="EN339" s="712"/>
      <c r="EO339" s="712"/>
      <c r="EP339" s="712"/>
      <c r="EQ339" s="712"/>
      <c r="ER339" s="712"/>
      <c r="ES339" s="712"/>
      <c r="ET339" s="712"/>
      <c r="EU339" s="712"/>
      <c r="EV339" s="712"/>
      <c r="EW339" s="712"/>
      <c r="EX339" s="712"/>
      <c r="EY339" s="712"/>
      <c r="EZ339" s="712"/>
      <c r="FA339" s="712"/>
      <c r="FB339" s="712"/>
      <c r="FC339" s="712"/>
      <c r="FD339" s="712"/>
      <c r="FE339" s="712"/>
      <c r="FF339" s="712"/>
      <c r="FG339" s="712"/>
      <c r="FH339" s="712"/>
      <c r="FI339" s="712"/>
      <c r="FJ339" s="712"/>
      <c r="FK339" s="712"/>
      <c r="FL339" s="712"/>
      <c r="FM339" s="712"/>
      <c r="FN339" s="712"/>
      <c r="FO339" s="712"/>
      <c r="FP339" s="712"/>
      <c r="FQ339" s="712"/>
      <c r="FR339" s="712"/>
      <c r="FS339" s="712"/>
      <c r="FT339" s="712"/>
      <c r="FU339" s="712"/>
      <c r="FV339" s="712"/>
      <c r="FW339" s="712"/>
      <c r="FX339" s="712"/>
      <c r="FY339" s="712"/>
      <c r="FZ339" s="712"/>
      <c r="GA339" s="712"/>
      <c r="GB339" s="712"/>
      <c r="GC339" s="712"/>
      <c r="GD339" s="712"/>
      <c r="GE339" s="712"/>
      <c r="GF339" s="712"/>
      <c r="GG339" s="712"/>
      <c r="GH339" s="712"/>
      <c r="GI339" s="712"/>
      <c r="GJ339" s="712"/>
      <c r="GK339" s="712"/>
      <c r="GL339" s="712"/>
      <c r="GM339" s="712"/>
      <c r="GN339" s="712"/>
      <c r="GO339" s="712"/>
      <c r="GP339" s="712"/>
      <c r="GQ339" s="712"/>
      <c r="GR339" s="712"/>
      <c r="GS339" s="712"/>
      <c r="GT339" s="712"/>
      <c r="GU339" s="712"/>
      <c r="GV339" s="712"/>
      <c r="GW339" s="712"/>
      <c r="GX339" s="712"/>
      <c r="GY339" s="712"/>
      <c r="GZ339" s="712"/>
      <c r="HA339" s="712"/>
      <c r="HB339" s="712"/>
      <c r="HC339" s="712"/>
      <c r="HD339" s="712"/>
      <c r="HE339" s="712"/>
      <c r="HF339" s="712"/>
      <c r="HG339" s="712"/>
      <c r="HH339" s="712"/>
      <c r="HI339" s="712"/>
      <c r="HJ339" s="712"/>
      <c r="HK339" s="712"/>
      <c r="HL339" s="712"/>
      <c r="HM339" s="712"/>
      <c r="HN339" s="712"/>
      <c r="HO339" s="712"/>
      <c r="HP339" s="712"/>
      <c r="HQ339" s="712"/>
      <c r="HR339" s="712"/>
      <c r="HS339" s="712"/>
      <c r="HT339" s="712"/>
      <c r="HU339" s="712"/>
      <c r="HV339" s="712"/>
      <c r="HW339" s="712"/>
      <c r="HX339" s="712"/>
      <c r="HY339" s="712"/>
      <c r="HZ339" s="712"/>
      <c r="IA339" s="712"/>
      <c r="IB339" s="712"/>
      <c r="IC339" s="712"/>
      <c r="ID339" s="712"/>
      <c r="IE339" s="712"/>
      <c r="IF339" s="712"/>
      <c r="IG339" s="712"/>
      <c r="IH339" s="712"/>
      <c r="II339" s="712"/>
      <c r="IJ339" s="712"/>
      <c r="IK339" s="712"/>
      <c r="IL339" s="712"/>
      <c r="IM339" s="712"/>
      <c r="IN339" s="712"/>
      <c r="IO339" s="712"/>
      <c r="IP339" s="712"/>
      <c r="IQ339" s="712"/>
      <c r="IR339" s="712"/>
      <c r="IS339" s="712"/>
      <c r="IT339" s="712"/>
    </row>
    <row r="340" spans="1:254" s="713" customFormat="1" ht="16.5" customHeight="1">
      <c r="A340" s="326">
        <v>330</v>
      </c>
      <c r="B340" s="503" t="s">
        <v>23</v>
      </c>
      <c r="C340" s="504" t="s">
        <v>413</v>
      </c>
      <c r="D340" s="512" t="s">
        <v>434</v>
      </c>
      <c r="E340" s="506"/>
      <c r="F340" s="507" t="s">
        <v>11</v>
      </c>
      <c r="G340" s="508"/>
      <c r="H340" s="509"/>
      <c r="I340" s="511"/>
      <c r="J340" s="714"/>
      <c r="K340" s="869"/>
      <c r="L340" s="712"/>
      <c r="M340" s="712"/>
      <c r="N340" s="712"/>
      <c r="O340" s="712"/>
      <c r="P340" s="712"/>
      <c r="Q340" s="712"/>
      <c r="R340" s="712"/>
      <c r="S340" s="712"/>
      <c r="T340" s="712"/>
      <c r="U340" s="712"/>
      <c r="V340" s="712"/>
      <c r="W340" s="712"/>
      <c r="X340" s="712"/>
      <c r="Y340" s="712"/>
      <c r="Z340" s="712"/>
      <c r="AA340" s="712"/>
      <c r="AB340" s="712"/>
      <c r="AC340" s="712"/>
      <c r="AD340" s="712"/>
      <c r="AE340" s="712"/>
      <c r="AF340" s="712"/>
      <c r="AG340" s="712"/>
      <c r="AH340" s="712"/>
      <c r="AI340" s="712"/>
      <c r="AJ340" s="712"/>
      <c r="AK340" s="712"/>
      <c r="AL340" s="712"/>
      <c r="AM340" s="712"/>
      <c r="AN340" s="712"/>
      <c r="AO340" s="712"/>
      <c r="AP340" s="712"/>
      <c r="AQ340" s="712"/>
      <c r="AR340" s="712"/>
      <c r="AS340" s="712"/>
      <c r="AT340" s="712"/>
      <c r="AU340" s="712"/>
      <c r="AV340" s="712"/>
      <c r="AW340" s="712"/>
      <c r="AX340" s="712"/>
      <c r="AY340" s="712"/>
      <c r="AZ340" s="712"/>
      <c r="BA340" s="712"/>
      <c r="BB340" s="712"/>
      <c r="BC340" s="712"/>
      <c r="BD340" s="712"/>
      <c r="BE340" s="712"/>
      <c r="BF340" s="712"/>
      <c r="BG340" s="712"/>
      <c r="BH340" s="712"/>
      <c r="BI340" s="712"/>
      <c r="BJ340" s="712"/>
      <c r="BK340" s="712"/>
      <c r="BL340" s="712"/>
      <c r="BM340" s="712"/>
      <c r="BN340" s="712"/>
      <c r="BO340" s="712"/>
      <c r="BP340" s="712"/>
      <c r="BQ340" s="712"/>
      <c r="BR340" s="712"/>
      <c r="BS340" s="712"/>
      <c r="BT340" s="712"/>
      <c r="BU340" s="712"/>
      <c r="BV340" s="712"/>
      <c r="BW340" s="712"/>
      <c r="BX340" s="712"/>
      <c r="BY340" s="712"/>
      <c r="BZ340" s="712"/>
      <c r="CA340" s="712"/>
      <c r="CB340" s="712"/>
      <c r="CC340" s="712"/>
      <c r="CD340" s="712"/>
      <c r="CE340" s="712"/>
      <c r="CF340" s="712"/>
      <c r="CG340" s="712"/>
      <c r="CH340" s="712"/>
      <c r="CI340" s="712"/>
      <c r="CJ340" s="712"/>
      <c r="CK340" s="712"/>
      <c r="CL340" s="712"/>
      <c r="CM340" s="712"/>
      <c r="CN340" s="712"/>
      <c r="CO340" s="712"/>
      <c r="CP340" s="712"/>
      <c r="CQ340" s="712"/>
      <c r="CR340" s="712"/>
      <c r="CS340" s="712"/>
      <c r="CT340" s="712"/>
      <c r="CU340" s="712"/>
      <c r="CV340" s="712"/>
      <c r="CW340" s="712"/>
      <c r="CX340" s="712"/>
      <c r="CY340" s="712"/>
      <c r="CZ340" s="712"/>
      <c r="DA340" s="712"/>
      <c r="DB340" s="712"/>
      <c r="DC340" s="712"/>
      <c r="DD340" s="712"/>
      <c r="DE340" s="712"/>
      <c r="DF340" s="712"/>
      <c r="DG340" s="712"/>
      <c r="DH340" s="712"/>
      <c r="DI340" s="712"/>
      <c r="DJ340" s="712"/>
      <c r="DK340" s="712"/>
      <c r="DL340" s="712"/>
      <c r="DM340" s="712"/>
      <c r="DN340" s="712"/>
      <c r="DO340" s="712"/>
      <c r="DP340" s="712"/>
      <c r="DQ340" s="712"/>
      <c r="DR340" s="712"/>
      <c r="DS340" s="712"/>
      <c r="DT340" s="712"/>
      <c r="DU340" s="712"/>
      <c r="DV340" s="712"/>
      <c r="DW340" s="712"/>
      <c r="DX340" s="712"/>
      <c r="DY340" s="712"/>
      <c r="DZ340" s="712"/>
      <c r="EA340" s="712"/>
      <c r="EB340" s="712"/>
      <c r="EC340" s="712"/>
      <c r="ED340" s="712"/>
      <c r="EE340" s="712"/>
      <c r="EF340" s="712"/>
      <c r="EG340" s="712"/>
      <c r="EH340" s="712"/>
      <c r="EI340" s="712"/>
      <c r="EJ340" s="712"/>
      <c r="EK340" s="712"/>
      <c r="EL340" s="712"/>
      <c r="EM340" s="712"/>
      <c r="EN340" s="712"/>
      <c r="EO340" s="712"/>
      <c r="EP340" s="712"/>
      <c r="EQ340" s="712"/>
      <c r="ER340" s="712"/>
      <c r="ES340" s="712"/>
      <c r="ET340" s="712"/>
      <c r="EU340" s="712"/>
      <c r="EV340" s="712"/>
      <c r="EW340" s="712"/>
      <c r="EX340" s="712"/>
      <c r="EY340" s="712"/>
      <c r="EZ340" s="712"/>
      <c r="FA340" s="712"/>
      <c r="FB340" s="712"/>
      <c r="FC340" s="712"/>
      <c r="FD340" s="712"/>
      <c r="FE340" s="712"/>
      <c r="FF340" s="712"/>
      <c r="FG340" s="712"/>
      <c r="FH340" s="712"/>
      <c r="FI340" s="712"/>
      <c r="FJ340" s="712"/>
      <c r="FK340" s="712"/>
      <c r="FL340" s="712"/>
      <c r="FM340" s="712"/>
      <c r="FN340" s="712"/>
      <c r="FO340" s="712"/>
      <c r="FP340" s="712"/>
      <c r="FQ340" s="712"/>
      <c r="FR340" s="712"/>
      <c r="FS340" s="712"/>
      <c r="FT340" s="712"/>
      <c r="FU340" s="712"/>
      <c r="FV340" s="712"/>
      <c r="FW340" s="712"/>
      <c r="FX340" s="712"/>
      <c r="FY340" s="712"/>
      <c r="FZ340" s="712"/>
      <c r="GA340" s="712"/>
      <c r="GB340" s="712"/>
      <c r="GC340" s="712"/>
      <c r="GD340" s="712"/>
      <c r="GE340" s="712"/>
      <c r="GF340" s="712"/>
      <c r="GG340" s="712"/>
      <c r="GH340" s="712"/>
      <c r="GI340" s="712"/>
      <c r="GJ340" s="712"/>
      <c r="GK340" s="712"/>
      <c r="GL340" s="712"/>
      <c r="GM340" s="712"/>
      <c r="GN340" s="712"/>
      <c r="GO340" s="712"/>
      <c r="GP340" s="712"/>
      <c r="GQ340" s="712"/>
      <c r="GR340" s="712"/>
      <c r="GS340" s="712"/>
      <c r="GT340" s="712"/>
      <c r="GU340" s="712"/>
      <c r="GV340" s="712"/>
      <c r="GW340" s="712"/>
      <c r="GX340" s="712"/>
      <c r="GY340" s="712"/>
      <c r="GZ340" s="712"/>
      <c r="HA340" s="712"/>
      <c r="HB340" s="712"/>
      <c r="HC340" s="712"/>
      <c r="HD340" s="712"/>
      <c r="HE340" s="712"/>
      <c r="HF340" s="712"/>
      <c r="HG340" s="712"/>
      <c r="HH340" s="712"/>
      <c r="HI340" s="712"/>
      <c r="HJ340" s="712"/>
      <c r="HK340" s="712"/>
      <c r="HL340" s="712"/>
      <c r="HM340" s="712"/>
      <c r="HN340" s="712"/>
      <c r="HO340" s="712"/>
      <c r="HP340" s="712"/>
      <c r="HQ340" s="712"/>
      <c r="HR340" s="712"/>
      <c r="HS340" s="712"/>
      <c r="HT340" s="712"/>
      <c r="HU340" s="712"/>
      <c r="HV340" s="712"/>
      <c r="HW340" s="712"/>
      <c r="HX340" s="712"/>
      <c r="HY340" s="712"/>
      <c r="HZ340" s="712"/>
      <c r="IA340" s="712"/>
      <c r="IB340" s="712"/>
      <c r="IC340" s="712"/>
      <c r="ID340" s="712"/>
      <c r="IE340" s="712"/>
      <c r="IF340" s="712"/>
      <c r="IG340" s="712"/>
      <c r="IH340" s="712"/>
      <c r="II340" s="712"/>
      <c r="IJ340" s="712"/>
      <c r="IK340" s="712"/>
      <c r="IL340" s="712"/>
      <c r="IM340" s="712"/>
      <c r="IN340" s="712"/>
      <c r="IO340" s="712"/>
      <c r="IP340" s="712"/>
      <c r="IQ340" s="712"/>
      <c r="IR340" s="712"/>
      <c r="IS340" s="712"/>
      <c r="IT340" s="712"/>
    </row>
    <row r="341" spans="1:254" s="713" customFormat="1" ht="16.5" customHeight="1">
      <c r="A341" s="326">
        <v>331</v>
      </c>
      <c r="B341" s="503" t="s">
        <v>23</v>
      </c>
      <c r="C341" s="504" t="s">
        <v>413</v>
      </c>
      <c r="D341" s="512" t="s">
        <v>435</v>
      </c>
      <c r="E341" s="506"/>
      <c r="F341" s="507" t="s">
        <v>11</v>
      </c>
      <c r="G341" s="508"/>
      <c r="H341" s="509"/>
      <c r="I341" s="511"/>
      <c r="J341" s="714"/>
      <c r="K341" s="869"/>
      <c r="L341" s="712"/>
      <c r="M341" s="712"/>
      <c r="N341" s="712"/>
      <c r="O341" s="712"/>
      <c r="P341" s="712"/>
      <c r="Q341" s="712"/>
      <c r="R341" s="712"/>
      <c r="S341" s="712"/>
      <c r="T341" s="712"/>
      <c r="U341" s="712"/>
      <c r="V341" s="712"/>
      <c r="W341" s="712"/>
      <c r="X341" s="712"/>
      <c r="Y341" s="712"/>
      <c r="Z341" s="712"/>
      <c r="AA341" s="712"/>
      <c r="AB341" s="712"/>
      <c r="AC341" s="712"/>
      <c r="AD341" s="712"/>
      <c r="AE341" s="712"/>
      <c r="AF341" s="712"/>
      <c r="AG341" s="712"/>
      <c r="AH341" s="712"/>
      <c r="AI341" s="712"/>
      <c r="AJ341" s="712"/>
      <c r="AK341" s="712"/>
      <c r="AL341" s="712"/>
      <c r="AM341" s="712"/>
      <c r="AN341" s="712"/>
      <c r="AO341" s="712"/>
      <c r="AP341" s="712"/>
      <c r="AQ341" s="712"/>
      <c r="AR341" s="712"/>
      <c r="AS341" s="712"/>
      <c r="AT341" s="712"/>
      <c r="AU341" s="712"/>
      <c r="AV341" s="712"/>
      <c r="AW341" s="712"/>
      <c r="AX341" s="712"/>
      <c r="AY341" s="712"/>
      <c r="AZ341" s="712"/>
      <c r="BA341" s="712"/>
      <c r="BB341" s="712"/>
      <c r="BC341" s="712"/>
      <c r="BD341" s="712"/>
      <c r="BE341" s="712"/>
      <c r="BF341" s="712"/>
      <c r="BG341" s="712"/>
      <c r="BH341" s="712"/>
      <c r="BI341" s="712"/>
      <c r="BJ341" s="712"/>
      <c r="BK341" s="712"/>
      <c r="BL341" s="712"/>
      <c r="BM341" s="712"/>
      <c r="BN341" s="712"/>
      <c r="BO341" s="712"/>
      <c r="BP341" s="712"/>
      <c r="BQ341" s="712"/>
      <c r="BR341" s="712"/>
      <c r="BS341" s="712"/>
      <c r="BT341" s="712"/>
      <c r="BU341" s="712"/>
      <c r="BV341" s="712"/>
      <c r="BW341" s="712"/>
      <c r="BX341" s="712"/>
      <c r="BY341" s="712"/>
      <c r="BZ341" s="712"/>
      <c r="CA341" s="712"/>
      <c r="CB341" s="712"/>
      <c r="CC341" s="712"/>
      <c r="CD341" s="712"/>
      <c r="CE341" s="712"/>
      <c r="CF341" s="712"/>
      <c r="CG341" s="712"/>
      <c r="CH341" s="712"/>
      <c r="CI341" s="712"/>
      <c r="CJ341" s="712"/>
      <c r="CK341" s="712"/>
      <c r="CL341" s="712"/>
      <c r="CM341" s="712"/>
      <c r="CN341" s="712"/>
      <c r="CO341" s="712"/>
      <c r="CP341" s="712"/>
      <c r="CQ341" s="712"/>
      <c r="CR341" s="712"/>
      <c r="CS341" s="712"/>
      <c r="CT341" s="712"/>
      <c r="CU341" s="712"/>
      <c r="CV341" s="712"/>
      <c r="CW341" s="712"/>
      <c r="CX341" s="712"/>
      <c r="CY341" s="712"/>
      <c r="CZ341" s="712"/>
      <c r="DA341" s="712"/>
      <c r="DB341" s="712"/>
      <c r="DC341" s="712"/>
      <c r="DD341" s="712"/>
      <c r="DE341" s="712"/>
      <c r="DF341" s="712"/>
      <c r="DG341" s="712"/>
      <c r="DH341" s="712"/>
      <c r="DI341" s="712"/>
      <c r="DJ341" s="712"/>
      <c r="DK341" s="712"/>
      <c r="DL341" s="712"/>
      <c r="DM341" s="712"/>
      <c r="DN341" s="712"/>
      <c r="DO341" s="712"/>
      <c r="DP341" s="712"/>
      <c r="DQ341" s="712"/>
      <c r="DR341" s="712"/>
      <c r="DS341" s="712"/>
      <c r="DT341" s="712"/>
      <c r="DU341" s="712"/>
      <c r="DV341" s="712"/>
      <c r="DW341" s="712"/>
      <c r="DX341" s="712"/>
      <c r="DY341" s="712"/>
      <c r="DZ341" s="712"/>
      <c r="EA341" s="712"/>
      <c r="EB341" s="712"/>
      <c r="EC341" s="712"/>
      <c r="ED341" s="712"/>
      <c r="EE341" s="712"/>
      <c r="EF341" s="712"/>
      <c r="EG341" s="712"/>
      <c r="EH341" s="712"/>
      <c r="EI341" s="712"/>
      <c r="EJ341" s="712"/>
      <c r="EK341" s="712"/>
      <c r="EL341" s="712"/>
      <c r="EM341" s="712"/>
      <c r="EN341" s="712"/>
      <c r="EO341" s="712"/>
      <c r="EP341" s="712"/>
      <c r="EQ341" s="712"/>
      <c r="ER341" s="712"/>
      <c r="ES341" s="712"/>
      <c r="ET341" s="712"/>
      <c r="EU341" s="712"/>
      <c r="EV341" s="712"/>
      <c r="EW341" s="712"/>
      <c r="EX341" s="712"/>
      <c r="EY341" s="712"/>
      <c r="EZ341" s="712"/>
      <c r="FA341" s="712"/>
      <c r="FB341" s="712"/>
      <c r="FC341" s="712"/>
      <c r="FD341" s="712"/>
      <c r="FE341" s="712"/>
      <c r="FF341" s="712"/>
      <c r="FG341" s="712"/>
      <c r="FH341" s="712"/>
      <c r="FI341" s="712"/>
      <c r="FJ341" s="712"/>
      <c r="FK341" s="712"/>
      <c r="FL341" s="712"/>
      <c r="FM341" s="712"/>
      <c r="FN341" s="712"/>
      <c r="FO341" s="712"/>
      <c r="FP341" s="712"/>
      <c r="FQ341" s="712"/>
      <c r="FR341" s="712"/>
      <c r="FS341" s="712"/>
      <c r="FT341" s="712"/>
      <c r="FU341" s="712"/>
      <c r="FV341" s="712"/>
      <c r="FW341" s="712"/>
      <c r="FX341" s="712"/>
      <c r="FY341" s="712"/>
      <c r="FZ341" s="712"/>
      <c r="GA341" s="712"/>
      <c r="GB341" s="712"/>
      <c r="GC341" s="712"/>
      <c r="GD341" s="712"/>
      <c r="GE341" s="712"/>
      <c r="GF341" s="712"/>
      <c r="GG341" s="712"/>
      <c r="GH341" s="712"/>
      <c r="GI341" s="712"/>
      <c r="GJ341" s="712"/>
      <c r="GK341" s="712"/>
      <c r="GL341" s="712"/>
      <c r="GM341" s="712"/>
      <c r="GN341" s="712"/>
      <c r="GO341" s="712"/>
      <c r="GP341" s="712"/>
      <c r="GQ341" s="712"/>
      <c r="GR341" s="712"/>
      <c r="GS341" s="712"/>
      <c r="GT341" s="712"/>
      <c r="GU341" s="712"/>
      <c r="GV341" s="712"/>
      <c r="GW341" s="712"/>
      <c r="GX341" s="712"/>
      <c r="GY341" s="712"/>
      <c r="GZ341" s="712"/>
      <c r="HA341" s="712"/>
      <c r="HB341" s="712"/>
      <c r="HC341" s="712"/>
      <c r="HD341" s="712"/>
      <c r="HE341" s="712"/>
      <c r="HF341" s="712"/>
      <c r="HG341" s="712"/>
      <c r="HH341" s="712"/>
      <c r="HI341" s="712"/>
      <c r="HJ341" s="712"/>
      <c r="HK341" s="712"/>
      <c r="HL341" s="712"/>
      <c r="HM341" s="712"/>
      <c r="HN341" s="712"/>
      <c r="HO341" s="712"/>
      <c r="HP341" s="712"/>
      <c r="HQ341" s="712"/>
      <c r="HR341" s="712"/>
      <c r="HS341" s="712"/>
      <c r="HT341" s="712"/>
      <c r="HU341" s="712"/>
      <c r="HV341" s="712"/>
      <c r="HW341" s="712"/>
      <c r="HX341" s="712"/>
      <c r="HY341" s="712"/>
      <c r="HZ341" s="712"/>
      <c r="IA341" s="712"/>
      <c r="IB341" s="712"/>
      <c r="IC341" s="712"/>
      <c r="ID341" s="712"/>
      <c r="IE341" s="712"/>
      <c r="IF341" s="712"/>
      <c r="IG341" s="712"/>
      <c r="IH341" s="712"/>
      <c r="II341" s="712"/>
      <c r="IJ341" s="712"/>
      <c r="IK341" s="712"/>
      <c r="IL341" s="712"/>
      <c r="IM341" s="712"/>
      <c r="IN341" s="712"/>
      <c r="IO341" s="712"/>
      <c r="IP341" s="712"/>
      <c r="IQ341" s="712"/>
      <c r="IR341" s="712"/>
      <c r="IS341" s="712"/>
      <c r="IT341" s="712"/>
    </row>
    <row r="342" spans="1:254" s="713" customFormat="1" ht="16.5" customHeight="1">
      <c r="A342" s="326">
        <v>332</v>
      </c>
      <c r="B342" s="503" t="s">
        <v>23</v>
      </c>
      <c r="C342" s="504" t="s">
        <v>413</v>
      </c>
      <c r="D342" s="512" t="s">
        <v>436</v>
      </c>
      <c r="E342" s="506"/>
      <c r="F342" s="507" t="s">
        <v>11</v>
      </c>
      <c r="G342" s="508"/>
      <c r="H342" s="509"/>
      <c r="I342" s="511"/>
      <c r="J342" s="714"/>
      <c r="K342" s="869"/>
      <c r="L342" s="712"/>
      <c r="M342" s="712"/>
      <c r="N342" s="712"/>
      <c r="O342" s="712"/>
      <c r="P342" s="712"/>
      <c r="Q342" s="712"/>
      <c r="R342" s="712"/>
      <c r="S342" s="712"/>
      <c r="T342" s="712"/>
      <c r="U342" s="712"/>
      <c r="V342" s="712"/>
      <c r="W342" s="712"/>
      <c r="X342" s="712"/>
      <c r="Y342" s="712"/>
      <c r="Z342" s="712"/>
      <c r="AA342" s="712"/>
      <c r="AB342" s="712"/>
      <c r="AC342" s="712"/>
      <c r="AD342" s="712"/>
      <c r="AE342" s="712"/>
      <c r="AF342" s="712"/>
      <c r="AG342" s="712"/>
      <c r="AH342" s="712"/>
      <c r="AI342" s="712"/>
      <c r="AJ342" s="712"/>
      <c r="AK342" s="712"/>
      <c r="AL342" s="712"/>
      <c r="AM342" s="712"/>
      <c r="AN342" s="712"/>
      <c r="AO342" s="712"/>
      <c r="AP342" s="712"/>
      <c r="AQ342" s="712"/>
      <c r="AR342" s="712"/>
      <c r="AS342" s="712"/>
      <c r="AT342" s="712"/>
      <c r="AU342" s="712"/>
      <c r="AV342" s="712"/>
      <c r="AW342" s="712"/>
      <c r="AX342" s="712"/>
      <c r="AY342" s="712"/>
      <c r="AZ342" s="712"/>
      <c r="BA342" s="712"/>
      <c r="BB342" s="712"/>
      <c r="BC342" s="712"/>
      <c r="BD342" s="712"/>
      <c r="BE342" s="712"/>
      <c r="BF342" s="712"/>
      <c r="BG342" s="712"/>
      <c r="BH342" s="712"/>
      <c r="BI342" s="712"/>
      <c r="BJ342" s="712"/>
      <c r="BK342" s="712"/>
      <c r="BL342" s="712"/>
      <c r="BM342" s="712"/>
      <c r="BN342" s="712"/>
      <c r="BO342" s="712"/>
      <c r="BP342" s="712"/>
      <c r="BQ342" s="712"/>
      <c r="BR342" s="712"/>
      <c r="BS342" s="712"/>
      <c r="BT342" s="712"/>
      <c r="BU342" s="712"/>
      <c r="BV342" s="712"/>
      <c r="BW342" s="712"/>
      <c r="BX342" s="712"/>
      <c r="BY342" s="712"/>
      <c r="BZ342" s="712"/>
      <c r="CA342" s="712"/>
      <c r="CB342" s="712"/>
      <c r="CC342" s="712"/>
      <c r="CD342" s="712"/>
      <c r="CE342" s="712"/>
      <c r="CF342" s="712"/>
      <c r="CG342" s="712"/>
      <c r="CH342" s="712"/>
      <c r="CI342" s="712"/>
      <c r="CJ342" s="712"/>
      <c r="CK342" s="712"/>
      <c r="CL342" s="712"/>
      <c r="CM342" s="712"/>
      <c r="CN342" s="712"/>
      <c r="CO342" s="712"/>
      <c r="CP342" s="712"/>
      <c r="CQ342" s="712"/>
      <c r="CR342" s="712"/>
      <c r="CS342" s="712"/>
      <c r="CT342" s="712"/>
      <c r="CU342" s="712"/>
      <c r="CV342" s="712"/>
      <c r="CW342" s="712"/>
      <c r="CX342" s="712"/>
      <c r="CY342" s="712"/>
      <c r="CZ342" s="712"/>
      <c r="DA342" s="712"/>
      <c r="DB342" s="712"/>
      <c r="DC342" s="712"/>
      <c r="DD342" s="712"/>
      <c r="DE342" s="712"/>
      <c r="DF342" s="712"/>
      <c r="DG342" s="712"/>
      <c r="DH342" s="712"/>
      <c r="DI342" s="712"/>
      <c r="DJ342" s="712"/>
      <c r="DK342" s="712"/>
      <c r="DL342" s="712"/>
      <c r="DM342" s="712"/>
      <c r="DN342" s="712"/>
      <c r="DO342" s="712"/>
      <c r="DP342" s="712"/>
      <c r="DQ342" s="712"/>
      <c r="DR342" s="712"/>
      <c r="DS342" s="712"/>
      <c r="DT342" s="712"/>
      <c r="DU342" s="712"/>
      <c r="DV342" s="712"/>
      <c r="DW342" s="712"/>
      <c r="DX342" s="712"/>
      <c r="DY342" s="712"/>
      <c r="DZ342" s="712"/>
      <c r="EA342" s="712"/>
      <c r="EB342" s="712"/>
      <c r="EC342" s="712"/>
      <c r="ED342" s="712"/>
      <c r="EE342" s="712"/>
      <c r="EF342" s="712"/>
      <c r="EG342" s="712"/>
      <c r="EH342" s="712"/>
      <c r="EI342" s="712"/>
      <c r="EJ342" s="712"/>
      <c r="EK342" s="712"/>
      <c r="EL342" s="712"/>
      <c r="EM342" s="712"/>
      <c r="EN342" s="712"/>
      <c r="EO342" s="712"/>
      <c r="EP342" s="712"/>
      <c r="EQ342" s="712"/>
      <c r="ER342" s="712"/>
      <c r="ES342" s="712"/>
      <c r="ET342" s="712"/>
      <c r="EU342" s="712"/>
      <c r="EV342" s="712"/>
      <c r="EW342" s="712"/>
      <c r="EX342" s="712"/>
      <c r="EY342" s="712"/>
      <c r="EZ342" s="712"/>
      <c r="FA342" s="712"/>
      <c r="FB342" s="712"/>
      <c r="FC342" s="712"/>
      <c r="FD342" s="712"/>
      <c r="FE342" s="712"/>
      <c r="FF342" s="712"/>
      <c r="FG342" s="712"/>
      <c r="FH342" s="712"/>
      <c r="FI342" s="712"/>
      <c r="FJ342" s="712"/>
      <c r="FK342" s="712"/>
      <c r="FL342" s="712"/>
      <c r="FM342" s="712"/>
      <c r="FN342" s="712"/>
      <c r="FO342" s="712"/>
      <c r="FP342" s="712"/>
      <c r="FQ342" s="712"/>
      <c r="FR342" s="712"/>
      <c r="FS342" s="712"/>
      <c r="FT342" s="712"/>
      <c r="FU342" s="712"/>
      <c r="FV342" s="712"/>
      <c r="FW342" s="712"/>
      <c r="FX342" s="712"/>
      <c r="FY342" s="712"/>
      <c r="FZ342" s="712"/>
      <c r="GA342" s="712"/>
      <c r="GB342" s="712"/>
      <c r="GC342" s="712"/>
      <c r="GD342" s="712"/>
      <c r="GE342" s="712"/>
      <c r="GF342" s="712"/>
      <c r="GG342" s="712"/>
      <c r="GH342" s="712"/>
      <c r="GI342" s="712"/>
      <c r="GJ342" s="712"/>
      <c r="GK342" s="712"/>
      <c r="GL342" s="712"/>
      <c r="GM342" s="712"/>
      <c r="GN342" s="712"/>
      <c r="GO342" s="712"/>
      <c r="GP342" s="712"/>
      <c r="GQ342" s="712"/>
      <c r="GR342" s="712"/>
      <c r="GS342" s="712"/>
      <c r="GT342" s="712"/>
      <c r="GU342" s="712"/>
      <c r="GV342" s="712"/>
      <c r="GW342" s="712"/>
      <c r="GX342" s="712"/>
      <c r="GY342" s="712"/>
      <c r="GZ342" s="712"/>
      <c r="HA342" s="712"/>
      <c r="HB342" s="712"/>
      <c r="HC342" s="712"/>
      <c r="HD342" s="712"/>
      <c r="HE342" s="712"/>
      <c r="HF342" s="712"/>
      <c r="HG342" s="712"/>
      <c r="HH342" s="712"/>
      <c r="HI342" s="712"/>
      <c r="HJ342" s="712"/>
      <c r="HK342" s="712"/>
      <c r="HL342" s="712"/>
      <c r="HM342" s="712"/>
      <c r="HN342" s="712"/>
      <c r="HO342" s="712"/>
      <c r="HP342" s="712"/>
      <c r="HQ342" s="712"/>
      <c r="HR342" s="712"/>
      <c r="HS342" s="712"/>
      <c r="HT342" s="712"/>
      <c r="HU342" s="712"/>
      <c r="HV342" s="712"/>
      <c r="HW342" s="712"/>
      <c r="HX342" s="712"/>
      <c r="HY342" s="712"/>
      <c r="HZ342" s="712"/>
      <c r="IA342" s="712"/>
      <c r="IB342" s="712"/>
      <c r="IC342" s="712"/>
      <c r="ID342" s="712"/>
      <c r="IE342" s="712"/>
      <c r="IF342" s="712"/>
      <c r="IG342" s="712"/>
      <c r="IH342" s="712"/>
      <c r="II342" s="712"/>
      <c r="IJ342" s="712"/>
      <c r="IK342" s="712"/>
      <c r="IL342" s="712"/>
      <c r="IM342" s="712"/>
      <c r="IN342" s="712"/>
      <c r="IO342" s="712"/>
      <c r="IP342" s="712"/>
      <c r="IQ342" s="712"/>
      <c r="IR342" s="712"/>
      <c r="IS342" s="712"/>
      <c r="IT342" s="712"/>
    </row>
    <row r="343" spans="1:254" s="713" customFormat="1" ht="16.5" customHeight="1">
      <c r="A343" s="326">
        <v>333</v>
      </c>
      <c r="B343" s="503" t="s">
        <v>23</v>
      </c>
      <c r="C343" s="504" t="s">
        <v>413</v>
      </c>
      <c r="D343" s="512" t="s">
        <v>437</v>
      </c>
      <c r="E343" s="506"/>
      <c r="F343" s="507" t="s">
        <v>11</v>
      </c>
      <c r="G343" s="508"/>
      <c r="H343" s="509"/>
      <c r="I343" s="511"/>
      <c r="J343" s="714"/>
      <c r="K343" s="869"/>
      <c r="L343" s="712"/>
      <c r="M343" s="712"/>
      <c r="N343" s="712"/>
      <c r="O343" s="712"/>
      <c r="P343" s="712"/>
      <c r="Q343" s="712"/>
      <c r="R343" s="712"/>
      <c r="S343" s="712"/>
      <c r="T343" s="712"/>
      <c r="U343" s="712"/>
      <c r="V343" s="712"/>
      <c r="W343" s="712"/>
      <c r="X343" s="712"/>
      <c r="Y343" s="712"/>
      <c r="Z343" s="712"/>
      <c r="AA343" s="712"/>
      <c r="AB343" s="712"/>
      <c r="AC343" s="712"/>
      <c r="AD343" s="712"/>
      <c r="AE343" s="712"/>
      <c r="AF343" s="712"/>
      <c r="AG343" s="712"/>
      <c r="AH343" s="712"/>
      <c r="AI343" s="712"/>
      <c r="AJ343" s="712"/>
      <c r="AK343" s="712"/>
      <c r="AL343" s="712"/>
      <c r="AM343" s="712"/>
      <c r="AN343" s="712"/>
      <c r="AO343" s="712"/>
      <c r="AP343" s="712"/>
      <c r="AQ343" s="712"/>
      <c r="AR343" s="712"/>
      <c r="AS343" s="712"/>
      <c r="AT343" s="712"/>
      <c r="AU343" s="712"/>
      <c r="AV343" s="712"/>
      <c r="AW343" s="712"/>
      <c r="AX343" s="712"/>
      <c r="AY343" s="712"/>
      <c r="AZ343" s="712"/>
      <c r="BA343" s="712"/>
      <c r="BB343" s="712"/>
      <c r="BC343" s="712"/>
      <c r="BD343" s="712"/>
      <c r="BE343" s="712"/>
      <c r="BF343" s="712"/>
      <c r="BG343" s="712"/>
      <c r="BH343" s="712"/>
      <c r="BI343" s="712"/>
      <c r="BJ343" s="712"/>
      <c r="BK343" s="712"/>
      <c r="BL343" s="712"/>
      <c r="BM343" s="712"/>
      <c r="BN343" s="712"/>
      <c r="BO343" s="712"/>
      <c r="BP343" s="712"/>
      <c r="BQ343" s="712"/>
      <c r="BR343" s="712"/>
      <c r="BS343" s="712"/>
      <c r="BT343" s="712"/>
      <c r="BU343" s="712"/>
      <c r="BV343" s="712"/>
      <c r="BW343" s="712"/>
      <c r="BX343" s="712"/>
      <c r="BY343" s="712"/>
      <c r="BZ343" s="712"/>
      <c r="CA343" s="712"/>
      <c r="CB343" s="712"/>
      <c r="CC343" s="712"/>
      <c r="CD343" s="712"/>
      <c r="CE343" s="712"/>
      <c r="CF343" s="712"/>
      <c r="CG343" s="712"/>
      <c r="CH343" s="712"/>
      <c r="CI343" s="712"/>
      <c r="CJ343" s="712"/>
      <c r="CK343" s="712"/>
      <c r="CL343" s="712"/>
      <c r="CM343" s="712"/>
      <c r="CN343" s="712"/>
      <c r="CO343" s="712"/>
      <c r="CP343" s="712"/>
      <c r="CQ343" s="712"/>
      <c r="CR343" s="712"/>
      <c r="CS343" s="712"/>
      <c r="CT343" s="712"/>
      <c r="CU343" s="712"/>
      <c r="CV343" s="712"/>
      <c r="CW343" s="712"/>
      <c r="CX343" s="712"/>
      <c r="CY343" s="712"/>
      <c r="CZ343" s="712"/>
      <c r="DA343" s="712"/>
      <c r="DB343" s="712"/>
      <c r="DC343" s="712"/>
      <c r="DD343" s="712"/>
      <c r="DE343" s="712"/>
      <c r="DF343" s="712"/>
      <c r="DG343" s="712"/>
      <c r="DH343" s="712"/>
      <c r="DI343" s="712"/>
      <c r="DJ343" s="712"/>
      <c r="DK343" s="712"/>
      <c r="DL343" s="712"/>
      <c r="DM343" s="712"/>
      <c r="DN343" s="712"/>
      <c r="DO343" s="712"/>
      <c r="DP343" s="712"/>
      <c r="DQ343" s="712"/>
      <c r="DR343" s="712"/>
      <c r="DS343" s="712"/>
      <c r="DT343" s="712"/>
      <c r="DU343" s="712"/>
      <c r="DV343" s="712"/>
      <c r="DW343" s="712"/>
      <c r="DX343" s="712"/>
      <c r="DY343" s="712"/>
      <c r="DZ343" s="712"/>
      <c r="EA343" s="712"/>
      <c r="EB343" s="712"/>
      <c r="EC343" s="712"/>
      <c r="ED343" s="712"/>
      <c r="EE343" s="712"/>
      <c r="EF343" s="712"/>
      <c r="EG343" s="712"/>
      <c r="EH343" s="712"/>
      <c r="EI343" s="712"/>
      <c r="EJ343" s="712"/>
      <c r="EK343" s="712"/>
      <c r="EL343" s="712"/>
      <c r="EM343" s="712"/>
      <c r="EN343" s="712"/>
      <c r="EO343" s="712"/>
      <c r="EP343" s="712"/>
      <c r="EQ343" s="712"/>
      <c r="ER343" s="712"/>
      <c r="ES343" s="712"/>
      <c r="ET343" s="712"/>
      <c r="EU343" s="712"/>
      <c r="EV343" s="712"/>
      <c r="EW343" s="712"/>
      <c r="EX343" s="712"/>
      <c r="EY343" s="712"/>
      <c r="EZ343" s="712"/>
      <c r="FA343" s="712"/>
      <c r="FB343" s="712"/>
      <c r="FC343" s="712"/>
      <c r="FD343" s="712"/>
      <c r="FE343" s="712"/>
      <c r="FF343" s="712"/>
      <c r="FG343" s="712"/>
      <c r="FH343" s="712"/>
      <c r="FI343" s="712"/>
      <c r="FJ343" s="712"/>
      <c r="FK343" s="712"/>
      <c r="FL343" s="712"/>
      <c r="FM343" s="712"/>
      <c r="FN343" s="712"/>
      <c r="FO343" s="712"/>
      <c r="FP343" s="712"/>
      <c r="FQ343" s="712"/>
      <c r="FR343" s="712"/>
      <c r="FS343" s="712"/>
      <c r="FT343" s="712"/>
      <c r="FU343" s="712"/>
      <c r="FV343" s="712"/>
      <c r="FW343" s="712"/>
      <c r="FX343" s="712"/>
      <c r="FY343" s="712"/>
      <c r="FZ343" s="712"/>
      <c r="GA343" s="712"/>
      <c r="GB343" s="712"/>
      <c r="GC343" s="712"/>
      <c r="GD343" s="712"/>
      <c r="GE343" s="712"/>
      <c r="GF343" s="712"/>
      <c r="GG343" s="712"/>
      <c r="GH343" s="712"/>
      <c r="GI343" s="712"/>
      <c r="GJ343" s="712"/>
      <c r="GK343" s="712"/>
      <c r="GL343" s="712"/>
      <c r="GM343" s="712"/>
      <c r="GN343" s="712"/>
      <c r="GO343" s="712"/>
      <c r="GP343" s="712"/>
      <c r="GQ343" s="712"/>
      <c r="GR343" s="712"/>
      <c r="GS343" s="712"/>
      <c r="GT343" s="712"/>
      <c r="GU343" s="712"/>
      <c r="GV343" s="712"/>
      <c r="GW343" s="712"/>
      <c r="GX343" s="712"/>
      <c r="GY343" s="712"/>
      <c r="GZ343" s="712"/>
      <c r="HA343" s="712"/>
      <c r="HB343" s="712"/>
      <c r="HC343" s="712"/>
      <c r="HD343" s="712"/>
      <c r="HE343" s="712"/>
      <c r="HF343" s="712"/>
      <c r="HG343" s="712"/>
      <c r="HH343" s="712"/>
      <c r="HI343" s="712"/>
      <c r="HJ343" s="712"/>
      <c r="HK343" s="712"/>
      <c r="HL343" s="712"/>
      <c r="HM343" s="712"/>
      <c r="HN343" s="712"/>
      <c r="HO343" s="712"/>
      <c r="HP343" s="712"/>
      <c r="HQ343" s="712"/>
      <c r="HR343" s="712"/>
      <c r="HS343" s="712"/>
      <c r="HT343" s="712"/>
      <c r="HU343" s="712"/>
      <c r="HV343" s="712"/>
      <c r="HW343" s="712"/>
      <c r="HX343" s="712"/>
      <c r="HY343" s="712"/>
      <c r="HZ343" s="712"/>
      <c r="IA343" s="712"/>
      <c r="IB343" s="712"/>
      <c r="IC343" s="712"/>
      <c r="ID343" s="712"/>
      <c r="IE343" s="712"/>
      <c r="IF343" s="712"/>
      <c r="IG343" s="712"/>
      <c r="IH343" s="712"/>
      <c r="II343" s="712"/>
      <c r="IJ343" s="712"/>
      <c r="IK343" s="712"/>
      <c r="IL343" s="712"/>
      <c r="IM343" s="712"/>
      <c r="IN343" s="712"/>
      <c r="IO343" s="712"/>
      <c r="IP343" s="712"/>
      <c r="IQ343" s="712"/>
      <c r="IR343" s="712"/>
      <c r="IS343" s="712"/>
      <c r="IT343" s="712"/>
    </row>
    <row r="344" spans="1:254" s="713" customFormat="1" ht="16.5" customHeight="1">
      <c r="A344" s="326">
        <v>334</v>
      </c>
      <c r="B344" s="503" t="s">
        <v>23</v>
      </c>
      <c r="C344" s="504" t="s">
        <v>413</v>
      </c>
      <c r="D344" s="512" t="s">
        <v>438</v>
      </c>
      <c r="E344" s="506"/>
      <c r="F344" s="507" t="s">
        <v>11</v>
      </c>
      <c r="G344" s="508"/>
      <c r="H344" s="509"/>
      <c r="I344" s="511"/>
      <c r="J344" s="714"/>
      <c r="K344" s="869"/>
      <c r="L344" s="712"/>
      <c r="M344" s="712"/>
      <c r="N344" s="712"/>
      <c r="O344" s="712"/>
      <c r="P344" s="712"/>
      <c r="Q344" s="712"/>
      <c r="R344" s="712"/>
      <c r="S344" s="712"/>
      <c r="T344" s="712"/>
      <c r="U344" s="712"/>
      <c r="V344" s="712"/>
      <c r="W344" s="712"/>
      <c r="X344" s="712"/>
      <c r="Y344" s="712"/>
      <c r="Z344" s="712"/>
      <c r="AA344" s="712"/>
      <c r="AB344" s="712"/>
      <c r="AC344" s="712"/>
      <c r="AD344" s="712"/>
      <c r="AE344" s="712"/>
      <c r="AF344" s="712"/>
      <c r="AG344" s="712"/>
      <c r="AH344" s="712"/>
      <c r="AI344" s="712"/>
      <c r="AJ344" s="712"/>
      <c r="AK344" s="712"/>
      <c r="AL344" s="712"/>
      <c r="AM344" s="712"/>
      <c r="AN344" s="712"/>
      <c r="AO344" s="712"/>
      <c r="AP344" s="712"/>
      <c r="AQ344" s="712"/>
      <c r="AR344" s="712"/>
      <c r="AS344" s="712"/>
      <c r="AT344" s="712"/>
      <c r="AU344" s="712"/>
      <c r="AV344" s="712"/>
      <c r="AW344" s="712"/>
      <c r="AX344" s="712"/>
      <c r="AY344" s="712"/>
      <c r="AZ344" s="712"/>
      <c r="BA344" s="712"/>
      <c r="BB344" s="712"/>
      <c r="BC344" s="712"/>
      <c r="BD344" s="712"/>
      <c r="BE344" s="712"/>
      <c r="BF344" s="712"/>
      <c r="BG344" s="712"/>
      <c r="BH344" s="712"/>
      <c r="BI344" s="712"/>
      <c r="BJ344" s="712"/>
      <c r="BK344" s="712"/>
      <c r="BL344" s="712"/>
      <c r="BM344" s="712"/>
      <c r="BN344" s="712"/>
      <c r="BO344" s="712"/>
      <c r="BP344" s="712"/>
      <c r="BQ344" s="712"/>
      <c r="BR344" s="712"/>
      <c r="BS344" s="712"/>
      <c r="BT344" s="712"/>
      <c r="BU344" s="712"/>
      <c r="BV344" s="712"/>
      <c r="BW344" s="712"/>
      <c r="BX344" s="712"/>
      <c r="BY344" s="712"/>
      <c r="BZ344" s="712"/>
      <c r="CA344" s="712"/>
      <c r="CB344" s="712"/>
      <c r="CC344" s="712"/>
      <c r="CD344" s="712"/>
      <c r="CE344" s="712"/>
      <c r="CF344" s="712"/>
      <c r="CG344" s="712"/>
      <c r="CH344" s="712"/>
      <c r="CI344" s="712"/>
      <c r="CJ344" s="712"/>
      <c r="CK344" s="712"/>
      <c r="CL344" s="712"/>
      <c r="CM344" s="712"/>
      <c r="CN344" s="712"/>
      <c r="CO344" s="712"/>
      <c r="CP344" s="712"/>
      <c r="CQ344" s="712"/>
      <c r="CR344" s="712"/>
      <c r="CS344" s="712"/>
      <c r="CT344" s="712"/>
      <c r="CU344" s="712"/>
      <c r="CV344" s="712"/>
      <c r="CW344" s="712"/>
      <c r="CX344" s="712"/>
      <c r="CY344" s="712"/>
      <c r="CZ344" s="712"/>
      <c r="DA344" s="712"/>
      <c r="DB344" s="712"/>
      <c r="DC344" s="712"/>
      <c r="DD344" s="712"/>
      <c r="DE344" s="712"/>
      <c r="DF344" s="712"/>
      <c r="DG344" s="712"/>
      <c r="DH344" s="712"/>
      <c r="DI344" s="712"/>
      <c r="DJ344" s="712"/>
      <c r="DK344" s="712"/>
      <c r="DL344" s="712"/>
      <c r="DM344" s="712"/>
      <c r="DN344" s="712"/>
      <c r="DO344" s="712"/>
      <c r="DP344" s="712"/>
      <c r="DQ344" s="712"/>
      <c r="DR344" s="712"/>
      <c r="DS344" s="712"/>
      <c r="DT344" s="712"/>
      <c r="DU344" s="712"/>
      <c r="DV344" s="712"/>
      <c r="DW344" s="712"/>
      <c r="DX344" s="712"/>
      <c r="DY344" s="712"/>
      <c r="DZ344" s="712"/>
      <c r="EA344" s="712"/>
      <c r="EB344" s="712"/>
      <c r="EC344" s="712"/>
      <c r="ED344" s="712"/>
      <c r="EE344" s="712"/>
      <c r="EF344" s="712"/>
      <c r="EG344" s="712"/>
      <c r="EH344" s="712"/>
      <c r="EI344" s="712"/>
      <c r="EJ344" s="712"/>
      <c r="EK344" s="712"/>
      <c r="EL344" s="712"/>
      <c r="EM344" s="712"/>
      <c r="EN344" s="712"/>
      <c r="EO344" s="712"/>
      <c r="EP344" s="712"/>
      <c r="EQ344" s="712"/>
      <c r="ER344" s="712"/>
      <c r="ES344" s="712"/>
      <c r="ET344" s="712"/>
      <c r="EU344" s="712"/>
      <c r="EV344" s="712"/>
      <c r="EW344" s="712"/>
      <c r="EX344" s="712"/>
      <c r="EY344" s="712"/>
      <c r="EZ344" s="712"/>
      <c r="FA344" s="712"/>
      <c r="FB344" s="712"/>
      <c r="FC344" s="712"/>
      <c r="FD344" s="712"/>
      <c r="FE344" s="712"/>
      <c r="FF344" s="712"/>
      <c r="FG344" s="712"/>
      <c r="FH344" s="712"/>
      <c r="FI344" s="712"/>
      <c r="FJ344" s="712"/>
      <c r="FK344" s="712"/>
      <c r="FL344" s="712"/>
      <c r="FM344" s="712"/>
      <c r="FN344" s="712"/>
      <c r="FO344" s="712"/>
      <c r="FP344" s="712"/>
      <c r="FQ344" s="712"/>
      <c r="FR344" s="712"/>
      <c r="FS344" s="712"/>
      <c r="FT344" s="712"/>
      <c r="FU344" s="712"/>
      <c r="FV344" s="712"/>
      <c r="FW344" s="712"/>
      <c r="FX344" s="712"/>
      <c r="FY344" s="712"/>
      <c r="FZ344" s="712"/>
      <c r="GA344" s="712"/>
      <c r="GB344" s="712"/>
      <c r="GC344" s="712"/>
      <c r="GD344" s="712"/>
      <c r="GE344" s="712"/>
      <c r="GF344" s="712"/>
      <c r="GG344" s="712"/>
      <c r="GH344" s="712"/>
      <c r="GI344" s="712"/>
      <c r="GJ344" s="712"/>
      <c r="GK344" s="712"/>
      <c r="GL344" s="712"/>
      <c r="GM344" s="712"/>
      <c r="GN344" s="712"/>
      <c r="GO344" s="712"/>
      <c r="GP344" s="712"/>
      <c r="GQ344" s="712"/>
      <c r="GR344" s="712"/>
      <c r="GS344" s="712"/>
      <c r="GT344" s="712"/>
      <c r="GU344" s="712"/>
      <c r="GV344" s="712"/>
      <c r="GW344" s="712"/>
      <c r="GX344" s="712"/>
      <c r="GY344" s="712"/>
      <c r="GZ344" s="712"/>
      <c r="HA344" s="712"/>
      <c r="HB344" s="712"/>
      <c r="HC344" s="712"/>
      <c r="HD344" s="712"/>
      <c r="HE344" s="712"/>
      <c r="HF344" s="712"/>
      <c r="HG344" s="712"/>
      <c r="HH344" s="712"/>
      <c r="HI344" s="712"/>
      <c r="HJ344" s="712"/>
      <c r="HK344" s="712"/>
      <c r="HL344" s="712"/>
      <c r="HM344" s="712"/>
      <c r="HN344" s="712"/>
      <c r="HO344" s="712"/>
      <c r="HP344" s="712"/>
      <c r="HQ344" s="712"/>
      <c r="HR344" s="712"/>
      <c r="HS344" s="712"/>
      <c r="HT344" s="712"/>
      <c r="HU344" s="712"/>
      <c r="HV344" s="712"/>
      <c r="HW344" s="712"/>
      <c r="HX344" s="712"/>
      <c r="HY344" s="712"/>
      <c r="HZ344" s="712"/>
      <c r="IA344" s="712"/>
      <c r="IB344" s="712"/>
      <c r="IC344" s="712"/>
      <c r="ID344" s="712"/>
      <c r="IE344" s="712"/>
      <c r="IF344" s="712"/>
      <c r="IG344" s="712"/>
      <c r="IH344" s="712"/>
      <c r="II344" s="712"/>
      <c r="IJ344" s="712"/>
      <c r="IK344" s="712"/>
      <c r="IL344" s="712"/>
      <c r="IM344" s="712"/>
      <c r="IN344" s="712"/>
      <c r="IO344" s="712"/>
      <c r="IP344" s="712"/>
      <c r="IQ344" s="712"/>
      <c r="IR344" s="712"/>
      <c r="IS344" s="712"/>
      <c r="IT344" s="712"/>
    </row>
    <row r="345" spans="1:254" s="713" customFormat="1" ht="16.5" customHeight="1">
      <c r="A345" s="326">
        <v>335</v>
      </c>
      <c r="B345" s="503" t="s">
        <v>23</v>
      </c>
      <c r="C345" s="504" t="s">
        <v>413</v>
      </c>
      <c r="D345" s="512" t="s">
        <v>439</v>
      </c>
      <c r="E345" s="506"/>
      <c r="F345" s="507" t="s">
        <v>11</v>
      </c>
      <c r="G345" s="508"/>
      <c r="H345" s="509"/>
      <c r="I345" s="511"/>
      <c r="J345" s="714"/>
      <c r="K345" s="869"/>
      <c r="L345" s="712"/>
      <c r="M345" s="712"/>
      <c r="N345" s="712"/>
      <c r="O345" s="712"/>
      <c r="P345" s="712"/>
      <c r="Q345" s="712"/>
      <c r="R345" s="712"/>
      <c r="S345" s="712"/>
      <c r="T345" s="712"/>
      <c r="U345" s="712"/>
      <c r="V345" s="712"/>
      <c r="W345" s="712"/>
      <c r="X345" s="712"/>
      <c r="Y345" s="712"/>
      <c r="Z345" s="712"/>
      <c r="AA345" s="712"/>
      <c r="AB345" s="712"/>
      <c r="AC345" s="712"/>
      <c r="AD345" s="712"/>
      <c r="AE345" s="712"/>
      <c r="AF345" s="712"/>
      <c r="AG345" s="712"/>
      <c r="AH345" s="712"/>
      <c r="AI345" s="712"/>
      <c r="AJ345" s="712"/>
      <c r="AK345" s="712"/>
      <c r="AL345" s="712"/>
      <c r="AM345" s="712"/>
      <c r="AN345" s="712"/>
      <c r="AO345" s="712"/>
      <c r="AP345" s="712"/>
      <c r="AQ345" s="712"/>
      <c r="AR345" s="712"/>
      <c r="AS345" s="712"/>
      <c r="AT345" s="712"/>
      <c r="AU345" s="712"/>
      <c r="AV345" s="712"/>
      <c r="AW345" s="712"/>
      <c r="AX345" s="712"/>
      <c r="AY345" s="712"/>
      <c r="AZ345" s="712"/>
      <c r="BA345" s="712"/>
      <c r="BB345" s="712"/>
      <c r="BC345" s="712"/>
      <c r="BD345" s="712"/>
      <c r="BE345" s="712"/>
      <c r="BF345" s="712"/>
      <c r="BG345" s="712"/>
      <c r="BH345" s="712"/>
      <c r="BI345" s="712"/>
      <c r="BJ345" s="712"/>
      <c r="BK345" s="712"/>
      <c r="BL345" s="712"/>
      <c r="BM345" s="712"/>
      <c r="BN345" s="712"/>
      <c r="BO345" s="712"/>
      <c r="BP345" s="712"/>
      <c r="BQ345" s="712"/>
      <c r="BR345" s="712"/>
      <c r="BS345" s="712"/>
      <c r="BT345" s="712"/>
      <c r="BU345" s="712"/>
      <c r="BV345" s="712"/>
      <c r="BW345" s="712"/>
      <c r="BX345" s="712"/>
      <c r="BY345" s="712"/>
      <c r="BZ345" s="712"/>
      <c r="CA345" s="712"/>
      <c r="CB345" s="712"/>
      <c r="CC345" s="712"/>
      <c r="CD345" s="712"/>
      <c r="CE345" s="712"/>
      <c r="CF345" s="712"/>
      <c r="CG345" s="712"/>
      <c r="CH345" s="712"/>
      <c r="CI345" s="712"/>
      <c r="CJ345" s="712"/>
      <c r="CK345" s="712"/>
      <c r="CL345" s="712"/>
      <c r="CM345" s="712"/>
      <c r="CN345" s="712"/>
      <c r="CO345" s="712"/>
      <c r="CP345" s="712"/>
      <c r="CQ345" s="712"/>
      <c r="CR345" s="712"/>
      <c r="CS345" s="712"/>
      <c r="CT345" s="712"/>
      <c r="CU345" s="712"/>
      <c r="CV345" s="712"/>
      <c r="CW345" s="712"/>
      <c r="CX345" s="712"/>
      <c r="CY345" s="712"/>
      <c r="CZ345" s="712"/>
      <c r="DA345" s="712"/>
      <c r="DB345" s="712"/>
      <c r="DC345" s="712"/>
      <c r="DD345" s="712"/>
      <c r="DE345" s="712"/>
      <c r="DF345" s="712"/>
      <c r="DG345" s="712"/>
      <c r="DH345" s="712"/>
      <c r="DI345" s="712"/>
      <c r="DJ345" s="712"/>
      <c r="DK345" s="712"/>
      <c r="DL345" s="712"/>
      <c r="DM345" s="712"/>
      <c r="DN345" s="712"/>
      <c r="DO345" s="712"/>
      <c r="DP345" s="712"/>
      <c r="DQ345" s="712"/>
      <c r="DR345" s="712"/>
      <c r="DS345" s="712"/>
      <c r="DT345" s="712"/>
      <c r="DU345" s="712"/>
      <c r="DV345" s="712"/>
      <c r="DW345" s="712"/>
      <c r="DX345" s="712"/>
      <c r="DY345" s="712"/>
      <c r="DZ345" s="712"/>
      <c r="EA345" s="712"/>
      <c r="EB345" s="712"/>
      <c r="EC345" s="712"/>
      <c r="ED345" s="712"/>
      <c r="EE345" s="712"/>
      <c r="EF345" s="712"/>
      <c r="EG345" s="712"/>
      <c r="EH345" s="712"/>
      <c r="EI345" s="712"/>
      <c r="EJ345" s="712"/>
      <c r="EK345" s="712"/>
      <c r="EL345" s="712"/>
      <c r="EM345" s="712"/>
      <c r="EN345" s="712"/>
      <c r="EO345" s="712"/>
      <c r="EP345" s="712"/>
      <c r="EQ345" s="712"/>
      <c r="ER345" s="712"/>
      <c r="ES345" s="712"/>
      <c r="ET345" s="712"/>
      <c r="EU345" s="712"/>
      <c r="EV345" s="712"/>
      <c r="EW345" s="712"/>
      <c r="EX345" s="712"/>
      <c r="EY345" s="712"/>
      <c r="EZ345" s="712"/>
      <c r="FA345" s="712"/>
      <c r="FB345" s="712"/>
      <c r="FC345" s="712"/>
      <c r="FD345" s="712"/>
      <c r="FE345" s="712"/>
      <c r="FF345" s="712"/>
      <c r="FG345" s="712"/>
      <c r="FH345" s="712"/>
      <c r="FI345" s="712"/>
      <c r="FJ345" s="712"/>
      <c r="FK345" s="712"/>
      <c r="FL345" s="712"/>
      <c r="FM345" s="712"/>
      <c r="FN345" s="712"/>
      <c r="FO345" s="712"/>
      <c r="FP345" s="712"/>
      <c r="FQ345" s="712"/>
      <c r="FR345" s="712"/>
      <c r="FS345" s="712"/>
      <c r="FT345" s="712"/>
      <c r="FU345" s="712"/>
      <c r="FV345" s="712"/>
      <c r="FW345" s="712"/>
      <c r="FX345" s="712"/>
      <c r="FY345" s="712"/>
      <c r="FZ345" s="712"/>
      <c r="GA345" s="712"/>
      <c r="GB345" s="712"/>
      <c r="GC345" s="712"/>
      <c r="GD345" s="712"/>
      <c r="GE345" s="712"/>
      <c r="GF345" s="712"/>
      <c r="GG345" s="712"/>
      <c r="GH345" s="712"/>
      <c r="GI345" s="712"/>
      <c r="GJ345" s="712"/>
      <c r="GK345" s="712"/>
      <c r="GL345" s="712"/>
      <c r="GM345" s="712"/>
      <c r="GN345" s="712"/>
      <c r="GO345" s="712"/>
      <c r="GP345" s="712"/>
      <c r="GQ345" s="712"/>
      <c r="GR345" s="712"/>
      <c r="GS345" s="712"/>
      <c r="GT345" s="712"/>
      <c r="GU345" s="712"/>
      <c r="GV345" s="712"/>
      <c r="GW345" s="712"/>
      <c r="GX345" s="712"/>
      <c r="GY345" s="712"/>
      <c r="GZ345" s="712"/>
      <c r="HA345" s="712"/>
      <c r="HB345" s="712"/>
      <c r="HC345" s="712"/>
      <c r="HD345" s="712"/>
      <c r="HE345" s="712"/>
      <c r="HF345" s="712"/>
      <c r="HG345" s="712"/>
      <c r="HH345" s="712"/>
      <c r="HI345" s="712"/>
      <c r="HJ345" s="712"/>
      <c r="HK345" s="712"/>
      <c r="HL345" s="712"/>
      <c r="HM345" s="712"/>
      <c r="HN345" s="712"/>
      <c r="HO345" s="712"/>
      <c r="HP345" s="712"/>
      <c r="HQ345" s="712"/>
      <c r="HR345" s="712"/>
      <c r="HS345" s="712"/>
      <c r="HT345" s="712"/>
      <c r="HU345" s="712"/>
      <c r="HV345" s="712"/>
      <c r="HW345" s="712"/>
      <c r="HX345" s="712"/>
      <c r="HY345" s="712"/>
      <c r="HZ345" s="712"/>
      <c r="IA345" s="712"/>
      <c r="IB345" s="712"/>
      <c r="IC345" s="712"/>
      <c r="ID345" s="712"/>
      <c r="IE345" s="712"/>
      <c r="IF345" s="712"/>
      <c r="IG345" s="712"/>
      <c r="IH345" s="712"/>
      <c r="II345" s="712"/>
      <c r="IJ345" s="712"/>
      <c r="IK345" s="712"/>
      <c r="IL345" s="712"/>
      <c r="IM345" s="712"/>
      <c r="IN345" s="712"/>
      <c r="IO345" s="712"/>
      <c r="IP345" s="712"/>
      <c r="IQ345" s="712"/>
      <c r="IR345" s="712"/>
      <c r="IS345" s="712"/>
      <c r="IT345" s="712"/>
    </row>
    <row r="346" spans="1:254" s="713" customFormat="1" ht="16.5" customHeight="1">
      <c r="A346" s="326">
        <v>336</v>
      </c>
      <c r="B346" s="503" t="s">
        <v>23</v>
      </c>
      <c r="C346" s="504" t="s">
        <v>413</v>
      </c>
      <c r="D346" s="512" t="s">
        <v>3316</v>
      </c>
      <c r="E346" s="506"/>
      <c r="F346" s="507" t="s">
        <v>11</v>
      </c>
      <c r="G346" s="508"/>
      <c r="H346" s="509"/>
      <c r="I346" s="511"/>
      <c r="J346" s="714"/>
      <c r="K346" s="869"/>
      <c r="L346" s="712"/>
      <c r="M346" s="712"/>
      <c r="N346" s="712"/>
      <c r="O346" s="712"/>
      <c r="P346" s="712"/>
      <c r="Q346" s="712"/>
      <c r="R346" s="712"/>
      <c r="S346" s="712"/>
      <c r="T346" s="712"/>
      <c r="U346" s="712"/>
      <c r="V346" s="712"/>
      <c r="W346" s="712"/>
      <c r="X346" s="712"/>
      <c r="Y346" s="712"/>
      <c r="Z346" s="712"/>
      <c r="AA346" s="712"/>
      <c r="AB346" s="712"/>
      <c r="AC346" s="712"/>
      <c r="AD346" s="712"/>
      <c r="AE346" s="712"/>
      <c r="AF346" s="712"/>
      <c r="AG346" s="712"/>
      <c r="AH346" s="712"/>
      <c r="AI346" s="712"/>
      <c r="AJ346" s="712"/>
      <c r="AK346" s="712"/>
      <c r="AL346" s="712"/>
      <c r="AM346" s="712"/>
      <c r="AN346" s="712"/>
      <c r="AO346" s="712"/>
      <c r="AP346" s="712"/>
      <c r="AQ346" s="712"/>
      <c r="AR346" s="712"/>
      <c r="AS346" s="712"/>
      <c r="AT346" s="712"/>
      <c r="AU346" s="712"/>
      <c r="AV346" s="712"/>
      <c r="AW346" s="712"/>
      <c r="AX346" s="712"/>
      <c r="AY346" s="712"/>
      <c r="AZ346" s="712"/>
      <c r="BA346" s="712"/>
      <c r="BB346" s="712"/>
      <c r="BC346" s="712"/>
      <c r="BD346" s="712"/>
      <c r="BE346" s="712"/>
      <c r="BF346" s="712"/>
      <c r="BG346" s="712"/>
      <c r="BH346" s="712"/>
      <c r="BI346" s="712"/>
      <c r="BJ346" s="712"/>
      <c r="BK346" s="712"/>
      <c r="BL346" s="712"/>
      <c r="BM346" s="712"/>
      <c r="BN346" s="712"/>
      <c r="BO346" s="712"/>
      <c r="BP346" s="712"/>
      <c r="BQ346" s="712"/>
      <c r="BR346" s="712"/>
      <c r="BS346" s="712"/>
      <c r="BT346" s="712"/>
      <c r="BU346" s="712"/>
      <c r="BV346" s="712"/>
      <c r="BW346" s="712"/>
      <c r="BX346" s="712"/>
      <c r="BY346" s="712"/>
      <c r="BZ346" s="712"/>
      <c r="CA346" s="712"/>
      <c r="CB346" s="712"/>
      <c r="CC346" s="712"/>
      <c r="CD346" s="712"/>
      <c r="CE346" s="712"/>
      <c r="CF346" s="712"/>
      <c r="CG346" s="712"/>
      <c r="CH346" s="712"/>
      <c r="CI346" s="712"/>
      <c r="CJ346" s="712"/>
      <c r="CK346" s="712"/>
      <c r="CL346" s="712"/>
      <c r="CM346" s="712"/>
      <c r="CN346" s="712"/>
      <c r="CO346" s="712"/>
      <c r="CP346" s="712"/>
      <c r="CQ346" s="712"/>
      <c r="CR346" s="712"/>
      <c r="CS346" s="712"/>
      <c r="CT346" s="712"/>
      <c r="CU346" s="712"/>
      <c r="CV346" s="712"/>
      <c r="CW346" s="712"/>
      <c r="CX346" s="712"/>
      <c r="CY346" s="712"/>
      <c r="CZ346" s="712"/>
      <c r="DA346" s="712"/>
      <c r="DB346" s="712"/>
      <c r="DC346" s="712"/>
      <c r="DD346" s="712"/>
      <c r="DE346" s="712"/>
      <c r="DF346" s="712"/>
      <c r="DG346" s="712"/>
      <c r="DH346" s="712"/>
      <c r="DI346" s="712"/>
      <c r="DJ346" s="712"/>
      <c r="DK346" s="712"/>
      <c r="DL346" s="712"/>
      <c r="DM346" s="712"/>
      <c r="DN346" s="712"/>
      <c r="DO346" s="712"/>
      <c r="DP346" s="712"/>
      <c r="DQ346" s="712"/>
      <c r="DR346" s="712"/>
      <c r="DS346" s="712"/>
      <c r="DT346" s="712"/>
      <c r="DU346" s="712"/>
      <c r="DV346" s="712"/>
      <c r="DW346" s="712"/>
      <c r="DX346" s="712"/>
      <c r="DY346" s="712"/>
      <c r="DZ346" s="712"/>
      <c r="EA346" s="712"/>
      <c r="EB346" s="712"/>
      <c r="EC346" s="712"/>
      <c r="ED346" s="712"/>
      <c r="EE346" s="712"/>
      <c r="EF346" s="712"/>
      <c r="EG346" s="712"/>
      <c r="EH346" s="712"/>
      <c r="EI346" s="712"/>
      <c r="EJ346" s="712"/>
      <c r="EK346" s="712"/>
      <c r="EL346" s="712"/>
      <c r="EM346" s="712"/>
      <c r="EN346" s="712"/>
      <c r="EO346" s="712"/>
      <c r="EP346" s="712"/>
      <c r="EQ346" s="712"/>
      <c r="ER346" s="712"/>
      <c r="ES346" s="712"/>
      <c r="ET346" s="712"/>
      <c r="EU346" s="712"/>
      <c r="EV346" s="712"/>
      <c r="EW346" s="712"/>
      <c r="EX346" s="712"/>
      <c r="EY346" s="712"/>
      <c r="EZ346" s="712"/>
      <c r="FA346" s="712"/>
      <c r="FB346" s="712"/>
      <c r="FC346" s="712"/>
      <c r="FD346" s="712"/>
      <c r="FE346" s="712"/>
      <c r="FF346" s="712"/>
      <c r="FG346" s="712"/>
      <c r="FH346" s="712"/>
      <c r="FI346" s="712"/>
      <c r="FJ346" s="712"/>
      <c r="FK346" s="712"/>
      <c r="FL346" s="712"/>
      <c r="FM346" s="712"/>
      <c r="FN346" s="712"/>
      <c r="FO346" s="712"/>
      <c r="FP346" s="712"/>
      <c r="FQ346" s="712"/>
      <c r="FR346" s="712"/>
      <c r="FS346" s="712"/>
      <c r="FT346" s="712"/>
      <c r="FU346" s="712"/>
      <c r="FV346" s="712"/>
      <c r="FW346" s="712"/>
      <c r="FX346" s="712"/>
      <c r="FY346" s="712"/>
      <c r="FZ346" s="712"/>
      <c r="GA346" s="712"/>
      <c r="GB346" s="712"/>
      <c r="GC346" s="712"/>
      <c r="GD346" s="712"/>
      <c r="GE346" s="712"/>
      <c r="GF346" s="712"/>
      <c r="GG346" s="712"/>
      <c r="GH346" s="712"/>
      <c r="GI346" s="712"/>
      <c r="GJ346" s="712"/>
      <c r="GK346" s="712"/>
      <c r="GL346" s="712"/>
      <c r="GM346" s="712"/>
      <c r="GN346" s="712"/>
      <c r="GO346" s="712"/>
      <c r="GP346" s="712"/>
      <c r="GQ346" s="712"/>
      <c r="GR346" s="712"/>
      <c r="GS346" s="712"/>
      <c r="GT346" s="712"/>
      <c r="GU346" s="712"/>
      <c r="GV346" s="712"/>
      <c r="GW346" s="712"/>
      <c r="GX346" s="712"/>
      <c r="GY346" s="712"/>
      <c r="GZ346" s="712"/>
      <c r="HA346" s="712"/>
      <c r="HB346" s="712"/>
      <c r="HC346" s="712"/>
      <c r="HD346" s="712"/>
      <c r="HE346" s="712"/>
      <c r="HF346" s="712"/>
      <c r="HG346" s="712"/>
      <c r="HH346" s="712"/>
      <c r="HI346" s="712"/>
      <c r="HJ346" s="712"/>
      <c r="HK346" s="712"/>
      <c r="HL346" s="712"/>
      <c r="HM346" s="712"/>
      <c r="HN346" s="712"/>
      <c r="HO346" s="712"/>
      <c r="HP346" s="712"/>
      <c r="HQ346" s="712"/>
      <c r="HR346" s="712"/>
      <c r="HS346" s="712"/>
      <c r="HT346" s="712"/>
      <c r="HU346" s="712"/>
      <c r="HV346" s="712"/>
      <c r="HW346" s="712"/>
      <c r="HX346" s="712"/>
      <c r="HY346" s="712"/>
      <c r="HZ346" s="712"/>
      <c r="IA346" s="712"/>
      <c r="IB346" s="712"/>
      <c r="IC346" s="712"/>
      <c r="ID346" s="712"/>
      <c r="IE346" s="712"/>
      <c r="IF346" s="712"/>
      <c r="IG346" s="712"/>
      <c r="IH346" s="712"/>
      <c r="II346" s="712"/>
      <c r="IJ346" s="712"/>
      <c r="IK346" s="712"/>
      <c r="IL346" s="712"/>
      <c r="IM346" s="712"/>
      <c r="IN346" s="712"/>
      <c r="IO346" s="712"/>
      <c r="IP346" s="712"/>
      <c r="IQ346" s="712"/>
      <c r="IR346" s="712"/>
      <c r="IS346" s="712"/>
      <c r="IT346" s="712"/>
    </row>
    <row r="347" spans="1:254" s="713" customFormat="1" ht="16.5" customHeight="1">
      <c r="A347" s="326">
        <v>337</v>
      </c>
      <c r="B347" s="503" t="s">
        <v>23</v>
      </c>
      <c r="C347" s="504" t="s">
        <v>413</v>
      </c>
      <c r="D347" s="512" t="s">
        <v>3317</v>
      </c>
      <c r="E347" s="506"/>
      <c r="F347" s="507" t="s">
        <v>11</v>
      </c>
      <c r="G347" s="508"/>
      <c r="H347" s="509"/>
      <c r="I347" s="511"/>
      <c r="J347" s="714"/>
      <c r="K347" s="869"/>
      <c r="L347" s="712"/>
      <c r="M347" s="712"/>
      <c r="N347" s="712"/>
      <c r="O347" s="712"/>
      <c r="P347" s="712"/>
      <c r="Q347" s="712"/>
      <c r="R347" s="712"/>
      <c r="S347" s="712"/>
      <c r="T347" s="712"/>
      <c r="U347" s="712"/>
      <c r="V347" s="712"/>
      <c r="W347" s="712"/>
      <c r="X347" s="712"/>
      <c r="Y347" s="712"/>
      <c r="Z347" s="712"/>
      <c r="AA347" s="712"/>
      <c r="AB347" s="712"/>
      <c r="AC347" s="712"/>
      <c r="AD347" s="712"/>
      <c r="AE347" s="712"/>
      <c r="AF347" s="712"/>
      <c r="AG347" s="712"/>
      <c r="AH347" s="712"/>
      <c r="AI347" s="712"/>
      <c r="AJ347" s="712"/>
      <c r="AK347" s="712"/>
      <c r="AL347" s="712"/>
      <c r="AM347" s="712"/>
      <c r="AN347" s="712"/>
      <c r="AO347" s="712"/>
      <c r="AP347" s="712"/>
      <c r="AQ347" s="712"/>
      <c r="AR347" s="712"/>
      <c r="AS347" s="712"/>
      <c r="AT347" s="712"/>
      <c r="AU347" s="712"/>
      <c r="AV347" s="712"/>
      <c r="AW347" s="712"/>
      <c r="AX347" s="712"/>
      <c r="AY347" s="712"/>
      <c r="AZ347" s="712"/>
      <c r="BA347" s="712"/>
      <c r="BB347" s="712"/>
      <c r="BC347" s="712"/>
      <c r="BD347" s="712"/>
      <c r="BE347" s="712"/>
      <c r="BF347" s="712"/>
      <c r="BG347" s="712"/>
      <c r="BH347" s="712"/>
      <c r="BI347" s="712"/>
      <c r="BJ347" s="712"/>
      <c r="BK347" s="712"/>
      <c r="BL347" s="712"/>
      <c r="BM347" s="712"/>
      <c r="BN347" s="712"/>
      <c r="BO347" s="712"/>
      <c r="BP347" s="712"/>
      <c r="BQ347" s="712"/>
      <c r="BR347" s="712"/>
      <c r="BS347" s="712"/>
      <c r="BT347" s="712"/>
      <c r="BU347" s="712"/>
      <c r="BV347" s="712"/>
      <c r="BW347" s="712"/>
      <c r="BX347" s="712"/>
      <c r="BY347" s="712"/>
      <c r="BZ347" s="712"/>
      <c r="CA347" s="712"/>
      <c r="CB347" s="712"/>
      <c r="CC347" s="712"/>
      <c r="CD347" s="712"/>
      <c r="CE347" s="712"/>
      <c r="CF347" s="712"/>
      <c r="CG347" s="712"/>
      <c r="CH347" s="712"/>
      <c r="CI347" s="712"/>
      <c r="CJ347" s="712"/>
      <c r="CK347" s="712"/>
      <c r="CL347" s="712"/>
      <c r="CM347" s="712"/>
      <c r="CN347" s="712"/>
      <c r="CO347" s="712"/>
      <c r="CP347" s="712"/>
      <c r="CQ347" s="712"/>
      <c r="CR347" s="712"/>
      <c r="CS347" s="712"/>
      <c r="CT347" s="712"/>
      <c r="CU347" s="712"/>
      <c r="CV347" s="712"/>
      <c r="CW347" s="712"/>
      <c r="CX347" s="712"/>
      <c r="CY347" s="712"/>
      <c r="CZ347" s="712"/>
      <c r="DA347" s="712"/>
      <c r="DB347" s="712"/>
      <c r="DC347" s="712"/>
      <c r="DD347" s="712"/>
      <c r="DE347" s="712"/>
      <c r="DF347" s="712"/>
      <c r="DG347" s="712"/>
      <c r="DH347" s="712"/>
      <c r="DI347" s="712"/>
      <c r="DJ347" s="712"/>
      <c r="DK347" s="712"/>
      <c r="DL347" s="712"/>
      <c r="DM347" s="712"/>
      <c r="DN347" s="712"/>
      <c r="DO347" s="712"/>
      <c r="DP347" s="712"/>
      <c r="DQ347" s="712"/>
      <c r="DR347" s="712"/>
      <c r="DS347" s="712"/>
      <c r="DT347" s="712"/>
      <c r="DU347" s="712"/>
      <c r="DV347" s="712"/>
      <c r="DW347" s="712"/>
      <c r="DX347" s="712"/>
      <c r="DY347" s="712"/>
      <c r="DZ347" s="712"/>
      <c r="EA347" s="712"/>
      <c r="EB347" s="712"/>
      <c r="EC347" s="712"/>
      <c r="ED347" s="712"/>
      <c r="EE347" s="712"/>
      <c r="EF347" s="712"/>
      <c r="EG347" s="712"/>
      <c r="EH347" s="712"/>
      <c r="EI347" s="712"/>
      <c r="EJ347" s="712"/>
      <c r="EK347" s="712"/>
      <c r="EL347" s="712"/>
      <c r="EM347" s="712"/>
      <c r="EN347" s="712"/>
      <c r="EO347" s="712"/>
      <c r="EP347" s="712"/>
      <c r="EQ347" s="712"/>
      <c r="ER347" s="712"/>
      <c r="ES347" s="712"/>
      <c r="ET347" s="712"/>
      <c r="EU347" s="712"/>
      <c r="EV347" s="712"/>
      <c r="EW347" s="712"/>
      <c r="EX347" s="712"/>
      <c r="EY347" s="712"/>
      <c r="EZ347" s="712"/>
      <c r="FA347" s="712"/>
      <c r="FB347" s="712"/>
      <c r="FC347" s="712"/>
      <c r="FD347" s="712"/>
      <c r="FE347" s="712"/>
      <c r="FF347" s="712"/>
      <c r="FG347" s="712"/>
      <c r="FH347" s="712"/>
      <c r="FI347" s="712"/>
      <c r="FJ347" s="712"/>
      <c r="FK347" s="712"/>
      <c r="FL347" s="712"/>
      <c r="FM347" s="712"/>
      <c r="FN347" s="712"/>
      <c r="FO347" s="712"/>
      <c r="FP347" s="712"/>
      <c r="FQ347" s="712"/>
      <c r="FR347" s="712"/>
      <c r="FS347" s="712"/>
      <c r="FT347" s="712"/>
      <c r="FU347" s="712"/>
      <c r="FV347" s="712"/>
      <c r="FW347" s="712"/>
      <c r="FX347" s="712"/>
      <c r="FY347" s="712"/>
      <c r="FZ347" s="712"/>
      <c r="GA347" s="712"/>
      <c r="GB347" s="712"/>
      <c r="GC347" s="712"/>
      <c r="GD347" s="712"/>
      <c r="GE347" s="712"/>
      <c r="GF347" s="712"/>
      <c r="GG347" s="712"/>
      <c r="GH347" s="712"/>
      <c r="GI347" s="712"/>
      <c r="GJ347" s="712"/>
      <c r="GK347" s="712"/>
      <c r="GL347" s="712"/>
      <c r="GM347" s="712"/>
      <c r="GN347" s="712"/>
      <c r="GO347" s="712"/>
      <c r="GP347" s="712"/>
      <c r="GQ347" s="712"/>
      <c r="GR347" s="712"/>
      <c r="GS347" s="712"/>
      <c r="GT347" s="712"/>
      <c r="GU347" s="712"/>
      <c r="GV347" s="712"/>
      <c r="GW347" s="712"/>
      <c r="GX347" s="712"/>
      <c r="GY347" s="712"/>
      <c r="GZ347" s="712"/>
      <c r="HA347" s="712"/>
      <c r="HB347" s="712"/>
      <c r="HC347" s="712"/>
      <c r="HD347" s="712"/>
      <c r="HE347" s="712"/>
      <c r="HF347" s="712"/>
      <c r="HG347" s="712"/>
      <c r="HH347" s="712"/>
      <c r="HI347" s="712"/>
      <c r="HJ347" s="712"/>
      <c r="HK347" s="712"/>
      <c r="HL347" s="712"/>
      <c r="HM347" s="712"/>
      <c r="HN347" s="712"/>
      <c r="HO347" s="712"/>
      <c r="HP347" s="712"/>
      <c r="HQ347" s="712"/>
      <c r="HR347" s="712"/>
      <c r="HS347" s="712"/>
      <c r="HT347" s="712"/>
      <c r="HU347" s="712"/>
      <c r="HV347" s="712"/>
      <c r="HW347" s="712"/>
      <c r="HX347" s="712"/>
      <c r="HY347" s="712"/>
      <c r="HZ347" s="712"/>
      <c r="IA347" s="712"/>
      <c r="IB347" s="712"/>
      <c r="IC347" s="712"/>
      <c r="ID347" s="712"/>
      <c r="IE347" s="712"/>
      <c r="IF347" s="712"/>
      <c r="IG347" s="712"/>
      <c r="IH347" s="712"/>
      <c r="II347" s="712"/>
      <c r="IJ347" s="712"/>
      <c r="IK347" s="712"/>
      <c r="IL347" s="712"/>
      <c r="IM347" s="712"/>
      <c r="IN347" s="712"/>
      <c r="IO347" s="712"/>
      <c r="IP347" s="712"/>
      <c r="IQ347" s="712"/>
      <c r="IR347" s="712"/>
      <c r="IS347" s="712"/>
      <c r="IT347" s="712"/>
    </row>
    <row r="348" spans="1:254" s="713" customFormat="1" ht="16.5" customHeight="1">
      <c r="A348" s="326">
        <v>338</v>
      </c>
      <c r="B348" s="503" t="s">
        <v>23</v>
      </c>
      <c r="C348" s="504" t="s">
        <v>413</v>
      </c>
      <c r="D348" s="512" t="s">
        <v>3318</v>
      </c>
      <c r="E348" s="506"/>
      <c r="F348" s="507" t="s">
        <v>11</v>
      </c>
      <c r="G348" s="508"/>
      <c r="H348" s="509"/>
      <c r="I348" s="511"/>
      <c r="J348" s="714"/>
      <c r="K348" s="869"/>
      <c r="L348" s="712"/>
      <c r="M348" s="712"/>
      <c r="N348" s="712"/>
      <c r="O348" s="712"/>
      <c r="P348" s="712"/>
      <c r="Q348" s="712"/>
      <c r="R348" s="712"/>
      <c r="S348" s="712"/>
      <c r="T348" s="712"/>
      <c r="U348" s="712"/>
      <c r="V348" s="712"/>
      <c r="W348" s="712"/>
      <c r="X348" s="712"/>
      <c r="Y348" s="712"/>
      <c r="Z348" s="712"/>
      <c r="AA348" s="712"/>
      <c r="AB348" s="712"/>
      <c r="AC348" s="712"/>
      <c r="AD348" s="712"/>
      <c r="AE348" s="712"/>
      <c r="AF348" s="712"/>
      <c r="AG348" s="712"/>
      <c r="AH348" s="712"/>
      <c r="AI348" s="712"/>
      <c r="AJ348" s="712"/>
      <c r="AK348" s="712"/>
      <c r="AL348" s="712"/>
      <c r="AM348" s="712"/>
      <c r="AN348" s="712"/>
      <c r="AO348" s="712"/>
      <c r="AP348" s="712"/>
      <c r="AQ348" s="712"/>
      <c r="AR348" s="712"/>
      <c r="AS348" s="712"/>
      <c r="AT348" s="712"/>
      <c r="AU348" s="712"/>
      <c r="AV348" s="712"/>
      <c r="AW348" s="712"/>
      <c r="AX348" s="712"/>
      <c r="AY348" s="712"/>
      <c r="AZ348" s="712"/>
      <c r="BA348" s="712"/>
      <c r="BB348" s="712"/>
      <c r="BC348" s="712"/>
      <c r="BD348" s="712"/>
      <c r="BE348" s="712"/>
      <c r="BF348" s="712"/>
      <c r="BG348" s="712"/>
      <c r="BH348" s="712"/>
      <c r="BI348" s="712"/>
      <c r="BJ348" s="712"/>
      <c r="BK348" s="712"/>
      <c r="BL348" s="712"/>
      <c r="BM348" s="712"/>
      <c r="BN348" s="712"/>
      <c r="BO348" s="712"/>
      <c r="BP348" s="712"/>
      <c r="BQ348" s="712"/>
      <c r="BR348" s="712"/>
      <c r="BS348" s="712"/>
      <c r="BT348" s="712"/>
      <c r="BU348" s="712"/>
      <c r="BV348" s="712"/>
      <c r="BW348" s="712"/>
      <c r="BX348" s="712"/>
      <c r="BY348" s="712"/>
      <c r="BZ348" s="712"/>
      <c r="CA348" s="712"/>
      <c r="CB348" s="712"/>
      <c r="CC348" s="712"/>
      <c r="CD348" s="712"/>
      <c r="CE348" s="712"/>
      <c r="CF348" s="712"/>
      <c r="CG348" s="712"/>
      <c r="CH348" s="712"/>
      <c r="CI348" s="712"/>
      <c r="CJ348" s="712"/>
      <c r="CK348" s="712"/>
      <c r="CL348" s="712"/>
      <c r="CM348" s="712"/>
      <c r="CN348" s="712"/>
      <c r="CO348" s="712"/>
      <c r="CP348" s="712"/>
      <c r="CQ348" s="712"/>
      <c r="CR348" s="712"/>
      <c r="CS348" s="712"/>
      <c r="CT348" s="712"/>
      <c r="CU348" s="712"/>
      <c r="CV348" s="712"/>
      <c r="CW348" s="712"/>
      <c r="CX348" s="712"/>
      <c r="CY348" s="712"/>
      <c r="CZ348" s="712"/>
      <c r="DA348" s="712"/>
      <c r="DB348" s="712"/>
      <c r="DC348" s="712"/>
      <c r="DD348" s="712"/>
      <c r="DE348" s="712"/>
      <c r="DF348" s="712"/>
      <c r="DG348" s="712"/>
      <c r="DH348" s="712"/>
      <c r="DI348" s="712"/>
      <c r="DJ348" s="712"/>
      <c r="DK348" s="712"/>
      <c r="DL348" s="712"/>
      <c r="DM348" s="712"/>
      <c r="DN348" s="712"/>
      <c r="DO348" s="712"/>
      <c r="DP348" s="712"/>
      <c r="DQ348" s="712"/>
      <c r="DR348" s="712"/>
      <c r="DS348" s="712"/>
      <c r="DT348" s="712"/>
      <c r="DU348" s="712"/>
      <c r="DV348" s="712"/>
      <c r="DW348" s="712"/>
      <c r="DX348" s="712"/>
      <c r="DY348" s="712"/>
      <c r="DZ348" s="712"/>
      <c r="EA348" s="712"/>
      <c r="EB348" s="712"/>
      <c r="EC348" s="712"/>
      <c r="ED348" s="712"/>
      <c r="EE348" s="712"/>
      <c r="EF348" s="712"/>
      <c r="EG348" s="712"/>
      <c r="EH348" s="712"/>
      <c r="EI348" s="712"/>
      <c r="EJ348" s="712"/>
      <c r="EK348" s="712"/>
      <c r="EL348" s="712"/>
      <c r="EM348" s="712"/>
      <c r="EN348" s="712"/>
      <c r="EO348" s="712"/>
      <c r="EP348" s="712"/>
      <c r="EQ348" s="712"/>
      <c r="ER348" s="712"/>
      <c r="ES348" s="712"/>
      <c r="ET348" s="712"/>
      <c r="EU348" s="712"/>
      <c r="EV348" s="712"/>
      <c r="EW348" s="712"/>
      <c r="EX348" s="712"/>
      <c r="EY348" s="712"/>
      <c r="EZ348" s="712"/>
      <c r="FA348" s="712"/>
      <c r="FB348" s="712"/>
      <c r="FC348" s="712"/>
      <c r="FD348" s="712"/>
      <c r="FE348" s="712"/>
      <c r="FF348" s="712"/>
      <c r="FG348" s="712"/>
      <c r="FH348" s="712"/>
      <c r="FI348" s="712"/>
      <c r="FJ348" s="712"/>
      <c r="FK348" s="712"/>
      <c r="FL348" s="712"/>
      <c r="FM348" s="712"/>
      <c r="FN348" s="712"/>
      <c r="FO348" s="712"/>
      <c r="FP348" s="712"/>
      <c r="FQ348" s="712"/>
      <c r="FR348" s="712"/>
      <c r="FS348" s="712"/>
      <c r="FT348" s="712"/>
      <c r="FU348" s="712"/>
      <c r="FV348" s="712"/>
      <c r="FW348" s="712"/>
      <c r="FX348" s="712"/>
      <c r="FY348" s="712"/>
      <c r="FZ348" s="712"/>
      <c r="GA348" s="712"/>
      <c r="GB348" s="712"/>
      <c r="GC348" s="712"/>
      <c r="GD348" s="712"/>
      <c r="GE348" s="712"/>
      <c r="GF348" s="712"/>
      <c r="GG348" s="712"/>
      <c r="GH348" s="712"/>
      <c r="GI348" s="712"/>
      <c r="GJ348" s="712"/>
      <c r="GK348" s="712"/>
      <c r="GL348" s="712"/>
      <c r="GM348" s="712"/>
      <c r="GN348" s="712"/>
      <c r="GO348" s="712"/>
      <c r="GP348" s="712"/>
      <c r="GQ348" s="712"/>
      <c r="GR348" s="712"/>
      <c r="GS348" s="712"/>
      <c r="GT348" s="712"/>
      <c r="GU348" s="712"/>
      <c r="GV348" s="712"/>
      <c r="GW348" s="712"/>
      <c r="GX348" s="712"/>
      <c r="GY348" s="712"/>
      <c r="GZ348" s="712"/>
      <c r="HA348" s="712"/>
      <c r="HB348" s="712"/>
      <c r="HC348" s="712"/>
      <c r="HD348" s="712"/>
      <c r="HE348" s="712"/>
      <c r="HF348" s="712"/>
      <c r="HG348" s="712"/>
      <c r="HH348" s="712"/>
      <c r="HI348" s="712"/>
      <c r="HJ348" s="712"/>
      <c r="HK348" s="712"/>
      <c r="HL348" s="712"/>
      <c r="HM348" s="712"/>
      <c r="HN348" s="712"/>
      <c r="HO348" s="712"/>
      <c r="HP348" s="712"/>
      <c r="HQ348" s="712"/>
      <c r="HR348" s="712"/>
      <c r="HS348" s="712"/>
      <c r="HT348" s="712"/>
      <c r="HU348" s="712"/>
      <c r="HV348" s="712"/>
      <c r="HW348" s="712"/>
      <c r="HX348" s="712"/>
      <c r="HY348" s="712"/>
      <c r="HZ348" s="712"/>
      <c r="IA348" s="712"/>
      <c r="IB348" s="712"/>
      <c r="IC348" s="712"/>
      <c r="ID348" s="712"/>
      <c r="IE348" s="712"/>
      <c r="IF348" s="712"/>
      <c r="IG348" s="712"/>
      <c r="IH348" s="712"/>
      <c r="II348" s="712"/>
      <c r="IJ348" s="712"/>
      <c r="IK348" s="712"/>
      <c r="IL348" s="712"/>
      <c r="IM348" s="712"/>
      <c r="IN348" s="712"/>
      <c r="IO348" s="712"/>
      <c r="IP348" s="712"/>
      <c r="IQ348" s="712"/>
      <c r="IR348" s="712"/>
      <c r="IS348" s="712"/>
      <c r="IT348" s="712"/>
    </row>
    <row r="349" spans="1:254" s="713" customFormat="1" ht="16.5" customHeight="1">
      <c r="A349" s="326">
        <v>339</v>
      </c>
      <c r="B349" s="503" t="s">
        <v>23</v>
      </c>
      <c r="C349" s="504" t="s">
        <v>413</v>
      </c>
      <c r="D349" s="512" t="s">
        <v>1109</v>
      </c>
      <c r="E349" s="503" t="s">
        <v>440</v>
      </c>
      <c r="F349" s="507" t="s">
        <v>11</v>
      </c>
      <c r="G349" s="508"/>
      <c r="H349" s="509"/>
      <c r="I349" s="710" t="s">
        <v>3319</v>
      </c>
      <c r="J349" s="711" t="s">
        <v>3320</v>
      </c>
      <c r="K349" s="869"/>
      <c r="L349" s="712"/>
      <c r="M349" s="712"/>
      <c r="N349" s="712"/>
      <c r="O349" s="712"/>
      <c r="P349" s="712"/>
      <c r="Q349" s="712"/>
      <c r="R349" s="712"/>
      <c r="S349" s="712"/>
      <c r="T349" s="712"/>
      <c r="U349" s="712"/>
      <c r="V349" s="712"/>
      <c r="W349" s="712"/>
      <c r="X349" s="712"/>
      <c r="Y349" s="712"/>
      <c r="Z349" s="712"/>
      <c r="AA349" s="712"/>
      <c r="AB349" s="712"/>
      <c r="AC349" s="712"/>
      <c r="AD349" s="712"/>
      <c r="AE349" s="712"/>
      <c r="AF349" s="712"/>
      <c r="AG349" s="712"/>
      <c r="AH349" s="712"/>
      <c r="AI349" s="712"/>
      <c r="AJ349" s="712"/>
      <c r="AK349" s="712"/>
      <c r="AL349" s="712"/>
      <c r="AM349" s="712"/>
      <c r="AN349" s="712"/>
      <c r="AO349" s="712"/>
      <c r="AP349" s="712"/>
      <c r="AQ349" s="712"/>
      <c r="AR349" s="712"/>
      <c r="AS349" s="712"/>
      <c r="AT349" s="712"/>
      <c r="AU349" s="712"/>
      <c r="AV349" s="712"/>
      <c r="AW349" s="712"/>
      <c r="AX349" s="712"/>
      <c r="AY349" s="712"/>
      <c r="AZ349" s="712"/>
      <c r="BA349" s="712"/>
      <c r="BB349" s="712"/>
      <c r="BC349" s="712"/>
      <c r="BD349" s="712"/>
      <c r="BE349" s="712"/>
      <c r="BF349" s="712"/>
      <c r="BG349" s="712"/>
      <c r="BH349" s="712"/>
      <c r="BI349" s="712"/>
      <c r="BJ349" s="712"/>
      <c r="BK349" s="712"/>
      <c r="BL349" s="712"/>
      <c r="BM349" s="712"/>
      <c r="BN349" s="712"/>
      <c r="BO349" s="712"/>
      <c r="BP349" s="712"/>
      <c r="BQ349" s="712"/>
      <c r="BR349" s="712"/>
      <c r="BS349" s="712"/>
      <c r="BT349" s="712"/>
      <c r="BU349" s="712"/>
      <c r="BV349" s="712"/>
      <c r="BW349" s="712"/>
      <c r="BX349" s="712"/>
      <c r="BY349" s="712"/>
      <c r="BZ349" s="712"/>
      <c r="CA349" s="712"/>
      <c r="CB349" s="712"/>
      <c r="CC349" s="712"/>
      <c r="CD349" s="712"/>
      <c r="CE349" s="712"/>
      <c r="CF349" s="712"/>
      <c r="CG349" s="712"/>
      <c r="CH349" s="712"/>
      <c r="CI349" s="712"/>
      <c r="CJ349" s="712"/>
      <c r="CK349" s="712"/>
      <c r="CL349" s="712"/>
      <c r="CM349" s="712"/>
      <c r="CN349" s="712"/>
      <c r="CO349" s="712"/>
      <c r="CP349" s="712"/>
      <c r="CQ349" s="712"/>
      <c r="CR349" s="712"/>
      <c r="CS349" s="712"/>
      <c r="CT349" s="712"/>
      <c r="CU349" s="712"/>
      <c r="CV349" s="712"/>
      <c r="CW349" s="712"/>
      <c r="CX349" s="712"/>
      <c r="CY349" s="712"/>
      <c r="CZ349" s="712"/>
      <c r="DA349" s="712"/>
      <c r="DB349" s="712"/>
      <c r="DC349" s="712"/>
      <c r="DD349" s="712"/>
      <c r="DE349" s="712"/>
      <c r="DF349" s="712"/>
      <c r="DG349" s="712"/>
      <c r="DH349" s="712"/>
      <c r="DI349" s="712"/>
      <c r="DJ349" s="712"/>
      <c r="DK349" s="712"/>
      <c r="DL349" s="712"/>
      <c r="DM349" s="712"/>
      <c r="DN349" s="712"/>
      <c r="DO349" s="712"/>
      <c r="DP349" s="712"/>
      <c r="DQ349" s="712"/>
      <c r="DR349" s="712"/>
      <c r="DS349" s="712"/>
      <c r="DT349" s="712"/>
      <c r="DU349" s="712"/>
      <c r="DV349" s="712"/>
      <c r="DW349" s="712"/>
      <c r="DX349" s="712"/>
      <c r="DY349" s="712"/>
      <c r="DZ349" s="712"/>
      <c r="EA349" s="712"/>
      <c r="EB349" s="712"/>
      <c r="EC349" s="712"/>
      <c r="ED349" s="712"/>
      <c r="EE349" s="712"/>
      <c r="EF349" s="712"/>
      <c r="EG349" s="712"/>
      <c r="EH349" s="712"/>
      <c r="EI349" s="712"/>
      <c r="EJ349" s="712"/>
      <c r="EK349" s="712"/>
      <c r="EL349" s="712"/>
      <c r="EM349" s="712"/>
      <c r="EN349" s="712"/>
      <c r="EO349" s="712"/>
      <c r="EP349" s="712"/>
      <c r="EQ349" s="712"/>
      <c r="ER349" s="712"/>
      <c r="ES349" s="712"/>
      <c r="ET349" s="712"/>
      <c r="EU349" s="712"/>
      <c r="EV349" s="712"/>
      <c r="EW349" s="712"/>
      <c r="EX349" s="712"/>
      <c r="EY349" s="712"/>
      <c r="EZ349" s="712"/>
      <c r="FA349" s="712"/>
      <c r="FB349" s="712"/>
      <c r="FC349" s="712"/>
      <c r="FD349" s="712"/>
      <c r="FE349" s="712"/>
      <c r="FF349" s="712"/>
      <c r="FG349" s="712"/>
      <c r="FH349" s="712"/>
      <c r="FI349" s="712"/>
      <c r="FJ349" s="712"/>
      <c r="FK349" s="712"/>
      <c r="FL349" s="712"/>
      <c r="FM349" s="712"/>
      <c r="FN349" s="712"/>
      <c r="FO349" s="712"/>
      <c r="FP349" s="712"/>
      <c r="FQ349" s="712"/>
      <c r="FR349" s="712"/>
      <c r="FS349" s="712"/>
      <c r="FT349" s="712"/>
      <c r="FU349" s="712"/>
      <c r="FV349" s="712"/>
      <c r="FW349" s="712"/>
      <c r="FX349" s="712"/>
      <c r="FY349" s="712"/>
      <c r="FZ349" s="712"/>
      <c r="GA349" s="712"/>
      <c r="GB349" s="712"/>
      <c r="GC349" s="712"/>
      <c r="GD349" s="712"/>
      <c r="GE349" s="712"/>
      <c r="GF349" s="712"/>
      <c r="GG349" s="712"/>
      <c r="GH349" s="712"/>
      <c r="GI349" s="712"/>
      <c r="GJ349" s="712"/>
      <c r="GK349" s="712"/>
      <c r="GL349" s="712"/>
      <c r="GM349" s="712"/>
      <c r="GN349" s="712"/>
      <c r="GO349" s="712"/>
      <c r="GP349" s="712"/>
      <c r="GQ349" s="712"/>
      <c r="GR349" s="712"/>
      <c r="GS349" s="712"/>
      <c r="GT349" s="712"/>
      <c r="GU349" s="712"/>
      <c r="GV349" s="712"/>
      <c r="GW349" s="712"/>
      <c r="GX349" s="712"/>
      <c r="GY349" s="712"/>
      <c r="GZ349" s="712"/>
      <c r="HA349" s="712"/>
      <c r="HB349" s="712"/>
      <c r="HC349" s="712"/>
      <c r="HD349" s="712"/>
      <c r="HE349" s="712"/>
      <c r="HF349" s="712"/>
      <c r="HG349" s="712"/>
      <c r="HH349" s="712"/>
      <c r="HI349" s="712"/>
      <c r="HJ349" s="712"/>
      <c r="HK349" s="712"/>
      <c r="HL349" s="712"/>
      <c r="HM349" s="712"/>
      <c r="HN349" s="712"/>
      <c r="HO349" s="712"/>
      <c r="HP349" s="712"/>
      <c r="HQ349" s="712"/>
      <c r="HR349" s="712"/>
      <c r="HS349" s="712"/>
      <c r="HT349" s="712"/>
      <c r="HU349" s="712"/>
      <c r="HV349" s="712"/>
      <c r="HW349" s="712"/>
      <c r="HX349" s="712"/>
      <c r="HY349" s="712"/>
      <c r="HZ349" s="712"/>
      <c r="IA349" s="712"/>
      <c r="IB349" s="712"/>
      <c r="IC349" s="712"/>
      <c r="ID349" s="712"/>
      <c r="IE349" s="712"/>
      <c r="IF349" s="712"/>
      <c r="IG349" s="712"/>
      <c r="IH349" s="712"/>
      <c r="II349" s="712"/>
      <c r="IJ349" s="712"/>
      <c r="IK349" s="712"/>
      <c r="IL349" s="712"/>
      <c r="IM349" s="712"/>
      <c r="IN349" s="712"/>
      <c r="IO349" s="712"/>
      <c r="IP349" s="712"/>
      <c r="IQ349" s="712"/>
      <c r="IR349" s="712"/>
      <c r="IS349" s="712"/>
      <c r="IT349" s="712"/>
    </row>
    <row r="350" spans="1:254" s="713" customFormat="1" ht="16.5" customHeight="1">
      <c r="A350" s="326">
        <v>340</v>
      </c>
      <c r="B350" s="503" t="s">
        <v>23</v>
      </c>
      <c r="C350" s="504" t="s">
        <v>413</v>
      </c>
      <c r="D350" s="512" t="s">
        <v>1110</v>
      </c>
      <c r="E350" s="506"/>
      <c r="F350" s="507" t="s">
        <v>11</v>
      </c>
      <c r="G350" s="508"/>
      <c r="H350" s="509"/>
      <c r="I350" s="510"/>
      <c r="J350" s="711"/>
      <c r="K350" s="869"/>
      <c r="L350" s="712"/>
      <c r="M350" s="712"/>
      <c r="N350" s="712"/>
      <c r="O350" s="712"/>
      <c r="P350" s="712"/>
      <c r="Q350" s="712"/>
      <c r="R350" s="712"/>
      <c r="S350" s="712"/>
      <c r="T350" s="712"/>
      <c r="U350" s="712"/>
      <c r="V350" s="712"/>
      <c r="W350" s="712"/>
      <c r="X350" s="712"/>
      <c r="Y350" s="712"/>
      <c r="Z350" s="712"/>
      <c r="AA350" s="712"/>
      <c r="AB350" s="712"/>
      <c r="AC350" s="712"/>
      <c r="AD350" s="712"/>
      <c r="AE350" s="712"/>
      <c r="AF350" s="712"/>
      <c r="AG350" s="712"/>
      <c r="AH350" s="712"/>
      <c r="AI350" s="712"/>
      <c r="AJ350" s="712"/>
      <c r="AK350" s="712"/>
      <c r="AL350" s="712"/>
      <c r="AM350" s="712"/>
      <c r="AN350" s="712"/>
      <c r="AO350" s="712"/>
      <c r="AP350" s="712"/>
      <c r="AQ350" s="712"/>
      <c r="AR350" s="712"/>
      <c r="AS350" s="712"/>
      <c r="AT350" s="712"/>
      <c r="AU350" s="712"/>
      <c r="AV350" s="712"/>
      <c r="AW350" s="712"/>
      <c r="AX350" s="712"/>
      <c r="AY350" s="712"/>
      <c r="AZ350" s="712"/>
      <c r="BA350" s="712"/>
      <c r="BB350" s="712"/>
      <c r="BC350" s="712"/>
      <c r="BD350" s="712"/>
      <c r="BE350" s="712"/>
      <c r="BF350" s="712"/>
      <c r="BG350" s="712"/>
      <c r="BH350" s="712"/>
      <c r="BI350" s="712"/>
      <c r="BJ350" s="712"/>
      <c r="BK350" s="712"/>
      <c r="BL350" s="712"/>
      <c r="BM350" s="712"/>
      <c r="BN350" s="712"/>
      <c r="BO350" s="712"/>
      <c r="BP350" s="712"/>
      <c r="BQ350" s="712"/>
      <c r="BR350" s="712"/>
      <c r="BS350" s="712"/>
      <c r="BT350" s="712"/>
      <c r="BU350" s="712"/>
      <c r="BV350" s="712"/>
      <c r="BW350" s="712"/>
      <c r="BX350" s="712"/>
      <c r="BY350" s="712"/>
      <c r="BZ350" s="712"/>
      <c r="CA350" s="712"/>
      <c r="CB350" s="712"/>
      <c r="CC350" s="712"/>
      <c r="CD350" s="712"/>
      <c r="CE350" s="712"/>
      <c r="CF350" s="712"/>
      <c r="CG350" s="712"/>
      <c r="CH350" s="712"/>
      <c r="CI350" s="712"/>
      <c r="CJ350" s="712"/>
      <c r="CK350" s="712"/>
      <c r="CL350" s="712"/>
      <c r="CM350" s="712"/>
      <c r="CN350" s="712"/>
      <c r="CO350" s="712"/>
      <c r="CP350" s="712"/>
      <c r="CQ350" s="712"/>
      <c r="CR350" s="712"/>
      <c r="CS350" s="712"/>
      <c r="CT350" s="712"/>
      <c r="CU350" s="712"/>
      <c r="CV350" s="712"/>
      <c r="CW350" s="712"/>
      <c r="CX350" s="712"/>
      <c r="CY350" s="712"/>
      <c r="CZ350" s="712"/>
      <c r="DA350" s="712"/>
      <c r="DB350" s="712"/>
      <c r="DC350" s="712"/>
      <c r="DD350" s="712"/>
      <c r="DE350" s="712"/>
      <c r="DF350" s="712"/>
      <c r="DG350" s="712"/>
      <c r="DH350" s="712"/>
      <c r="DI350" s="712"/>
      <c r="DJ350" s="712"/>
      <c r="DK350" s="712"/>
      <c r="DL350" s="712"/>
      <c r="DM350" s="712"/>
      <c r="DN350" s="712"/>
      <c r="DO350" s="712"/>
      <c r="DP350" s="712"/>
      <c r="DQ350" s="712"/>
      <c r="DR350" s="712"/>
      <c r="DS350" s="712"/>
      <c r="DT350" s="712"/>
      <c r="DU350" s="712"/>
      <c r="DV350" s="712"/>
      <c r="DW350" s="712"/>
      <c r="DX350" s="712"/>
      <c r="DY350" s="712"/>
      <c r="DZ350" s="712"/>
      <c r="EA350" s="712"/>
      <c r="EB350" s="712"/>
      <c r="EC350" s="712"/>
      <c r="ED350" s="712"/>
      <c r="EE350" s="712"/>
      <c r="EF350" s="712"/>
      <c r="EG350" s="712"/>
      <c r="EH350" s="712"/>
      <c r="EI350" s="712"/>
      <c r="EJ350" s="712"/>
      <c r="EK350" s="712"/>
      <c r="EL350" s="712"/>
      <c r="EM350" s="712"/>
      <c r="EN350" s="712"/>
      <c r="EO350" s="712"/>
      <c r="EP350" s="712"/>
      <c r="EQ350" s="712"/>
      <c r="ER350" s="712"/>
      <c r="ES350" s="712"/>
      <c r="ET350" s="712"/>
      <c r="EU350" s="712"/>
      <c r="EV350" s="712"/>
      <c r="EW350" s="712"/>
      <c r="EX350" s="712"/>
      <c r="EY350" s="712"/>
      <c r="EZ350" s="712"/>
      <c r="FA350" s="712"/>
      <c r="FB350" s="712"/>
      <c r="FC350" s="712"/>
      <c r="FD350" s="712"/>
      <c r="FE350" s="712"/>
      <c r="FF350" s="712"/>
      <c r="FG350" s="712"/>
      <c r="FH350" s="712"/>
      <c r="FI350" s="712"/>
      <c r="FJ350" s="712"/>
      <c r="FK350" s="712"/>
      <c r="FL350" s="712"/>
      <c r="FM350" s="712"/>
      <c r="FN350" s="712"/>
      <c r="FO350" s="712"/>
      <c r="FP350" s="712"/>
      <c r="FQ350" s="712"/>
      <c r="FR350" s="712"/>
      <c r="FS350" s="712"/>
      <c r="FT350" s="712"/>
      <c r="FU350" s="712"/>
      <c r="FV350" s="712"/>
      <c r="FW350" s="712"/>
      <c r="FX350" s="712"/>
      <c r="FY350" s="712"/>
      <c r="FZ350" s="712"/>
      <c r="GA350" s="712"/>
      <c r="GB350" s="712"/>
      <c r="GC350" s="712"/>
      <c r="GD350" s="712"/>
      <c r="GE350" s="712"/>
      <c r="GF350" s="712"/>
      <c r="GG350" s="712"/>
      <c r="GH350" s="712"/>
      <c r="GI350" s="712"/>
      <c r="GJ350" s="712"/>
      <c r="GK350" s="712"/>
      <c r="GL350" s="712"/>
      <c r="GM350" s="712"/>
      <c r="GN350" s="712"/>
      <c r="GO350" s="712"/>
      <c r="GP350" s="712"/>
      <c r="GQ350" s="712"/>
      <c r="GR350" s="712"/>
      <c r="GS350" s="712"/>
      <c r="GT350" s="712"/>
      <c r="GU350" s="712"/>
      <c r="GV350" s="712"/>
      <c r="GW350" s="712"/>
      <c r="GX350" s="712"/>
      <c r="GY350" s="712"/>
      <c r="GZ350" s="712"/>
      <c r="HA350" s="712"/>
      <c r="HB350" s="712"/>
      <c r="HC350" s="712"/>
      <c r="HD350" s="712"/>
      <c r="HE350" s="712"/>
      <c r="HF350" s="712"/>
      <c r="HG350" s="712"/>
      <c r="HH350" s="712"/>
      <c r="HI350" s="712"/>
      <c r="HJ350" s="712"/>
      <c r="HK350" s="712"/>
      <c r="HL350" s="712"/>
      <c r="HM350" s="712"/>
      <c r="HN350" s="712"/>
      <c r="HO350" s="712"/>
      <c r="HP350" s="712"/>
      <c r="HQ350" s="712"/>
      <c r="HR350" s="712"/>
      <c r="HS350" s="712"/>
      <c r="HT350" s="712"/>
      <c r="HU350" s="712"/>
      <c r="HV350" s="712"/>
      <c r="HW350" s="712"/>
      <c r="HX350" s="712"/>
      <c r="HY350" s="712"/>
      <c r="HZ350" s="712"/>
      <c r="IA350" s="712"/>
      <c r="IB350" s="712"/>
      <c r="IC350" s="712"/>
      <c r="ID350" s="712"/>
      <c r="IE350" s="712"/>
      <c r="IF350" s="712"/>
      <c r="IG350" s="712"/>
      <c r="IH350" s="712"/>
      <c r="II350" s="712"/>
      <c r="IJ350" s="712"/>
      <c r="IK350" s="712"/>
      <c r="IL350" s="712"/>
      <c r="IM350" s="712"/>
      <c r="IN350" s="712"/>
      <c r="IO350" s="712"/>
      <c r="IP350" s="712"/>
      <c r="IQ350" s="712"/>
      <c r="IR350" s="712"/>
      <c r="IS350" s="712"/>
      <c r="IT350" s="712"/>
    </row>
    <row r="351" spans="1:254" s="713" customFormat="1" ht="16.5" customHeight="1">
      <c r="A351" s="326">
        <v>341</v>
      </c>
      <c r="B351" s="503" t="s">
        <v>23</v>
      </c>
      <c r="C351" s="504" t="s">
        <v>413</v>
      </c>
      <c r="D351" s="512" t="s">
        <v>1111</v>
      </c>
      <c r="E351" s="506"/>
      <c r="F351" s="507" t="s">
        <v>11</v>
      </c>
      <c r="G351" s="508"/>
      <c r="H351" s="509"/>
      <c r="I351" s="511"/>
      <c r="J351" s="711"/>
      <c r="K351" s="869"/>
      <c r="L351" s="712"/>
      <c r="M351" s="712"/>
      <c r="N351" s="712"/>
      <c r="O351" s="712"/>
      <c r="P351" s="712"/>
      <c r="Q351" s="712"/>
      <c r="R351" s="712"/>
      <c r="S351" s="712"/>
      <c r="T351" s="712"/>
      <c r="U351" s="712"/>
      <c r="V351" s="712"/>
      <c r="W351" s="712"/>
      <c r="X351" s="712"/>
      <c r="Y351" s="712"/>
      <c r="Z351" s="712"/>
      <c r="AA351" s="712"/>
      <c r="AB351" s="712"/>
      <c r="AC351" s="712"/>
      <c r="AD351" s="712"/>
      <c r="AE351" s="712"/>
      <c r="AF351" s="712"/>
      <c r="AG351" s="712"/>
      <c r="AH351" s="712"/>
      <c r="AI351" s="712"/>
      <c r="AJ351" s="712"/>
      <c r="AK351" s="712"/>
      <c r="AL351" s="712"/>
      <c r="AM351" s="712"/>
      <c r="AN351" s="712"/>
      <c r="AO351" s="712"/>
      <c r="AP351" s="712"/>
      <c r="AQ351" s="712"/>
      <c r="AR351" s="712"/>
      <c r="AS351" s="712"/>
      <c r="AT351" s="712"/>
      <c r="AU351" s="712"/>
      <c r="AV351" s="712"/>
      <c r="AW351" s="712"/>
      <c r="AX351" s="712"/>
      <c r="AY351" s="712"/>
      <c r="AZ351" s="712"/>
      <c r="BA351" s="712"/>
      <c r="BB351" s="712"/>
      <c r="BC351" s="712"/>
      <c r="BD351" s="712"/>
      <c r="BE351" s="712"/>
      <c r="BF351" s="712"/>
      <c r="BG351" s="712"/>
      <c r="BH351" s="712"/>
      <c r="BI351" s="712"/>
      <c r="BJ351" s="712"/>
      <c r="BK351" s="712"/>
      <c r="BL351" s="712"/>
      <c r="BM351" s="712"/>
      <c r="BN351" s="712"/>
      <c r="BO351" s="712"/>
      <c r="BP351" s="712"/>
      <c r="BQ351" s="712"/>
      <c r="BR351" s="712"/>
      <c r="BS351" s="712"/>
      <c r="BT351" s="712"/>
      <c r="BU351" s="712"/>
      <c r="BV351" s="712"/>
      <c r="BW351" s="712"/>
      <c r="BX351" s="712"/>
      <c r="BY351" s="712"/>
      <c r="BZ351" s="712"/>
      <c r="CA351" s="712"/>
      <c r="CB351" s="712"/>
      <c r="CC351" s="712"/>
      <c r="CD351" s="712"/>
      <c r="CE351" s="712"/>
      <c r="CF351" s="712"/>
      <c r="CG351" s="712"/>
      <c r="CH351" s="712"/>
      <c r="CI351" s="712"/>
      <c r="CJ351" s="712"/>
      <c r="CK351" s="712"/>
      <c r="CL351" s="712"/>
      <c r="CM351" s="712"/>
      <c r="CN351" s="712"/>
      <c r="CO351" s="712"/>
      <c r="CP351" s="712"/>
      <c r="CQ351" s="712"/>
      <c r="CR351" s="712"/>
      <c r="CS351" s="712"/>
      <c r="CT351" s="712"/>
      <c r="CU351" s="712"/>
      <c r="CV351" s="712"/>
      <c r="CW351" s="712"/>
      <c r="CX351" s="712"/>
      <c r="CY351" s="712"/>
      <c r="CZ351" s="712"/>
      <c r="DA351" s="712"/>
      <c r="DB351" s="712"/>
      <c r="DC351" s="712"/>
      <c r="DD351" s="712"/>
      <c r="DE351" s="712"/>
      <c r="DF351" s="712"/>
      <c r="DG351" s="712"/>
      <c r="DH351" s="712"/>
      <c r="DI351" s="712"/>
      <c r="DJ351" s="712"/>
      <c r="DK351" s="712"/>
      <c r="DL351" s="712"/>
      <c r="DM351" s="712"/>
      <c r="DN351" s="712"/>
      <c r="DO351" s="712"/>
      <c r="DP351" s="712"/>
      <c r="DQ351" s="712"/>
      <c r="DR351" s="712"/>
      <c r="DS351" s="712"/>
      <c r="DT351" s="712"/>
      <c r="DU351" s="712"/>
      <c r="DV351" s="712"/>
      <c r="DW351" s="712"/>
      <c r="DX351" s="712"/>
      <c r="DY351" s="712"/>
      <c r="DZ351" s="712"/>
      <c r="EA351" s="712"/>
      <c r="EB351" s="712"/>
      <c r="EC351" s="712"/>
      <c r="ED351" s="712"/>
      <c r="EE351" s="712"/>
      <c r="EF351" s="712"/>
      <c r="EG351" s="712"/>
      <c r="EH351" s="712"/>
      <c r="EI351" s="712"/>
      <c r="EJ351" s="712"/>
      <c r="EK351" s="712"/>
      <c r="EL351" s="712"/>
      <c r="EM351" s="712"/>
      <c r="EN351" s="712"/>
      <c r="EO351" s="712"/>
      <c r="EP351" s="712"/>
      <c r="EQ351" s="712"/>
      <c r="ER351" s="712"/>
      <c r="ES351" s="712"/>
      <c r="ET351" s="712"/>
      <c r="EU351" s="712"/>
      <c r="EV351" s="712"/>
      <c r="EW351" s="712"/>
      <c r="EX351" s="712"/>
      <c r="EY351" s="712"/>
      <c r="EZ351" s="712"/>
      <c r="FA351" s="712"/>
      <c r="FB351" s="712"/>
      <c r="FC351" s="712"/>
      <c r="FD351" s="712"/>
      <c r="FE351" s="712"/>
      <c r="FF351" s="712"/>
      <c r="FG351" s="712"/>
      <c r="FH351" s="712"/>
      <c r="FI351" s="712"/>
      <c r="FJ351" s="712"/>
      <c r="FK351" s="712"/>
      <c r="FL351" s="712"/>
      <c r="FM351" s="712"/>
      <c r="FN351" s="712"/>
      <c r="FO351" s="712"/>
      <c r="FP351" s="712"/>
      <c r="FQ351" s="712"/>
      <c r="FR351" s="712"/>
      <c r="FS351" s="712"/>
      <c r="FT351" s="712"/>
      <c r="FU351" s="712"/>
      <c r="FV351" s="712"/>
      <c r="FW351" s="712"/>
      <c r="FX351" s="712"/>
      <c r="FY351" s="712"/>
      <c r="FZ351" s="712"/>
      <c r="GA351" s="712"/>
      <c r="GB351" s="712"/>
      <c r="GC351" s="712"/>
      <c r="GD351" s="712"/>
      <c r="GE351" s="712"/>
      <c r="GF351" s="712"/>
      <c r="GG351" s="712"/>
      <c r="GH351" s="712"/>
      <c r="GI351" s="712"/>
      <c r="GJ351" s="712"/>
      <c r="GK351" s="712"/>
      <c r="GL351" s="712"/>
      <c r="GM351" s="712"/>
      <c r="GN351" s="712"/>
      <c r="GO351" s="712"/>
      <c r="GP351" s="712"/>
      <c r="GQ351" s="712"/>
      <c r="GR351" s="712"/>
      <c r="GS351" s="712"/>
      <c r="GT351" s="712"/>
      <c r="GU351" s="712"/>
      <c r="GV351" s="712"/>
      <c r="GW351" s="712"/>
      <c r="GX351" s="712"/>
      <c r="GY351" s="712"/>
      <c r="GZ351" s="712"/>
      <c r="HA351" s="712"/>
      <c r="HB351" s="712"/>
      <c r="HC351" s="712"/>
      <c r="HD351" s="712"/>
      <c r="HE351" s="712"/>
      <c r="HF351" s="712"/>
      <c r="HG351" s="712"/>
      <c r="HH351" s="712"/>
      <c r="HI351" s="712"/>
      <c r="HJ351" s="712"/>
      <c r="HK351" s="712"/>
      <c r="HL351" s="712"/>
      <c r="HM351" s="712"/>
      <c r="HN351" s="712"/>
      <c r="HO351" s="712"/>
      <c r="HP351" s="712"/>
      <c r="HQ351" s="712"/>
      <c r="HR351" s="712"/>
      <c r="HS351" s="712"/>
      <c r="HT351" s="712"/>
      <c r="HU351" s="712"/>
      <c r="HV351" s="712"/>
      <c r="HW351" s="712"/>
      <c r="HX351" s="712"/>
      <c r="HY351" s="712"/>
      <c r="HZ351" s="712"/>
      <c r="IA351" s="712"/>
      <c r="IB351" s="712"/>
      <c r="IC351" s="712"/>
      <c r="ID351" s="712"/>
      <c r="IE351" s="712"/>
      <c r="IF351" s="712"/>
      <c r="IG351" s="712"/>
      <c r="IH351" s="712"/>
      <c r="II351" s="712"/>
      <c r="IJ351" s="712"/>
      <c r="IK351" s="712"/>
      <c r="IL351" s="712"/>
      <c r="IM351" s="712"/>
      <c r="IN351" s="712"/>
      <c r="IO351" s="712"/>
      <c r="IP351" s="712"/>
      <c r="IQ351" s="712"/>
      <c r="IR351" s="712"/>
      <c r="IS351" s="712"/>
      <c r="IT351" s="712"/>
    </row>
    <row r="352" spans="1:254" s="713" customFormat="1" ht="16.5" customHeight="1">
      <c r="A352" s="326">
        <v>342</v>
      </c>
      <c r="B352" s="503" t="s">
        <v>23</v>
      </c>
      <c r="C352" s="504" t="s">
        <v>413</v>
      </c>
      <c r="D352" s="512" t="s">
        <v>441</v>
      </c>
      <c r="E352" s="506"/>
      <c r="F352" s="507" t="s">
        <v>11</v>
      </c>
      <c r="G352" s="508"/>
      <c r="H352" s="509"/>
      <c r="I352" s="511"/>
      <c r="J352" s="711"/>
      <c r="K352" s="869"/>
      <c r="L352" s="712"/>
      <c r="M352" s="712"/>
      <c r="N352" s="712"/>
      <c r="O352" s="712"/>
      <c r="P352" s="712"/>
      <c r="Q352" s="712"/>
      <c r="R352" s="712"/>
      <c r="S352" s="712"/>
      <c r="T352" s="712"/>
      <c r="U352" s="712"/>
      <c r="V352" s="712"/>
      <c r="W352" s="712"/>
      <c r="X352" s="712"/>
      <c r="Y352" s="712"/>
      <c r="Z352" s="712"/>
      <c r="AA352" s="712"/>
      <c r="AB352" s="712"/>
      <c r="AC352" s="712"/>
      <c r="AD352" s="712"/>
      <c r="AE352" s="712"/>
      <c r="AF352" s="712"/>
      <c r="AG352" s="712"/>
      <c r="AH352" s="712"/>
      <c r="AI352" s="712"/>
      <c r="AJ352" s="712"/>
      <c r="AK352" s="712"/>
      <c r="AL352" s="712"/>
      <c r="AM352" s="712"/>
      <c r="AN352" s="712"/>
      <c r="AO352" s="712"/>
      <c r="AP352" s="712"/>
      <c r="AQ352" s="712"/>
      <c r="AR352" s="712"/>
      <c r="AS352" s="712"/>
      <c r="AT352" s="712"/>
      <c r="AU352" s="712"/>
      <c r="AV352" s="712"/>
      <c r="AW352" s="712"/>
      <c r="AX352" s="712"/>
      <c r="AY352" s="712"/>
      <c r="AZ352" s="712"/>
      <c r="BA352" s="712"/>
      <c r="BB352" s="712"/>
      <c r="BC352" s="712"/>
      <c r="BD352" s="712"/>
      <c r="BE352" s="712"/>
      <c r="BF352" s="712"/>
      <c r="BG352" s="712"/>
      <c r="BH352" s="712"/>
      <c r="BI352" s="712"/>
      <c r="BJ352" s="712"/>
      <c r="BK352" s="712"/>
      <c r="BL352" s="712"/>
      <c r="BM352" s="712"/>
      <c r="BN352" s="712"/>
      <c r="BO352" s="712"/>
      <c r="BP352" s="712"/>
      <c r="BQ352" s="712"/>
      <c r="BR352" s="712"/>
      <c r="BS352" s="712"/>
      <c r="BT352" s="712"/>
      <c r="BU352" s="712"/>
      <c r="BV352" s="712"/>
      <c r="BW352" s="712"/>
      <c r="BX352" s="712"/>
      <c r="BY352" s="712"/>
      <c r="BZ352" s="712"/>
      <c r="CA352" s="712"/>
      <c r="CB352" s="712"/>
      <c r="CC352" s="712"/>
      <c r="CD352" s="712"/>
      <c r="CE352" s="712"/>
      <c r="CF352" s="712"/>
      <c r="CG352" s="712"/>
      <c r="CH352" s="712"/>
      <c r="CI352" s="712"/>
      <c r="CJ352" s="712"/>
      <c r="CK352" s="712"/>
      <c r="CL352" s="712"/>
      <c r="CM352" s="712"/>
      <c r="CN352" s="712"/>
      <c r="CO352" s="712"/>
      <c r="CP352" s="712"/>
      <c r="CQ352" s="712"/>
      <c r="CR352" s="712"/>
      <c r="CS352" s="712"/>
      <c r="CT352" s="712"/>
      <c r="CU352" s="712"/>
      <c r="CV352" s="712"/>
      <c r="CW352" s="712"/>
      <c r="CX352" s="712"/>
      <c r="CY352" s="712"/>
      <c r="CZ352" s="712"/>
      <c r="DA352" s="712"/>
      <c r="DB352" s="712"/>
      <c r="DC352" s="712"/>
      <c r="DD352" s="712"/>
      <c r="DE352" s="712"/>
      <c r="DF352" s="712"/>
      <c r="DG352" s="712"/>
      <c r="DH352" s="712"/>
      <c r="DI352" s="712"/>
      <c r="DJ352" s="712"/>
      <c r="DK352" s="712"/>
      <c r="DL352" s="712"/>
      <c r="DM352" s="712"/>
      <c r="DN352" s="712"/>
      <c r="DO352" s="712"/>
      <c r="DP352" s="712"/>
      <c r="DQ352" s="712"/>
      <c r="DR352" s="712"/>
      <c r="DS352" s="712"/>
      <c r="DT352" s="712"/>
      <c r="DU352" s="712"/>
      <c r="DV352" s="712"/>
      <c r="DW352" s="712"/>
      <c r="DX352" s="712"/>
      <c r="DY352" s="712"/>
      <c r="DZ352" s="712"/>
      <c r="EA352" s="712"/>
      <c r="EB352" s="712"/>
      <c r="EC352" s="712"/>
      <c r="ED352" s="712"/>
      <c r="EE352" s="712"/>
      <c r="EF352" s="712"/>
      <c r="EG352" s="712"/>
      <c r="EH352" s="712"/>
      <c r="EI352" s="712"/>
      <c r="EJ352" s="712"/>
      <c r="EK352" s="712"/>
      <c r="EL352" s="712"/>
      <c r="EM352" s="712"/>
      <c r="EN352" s="712"/>
      <c r="EO352" s="712"/>
      <c r="EP352" s="712"/>
      <c r="EQ352" s="712"/>
      <c r="ER352" s="712"/>
      <c r="ES352" s="712"/>
      <c r="ET352" s="712"/>
      <c r="EU352" s="712"/>
      <c r="EV352" s="712"/>
      <c r="EW352" s="712"/>
      <c r="EX352" s="712"/>
      <c r="EY352" s="712"/>
      <c r="EZ352" s="712"/>
      <c r="FA352" s="712"/>
      <c r="FB352" s="712"/>
      <c r="FC352" s="712"/>
      <c r="FD352" s="712"/>
      <c r="FE352" s="712"/>
      <c r="FF352" s="712"/>
      <c r="FG352" s="712"/>
      <c r="FH352" s="712"/>
      <c r="FI352" s="712"/>
      <c r="FJ352" s="712"/>
      <c r="FK352" s="712"/>
      <c r="FL352" s="712"/>
      <c r="FM352" s="712"/>
      <c r="FN352" s="712"/>
      <c r="FO352" s="712"/>
      <c r="FP352" s="712"/>
      <c r="FQ352" s="712"/>
      <c r="FR352" s="712"/>
      <c r="FS352" s="712"/>
      <c r="FT352" s="712"/>
      <c r="FU352" s="712"/>
      <c r="FV352" s="712"/>
      <c r="FW352" s="712"/>
      <c r="FX352" s="712"/>
      <c r="FY352" s="712"/>
      <c r="FZ352" s="712"/>
      <c r="GA352" s="712"/>
      <c r="GB352" s="712"/>
      <c r="GC352" s="712"/>
      <c r="GD352" s="712"/>
      <c r="GE352" s="712"/>
      <c r="GF352" s="712"/>
      <c r="GG352" s="712"/>
      <c r="GH352" s="712"/>
      <c r="GI352" s="712"/>
      <c r="GJ352" s="712"/>
      <c r="GK352" s="712"/>
      <c r="GL352" s="712"/>
      <c r="GM352" s="712"/>
      <c r="GN352" s="712"/>
      <c r="GO352" s="712"/>
      <c r="GP352" s="712"/>
      <c r="GQ352" s="712"/>
      <c r="GR352" s="712"/>
      <c r="GS352" s="712"/>
      <c r="GT352" s="712"/>
      <c r="GU352" s="712"/>
      <c r="GV352" s="712"/>
      <c r="GW352" s="712"/>
      <c r="GX352" s="712"/>
      <c r="GY352" s="712"/>
      <c r="GZ352" s="712"/>
      <c r="HA352" s="712"/>
      <c r="HB352" s="712"/>
      <c r="HC352" s="712"/>
      <c r="HD352" s="712"/>
      <c r="HE352" s="712"/>
      <c r="HF352" s="712"/>
      <c r="HG352" s="712"/>
      <c r="HH352" s="712"/>
      <c r="HI352" s="712"/>
      <c r="HJ352" s="712"/>
      <c r="HK352" s="712"/>
      <c r="HL352" s="712"/>
      <c r="HM352" s="712"/>
      <c r="HN352" s="712"/>
      <c r="HO352" s="712"/>
      <c r="HP352" s="712"/>
      <c r="HQ352" s="712"/>
      <c r="HR352" s="712"/>
      <c r="HS352" s="712"/>
      <c r="HT352" s="712"/>
      <c r="HU352" s="712"/>
      <c r="HV352" s="712"/>
      <c r="HW352" s="712"/>
      <c r="HX352" s="712"/>
      <c r="HY352" s="712"/>
      <c r="HZ352" s="712"/>
      <c r="IA352" s="712"/>
      <c r="IB352" s="712"/>
      <c r="IC352" s="712"/>
      <c r="ID352" s="712"/>
      <c r="IE352" s="712"/>
      <c r="IF352" s="712"/>
      <c r="IG352" s="712"/>
      <c r="IH352" s="712"/>
      <c r="II352" s="712"/>
      <c r="IJ352" s="712"/>
      <c r="IK352" s="712"/>
      <c r="IL352" s="712"/>
      <c r="IM352" s="712"/>
      <c r="IN352" s="712"/>
      <c r="IO352" s="712"/>
      <c r="IP352" s="712"/>
      <c r="IQ352" s="712"/>
      <c r="IR352" s="712"/>
      <c r="IS352" s="712"/>
      <c r="IT352" s="712"/>
    </row>
    <row r="353" spans="1:254" s="713" customFormat="1" ht="16.5" customHeight="1">
      <c r="A353" s="326">
        <v>343</v>
      </c>
      <c r="B353" s="503" t="s">
        <v>23</v>
      </c>
      <c r="C353" s="504" t="s">
        <v>413</v>
      </c>
      <c r="D353" s="512" t="s">
        <v>1112</v>
      </c>
      <c r="E353" s="503" t="s">
        <v>440</v>
      </c>
      <c r="F353" s="507" t="s">
        <v>11</v>
      </c>
      <c r="G353" s="508"/>
      <c r="H353" s="509"/>
      <c r="I353" s="710" t="s">
        <v>3321</v>
      </c>
      <c r="J353" s="711" t="s">
        <v>3320</v>
      </c>
      <c r="K353" s="869"/>
      <c r="L353" s="712"/>
      <c r="M353" s="712"/>
      <c r="N353" s="712"/>
      <c r="O353" s="715"/>
      <c r="P353" s="712"/>
      <c r="Q353" s="712"/>
      <c r="R353" s="712"/>
      <c r="S353" s="712"/>
      <c r="T353" s="712"/>
      <c r="U353" s="712"/>
      <c r="V353" s="712"/>
      <c r="W353" s="712"/>
      <c r="X353" s="712"/>
      <c r="Y353" s="712"/>
      <c r="Z353" s="712"/>
      <c r="AA353" s="712"/>
      <c r="AB353" s="712"/>
      <c r="AC353" s="712"/>
      <c r="AD353" s="712"/>
      <c r="AE353" s="712"/>
      <c r="AF353" s="712"/>
      <c r="AG353" s="712"/>
      <c r="AH353" s="712"/>
      <c r="AI353" s="712"/>
      <c r="AJ353" s="712"/>
      <c r="AK353" s="712"/>
      <c r="AL353" s="712"/>
      <c r="AM353" s="712"/>
      <c r="AN353" s="712"/>
      <c r="AO353" s="712"/>
      <c r="AP353" s="712"/>
      <c r="AQ353" s="712"/>
      <c r="AR353" s="712"/>
      <c r="AS353" s="712"/>
      <c r="AT353" s="712"/>
      <c r="AU353" s="712"/>
      <c r="AV353" s="712"/>
      <c r="AW353" s="712"/>
      <c r="AX353" s="712"/>
      <c r="AY353" s="712"/>
      <c r="AZ353" s="712"/>
      <c r="BA353" s="712"/>
      <c r="BB353" s="712"/>
      <c r="BC353" s="712"/>
      <c r="BD353" s="712"/>
      <c r="BE353" s="712"/>
      <c r="BF353" s="712"/>
      <c r="BG353" s="712"/>
      <c r="BH353" s="712"/>
      <c r="BI353" s="712"/>
      <c r="BJ353" s="712"/>
      <c r="BK353" s="712"/>
      <c r="BL353" s="712"/>
      <c r="BM353" s="712"/>
      <c r="BN353" s="712"/>
      <c r="BO353" s="712"/>
      <c r="BP353" s="712"/>
      <c r="BQ353" s="712"/>
      <c r="BR353" s="712"/>
      <c r="BS353" s="712"/>
      <c r="BT353" s="712"/>
      <c r="BU353" s="712"/>
      <c r="BV353" s="712"/>
      <c r="BW353" s="712"/>
      <c r="BX353" s="712"/>
      <c r="BY353" s="712"/>
      <c r="BZ353" s="712"/>
      <c r="CA353" s="712"/>
      <c r="CB353" s="712"/>
      <c r="CC353" s="712"/>
      <c r="CD353" s="712"/>
      <c r="CE353" s="712"/>
      <c r="CF353" s="712"/>
      <c r="CG353" s="712"/>
      <c r="CH353" s="712"/>
      <c r="CI353" s="712"/>
      <c r="CJ353" s="712"/>
      <c r="CK353" s="712"/>
      <c r="CL353" s="712"/>
      <c r="CM353" s="712"/>
      <c r="CN353" s="712"/>
      <c r="CO353" s="712"/>
      <c r="CP353" s="712"/>
      <c r="CQ353" s="712"/>
      <c r="CR353" s="712"/>
      <c r="CS353" s="712"/>
      <c r="CT353" s="712"/>
      <c r="CU353" s="712"/>
      <c r="CV353" s="712"/>
      <c r="CW353" s="712"/>
      <c r="CX353" s="712"/>
      <c r="CY353" s="712"/>
      <c r="CZ353" s="712"/>
      <c r="DA353" s="712"/>
      <c r="DB353" s="712"/>
      <c r="DC353" s="712"/>
      <c r="DD353" s="712"/>
      <c r="DE353" s="712"/>
      <c r="DF353" s="712"/>
      <c r="DG353" s="712"/>
      <c r="DH353" s="712"/>
      <c r="DI353" s="712"/>
      <c r="DJ353" s="712"/>
      <c r="DK353" s="712"/>
      <c r="DL353" s="712"/>
      <c r="DM353" s="712"/>
      <c r="DN353" s="712"/>
      <c r="DO353" s="712"/>
      <c r="DP353" s="712"/>
      <c r="DQ353" s="712"/>
      <c r="DR353" s="712"/>
      <c r="DS353" s="712"/>
      <c r="DT353" s="712"/>
      <c r="DU353" s="712"/>
      <c r="DV353" s="712"/>
      <c r="DW353" s="712"/>
      <c r="DX353" s="712"/>
      <c r="DY353" s="712"/>
      <c r="DZ353" s="712"/>
      <c r="EA353" s="712"/>
      <c r="EB353" s="712"/>
      <c r="EC353" s="712"/>
      <c r="ED353" s="712"/>
      <c r="EE353" s="712"/>
      <c r="EF353" s="712"/>
      <c r="EG353" s="712"/>
      <c r="EH353" s="712"/>
      <c r="EI353" s="712"/>
      <c r="EJ353" s="712"/>
      <c r="EK353" s="712"/>
      <c r="EL353" s="712"/>
      <c r="EM353" s="712"/>
      <c r="EN353" s="712"/>
      <c r="EO353" s="712"/>
      <c r="EP353" s="712"/>
      <c r="EQ353" s="712"/>
      <c r="ER353" s="712"/>
      <c r="ES353" s="712"/>
      <c r="ET353" s="712"/>
      <c r="EU353" s="712"/>
      <c r="EV353" s="712"/>
      <c r="EW353" s="712"/>
      <c r="EX353" s="712"/>
      <c r="EY353" s="712"/>
      <c r="EZ353" s="712"/>
      <c r="FA353" s="712"/>
      <c r="FB353" s="712"/>
      <c r="FC353" s="712"/>
      <c r="FD353" s="712"/>
      <c r="FE353" s="712"/>
      <c r="FF353" s="712"/>
      <c r="FG353" s="712"/>
      <c r="FH353" s="712"/>
      <c r="FI353" s="712"/>
      <c r="FJ353" s="712"/>
      <c r="FK353" s="712"/>
      <c r="FL353" s="712"/>
      <c r="FM353" s="712"/>
      <c r="FN353" s="712"/>
      <c r="FO353" s="712"/>
      <c r="FP353" s="712"/>
      <c r="FQ353" s="712"/>
      <c r="FR353" s="712"/>
      <c r="FS353" s="712"/>
      <c r="FT353" s="712"/>
      <c r="FU353" s="712"/>
      <c r="FV353" s="712"/>
      <c r="FW353" s="712"/>
      <c r="FX353" s="712"/>
      <c r="FY353" s="712"/>
      <c r="FZ353" s="712"/>
      <c r="GA353" s="712"/>
      <c r="GB353" s="712"/>
      <c r="GC353" s="712"/>
      <c r="GD353" s="712"/>
      <c r="GE353" s="712"/>
      <c r="GF353" s="712"/>
      <c r="GG353" s="712"/>
      <c r="GH353" s="712"/>
      <c r="GI353" s="712"/>
      <c r="GJ353" s="712"/>
      <c r="GK353" s="712"/>
      <c r="GL353" s="712"/>
      <c r="GM353" s="712"/>
      <c r="GN353" s="712"/>
      <c r="GO353" s="712"/>
      <c r="GP353" s="712"/>
      <c r="GQ353" s="712"/>
      <c r="GR353" s="712"/>
      <c r="GS353" s="712"/>
      <c r="GT353" s="712"/>
      <c r="GU353" s="712"/>
      <c r="GV353" s="712"/>
      <c r="GW353" s="712"/>
      <c r="GX353" s="712"/>
      <c r="GY353" s="712"/>
      <c r="GZ353" s="712"/>
      <c r="HA353" s="712"/>
      <c r="HB353" s="712"/>
      <c r="HC353" s="712"/>
      <c r="HD353" s="712"/>
      <c r="HE353" s="712"/>
      <c r="HF353" s="712"/>
      <c r="HG353" s="712"/>
      <c r="HH353" s="712"/>
      <c r="HI353" s="712"/>
      <c r="HJ353" s="712"/>
      <c r="HK353" s="712"/>
      <c r="HL353" s="712"/>
      <c r="HM353" s="712"/>
      <c r="HN353" s="712"/>
      <c r="HO353" s="712"/>
      <c r="HP353" s="712"/>
      <c r="HQ353" s="712"/>
      <c r="HR353" s="712"/>
      <c r="HS353" s="712"/>
      <c r="HT353" s="712"/>
      <c r="HU353" s="712"/>
      <c r="HV353" s="712"/>
      <c r="HW353" s="712"/>
      <c r="HX353" s="712"/>
      <c r="HY353" s="712"/>
      <c r="HZ353" s="712"/>
      <c r="IA353" s="712"/>
      <c r="IB353" s="712"/>
      <c r="IC353" s="712"/>
      <c r="ID353" s="712"/>
      <c r="IE353" s="712"/>
      <c r="IF353" s="712"/>
      <c r="IG353" s="712"/>
      <c r="IH353" s="712"/>
      <c r="II353" s="712"/>
      <c r="IJ353" s="712"/>
      <c r="IK353" s="712"/>
      <c r="IL353" s="712"/>
      <c r="IM353" s="712"/>
      <c r="IN353" s="712"/>
      <c r="IO353" s="712"/>
      <c r="IP353" s="712"/>
      <c r="IQ353" s="712"/>
      <c r="IR353" s="712"/>
      <c r="IS353" s="712"/>
      <c r="IT353" s="712"/>
    </row>
    <row r="354" spans="1:254" s="713" customFormat="1" ht="16.5" customHeight="1">
      <c r="A354" s="326">
        <v>344</v>
      </c>
      <c r="B354" s="503" t="s">
        <v>23</v>
      </c>
      <c r="C354" s="504" t="s">
        <v>413</v>
      </c>
      <c r="D354" s="512" t="s">
        <v>1113</v>
      </c>
      <c r="E354" s="506"/>
      <c r="F354" s="507" t="s">
        <v>11</v>
      </c>
      <c r="G354" s="508"/>
      <c r="H354" s="509"/>
      <c r="I354" s="510"/>
      <c r="J354" s="711"/>
      <c r="K354" s="869"/>
      <c r="L354" s="712"/>
      <c r="M354" s="712"/>
      <c r="N354" s="712"/>
      <c r="O354" s="712"/>
      <c r="P354" s="712"/>
      <c r="Q354" s="712"/>
      <c r="R354" s="712"/>
      <c r="S354" s="712"/>
      <c r="T354" s="712"/>
      <c r="U354" s="712"/>
      <c r="V354" s="712"/>
      <c r="W354" s="712"/>
      <c r="X354" s="712"/>
      <c r="Y354" s="712"/>
      <c r="Z354" s="712"/>
      <c r="AA354" s="712"/>
      <c r="AB354" s="712"/>
      <c r="AC354" s="712"/>
      <c r="AD354" s="712"/>
      <c r="AE354" s="712"/>
      <c r="AF354" s="712"/>
      <c r="AG354" s="712"/>
      <c r="AH354" s="712"/>
      <c r="AI354" s="712"/>
      <c r="AJ354" s="712"/>
      <c r="AK354" s="712"/>
      <c r="AL354" s="712"/>
      <c r="AM354" s="712"/>
      <c r="AN354" s="712"/>
      <c r="AO354" s="712"/>
      <c r="AP354" s="712"/>
      <c r="AQ354" s="712"/>
      <c r="AR354" s="712"/>
      <c r="AS354" s="712"/>
      <c r="AT354" s="712"/>
      <c r="AU354" s="712"/>
      <c r="AV354" s="712"/>
      <c r="AW354" s="712"/>
      <c r="AX354" s="712"/>
      <c r="AY354" s="712"/>
      <c r="AZ354" s="712"/>
      <c r="BA354" s="712"/>
      <c r="BB354" s="712"/>
      <c r="BC354" s="712"/>
      <c r="BD354" s="712"/>
      <c r="BE354" s="712"/>
      <c r="BF354" s="712"/>
      <c r="BG354" s="712"/>
      <c r="BH354" s="712"/>
      <c r="BI354" s="712"/>
      <c r="BJ354" s="712"/>
      <c r="BK354" s="712"/>
      <c r="BL354" s="712"/>
      <c r="BM354" s="712"/>
      <c r="BN354" s="712"/>
      <c r="BO354" s="712"/>
      <c r="BP354" s="712"/>
      <c r="BQ354" s="712"/>
      <c r="BR354" s="712"/>
      <c r="BS354" s="712"/>
      <c r="BT354" s="712"/>
      <c r="BU354" s="712"/>
      <c r="BV354" s="712"/>
      <c r="BW354" s="712"/>
      <c r="BX354" s="712"/>
      <c r="BY354" s="712"/>
      <c r="BZ354" s="712"/>
      <c r="CA354" s="712"/>
      <c r="CB354" s="712"/>
      <c r="CC354" s="712"/>
      <c r="CD354" s="712"/>
      <c r="CE354" s="712"/>
      <c r="CF354" s="712"/>
      <c r="CG354" s="712"/>
      <c r="CH354" s="712"/>
      <c r="CI354" s="712"/>
      <c r="CJ354" s="712"/>
      <c r="CK354" s="712"/>
      <c r="CL354" s="712"/>
      <c r="CM354" s="712"/>
      <c r="CN354" s="712"/>
      <c r="CO354" s="712"/>
      <c r="CP354" s="712"/>
      <c r="CQ354" s="712"/>
      <c r="CR354" s="712"/>
      <c r="CS354" s="712"/>
      <c r="CT354" s="712"/>
      <c r="CU354" s="712"/>
      <c r="CV354" s="712"/>
      <c r="CW354" s="712"/>
      <c r="CX354" s="712"/>
      <c r="CY354" s="712"/>
      <c r="CZ354" s="712"/>
      <c r="DA354" s="712"/>
      <c r="DB354" s="712"/>
      <c r="DC354" s="712"/>
      <c r="DD354" s="712"/>
      <c r="DE354" s="712"/>
      <c r="DF354" s="712"/>
      <c r="DG354" s="712"/>
      <c r="DH354" s="712"/>
      <c r="DI354" s="712"/>
      <c r="DJ354" s="712"/>
      <c r="DK354" s="712"/>
      <c r="DL354" s="712"/>
      <c r="DM354" s="712"/>
      <c r="DN354" s="712"/>
      <c r="DO354" s="712"/>
      <c r="DP354" s="712"/>
      <c r="DQ354" s="712"/>
      <c r="DR354" s="712"/>
      <c r="DS354" s="712"/>
      <c r="DT354" s="712"/>
      <c r="DU354" s="712"/>
      <c r="DV354" s="712"/>
      <c r="DW354" s="712"/>
      <c r="DX354" s="712"/>
      <c r="DY354" s="712"/>
      <c r="DZ354" s="712"/>
      <c r="EA354" s="712"/>
      <c r="EB354" s="712"/>
      <c r="EC354" s="712"/>
      <c r="ED354" s="712"/>
      <c r="EE354" s="712"/>
      <c r="EF354" s="712"/>
      <c r="EG354" s="712"/>
      <c r="EH354" s="712"/>
      <c r="EI354" s="712"/>
      <c r="EJ354" s="712"/>
      <c r="EK354" s="712"/>
      <c r="EL354" s="712"/>
      <c r="EM354" s="712"/>
      <c r="EN354" s="712"/>
      <c r="EO354" s="712"/>
      <c r="EP354" s="712"/>
      <c r="EQ354" s="712"/>
      <c r="ER354" s="712"/>
      <c r="ES354" s="712"/>
      <c r="ET354" s="712"/>
      <c r="EU354" s="712"/>
      <c r="EV354" s="712"/>
      <c r="EW354" s="712"/>
      <c r="EX354" s="712"/>
      <c r="EY354" s="712"/>
      <c r="EZ354" s="712"/>
      <c r="FA354" s="712"/>
      <c r="FB354" s="712"/>
      <c r="FC354" s="712"/>
      <c r="FD354" s="712"/>
      <c r="FE354" s="712"/>
      <c r="FF354" s="712"/>
      <c r="FG354" s="712"/>
      <c r="FH354" s="712"/>
      <c r="FI354" s="712"/>
      <c r="FJ354" s="712"/>
      <c r="FK354" s="712"/>
      <c r="FL354" s="712"/>
      <c r="FM354" s="712"/>
      <c r="FN354" s="712"/>
      <c r="FO354" s="712"/>
      <c r="FP354" s="712"/>
      <c r="FQ354" s="712"/>
      <c r="FR354" s="712"/>
      <c r="FS354" s="712"/>
      <c r="FT354" s="712"/>
      <c r="FU354" s="712"/>
      <c r="FV354" s="712"/>
      <c r="FW354" s="712"/>
      <c r="FX354" s="712"/>
      <c r="FY354" s="712"/>
      <c r="FZ354" s="712"/>
      <c r="GA354" s="712"/>
      <c r="GB354" s="712"/>
      <c r="GC354" s="712"/>
      <c r="GD354" s="712"/>
      <c r="GE354" s="712"/>
      <c r="GF354" s="712"/>
      <c r="GG354" s="712"/>
      <c r="GH354" s="712"/>
      <c r="GI354" s="712"/>
      <c r="GJ354" s="712"/>
      <c r="GK354" s="712"/>
      <c r="GL354" s="712"/>
      <c r="GM354" s="712"/>
      <c r="GN354" s="712"/>
      <c r="GO354" s="712"/>
      <c r="GP354" s="712"/>
      <c r="GQ354" s="712"/>
      <c r="GR354" s="712"/>
      <c r="GS354" s="712"/>
      <c r="GT354" s="712"/>
      <c r="GU354" s="712"/>
      <c r="GV354" s="712"/>
      <c r="GW354" s="712"/>
      <c r="GX354" s="712"/>
      <c r="GY354" s="712"/>
      <c r="GZ354" s="712"/>
      <c r="HA354" s="712"/>
      <c r="HB354" s="712"/>
      <c r="HC354" s="712"/>
      <c r="HD354" s="712"/>
      <c r="HE354" s="712"/>
      <c r="HF354" s="712"/>
      <c r="HG354" s="712"/>
      <c r="HH354" s="712"/>
      <c r="HI354" s="712"/>
      <c r="HJ354" s="712"/>
      <c r="HK354" s="712"/>
      <c r="HL354" s="712"/>
      <c r="HM354" s="712"/>
      <c r="HN354" s="712"/>
      <c r="HO354" s="712"/>
      <c r="HP354" s="712"/>
      <c r="HQ354" s="712"/>
      <c r="HR354" s="712"/>
      <c r="HS354" s="712"/>
      <c r="HT354" s="712"/>
      <c r="HU354" s="712"/>
      <c r="HV354" s="712"/>
      <c r="HW354" s="712"/>
      <c r="HX354" s="712"/>
      <c r="HY354" s="712"/>
      <c r="HZ354" s="712"/>
      <c r="IA354" s="712"/>
      <c r="IB354" s="712"/>
      <c r="IC354" s="712"/>
      <c r="ID354" s="712"/>
      <c r="IE354" s="712"/>
      <c r="IF354" s="712"/>
      <c r="IG354" s="712"/>
      <c r="IH354" s="712"/>
      <c r="II354" s="712"/>
      <c r="IJ354" s="712"/>
      <c r="IK354" s="712"/>
      <c r="IL354" s="712"/>
      <c r="IM354" s="712"/>
      <c r="IN354" s="712"/>
      <c r="IO354" s="712"/>
      <c r="IP354" s="712"/>
      <c r="IQ354" s="712"/>
      <c r="IR354" s="712"/>
      <c r="IS354" s="712"/>
      <c r="IT354" s="712"/>
    </row>
    <row r="355" spans="1:254" s="713" customFormat="1" ht="16.5" customHeight="1">
      <c r="A355" s="326">
        <v>345</v>
      </c>
      <c r="B355" s="503" t="s">
        <v>23</v>
      </c>
      <c r="C355" s="504" t="s">
        <v>413</v>
      </c>
      <c r="D355" s="512" t="s">
        <v>1114</v>
      </c>
      <c r="E355" s="506"/>
      <c r="F355" s="507" t="s">
        <v>11</v>
      </c>
      <c r="G355" s="508"/>
      <c r="H355" s="509"/>
      <c r="I355" s="511"/>
      <c r="J355" s="711"/>
      <c r="K355" s="869"/>
      <c r="L355" s="712"/>
      <c r="M355" s="712"/>
      <c r="N355" s="712"/>
      <c r="O355" s="712"/>
      <c r="P355" s="712"/>
      <c r="Q355" s="712"/>
      <c r="R355" s="712"/>
      <c r="S355" s="712"/>
      <c r="T355" s="712"/>
      <c r="U355" s="712"/>
      <c r="V355" s="712"/>
      <c r="W355" s="712"/>
      <c r="X355" s="712"/>
      <c r="Y355" s="712"/>
      <c r="Z355" s="712"/>
      <c r="AA355" s="712"/>
      <c r="AB355" s="712"/>
      <c r="AC355" s="712"/>
      <c r="AD355" s="712"/>
      <c r="AE355" s="712"/>
      <c r="AF355" s="712"/>
      <c r="AG355" s="712"/>
      <c r="AH355" s="712"/>
      <c r="AI355" s="712"/>
      <c r="AJ355" s="712"/>
      <c r="AK355" s="712"/>
      <c r="AL355" s="712"/>
      <c r="AM355" s="712"/>
      <c r="AN355" s="712"/>
      <c r="AO355" s="712"/>
      <c r="AP355" s="712"/>
      <c r="AQ355" s="712"/>
      <c r="AR355" s="712"/>
      <c r="AS355" s="712"/>
      <c r="AT355" s="712"/>
      <c r="AU355" s="712"/>
      <c r="AV355" s="712"/>
      <c r="AW355" s="712"/>
      <c r="AX355" s="712"/>
      <c r="AY355" s="712"/>
      <c r="AZ355" s="712"/>
      <c r="BA355" s="712"/>
      <c r="BB355" s="712"/>
      <c r="BC355" s="712"/>
      <c r="BD355" s="712"/>
      <c r="BE355" s="712"/>
      <c r="BF355" s="712"/>
      <c r="BG355" s="712"/>
      <c r="BH355" s="712"/>
      <c r="BI355" s="712"/>
      <c r="BJ355" s="712"/>
      <c r="BK355" s="712"/>
      <c r="BL355" s="712"/>
      <c r="BM355" s="712"/>
      <c r="BN355" s="712"/>
      <c r="BO355" s="712"/>
      <c r="BP355" s="712"/>
      <c r="BQ355" s="712"/>
      <c r="BR355" s="712"/>
      <c r="BS355" s="712"/>
      <c r="BT355" s="712"/>
      <c r="BU355" s="712"/>
      <c r="BV355" s="712"/>
      <c r="BW355" s="712"/>
      <c r="BX355" s="712"/>
      <c r="BY355" s="712"/>
      <c r="BZ355" s="712"/>
      <c r="CA355" s="712"/>
      <c r="CB355" s="712"/>
      <c r="CC355" s="712"/>
      <c r="CD355" s="712"/>
      <c r="CE355" s="712"/>
      <c r="CF355" s="712"/>
      <c r="CG355" s="712"/>
      <c r="CH355" s="712"/>
      <c r="CI355" s="712"/>
      <c r="CJ355" s="712"/>
      <c r="CK355" s="712"/>
      <c r="CL355" s="712"/>
      <c r="CM355" s="712"/>
      <c r="CN355" s="712"/>
      <c r="CO355" s="712"/>
      <c r="CP355" s="712"/>
      <c r="CQ355" s="712"/>
      <c r="CR355" s="712"/>
      <c r="CS355" s="712"/>
      <c r="CT355" s="712"/>
      <c r="CU355" s="712"/>
      <c r="CV355" s="712"/>
      <c r="CW355" s="712"/>
      <c r="CX355" s="712"/>
      <c r="CY355" s="712"/>
      <c r="CZ355" s="712"/>
      <c r="DA355" s="712"/>
      <c r="DB355" s="712"/>
      <c r="DC355" s="712"/>
      <c r="DD355" s="712"/>
      <c r="DE355" s="712"/>
      <c r="DF355" s="712"/>
      <c r="DG355" s="712"/>
      <c r="DH355" s="712"/>
      <c r="DI355" s="712"/>
      <c r="DJ355" s="712"/>
      <c r="DK355" s="712"/>
      <c r="DL355" s="712"/>
      <c r="DM355" s="712"/>
      <c r="DN355" s="712"/>
      <c r="DO355" s="712"/>
      <c r="DP355" s="712"/>
      <c r="DQ355" s="712"/>
      <c r="DR355" s="712"/>
      <c r="DS355" s="712"/>
      <c r="DT355" s="712"/>
      <c r="DU355" s="712"/>
      <c r="DV355" s="712"/>
      <c r="DW355" s="712"/>
      <c r="DX355" s="712"/>
      <c r="DY355" s="712"/>
      <c r="DZ355" s="712"/>
      <c r="EA355" s="712"/>
      <c r="EB355" s="712"/>
      <c r="EC355" s="712"/>
      <c r="ED355" s="712"/>
      <c r="EE355" s="712"/>
      <c r="EF355" s="712"/>
      <c r="EG355" s="712"/>
      <c r="EH355" s="712"/>
      <c r="EI355" s="712"/>
      <c r="EJ355" s="712"/>
      <c r="EK355" s="712"/>
      <c r="EL355" s="712"/>
      <c r="EM355" s="712"/>
      <c r="EN355" s="712"/>
      <c r="EO355" s="712"/>
      <c r="EP355" s="712"/>
      <c r="EQ355" s="712"/>
      <c r="ER355" s="712"/>
      <c r="ES355" s="712"/>
      <c r="ET355" s="712"/>
      <c r="EU355" s="712"/>
      <c r="EV355" s="712"/>
      <c r="EW355" s="712"/>
      <c r="EX355" s="712"/>
      <c r="EY355" s="712"/>
      <c r="EZ355" s="712"/>
      <c r="FA355" s="712"/>
      <c r="FB355" s="712"/>
      <c r="FC355" s="712"/>
      <c r="FD355" s="712"/>
      <c r="FE355" s="712"/>
      <c r="FF355" s="712"/>
      <c r="FG355" s="712"/>
      <c r="FH355" s="712"/>
      <c r="FI355" s="712"/>
      <c r="FJ355" s="712"/>
      <c r="FK355" s="712"/>
      <c r="FL355" s="712"/>
      <c r="FM355" s="712"/>
      <c r="FN355" s="712"/>
      <c r="FO355" s="712"/>
      <c r="FP355" s="712"/>
      <c r="FQ355" s="712"/>
      <c r="FR355" s="712"/>
      <c r="FS355" s="712"/>
      <c r="FT355" s="712"/>
      <c r="FU355" s="712"/>
      <c r="FV355" s="712"/>
      <c r="FW355" s="712"/>
      <c r="FX355" s="712"/>
      <c r="FY355" s="712"/>
      <c r="FZ355" s="712"/>
      <c r="GA355" s="712"/>
      <c r="GB355" s="712"/>
      <c r="GC355" s="712"/>
      <c r="GD355" s="712"/>
      <c r="GE355" s="712"/>
      <c r="GF355" s="712"/>
      <c r="GG355" s="712"/>
      <c r="GH355" s="712"/>
      <c r="GI355" s="712"/>
      <c r="GJ355" s="712"/>
      <c r="GK355" s="712"/>
      <c r="GL355" s="712"/>
      <c r="GM355" s="712"/>
      <c r="GN355" s="712"/>
      <c r="GO355" s="712"/>
      <c r="GP355" s="712"/>
      <c r="GQ355" s="712"/>
      <c r="GR355" s="712"/>
      <c r="GS355" s="712"/>
      <c r="GT355" s="712"/>
      <c r="GU355" s="712"/>
      <c r="GV355" s="712"/>
      <c r="GW355" s="712"/>
      <c r="GX355" s="712"/>
      <c r="GY355" s="712"/>
      <c r="GZ355" s="712"/>
      <c r="HA355" s="712"/>
      <c r="HB355" s="712"/>
      <c r="HC355" s="712"/>
      <c r="HD355" s="712"/>
      <c r="HE355" s="712"/>
      <c r="HF355" s="712"/>
      <c r="HG355" s="712"/>
      <c r="HH355" s="712"/>
      <c r="HI355" s="712"/>
      <c r="HJ355" s="712"/>
      <c r="HK355" s="712"/>
      <c r="HL355" s="712"/>
      <c r="HM355" s="712"/>
      <c r="HN355" s="712"/>
      <c r="HO355" s="712"/>
      <c r="HP355" s="712"/>
      <c r="HQ355" s="712"/>
      <c r="HR355" s="712"/>
      <c r="HS355" s="712"/>
      <c r="HT355" s="712"/>
      <c r="HU355" s="712"/>
      <c r="HV355" s="712"/>
      <c r="HW355" s="712"/>
      <c r="HX355" s="712"/>
      <c r="HY355" s="712"/>
      <c r="HZ355" s="712"/>
      <c r="IA355" s="712"/>
      <c r="IB355" s="712"/>
      <c r="IC355" s="712"/>
      <c r="ID355" s="712"/>
      <c r="IE355" s="712"/>
      <c r="IF355" s="712"/>
      <c r="IG355" s="712"/>
      <c r="IH355" s="712"/>
      <c r="II355" s="712"/>
      <c r="IJ355" s="712"/>
      <c r="IK355" s="712"/>
      <c r="IL355" s="712"/>
      <c r="IM355" s="712"/>
      <c r="IN355" s="712"/>
      <c r="IO355" s="712"/>
      <c r="IP355" s="712"/>
      <c r="IQ355" s="712"/>
      <c r="IR355" s="712"/>
      <c r="IS355" s="712"/>
      <c r="IT355" s="712"/>
    </row>
    <row r="356" spans="1:254" s="713" customFormat="1" ht="16.5" customHeight="1">
      <c r="A356" s="326">
        <v>346</v>
      </c>
      <c r="B356" s="503" t="s">
        <v>23</v>
      </c>
      <c r="C356" s="504" t="s">
        <v>413</v>
      </c>
      <c r="D356" s="512" t="s">
        <v>1115</v>
      </c>
      <c r="E356" s="506"/>
      <c r="F356" s="507" t="s">
        <v>11</v>
      </c>
      <c r="G356" s="508"/>
      <c r="H356" s="509"/>
      <c r="I356" s="511"/>
      <c r="J356" s="711"/>
      <c r="K356" s="870"/>
      <c r="L356" s="712"/>
      <c r="M356" s="712"/>
      <c r="N356" s="712"/>
      <c r="O356" s="712"/>
      <c r="P356" s="712"/>
      <c r="Q356" s="712"/>
      <c r="R356" s="712"/>
      <c r="S356" s="712"/>
      <c r="T356" s="712"/>
      <c r="U356" s="712"/>
      <c r="V356" s="712"/>
      <c r="W356" s="712"/>
      <c r="X356" s="712"/>
      <c r="Y356" s="712"/>
      <c r="Z356" s="712"/>
      <c r="AA356" s="712"/>
      <c r="AB356" s="712"/>
      <c r="AC356" s="712"/>
      <c r="AD356" s="712"/>
      <c r="AE356" s="712"/>
      <c r="AF356" s="712"/>
      <c r="AG356" s="712"/>
      <c r="AH356" s="712"/>
      <c r="AI356" s="712"/>
      <c r="AJ356" s="712"/>
      <c r="AK356" s="712"/>
      <c r="AL356" s="712"/>
      <c r="AM356" s="712"/>
      <c r="AN356" s="712"/>
      <c r="AO356" s="712"/>
      <c r="AP356" s="712"/>
      <c r="AQ356" s="712"/>
      <c r="AR356" s="712"/>
      <c r="AS356" s="712"/>
      <c r="AT356" s="712"/>
      <c r="AU356" s="712"/>
      <c r="AV356" s="712"/>
      <c r="AW356" s="712"/>
      <c r="AX356" s="712"/>
      <c r="AY356" s="712"/>
      <c r="AZ356" s="712"/>
      <c r="BA356" s="712"/>
      <c r="BB356" s="712"/>
      <c r="BC356" s="712"/>
      <c r="BD356" s="712"/>
      <c r="BE356" s="712"/>
      <c r="BF356" s="712"/>
      <c r="BG356" s="712"/>
      <c r="BH356" s="712"/>
      <c r="BI356" s="712"/>
      <c r="BJ356" s="712"/>
      <c r="BK356" s="712"/>
      <c r="BL356" s="712"/>
      <c r="BM356" s="712"/>
      <c r="BN356" s="712"/>
      <c r="BO356" s="712"/>
      <c r="BP356" s="712"/>
      <c r="BQ356" s="712"/>
      <c r="BR356" s="712"/>
      <c r="BS356" s="712"/>
      <c r="BT356" s="712"/>
      <c r="BU356" s="712"/>
      <c r="BV356" s="712"/>
      <c r="BW356" s="712"/>
      <c r="BX356" s="712"/>
      <c r="BY356" s="712"/>
      <c r="BZ356" s="712"/>
      <c r="CA356" s="712"/>
      <c r="CB356" s="712"/>
      <c r="CC356" s="712"/>
      <c r="CD356" s="712"/>
      <c r="CE356" s="712"/>
      <c r="CF356" s="712"/>
      <c r="CG356" s="712"/>
      <c r="CH356" s="712"/>
      <c r="CI356" s="712"/>
      <c r="CJ356" s="712"/>
      <c r="CK356" s="712"/>
      <c r="CL356" s="712"/>
      <c r="CM356" s="712"/>
      <c r="CN356" s="712"/>
      <c r="CO356" s="712"/>
      <c r="CP356" s="712"/>
      <c r="CQ356" s="712"/>
      <c r="CR356" s="712"/>
      <c r="CS356" s="712"/>
      <c r="CT356" s="712"/>
      <c r="CU356" s="712"/>
      <c r="CV356" s="712"/>
      <c r="CW356" s="712"/>
      <c r="CX356" s="712"/>
      <c r="CY356" s="712"/>
      <c r="CZ356" s="712"/>
      <c r="DA356" s="712"/>
      <c r="DB356" s="712"/>
      <c r="DC356" s="712"/>
      <c r="DD356" s="712"/>
      <c r="DE356" s="712"/>
      <c r="DF356" s="712"/>
      <c r="DG356" s="712"/>
      <c r="DH356" s="712"/>
      <c r="DI356" s="712"/>
      <c r="DJ356" s="712"/>
      <c r="DK356" s="712"/>
      <c r="DL356" s="712"/>
      <c r="DM356" s="712"/>
      <c r="DN356" s="712"/>
      <c r="DO356" s="712"/>
      <c r="DP356" s="712"/>
      <c r="DQ356" s="712"/>
      <c r="DR356" s="712"/>
      <c r="DS356" s="712"/>
      <c r="DT356" s="712"/>
      <c r="DU356" s="712"/>
      <c r="DV356" s="712"/>
      <c r="DW356" s="712"/>
      <c r="DX356" s="712"/>
      <c r="DY356" s="712"/>
      <c r="DZ356" s="712"/>
      <c r="EA356" s="712"/>
      <c r="EB356" s="712"/>
      <c r="EC356" s="712"/>
      <c r="ED356" s="712"/>
      <c r="EE356" s="712"/>
      <c r="EF356" s="712"/>
      <c r="EG356" s="712"/>
      <c r="EH356" s="712"/>
      <c r="EI356" s="712"/>
      <c r="EJ356" s="712"/>
      <c r="EK356" s="712"/>
      <c r="EL356" s="712"/>
      <c r="EM356" s="712"/>
      <c r="EN356" s="712"/>
      <c r="EO356" s="712"/>
      <c r="EP356" s="712"/>
      <c r="EQ356" s="712"/>
      <c r="ER356" s="712"/>
      <c r="ES356" s="712"/>
      <c r="ET356" s="712"/>
      <c r="EU356" s="712"/>
      <c r="EV356" s="712"/>
      <c r="EW356" s="712"/>
      <c r="EX356" s="712"/>
      <c r="EY356" s="712"/>
      <c r="EZ356" s="712"/>
      <c r="FA356" s="712"/>
      <c r="FB356" s="712"/>
      <c r="FC356" s="712"/>
      <c r="FD356" s="712"/>
      <c r="FE356" s="712"/>
      <c r="FF356" s="712"/>
      <c r="FG356" s="712"/>
      <c r="FH356" s="712"/>
      <c r="FI356" s="712"/>
      <c r="FJ356" s="712"/>
      <c r="FK356" s="712"/>
      <c r="FL356" s="712"/>
      <c r="FM356" s="712"/>
      <c r="FN356" s="712"/>
      <c r="FO356" s="712"/>
      <c r="FP356" s="712"/>
      <c r="FQ356" s="712"/>
      <c r="FR356" s="712"/>
      <c r="FS356" s="712"/>
      <c r="FT356" s="712"/>
      <c r="FU356" s="712"/>
      <c r="FV356" s="712"/>
      <c r="FW356" s="712"/>
      <c r="FX356" s="712"/>
      <c r="FY356" s="712"/>
      <c r="FZ356" s="712"/>
      <c r="GA356" s="712"/>
      <c r="GB356" s="712"/>
      <c r="GC356" s="712"/>
      <c r="GD356" s="712"/>
      <c r="GE356" s="712"/>
      <c r="GF356" s="712"/>
      <c r="GG356" s="712"/>
      <c r="GH356" s="712"/>
      <c r="GI356" s="712"/>
      <c r="GJ356" s="712"/>
      <c r="GK356" s="712"/>
      <c r="GL356" s="712"/>
      <c r="GM356" s="712"/>
      <c r="GN356" s="712"/>
      <c r="GO356" s="712"/>
      <c r="GP356" s="712"/>
      <c r="GQ356" s="712"/>
      <c r="GR356" s="712"/>
      <c r="GS356" s="712"/>
      <c r="GT356" s="712"/>
      <c r="GU356" s="712"/>
      <c r="GV356" s="712"/>
      <c r="GW356" s="712"/>
      <c r="GX356" s="712"/>
      <c r="GY356" s="712"/>
      <c r="GZ356" s="712"/>
      <c r="HA356" s="712"/>
      <c r="HB356" s="712"/>
      <c r="HC356" s="712"/>
      <c r="HD356" s="712"/>
      <c r="HE356" s="712"/>
      <c r="HF356" s="712"/>
      <c r="HG356" s="712"/>
      <c r="HH356" s="712"/>
      <c r="HI356" s="712"/>
      <c r="HJ356" s="712"/>
      <c r="HK356" s="712"/>
      <c r="HL356" s="712"/>
      <c r="HM356" s="712"/>
      <c r="HN356" s="712"/>
      <c r="HO356" s="712"/>
      <c r="HP356" s="712"/>
      <c r="HQ356" s="712"/>
      <c r="HR356" s="712"/>
      <c r="HS356" s="712"/>
      <c r="HT356" s="712"/>
      <c r="HU356" s="712"/>
      <c r="HV356" s="712"/>
      <c r="HW356" s="712"/>
      <c r="HX356" s="712"/>
      <c r="HY356" s="712"/>
      <c r="HZ356" s="712"/>
      <c r="IA356" s="712"/>
      <c r="IB356" s="712"/>
      <c r="IC356" s="712"/>
      <c r="ID356" s="712"/>
      <c r="IE356" s="712"/>
      <c r="IF356" s="712"/>
      <c r="IG356" s="712"/>
      <c r="IH356" s="712"/>
      <c r="II356" s="712"/>
      <c r="IJ356" s="712"/>
      <c r="IK356" s="712"/>
      <c r="IL356" s="712"/>
      <c r="IM356" s="712"/>
      <c r="IN356" s="712"/>
      <c r="IO356" s="712"/>
      <c r="IP356" s="712"/>
      <c r="IQ356" s="712"/>
      <c r="IR356" s="712"/>
      <c r="IS356" s="712"/>
      <c r="IT356" s="712"/>
    </row>
    <row r="357" spans="1:254" ht="16.5" customHeight="1">
      <c r="A357" s="326">
        <v>347</v>
      </c>
      <c r="B357" s="500" t="s">
        <v>23</v>
      </c>
      <c r="C357" s="502" t="s">
        <v>442</v>
      </c>
      <c r="D357" s="196" t="s">
        <v>1651</v>
      </c>
      <c r="E357" s="500" t="s">
        <v>443</v>
      </c>
      <c r="F357" s="329" t="s">
        <v>11</v>
      </c>
      <c r="G357" s="169"/>
      <c r="H357" s="197"/>
      <c r="I357" s="333" t="s">
        <v>444</v>
      </c>
      <c r="J357" s="381" t="s">
        <v>3282</v>
      </c>
      <c r="K357" s="871" t="s">
        <v>1653</v>
      </c>
    </row>
    <row r="358" spans="1:254" ht="16.5" customHeight="1">
      <c r="A358" s="326">
        <v>348</v>
      </c>
      <c r="B358" s="500" t="s">
        <v>23</v>
      </c>
      <c r="C358" s="502" t="s">
        <v>442</v>
      </c>
      <c r="D358" s="196" t="s">
        <v>1522</v>
      </c>
      <c r="E358" s="500" t="s">
        <v>443</v>
      </c>
      <c r="F358" s="329" t="s">
        <v>11</v>
      </c>
      <c r="G358" s="169"/>
      <c r="H358" s="197"/>
      <c r="I358" s="333" t="s">
        <v>444</v>
      </c>
      <c r="J358" s="381" t="s">
        <v>1828</v>
      </c>
      <c r="K358" s="872"/>
    </row>
    <row r="359" spans="1:254" ht="16.5" customHeight="1">
      <c r="A359" s="326">
        <v>349</v>
      </c>
      <c r="B359" s="500" t="s">
        <v>23</v>
      </c>
      <c r="C359" s="502" t="s">
        <v>442</v>
      </c>
      <c r="D359" s="196" t="s">
        <v>1523</v>
      </c>
      <c r="E359" s="500" t="s">
        <v>443</v>
      </c>
      <c r="F359" s="329" t="s">
        <v>11</v>
      </c>
      <c r="G359" s="169"/>
      <c r="H359" s="197"/>
      <c r="I359" s="333" t="s">
        <v>444</v>
      </c>
      <c r="J359" s="381" t="s">
        <v>1563</v>
      </c>
      <c r="K359" s="872"/>
    </row>
    <row r="360" spans="1:254" ht="16.5" customHeight="1">
      <c r="A360" s="326">
        <v>350</v>
      </c>
      <c r="B360" s="500" t="s">
        <v>23</v>
      </c>
      <c r="C360" s="502" t="s">
        <v>442</v>
      </c>
      <c r="D360" s="196" t="s">
        <v>1524</v>
      </c>
      <c r="E360" s="500" t="s">
        <v>443</v>
      </c>
      <c r="F360" s="329" t="s">
        <v>11</v>
      </c>
      <c r="G360" s="169"/>
      <c r="H360" s="197"/>
      <c r="I360" s="333" t="s">
        <v>444</v>
      </c>
      <c r="J360" s="381" t="s">
        <v>1528</v>
      </c>
      <c r="K360" s="872"/>
    </row>
    <row r="361" spans="1:254" ht="16.5" customHeight="1">
      <c r="A361" s="326">
        <v>351</v>
      </c>
      <c r="B361" s="500" t="s">
        <v>23</v>
      </c>
      <c r="C361" s="502" t="s">
        <v>442</v>
      </c>
      <c r="D361" s="196" t="s">
        <v>1525</v>
      </c>
      <c r="E361" s="500" t="s">
        <v>443</v>
      </c>
      <c r="F361" s="329" t="s">
        <v>11</v>
      </c>
      <c r="G361" s="169"/>
      <c r="H361" s="197"/>
      <c r="I361" s="333" t="s">
        <v>444</v>
      </c>
      <c r="J361" s="381" t="s">
        <v>1529</v>
      </c>
      <c r="K361" s="872"/>
    </row>
    <row r="362" spans="1:254" ht="16.5" customHeight="1">
      <c r="A362" s="326">
        <v>352</v>
      </c>
      <c r="B362" s="500" t="s">
        <v>23</v>
      </c>
      <c r="C362" s="502" t="s">
        <v>442</v>
      </c>
      <c r="D362" s="196" t="s">
        <v>1526</v>
      </c>
      <c r="E362" s="500" t="s">
        <v>443</v>
      </c>
      <c r="F362" s="329" t="s">
        <v>11</v>
      </c>
      <c r="G362" s="169"/>
      <c r="H362" s="197"/>
      <c r="I362" s="333" t="s">
        <v>444</v>
      </c>
      <c r="J362" s="381" t="s">
        <v>1530</v>
      </c>
      <c r="K362" s="872"/>
    </row>
    <row r="363" spans="1:254" ht="16.5" customHeight="1">
      <c r="A363" s="326">
        <v>353</v>
      </c>
      <c r="B363" s="500" t="s">
        <v>23</v>
      </c>
      <c r="C363" s="502" t="s">
        <v>442</v>
      </c>
      <c r="D363" s="690" t="s">
        <v>1527</v>
      </c>
      <c r="E363" s="500" t="s">
        <v>443</v>
      </c>
      <c r="F363" s="329" t="s">
        <v>11</v>
      </c>
      <c r="G363" s="169"/>
      <c r="H363" s="197"/>
      <c r="I363" s="333" t="s">
        <v>444</v>
      </c>
      <c r="J363" s="381" t="s">
        <v>1531</v>
      </c>
      <c r="K363" s="873"/>
    </row>
    <row r="364" spans="1:254" s="698" customFormat="1" ht="16.5" customHeight="1">
      <c r="A364" s="326">
        <v>354</v>
      </c>
      <c r="B364" s="692"/>
      <c r="C364" s="691" t="s">
        <v>3237</v>
      </c>
      <c r="D364" s="691" t="s">
        <v>3238</v>
      </c>
      <c r="E364" s="168"/>
      <c r="F364" s="329" t="s">
        <v>11</v>
      </c>
      <c r="G364" s="693"/>
      <c r="H364" s="694"/>
      <c r="I364" s="695"/>
      <c r="J364" s="696" t="s">
        <v>3268</v>
      </c>
      <c r="K364" s="697"/>
    </row>
    <row r="365" spans="1:254" s="698" customFormat="1" ht="16.5" customHeight="1">
      <c r="A365" s="326">
        <v>355</v>
      </c>
      <c r="B365" s="692"/>
      <c r="C365" s="691" t="s">
        <v>3237</v>
      </c>
      <c r="D365" s="691" t="s">
        <v>3239</v>
      </c>
      <c r="E365" s="707" t="s">
        <v>3259</v>
      </c>
      <c r="F365" s="329" t="s">
        <v>11</v>
      </c>
      <c r="G365" s="693"/>
      <c r="H365" s="694"/>
      <c r="I365" s="695"/>
      <c r="J365" s="849" t="s">
        <v>3387</v>
      </c>
      <c r="K365" s="840"/>
    </row>
    <row r="366" spans="1:254" s="698" customFormat="1" ht="16.5" customHeight="1">
      <c r="A366" s="326">
        <v>356</v>
      </c>
      <c r="B366" s="692"/>
      <c r="C366" s="691" t="s">
        <v>3237</v>
      </c>
      <c r="D366" s="691" t="s">
        <v>3240</v>
      </c>
      <c r="E366" s="707" t="s">
        <v>3259</v>
      </c>
      <c r="F366" s="329" t="s">
        <v>11</v>
      </c>
      <c r="G366" s="693"/>
      <c r="H366" s="694"/>
      <c r="I366" s="695"/>
      <c r="J366" s="850"/>
      <c r="K366" s="841"/>
    </row>
    <row r="367" spans="1:254" s="698" customFormat="1" ht="16.5" customHeight="1">
      <c r="A367" s="326">
        <v>357</v>
      </c>
      <c r="B367" s="692"/>
      <c r="C367" s="691" t="s">
        <v>3237</v>
      </c>
      <c r="D367" s="691" t="s">
        <v>3241</v>
      </c>
      <c r="E367" s="707" t="s">
        <v>3259</v>
      </c>
      <c r="F367" s="329" t="s">
        <v>11</v>
      </c>
      <c r="G367" s="693"/>
      <c r="H367" s="694"/>
      <c r="I367" s="695"/>
      <c r="J367" s="850"/>
      <c r="K367" s="841"/>
    </row>
    <row r="368" spans="1:254" s="698" customFormat="1" ht="16.5" customHeight="1">
      <c r="A368" s="326">
        <v>358</v>
      </c>
      <c r="B368" s="692"/>
      <c r="C368" s="691" t="s">
        <v>3237</v>
      </c>
      <c r="D368" s="691" t="s">
        <v>3242</v>
      </c>
      <c r="E368" s="707"/>
      <c r="F368" s="329" t="s">
        <v>11</v>
      </c>
      <c r="G368" s="693"/>
      <c r="H368" s="694"/>
      <c r="I368" s="695"/>
      <c r="J368" s="850"/>
      <c r="K368" s="841"/>
    </row>
    <row r="369" spans="1:11" s="698" customFormat="1" ht="16.5" customHeight="1">
      <c r="A369" s="326">
        <v>359</v>
      </c>
      <c r="B369" s="692"/>
      <c r="C369" s="691" t="s">
        <v>3237</v>
      </c>
      <c r="D369" s="691" t="s">
        <v>3243</v>
      </c>
      <c r="E369" s="707" t="s">
        <v>3260</v>
      </c>
      <c r="F369" s="329" t="s">
        <v>11</v>
      </c>
      <c r="G369" s="693"/>
      <c r="H369" s="694"/>
      <c r="I369" s="695"/>
      <c r="J369" s="850"/>
      <c r="K369" s="841"/>
    </row>
    <row r="370" spans="1:11" s="698" customFormat="1" ht="16.5" customHeight="1">
      <c r="A370" s="326">
        <v>360</v>
      </c>
      <c r="B370" s="692"/>
      <c r="C370" s="691" t="s">
        <v>3237</v>
      </c>
      <c r="D370" s="691" t="s">
        <v>3244</v>
      </c>
      <c r="E370" s="707" t="s">
        <v>3261</v>
      </c>
      <c r="F370" s="329" t="s">
        <v>11</v>
      </c>
      <c r="G370" s="693"/>
      <c r="H370" s="694"/>
      <c r="I370" s="695"/>
      <c r="J370" s="851"/>
      <c r="K370" s="842"/>
    </row>
    <row r="371" spans="1:11" s="115" customFormat="1" ht="16.5" customHeight="1">
      <c r="A371" s="326">
        <v>361</v>
      </c>
      <c r="B371" s="692"/>
      <c r="C371" s="691" t="s">
        <v>3237</v>
      </c>
      <c r="D371" s="691" t="s">
        <v>3208</v>
      </c>
      <c r="E371" s="707" t="s">
        <v>3259</v>
      </c>
      <c r="F371" s="329" t="s">
        <v>11</v>
      </c>
      <c r="G371" s="693"/>
      <c r="H371" s="694"/>
      <c r="I371" s="695"/>
      <c r="J371" s="834" t="s">
        <v>3388</v>
      </c>
      <c r="K371" s="840"/>
    </row>
    <row r="372" spans="1:11" s="115" customFormat="1" ht="16.5" customHeight="1">
      <c r="A372" s="326">
        <v>362</v>
      </c>
      <c r="B372" s="692"/>
      <c r="C372" s="691" t="s">
        <v>3237</v>
      </c>
      <c r="D372" s="691" t="s">
        <v>3209</v>
      </c>
      <c r="E372" s="707" t="s">
        <v>3259</v>
      </c>
      <c r="F372" s="329" t="s">
        <v>11</v>
      </c>
      <c r="G372" s="693"/>
      <c r="H372" s="694"/>
      <c r="I372" s="695"/>
      <c r="J372" s="835"/>
      <c r="K372" s="841"/>
    </row>
    <row r="373" spans="1:11" s="115" customFormat="1" ht="16.5" customHeight="1">
      <c r="A373" s="326">
        <v>363</v>
      </c>
      <c r="B373" s="692"/>
      <c r="C373" s="691" t="s">
        <v>3237</v>
      </c>
      <c r="D373" s="691" t="s">
        <v>3210</v>
      </c>
      <c r="E373" s="707" t="s">
        <v>3259</v>
      </c>
      <c r="F373" s="329" t="s">
        <v>11</v>
      </c>
      <c r="G373" s="693"/>
      <c r="H373" s="694"/>
      <c r="I373" s="695"/>
      <c r="J373" s="835"/>
      <c r="K373" s="841"/>
    </row>
    <row r="374" spans="1:11" s="115" customFormat="1" ht="16.5" customHeight="1">
      <c r="A374" s="326">
        <v>364</v>
      </c>
      <c r="B374" s="692"/>
      <c r="C374" s="691" t="s">
        <v>3237</v>
      </c>
      <c r="D374" s="691" t="s">
        <v>3211</v>
      </c>
      <c r="E374" s="707"/>
      <c r="F374" s="329" t="s">
        <v>11</v>
      </c>
      <c r="G374" s="693"/>
      <c r="H374" s="694"/>
      <c r="I374" s="695"/>
      <c r="J374" s="835"/>
      <c r="K374" s="841"/>
    </row>
    <row r="375" spans="1:11" s="115" customFormat="1" ht="16.5" customHeight="1">
      <c r="A375" s="326">
        <v>365</v>
      </c>
      <c r="B375" s="692"/>
      <c r="C375" s="691" t="s">
        <v>3237</v>
      </c>
      <c r="D375" s="691" t="s">
        <v>3212</v>
      </c>
      <c r="E375" s="692" t="s">
        <v>3262</v>
      </c>
      <c r="F375" s="329" t="s">
        <v>11</v>
      </c>
      <c r="G375" s="693"/>
      <c r="H375" s="694"/>
      <c r="I375" s="695"/>
      <c r="J375" s="835"/>
      <c r="K375" s="841"/>
    </row>
    <row r="376" spans="1:11" s="115" customFormat="1" ht="16.5" customHeight="1">
      <c r="A376" s="326">
        <v>366</v>
      </c>
      <c r="B376" s="692"/>
      <c r="C376" s="691" t="s">
        <v>3237</v>
      </c>
      <c r="D376" s="691" t="s">
        <v>3213</v>
      </c>
      <c r="E376" s="707" t="s">
        <v>3263</v>
      </c>
      <c r="F376" s="329" t="s">
        <v>11</v>
      </c>
      <c r="G376" s="693"/>
      <c r="H376" s="694"/>
      <c r="I376" s="695"/>
      <c r="J376" s="836"/>
      <c r="K376" s="842"/>
    </row>
    <row r="377" spans="1:11" s="115" customFormat="1" ht="16.5" customHeight="1">
      <c r="A377" s="326">
        <v>367</v>
      </c>
      <c r="B377" s="699"/>
      <c r="C377" s="691" t="s">
        <v>3237</v>
      </c>
      <c r="D377" s="691" t="s">
        <v>3397</v>
      </c>
      <c r="E377" s="692" t="s">
        <v>3259</v>
      </c>
      <c r="F377" s="329" t="s">
        <v>11</v>
      </c>
      <c r="G377" s="693"/>
      <c r="H377" s="694"/>
      <c r="I377" s="695"/>
      <c r="J377" s="876" t="s">
        <v>3396</v>
      </c>
      <c r="K377" s="840"/>
    </row>
    <row r="378" spans="1:11" s="115" customFormat="1" ht="16.5" customHeight="1">
      <c r="A378" s="326">
        <v>368</v>
      </c>
      <c r="B378" s="699"/>
      <c r="C378" s="691" t="s">
        <v>3237</v>
      </c>
      <c r="D378" s="691" t="s">
        <v>3398</v>
      </c>
      <c r="E378" s="692" t="s">
        <v>3259</v>
      </c>
      <c r="F378" s="329" t="s">
        <v>11</v>
      </c>
      <c r="G378" s="693"/>
      <c r="H378" s="694"/>
      <c r="I378" s="695"/>
      <c r="J378" s="835"/>
      <c r="K378" s="841"/>
    </row>
    <row r="379" spans="1:11" s="115" customFormat="1" ht="16.5" customHeight="1">
      <c r="A379" s="326">
        <v>369</v>
      </c>
      <c r="B379" s="699"/>
      <c r="C379" s="691" t="s">
        <v>3237</v>
      </c>
      <c r="D379" s="691" t="s">
        <v>3399</v>
      </c>
      <c r="E379" s="692" t="s">
        <v>3259</v>
      </c>
      <c r="F379" s="329" t="s">
        <v>11</v>
      </c>
      <c r="G379" s="693"/>
      <c r="H379" s="694"/>
      <c r="I379" s="695"/>
      <c r="J379" s="835"/>
      <c r="K379" s="841"/>
    </row>
    <row r="380" spans="1:11" s="115" customFormat="1" ht="16.5" customHeight="1">
      <c r="A380" s="326">
        <v>370</v>
      </c>
      <c r="B380" s="699"/>
      <c r="C380" s="691" t="s">
        <v>3237</v>
      </c>
      <c r="D380" s="691" t="s">
        <v>3400</v>
      </c>
      <c r="E380" s="692"/>
      <c r="F380" s="329" t="s">
        <v>11</v>
      </c>
      <c r="G380" s="693"/>
      <c r="H380" s="694"/>
      <c r="I380" s="695"/>
      <c r="J380" s="835"/>
      <c r="K380" s="841"/>
    </row>
    <row r="381" spans="1:11" s="115" customFormat="1" ht="16.5" customHeight="1">
      <c r="A381" s="326">
        <v>371</v>
      </c>
      <c r="B381" s="699"/>
      <c r="C381" s="691" t="s">
        <v>3237</v>
      </c>
      <c r="D381" s="691" t="s">
        <v>3401</v>
      </c>
      <c r="E381" s="705" t="s">
        <v>3413</v>
      </c>
      <c r="F381" s="35" t="s">
        <v>10</v>
      </c>
      <c r="G381" s="693"/>
      <c r="H381" s="694"/>
      <c r="I381" s="695"/>
      <c r="J381" s="835"/>
      <c r="K381" s="841"/>
    </row>
    <row r="382" spans="1:11" s="115" customFormat="1" ht="16.5" customHeight="1">
      <c r="A382" s="326">
        <v>372</v>
      </c>
      <c r="B382" s="699"/>
      <c r="C382" s="691" t="s">
        <v>3237</v>
      </c>
      <c r="D382" s="691" t="s">
        <v>3402</v>
      </c>
      <c r="E382" s="722" t="s">
        <v>3263</v>
      </c>
      <c r="F382" s="329" t="s">
        <v>11</v>
      </c>
      <c r="G382" s="693"/>
      <c r="H382" s="694"/>
      <c r="I382" s="695"/>
      <c r="J382" s="875"/>
      <c r="K382" s="877"/>
    </row>
    <row r="383" spans="1:11" s="115" customFormat="1" ht="16.5" customHeight="1">
      <c r="A383" s="326">
        <v>373</v>
      </c>
      <c r="B383" s="699"/>
      <c r="C383" s="691" t="s">
        <v>3237</v>
      </c>
      <c r="D383" s="691" t="s">
        <v>3250</v>
      </c>
      <c r="E383" s="692" t="s">
        <v>3259</v>
      </c>
      <c r="F383" s="329" t="s">
        <v>11</v>
      </c>
      <c r="G383" s="693"/>
      <c r="H383" s="694"/>
      <c r="I383" s="695" t="s">
        <v>3394</v>
      </c>
      <c r="J383" s="874" t="s">
        <v>3395</v>
      </c>
      <c r="K383" s="840"/>
    </row>
    <row r="384" spans="1:11" s="115" customFormat="1" ht="16.5" customHeight="1">
      <c r="A384" s="326">
        <v>374</v>
      </c>
      <c r="B384" s="699"/>
      <c r="C384" s="691" t="s">
        <v>3237</v>
      </c>
      <c r="D384" s="691" t="s">
        <v>3251</v>
      </c>
      <c r="E384" s="692" t="s">
        <v>3259</v>
      </c>
      <c r="F384" s="329" t="s">
        <v>11</v>
      </c>
      <c r="G384" s="693"/>
      <c r="H384" s="694"/>
      <c r="I384" s="695"/>
      <c r="J384" s="835"/>
      <c r="K384" s="841"/>
    </row>
    <row r="385" spans="1:11" s="115" customFormat="1" ht="16.5" customHeight="1">
      <c r="A385" s="326">
        <v>375</v>
      </c>
      <c r="B385" s="699"/>
      <c r="C385" s="691" t="s">
        <v>3237</v>
      </c>
      <c r="D385" s="691" t="s">
        <v>3252</v>
      </c>
      <c r="E385" s="692" t="s">
        <v>3259</v>
      </c>
      <c r="F385" s="329" t="s">
        <v>11</v>
      </c>
      <c r="G385" s="693"/>
      <c r="H385" s="694"/>
      <c r="I385" s="695"/>
      <c r="J385" s="835"/>
      <c r="K385" s="841"/>
    </row>
    <row r="386" spans="1:11" s="115" customFormat="1" ht="16.5" customHeight="1">
      <c r="A386" s="326">
        <v>376</v>
      </c>
      <c r="B386" s="699"/>
      <c r="C386" s="691" t="s">
        <v>3237</v>
      </c>
      <c r="D386" s="691" t="s">
        <v>3253</v>
      </c>
      <c r="E386" s="692" t="s">
        <v>3264</v>
      </c>
      <c r="F386" s="329" t="s">
        <v>11</v>
      </c>
      <c r="G386" s="693"/>
      <c r="H386" s="694"/>
      <c r="I386" s="695"/>
      <c r="J386" s="835"/>
      <c r="K386" s="841"/>
    </row>
    <row r="387" spans="1:11" s="115" customFormat="1" ht="16.5" customHeight="1">
      <c r="A387" s="326">
        <v>377</v>
      </c>
      <c r="B387" s="699"/>
      <c r="C387" s="691" t="s">
        <v>3237</v>
      </c>
      <c r="D387" s="691" t="s">
        <v>3254</v>
      </c>
      <c r="E387" s="692" t="s">
        <v>3260</v>
      </c>
      <c r="F387" s="329" t="s">
        <v>11</v>
      </c>
      <c r="G387" s="693"/>
      <c r="H387" s="694"/>
      <c r="I387" s="695"/>
      <c r="J387" s="835"/>
      <c r="K387" s="841"/>
    </row>
    <row r="388" spans="1:11" s="115" customFormat="1" ht="16.5" customHeight="1">
      <c r="A388" s="326">
        <v>378</v>
      </c>
      <c r="B388" s="699"/>
      <c r="C388" s="691" t="s">
        <v>3237</v>
      </c>
      <c r="D388" s="691" t="s">
        <v>3255</v>
      </c>
      <c r="E388" s="692" t="s">
        <v>3261</v>
      </c>
      <c r="F388" s="329" t="s">
        <v>11</v>
      </c>
      <c r="G388" s="693"/>
      <c r="H388" s="694"/>
      <c r="I388" s="695"/>
      <c r="J388" s="875"/>
      <c r="K388" s="877"/>
    </row>
    <row r="389" spans="1:11" s="698" customFormat="1" ht="16.5" customHeight="1">
      <c r="A389" s="326">
        <v>379</v>
      </c>
      <c r="B389" s="692"/>
      <c r="C389" s="691" t="s">
        <v>3237</v>
      </c>
      <c r="D389" s="691" t="s">
        <v>3214</v>
      </c>
      <c r="E389" s="692" t="s">
        <v>3259</v>
      </c>
      <c r="F389" s="329" t="s">
        <v>11</v>
      </c>
      <c r="G389" s="693"/>
      <c r="H389" s="694"/>
      <c r="I389" s="695"/>
      <c r="J389" s="834" t="s">
        <v>3390</v>
      </c>
      <c r="K389" s="840"/>
    </row>
    <row r="390" spans="1:11" s="698" customFormat="1" ht="16.5" customHeight="1">
      <c r="A390" s="326">
        <v>380</v>
      </c>
      <c r="B390" s="692"/>
      <c r="C390" s="691" t="s">
        <v>3237</v>
      </c>
      <c r="D390" s="691" t="s">
        <v>3215</v>
      </c>
      <c r="E390" s="692" t="s">
        <v>3259</v>
      </c>
      <c r="F390" s="329" t="s">
        <v>11</v>
      </c>
      <c r="G390" s="693"/>
      <c r="H390" s="694"/>
      <c r="I390" s="695"/>
      <c r="J390" s="835"/>
      <c r="K390" s="841"/>
    </row>
    <row r="391" spans="1:11" s="698" customFormat="1" ht="16.5" customHeight="1">
      <c r="A391" s="326">
        <v>381</v>
      </c>
      <c r="B391" s="692"/>
      <c r="C391" s="691" t="s">
        <v>3237</v>
      </c>
      <c r="D391" s="691" t="s">
        <v>3216</v>
      </c>
      <c r="E391" s="692" t="s">
        <v>3259</v>
      </c>
      <c r="F391" s="329" t="s">
        <v>11</v>
      </c>
      <c r="G391" s="693"/>
      <c r="H391" s="694"/>
      <c r="I391" s="695"/>
      <c r="J391" s="835"/>
      <c r="K391" s="841"/>
    </row>
    <row r="392" spans="1:11" s="698" customFormat="1" ht="16.5" customHeight="1">
      <c r="A392" s="326">
        <v>382</v>
      </c>
      <c r="B392" s="692"/>
      <c r="C392" s="691" t="s">
        <v>3237</v>
      </c>
      <c r="D392" s="691" t="s">
        <v>3217</v>
      </c>
      <c r="E392" s="707"/>
      <c r="F392" s="329" t="s">
        <v>11</v>
      </c>
      <c r="G392" s="693"/>
      <c r="H392" s="694"/>
      <c r="I392" s="695"/>
      <c r="J392" s="835"/>
      <c r="K392" s="841"/>
    </row>
    <row r="393" spans="1:11" s="698" customFormat="1" ht="16.5" customHeight="1">
      <c r="A393" s="326">
        <v>383</v>
      </c>
      <c r="B393" s="692"/>
      <c r="C393" s="691" t="s">
        <v>3237</v>
      </c>
      <c r="D393" s="691" t="s">
        <v>3218</v>
      </c>
      <c r="E393" s="705" t="s">
        <v>3270</v>
      </c>
      <c r="F393" s="329" t="s">
        <v>11</v>
      </c>
      <c r="G393" s="693"/>
      <c r="H393" s="694"/>
      <c r="I393" s="695"/>
      <c r="J393" s="835"/>
      <c r="K393" s="841"/>
    </row>
    <row r="394" spans="1:11" s="698" customFormat="1" ht="16.5" customHeight="1">
      <c r="A394" s="326">
        <v>384</v>
      </c>
      <c r="B394" s="692"/>
      <c r="C394" s="691" t="s">
        <v>3237</v>
      </c>
      <c r="D394" s="691" t="s">
        <v>3219</v>
      </c>
      <c r="E394" s="692" t="s">
        <v>3261</v>
      </c>
      <c r="F394" s="329" t="s">
        <v>11</v>
      </c>
      <c r="G394" s="693"/>
      <c r="H394" s="694"/>
      <c r="I394" s="695"/>
      <c r="J394" s="836"/>
      <c r="K394" s="842"/>
    </row>
    <row r="395" spans="1:11" s="698" customFormat="1" ht="16.5" customHeight="1">
      <c r="A395" s="326">
        <v>385</v>
      </c>
      <c r="B395" s="692"/>
      <c r="C395" s="691" t="s">
        <v>3237</v>
      </c>
      <c r="D395" s="691" t="s">
        <v>3220</v>
      </c>
      <c r="E395" s="692" t="s">
        <v>3259</v>
      </c>
      <c r="F395" s="329" t="s">
        <v>11</v>
      </c>
      <c r="G395" s="693"/>
      <c r="H395" s="694"/>
      <c r="I395" s="695" t="s">
        <v>3245</v>
      </c>
      <c r="J395" s="834" t="s">
        <v>3391</v>
      </c>
      <c r="K395" s="834" t="s">
        <v>3246</v>
      </c>
    </row>
    <row r="396" spans="1:11" s="698" customFormat="1" ht="16.5" customHeight="1">
      <c r="A396" s="326">
        <v>386</v>
      </c>
      <c r="B396" s="692"/>
      <c r="C396" s="691" t="s">
        <v>3237</v>
      </c>
      <c r="D396" s="691" t="s">
        <v>3221</v>
      </c>
      <c r="E396" s="692" t="s">
        <v>3259</v>
      </c>
      <c r="F396" s="329" t="s">
        <v>11</v>
      </c>
      <c r="G396" s="693"/>
      <c r="H396" s="694"/>
      <c r="I396" s="695"/>
      <c r="J396" s="835"/>
      <c r="K396" s="835"/>
    </row>
    <row r="397" spans="1:11" s="698" customFormat="1" ht="16.5" customHeight="1">
      <c r="A397" s="326">
        <v>387</v>
      </c>
      <c r="B397" s="692"/>
      <c r="C397" s="691" t="s">
        <v>3237</v>
      </c>
      <c r="D397" s="691" t="s">
        <v>3222</v>
      </c>
      <c r="E397" s="692" t="s">
        <v>3259</v>
      </c>
      <c r="F397" s="329" t="s">
        <v>11</v>
      </c>
      <c r="G397" s="693"/>
      <c r="H397" s="694"/>
      <c r="I397" s="695"/>
      <c r="J397" s="835"/>
      <c r="K397" s="835"/>
    </row>
    <row r="398" spans="1:11" s="698" customFormat="1" ht="16.5" customHeight="1">
      <c r="A398" s="326">
        <v>388</v>
      </c>
      <c r="B398" s="692"/>
      <c r="C398" s="691" t="s">
        <v>3237</v>
      </c>
      <c r="D398" s="691" t="s">
        <v>3223</v>
      </c>
      <c r="E398" s="707"/>
      <c r="F398" s="329" t="s">
        <v>11</v>
      </c>
      <c r="G398" s="693"/>
      <c r="H398" s="694"/>
      <c r="I398" s="695"/>
      <c r="J398" s="835"/>
      <c r="K398" s="835"/>
    </row>
    <row r="399" spans="1:11" s="698" customFormat="1" ht="16.5" customHeight="1">
      <c r="A399" s="326">
        <v>389</v>
      </c>
      <c r="B399" s="692"/>
      <c r="C399" s="691" t="s">
        <v>3237</v>
      </c>
      <c r="D399" s="691" t="s">
        <v>3224</v>
      </c>
      <c r="E399" s="707" t="s">
        <v>3265</v>
      </c>
      <c r="F399" s="329" t="s">
        <v>11</v>
      </c>
      <c r="G399" s="693"/>
      <c r="H399" s="694"/>
      <c r="J399" s="835"/>
      <c r="K399" s="835"/>
    </row>
    <row r="400" spans="1:11" s="698" customFormat="1" ht="16.5" customHeight="1">
      <c r="A400" s="326">
        <v>390</v>
      </c>
      <c r="B400" s="692"/>
      <c r="C400" s="691" t="s">
        <v>3237</v>
      </c>
      <c r="D400" s="691" t="s">
        <v>3225</v>
      </c>
      <c r="E400" s="707" t="s">
        <v>3263</v>
      </c>
      <c r="F400" s="329" t="s">
        <v>11</v>
      </c>
      <c r="G400" s="693"/>
      <c r="H400" s="694"/>
      <c r="I400" s="695" t="s">
        <v>3247</v>
      </c>
      <c r="J400" s="836"/>
      <c r="K400" s="836"/>
    </row>
    <row r="401" spans="1:11" s="698" customFormat="1" ht="16.5" customHeight="1">
      <c r="A401" s="326">
        <v>391</v>
      </c>
      <c r="B401" s="692"/>
      <c r="C401" s="691" t="s">
        <v>3237</v>
      </c>
      <c r="D401" s="691" t="s">
        <v>3226</v>
      </c>
      <c r="E401" s="692" t="s">
        <v>3259</v>
      </c>
      <c r="F401" s="329" t="s">
        <v>11</v>
      </c>
      <c r="G401" s="693"/>
      <c r="H401" s="694"/>
      <c r="J401" s="829" t="s">
        <v>3392</v>
      </c>
      <c r="K401" s="832"/>
    </row>
    <row r="402" spans="1:11" s="698" customFormat="1" ht="16.5" customHeight="1">
      <c r="A402" s="326">
        <v>392</v>
      </c>
      <c r="B402" s="692"/>
      <c r="C402" s="691" t="s">
        <v>3237</v>
      </c>
      <c r="D402" s="691" t="s">
        <v>3227</v>
      </c>
      <c r="E402" s="692" t="s">
        <v>3259</v>
      </c>
      <c r="F402" s="329" t="s">
        <v>11</v>
      </c>
      <c r="G402" s="693"/>
      <c r="H402" s="694"/>
      <c r="I402" s="700"/>
      <c r="J402" s="830"/>
      <c r="K402" s="833"/>
    </row>
    <row r="403" spans="1:11" s="698" customFormat="1" ht="16.5" customHeight="1">
      <c r="A403" s="326">
        <v>393</v>
      </c>
      <c r="B403" s="701"/>
      <c r="C403" s="242" t="s">
        <v>3237</v>
      </c>
      <c r="D403" s="242" t="s">
        <v>3228</v>
      </c>
      <c r="E403" s="692" t="s">
        <v>3259</v>
      </c>
      <c r="F403" s="329" t="s">
        <v>11</v>
      </c>
      <c r="G403" s="702"/>
      <c r="H403" s="703"/>
      <c r="J403" s="830"/>
      <c r="K403" s="833"/>
    </row>
    <row r="404" spans="1:11" s="698" customFormat="1" ht="16.5" customHeight="1">
      <c r="A404" s="326">
        <v>394</v>
      </c>
      <c r="B404" s="701"/>
      <c r="C404" s="242" t="s">
        <v>3237</v>
      </c>
      <c r="D404" s="242" t="s">
        <v>3229</v>
      </c>
      <c r="E404" s="267"/>
      <c r="F404" s="329" t="s">
        <v>11</v>
      </c>
      <c r="G404" s="702"/>
      <c r="H404" s="703"/>
      <c r="I404" s="700"/>
      <c r="J404" s="830"/>
      <c r="K404" s="833"/>
    </row>
    <row r="405" spans="1:11" s="698" customFormat="1" ht="16.5" customHeight="1">
      <c r="A405" s="326">
        <v>395</v>
      </c>
      <c r="B405" s="701"/>
      <c r="C405" s="242" t="s">
        <v>3237</v>
      </c>
      <c r="D405" s="242" t="s">
        <v>3230</v>
      </c>
      <c r="E405" s="267" t="s">
        <v>3266</v>
      </c>
      <c r="F405" s="329" t="s">
        <v>11</v>
      </c>
      <c r="G405" s="702"/>
      <c r="H405" s="703"/>
      <c r="I405" s="700"/>
      <c r="J405" s="830"/>
      <c r="K405" s="833"/>
    </row>
    <row r="406" spans="1:11" s="698" customFormat="1" ht="16.5" customHeight="1">
      <c r="A406" s="326">
        <v>396</v>
      </c>
      <c r="B406" s="701"/>
      <c r="C406" s="242" t="s">
        <v>3237</v>
      </c>
      <c r="D406" s="242" t="s">
        <v>3231</v>
      </c>
      <c r="E406" s="267" t="s">
        <v>3263</v>
      </c>
      <c r="F406" s="329" t="s">
        <v>11</v>
      </c>
      <c r="G406" s="702"/>
      <c r="H406" s="703"/>
      <c r="I406" s="700" t="s">
        <v>3248</v>
      </c>
      <c r="J406" s="831"/>
      <c r="K406" s="833"/>
    </row>
    <row r="407" spans="1:11" s="698" customFormat="1" ht="16.5" customHeight="1">
      <c r="A407" s="326">
        <v>397</v>
      </c>
      <c r="B407" s="701"/>
      <c r="C407" s="242" t="s">
        <v>3237</v>
      </c>
      <c r="D407" s="242" t="s">
        <v>3232</v>
      </c>
      <c r="E407" s="692" t="s">
        <v>3259</v>
      </c>
      <c r="F407" s="329" t="s">
        <v>11</v>
      </c>
      <c r="G407" s="702"/>
      <c r="H407" s="703"/>
      <c r="I407" s="704"/>
      <c r="J407" s="834" t="s">
        <v>3393</v>
      </c>
      <c r="K407" s="837"/>
    </row>
    <row r="408" spans="1:11" s="698" customFormat="1" ht="16.5" customHeight="1">
      <c r="A408" s="326">
        <v>398</v>
      </c>
      <c r="B408" s="701"/>
      <c r="C408" s="242" t="s">
        <v>3237</v>
      </c>
      <c r="D408" s="242" t="s">
        <v>3233</v>
      </c>
      <c r="E408" s="692" t="s">
        <v>3259</v>
      </c>
      <c r="F408" s="329" t="s">
        <v>11</v>
      </c>
      <c r="G408" s="702"/>
      <c r="H408" s="703"/>
      <c r="I408" s="704"/>
      <c r="J408" s="835"/>
      <c r="K408" s="838"/>
    </row>
    <row r="409" spans="1:11" s="698" customFormat="1" ht="16.5" customHeight="1">
      <c r="A409" s="326">
        <v>399</v>
      </c>
      <c r="B409" s="701"/>
      <c r="C409" s="242" t="s">
        <v>3237</v>
      </c>
      <c r="D409" s="242" t="s">
        <v>3234</v>
      </c>
      <c r="E409" s="692" t="s">
        <v>3259</v>
      </c>
      <c r="F409" s="329" t="s">
        <v>11</v>
      </c>
      <c r="G409" s="702"/>
      <c r="H409" s="703"/>
      <c r="I409" s="704"/>
      <c r="J409" s="835"/>
      <c r="K409" s="838"/>
    </row>
    <row r="410" spans="1:11" s="698" customFormat="1" ht="16.5" customHeight="1">
      <c r="A410" s="326">
        <v>400</v>
      </c>
      <c r="B410" s="701"/>
      <c r="C410" s="242" t="s">
        <v>3237</v>
      </c>
      <c r="D410" s="242" t="s">
        <v>3235</v>
      </c>
      <c r="E410" s="267"/>
      <c r="F410" s="329" t="s">
        <v>11</v>
      </c>
      <c r="G410" s="702"/>
      <c r="H410" s="703"/>
      <c r="I410" s="704"/>
      <c r="J410" s="835"/>
      <c r="K410" s="838"/>
    </row>
    <row r="411" spans="1:11" s="698" customFormat="1" ht="16.5" customHeight="1">
      <c r="A411" s="326">
        <v>401</v>
      </c>
      <c r="B411" s="701"/>
      <c r="C411" s="242" t="s">
        <v>3237</v>
      </c>
      <c r="D411" s="242" t="s">
        <v>3389</v>
      </c>
      <c r="E411" s="706" t="s">
        <v>3271</v>
      </c>
      <c r="F411" s="329" t="s">
        <v>11</v>
      </c>
      <c r="G411" s="702"/>
      <c r="H411" s="703"/>
      <c r="J411" s="835"/>
      <c r="K411" s="838"/>
    </row>
    <row r="412" spans="1:11" s="698" customFormat="1" ht="16.5" customHeight="1">
      <c r="A412" s="326">
        <v>402</v>
      </c>
      <c r="B412" s="701"/>
      <c r="C412" s="242" t="s">
        <v>3237</v>
      </c>
      <c r="D412" s="242" t="s">
        <v>3236</v>
      </c>
      <c r="E412" s="267" t="s">
        <v>3267</v>
      </c>
      <c r="F412" s="329" t="s">
        <v>11</v>
      </c>
      <c r="G412" s="702"/>
      <c r="H412" s="703"/>
      <c r="I412" s="704" t="s">
        <v>3249</v>
      </c>
      <c r="J412" s="836"/>
      <c r="K412" s="839"/>
    </row>
    <row r="413" spans="1:11" ht="16.5" customHeight="1">
      <c r="A413" s="326">
        <v>403</v>
      </c>
      <c r="B413" s="500" t="s">
        <v>23</v>
      </c>
      <c r="C413" s="502" t="s">
        <v>207</v>
      </c>
      <c r="D413" s="176" t="s">
        <v>1306</v>
      </c>
      <c r="E413" s="500" t="s">
        <v>445</v>
      </c>
      <c r="F413" s="329" t="s">
        <v>11</v>
      </c>
      <c r="G413" s="169"/>
      <c r="H413" s="197"/>
      <c r="I413" s="198"/>
      <c r="J413" s="381" t="s">
        <v>3930</v>
      </c>
      <c r="K413" s="331"/>
    </row>
    <row r="414" spans="1:11" ht="16.5" customHeight="1">
      <c r="A414" s="326">
        <v>404</v>
      </c>
      <c r="B414" s="500" t="s">
        <v>23</v>
      </c>
      <c r="C414" s="502" t="s">
        <v>207</v>
      </c>
      <c r="D414" s="176" t="s">
        <v>883</v>
      </c>
      <c r="E414" s="500" t="s">
        <v>446</v>
      </c>
      <c r="F414" s="329" t="s">
        <v>11</v>
      </c>
      <c r="G414" s="169"/>
      <c r="H414" s="197"/>
      <c r="I414" s="198"/>
      <c r="J414" s="381" t="s">
        <v>3929</v>
      </c>
      <c r="K414" s="331"/>
    </row>
    <row r="415" spans="1:11" ht="16.5" customHeight="1">
      <c r="A415" s="326">
        <v>405</v>
      </c>
      <c r="B415" s="500" t="s">
        <v>23</v>
      </c>
      <c r="C415" s="502" t="s">
        <v>188</v>
      </c>
      <c r="D415" s="196" t="s">
        <v>447</v>
      </c>
      <c r="E415" s="501"/>
      <c r="F415" s="329" t="s">
        <v>11</v>
      </c>
      <c r="G415" s="169"/>
      <c r="H415" s="197"/>
      <c r="I415" s="198"/>
      <c r="J415" s="381" t="s">
        <v>1402</v>
      </c>
      <c r="K415" s="331"/>
    </row>
    <row r="416" spans="1:11" ht="16.5" customHeight="1">
      <c r="A416" s="326">
        <v>406</v>
      </c>
      <c r="B416" s="500" t="s">
        <v>23</v>
      </c>
      <c r="C416" s="502" t="s">
        <v>188</v>
      </c>
      <c r="D416" s="196" t="s">
        <v>189</v>
      </c>
      <c r="E416" s="501"/>
      <c r="F416" s="329" t="s">
        <v>11</v>
      </c>
      <c r="G416" s="169"/>
      <c r="H416" s="197"/>
      <c r="I416" s="198"/>
      <c r="J416" s="381" t="s">
        <v>1221</v>
      </c>
      <c r="K416" s="331"/>
    </row>
    <row r="417" spans="1:11" ht="16.5" customHeight="1" thickBot="1">
      <c r="A417" s="326">
        <v>407</v>
      </c>
      <c r="B417" s="382" t="s">
        <v>23</v>
      </c>
      <c r="C417" s="383" t="s">
        <v>31</v>
      </c>
      <c r="D417" s="384" t="s">
        <v>3927</v>
      </c>
      <c r="E417" s="385"/>
      <c r="F417" s="386" t="s">
        <v>11</v>
      </c>
      <c r="G417" s="387"/>
      <c r="H417" s="388"/>
      <c r="I417" s="389" t="s">
        <v>3928</v>
      </c>
      <c r="J417" s="390"/>
      <c r="K417" s="391"/>
    </row>
  </sheetData>
  <mergeCells count="38">
    <mergeCell ref="J383:J388"/>
    <mergeCell ref="J377:J382"/>
    <mergeCell ref="K383:K388"/>
    <mergeCell ref="K377:K382"/>
    <mergeCell ref="C1:E8"/>
    <mergeCell ref="H45:H46"/>
    <mergeCell ref="J32:J37"/>
    <mergeCell ref="K60:K61"/>
    <mergeCell ref="H49:H50"/>
    <mergeCell ref="K32:K37"/>
    <mergeCell ref="H51:H52"/>
    <mergeCell ref="H47:H48"/>
    <mergeCell ref="H57:H58"/>
    <mergeCell ref="H43:H44"/>
    <mergeCell ref="K42:K44"/>
    <mergeCell ref="H53:H54"/>
    <mergeCell ref="J153:J164"/>
    <mergeCell ref="J175:J196"/>
    <mergeCell ref="J365:J370"/>
    <mergeCell ref="K365:K370"/>
    <mergeCell ref="J371:J376"/>
    <mergeCell ref="K371:K376"/>
    <mergeCell ref="J203:J267"/>
    <mergeCell ref="K203:K267"/>
    <mergeCell ref="K197:K202"/>
    <mergeCell ref="J268:J276"/>
    <mergeCell ref="K268:K276"/>
    <mergeCell ref="J167:J168"/>
    <mergeCell ref="K277:K356"/>
    <mergeCell ref="K357:K363"/>
    <mergeCell ref="J401:J406"/>
    <mergeCell ref="K401:K406"/>
    <mergeCell ref="J407:J412"/>
    <mergeCell ref="K407:K412"/>
    <mergeCell ref="K389:K394"/>
    <mergeCell ref="J389:J394"/>
    <mergeCell ref="J395:J400"/>
    <mergeCell ref="K395:K400"/>
  </mergeCells>
  <phoneticPr fontId="28" type="noConversion"/>
  <hyperlinks>
    <hyperlink ref="D76" r:id="rId1" xr:uid="{00000000-0004-0000-0200-000000000000}"/>
    <hyperlink ref="D77" r:id="rId2" xr:uid="{00000000-0004-0000-0200-000001000000}"/>
    <hyperlink ref="D78" r:id="rId3" xr:uid="{00000000-0004-0000-0200-000002000000}"/>
    <hyperlink ref="D79" r:id="rId4" xr:uid="{00000000-0004-0000-0200-000003000000}"/>
    <hyperlink ref="D80" r:id="rId5" xr:uid="{00000000-0004-0000-0200-000004000000}"/>
    <hyperlink ref="D81:D83" r:id="rId6" display="Riker_Trace_ID@0x04" xr:uid="{00000000-0004-0000-0200-000005000000}"/>
    <hyperlink ref="D84" r:id="rId7" xr:uid="{00000000-0004-0000-0200-000006000000}"/>
    <hyperlink ref="D85" r:id="rId8" xr:uid="{00000000-0004-0000-0200-000007000000}"/>
    <hyperlink ref="H80" r:id="rId9" xr:uid="{00000000-0004-0000-0200-000008000000}"/>
    <hyperlink ref="H81:H83" r:id="rId10" display="Riker_Trace_ID@0x04" xr:uid="{00000000-0004-0000-0200-000009000000}"/>
    <hyperlink ref="H78" r:id="rId11" xr:uid="{00000000-0004-0000-0200-00000A000000}"/>
    <hyperlink ref="H79" r:id="rId12" xr:uid="{00000000-0004-0000-0200-00000B000000}"/>
    <hyperlink ref="D363" r:id="rId13" xr:uid="{00000000-0004-0000-0200-00000C000000}"/>
    <hyperlink ref="D360" r:id="rId14" xr:uid="{00000000-0004-0000-0200-00000D000000}"/>
    <hyperlink ref="D359" r:id="rId15" xr:uid="{00000000-0004-0000-0200-00000E000000}"/>
    <hyperlink ref="D358" r:id="rId16" xr:uid="{00000000-0004-0000-0200-00000F000000}"/>
    <hyperlink ref="D357" r:id="rId17" xr:uid="{00000000-0004-0000-0200-000010000000}"/>
    <hyperlink ref="D362" r:id="rId18" xr:uid="{00000000-0004-0000-0200-000011000000}"/>
    <hyperlink ref="D361" r:id="rId19" xr:uid="{00000000-0004-0000-0200-000012000000}"/>
    <hyperlink ref="D203" r:id="rId20" xr:uid="{00000000-0004-0000-0200-000013000000}"/>
    <hyperlink ref="D205" r:id="rId21" xr:uid="{00000000-0004-0000-0200-000014000000}"/>
    <hyperlink ref="D206" r:id="rId22" xr:uid="{00000000-0004-0000-0200-000015000000}"/>
    <hyperlink ref="D209" r:id="rId23" xr:uid="{00000000-0004-0000-0200-000016000000}"/>
    <hyperlink ref="D210" r:id="rId24" xr:uid="{00000000-0004-0000-0200-000017000000}"/>
    <hyperlink ref="D211" r:id="rId25" xr:uid="{00000000-0004-0000-0200-000018000000}"/>
    <hyperlink ref="D212" r:id="rId26" xr:uid="{00000000-0004-0000-0200-000019000000}"/>
    <hyperlink ref="D213" r:id="rId27" xr:uid="{00000000-0004-0000-0200-00001A000000}"/>
    <hyperlink ref="D214" r:id="rId28" xr:uid="{00000000-0004-0000-0200-00001B000000}"/>
    <hyperlink ref="D216" r:id="rId29" xr:uid="{00000000-0004-0000-0200-00001C000000}"/>
    <hyperlink ref="D217" r:id="rId30" xr:uid="{00000000-0004-0000-0200-00001D000000}"/>
    <hyperlink ref="D218" r:id="rId31" xr:uid="{00000000-0004-0000-0200-00001E000000}"/>
    <hyperlink ref="D220" r:id="rId32" xr:uid="{00000000-0004-0000-0200-00001F000000}"/>
    <hyperlink ref="D221" r:id="rId33" xr:uid="{00000000-0004-0000-0200-000020000000}"/>
    <hyperlink ref="D222" r:id="rId34" xr:uid="{00000000-0004-0000-0200-000021000000}"/>
    <hyperlink ref="D223" r:id="rId35" xr:uid="{00000000-0004-0000-0200-000022000000}"/>
    <hyperlink ref="D224" r:id="rId36" xr:uid="{00000000-0004-0000-0200-000023000000}"/>
    <hyperlink ref="D225" r:id="rId37" xr:uid="{00000000-0004-0000-0200-000024000000}"/>
    <hyperlink ref="D226" r:id="rId38" xr:uid="{00000000-0004-0000-0200-000025000000}"/>
    <hyperlink ref="D227" r:id="rId39" xr:uid="{00000000-0004-0000-0200-000026000000}"/>
    <hyperlink ref="D228" r:id="rId40" xr:uid="{00000000-0004-0000-0200-000027000000}"/>
    <hyperlink ref="D229" r:id="rId41" xr:uid="{00000000-0004-0000-0200-000028000000}"/>
    <hyperlink ref="D230" r:id="rId42" xr:uid="{00000000-0004-0000-0200-000029000000}"/>
    <hyperlink ref="D231" r:id="rId43" xr:uid="{00000000-0004-0000-0200-00002A000000}"/>
    <hyperlink ref="D232" r:id="rId44" xr:uid="{00000000-0004-0000-0200-00002B000000}"/>
    <hyperlink ref="D233" r:id="rId45" xr:uid="{00000000-0004-0000-0200-00002C000000}"/>
    <hyperlink ref="D234" r:id="rId46" xr:uid="{00000000-0004-0000-0200-00002D000000}"/>
    <hyperlink ref="D235" r:id="rId47" xr:uid="{00000000-0004-0000-0200-00002E000000}"/>
    <hyperlink ref="D236" r:id="rId48" xr:uid="{00000000-0004-0000-0200-00002F000000}"/>
    <hyperlink ref="D237" r:id="rId49" xr:uid="{00000000-0004-0000-0200-000030000000}"/>
    <hyperlink ref="D238" r:id="rId50" xr:uid="{00000000-0004-0000-0200-000031000000}"/>
    <hyperlink ref="D239" r:id="rId51" xr:uid="{00000000-0004-0000-0200-000032000000}"/>
    <hyperlink ref="D240" r:id="rId52" xr:uid="{00000000-0004-0000-0200-000033000000}"/>
    <hyperlink ref="D241" r:id="rId53" xr:uid="{00000000-0004-0000-0200-000034000000}"/>
    <hyperlink ref="D242" r:id="rId54" xr:uid="{00000000-0004-0000-0200-000035000000}"/>
    <hyperlink ref="D243" r:id="rId55" xr:uid="{00000000-0004-0000-0200-000036000000}"/>
    <hyperlink ref="D244" r:id="rId56" xr:uid="{00000000-0004-0000-0200-000037000000}"/>
    <hyperlink ref="D245" r:id="rId57" xr:uid="{00000000-0004-0000-0200-000038000000}"/>
    <hyperlink ref="D246" r:id="rId58" xr:uid="{00000000-0004-0000-0200-000039000000}"/>
    <hyperlink ref="D247" r:id="rId59" xr:uid="{00000000-0004-0000-0200-00003A000000}"/>
    <hyperlink ref="D248" r:id="rId60" xr:uid="{00000000-0004-0000-0200-00003B000000}"/>
    <hyperlink ref="D249" r:id="rId61" xr:uid="{00000000-0004-0000-0200-00003C000000}"/>
    <hyperlink ref="D250" r:id="rId62" xr:uid="{00000000-0004-0000-0200-00003D000000}"/>
    <hyperlink ref="D251" r:id="rId63" xr:uid="{00000000-0004-0000-0200-00003E000000}"/>
    <hyperlink ref="D252" r:id="rId64" xr:uid="{00000000-0004-0000-0200-00003F000000}"/>
    <hyperlink ref="D253" r:id="rId65" xr:uid="{00000000-0004-0000-0200-000040000000}"/>
    <hyperlink ref="D254" r:id="rId66" xr:uid="{00000000-0004-0000-0200-000041000000}"/>
    <hyperlink ref="D255" r:id="rId67" xr:uid="{00000000-0004-0000-0200-000042000000}"/>
    <hyperlink ref="D256" r:id="rId68" xr:uid="{00000000-0004-0000-0200-000043000000}"/>
    <hyperlink ref="D257" r:id="rId69" xr:uid="{00000000-0004-0000-0200-000044000000}"/>
    <hyperlink ref="D258" r:id="rId70" xr:uid="{00000000-0004-0000-0200-000045000000}"/>
    <hyperlink ref="D259" r:id="rId71" xr:uid="{00000000-0004-0000-0200-000046000000}"/>
    <hyperlink ref="D260" r:id="rId72" xr:uid="{00000000-0004-0000-0200-000047000000}"/>
    <hyperlink ref="D261" r:id="rId73" xr:uid="{00000000-0004-0000-0200-000048000000}"/>
    <hyperlink ref="D262" r:id="rId74" xr:uid="{00000000-0004-0000-0200-000049000000}"/>
    <hyperlink ref="D263" r:id="rId75" xr:uid="{00000000-0004-0000-0200-00004A000000}"/>
    <hyperlink ref="D264" r:id="rId76" xr:uid="{00000000-0004-0000-0200-00004B000000}"/>
    <hyperlink ref="D265" r:id="rId77" xr:uid="{00000000-0004-0000-0200-00004C000000}"/>
    <hyperlink ref="D266" r:id="rId78" xr:uid="{00000000-0004-0000-0200-00004D000000}"/>
    <hyperlink ref="D267" r:id="rId79" xr:uid="{00000000-0004-0000-0200-00004E000000}"/>
    <hyperlink ref="D268" r:id="rId80" xr:uid="{00000000-0004-0000-0200-00004F000000}"/>
    <hyperlink ref="D277" r:id="rId81" xr:uid="{00000000-0004-0000-0200-000050000000}"/>
    <hyperlink ref="D324" r:id="rId82" xr:uid="{00000000-0004-0000-0200-000051000000}"/>
    <hyperlink ref="D325" r:id="rId83" xr:uid="{00000000-0004-0000-0200-000052000000}"/>
    <hyperlink ref="D326" r:id="rId84" xr:uid="{00000000-0004-0000-0200-000053000000}"/>
    <hyperlink ref="D327" r:id="rId85" xr:uid="{00000000-0004-0000-0200-000054000000}"/>
    <hyperlink ref="D328" r:id="rId86" xr:uid="{00000000-0004-0000-0200-000055000000}"/>
    <hyperlink ref="D329" r:id="rId87" xr:uid="{00000000-0004-0000-0200-000056000000}"/>
    <hyperlink ref="D330" r:id="rId88" xr:uid="{00000000-0004-0000-0200-000057000000}"/>
    <hyperlink ref="D331" r:id="rId89" xr:uid="{00000000-0004-0000-0200-000058000000}"/>
    <hyperlink ref="D332" r:id="rId90" xr:uid="{00000000-0004-0000-0200-000059000000}"/>
    <hyperlink ref="D333" r:id="rId91" xr:uid="{00000000-0004-0000-0200-00005A000000}"/>
    <hyperlink ref="D334" r:id="rId92" xr:uid="{00000000-0004-0000-0200-00005B000000}"/>
    <hyperlink ref="D335" r:id="rId93" xr:uid="{00000000-0004-0000-0200-00005C000000}"/>
    <hyperlink ref="D336" r:id="rId94" xr:uid="{00000000-0004-0000-0200-00005D000000}"/>
    <hyperlink ref="D337" r:id="rId95" xr:uid="{00000000-0004-0000-0200-00005E000000}"/>
    <hyperlink ref="D349" r:id="rId96" xr:uid="{00000000-0004-0000-0200-00005F000000}"/>
    <hyperlink ref="D350" r:id="rId97" xr:uid="{00000000-0004-0000-0200-000060000000}"/>
    <hyperlink ref="D351" r:id="rId98" xr:uid="{00000000-0004-0000-0200-000061000000}"/>
    <hyperlink ref="D353" r:id="rId99" xr:uid="{00000000-0004-0000-0200-000062000000}"/>
    <hyperlink ref="D354" r:id="rId100" xr:uid="{00000000-0004-0000-0200-000063000000}"/>
    <hyperlink ref="D355" r:id="rId101" xr:uid="{00000000-0004-0000-0200-000064000000}"/>
    <hyperlink ref="D356" r:id="rId102" xr:uid="{00000000-0004-0000-0200-000065000000}"/>
    <hyperlink ref="D323" r:id="rId103" display="Penrose_Green_DC_Ratio-13.6Klux" xr:uid="{00000000-0004-0000-0200-000066000000}"/>
    <hyperlink ref="D321" r:id="rId104" xr:uid="{00000000-0004-0000-0200-000067000000}"/>
    <hyperlink ref="D322" r:id="rId105" xr:uid="{00000000-0004-0000-0200-000068000000}"/>
    <hyperlink ref="D347" r:id="rId106" xr:uid="{00000000-0004-0000-0200-000069000000}"/>
    <hyperlink ref="D346" r:id="rId107" xr:uid="{00000000-0004-0000-0200-00006A000000}"/>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878" t="s">
        <v>449</v>
      </c>
      <c r="D1" s="891"/>
      <c r="E1" s="45"/>
      <c r="F1" s="24" t="s">
        <v>5</v>
      </c>
      <c r="G1" s="46"/>
      <c r="H1" s="47"/>
      <c r="I1" s="48"/>
    </row>
    <row r="2" spans="1:9" ht="20.25" customHeight="1">
      <c r="A2" s="44"/>
      <c r="B2" s="29"/>
      <c r="C2" s="880"/>
      <c r="D2" s="881"/>
      <c r="E2" s="25" t="s">
        <v>6</v>
      </c>
      <c r="F2" s="22">
        <f>COUNTIF(E10:E160,"Not POR")</f>
        <v>0</v>
      </c>
      <c r="G2" s="49"/>
      <c r="H2" s="50"/>
      <c r="I2" s="51"/>
    </row>
    <row r="3" spans="1:9" ht="19.5" customHeight="1">
      <c r="A3" s="44"/>
      <c r="B3" s="29"/>
      <c r="C3" s="880"/>
      <c r="D3" s="881"/>
      <c r="E3" s="31" t="s">
        <v>8</v>
      </c>
      <c r="F3" s="22">
        <f>COUNTIF(E10:E160,"CHN validation")</f>
        <v>0</v>
      </c>
      <c r="G3" s="49"/>
      <c r="H3" s="50"/>
      <c r="I3" s="51"/>
    </row>
    <row r="4" spans="1:9" ht="18.75" customHeight="1">
      <c r="A4" s="44"/>
      <c r="B4" s="29"/>
      <c r="C4" s="880"/>
      <c r="D4" s="881"/>
      <c r="E4" s="32" t="s">
        <v>9</v>
      </c>
      <c r="F4" s="22">
        <f>COUNTIF(E10:E160,"New Item")</f>
        <v>0</v>
      </c>
      <c r="G4" s="49"/>
      <c r="H4" s="50"/>
      <c r="I4" s="51"/>
    </row>
    <row r="5" spans="1:9" ht="19.5" customHeight="1">
      <c r="A5" s="42"/>
      <c r="B5" s="29"/>
      <c r="C5" s="880"/>
      <c r="D5" s="881"/>
      <c r="E5" s="33" t="s">
        <v>7</v>
      </c>
      <c r="F5" s="22">
        <f>COUNTIF(E10:E160,"Pending update")</f>
        <v>0</v>
      </c>
      <c r="G5" s="52"/>
      <c r="H5" s="53"/>
      <c r="I5" s="54"/>
    </row>
    <row r="6" spans="1:9" ht="18.75" customHeight="1">
      <c r="A6" s="44"/>
      <c r="B6" s="29"/>
      <c r="C6" s="880"/>
      <c r="D6" s="881"/>
      <c r="E6" s="35" t="s">
        <v>10</v>
      </c>
      <c r="F6" s="22">
        <f>COUNTIF(E10:E160,"Modified")</f>
        <v>0</v>
      </c>
      <c r="G6" s="49"/>
      <c r="H6" s="50"/>
      <c r="I6" s="51"/>
    </row>
    <row r="7" spans="1:9" ht="17.25" customHeight="1">
      <c r="A7" s="44"/>
      <c r="B7" s="29"/>
      <c r="C7" s="880"/>
      <c r="D7" s="881"/>
      <c r="E7" s="36" t="s">
        <v>11</v>
      </c>
      <c r="F7" s="22">
        <f>COUNTIF(E10:E160,"Ready")</f>
        <v>149</v>
      </c>
      <c r="G7" s="49"/>
      <c r="H7" s="50"/>
      <c r="I7" s="51"/>
    </row>
    <row r="8" spans="1:9" ht="18.75" customHeight="1">
      <c r="A8" s="55"/>
      <c r="B8" s="37"/>
      <c r="C8" s="892"/>
      <c r="D8" s="893"/>
      <c r="E8" s="38" t="s">
        <v>12</v>
      </c>
      <c r="F8" s="22">
        <f>COUNTIF(E10:E160,"Not ready")</f>
        <v>0</v>
      </c>
      <c r="G8" s="56"/>
      <c r="H8" s="57"/>
      <c r="I8" s="58"/>
    </row>
    <row r="9" spans="1:9" ht="53.85" customHeight="1">
      <c r="A9" s="19" t="s">
        <v>13</v>
      </c>
      <c r="B9" s="20" t="s">
        <v>14</v>
      </c>
      <c r="C9" s="20" t="s">
        <v>450</v>
      </c>
      <c r="D9" s="20" t="s">
        <v>190</v>
      </c>
      <c r="E9" s="21" t="s">
        <v>17</v>
      </c>
      <c r="F9" s="21" t="s">
        <v>18</v>
      </c>
      <c r="G9" s="20" t="s">
        <v>451</v>
      </c>
      <c r="H9" s="20" t="s">
        <v>452</v>
      </c>
      <c r="I9" s="20" t="s">
        <v>21</v>
      </c>
    </row>
    <row r="10" spans="1:9" ht="18" customHeight="1">
      <c r="A10" s="22">
        <v>1</v>
      </c>
      <c r="B10" s="24" t="s">
        <v>23</v>
      </c>
      <c r="C10" s="40" t="s">
        <v>453</v>
      </c>
      <c r="D10" s="23"/>
      <c r="E10" s="36" t="s">
        <v>11</v>
      </c>
      <c r="F10" s="39" t="s">
        <v>196</v>
      </c>
      <c r="G10" s="41"/>
      <c r="H10" s="41"/>
      <c r="I10" s="59" t="s">
        <v>454</v>
      </c>
    </row>
    <row r="11" spans="1:9" ht="18" customHeight="1">
      <c r="A11" s="22">
        <v>2</v>
      </c>
      <c r="B11" s="24" t="s">
        <v>23</v>
      </c>
      <c r="C11" s="40" t="s">
        <v>455</v>
      </c>
      <c r="D11" s="23"/>
      <c r="E11" s="36" t="s">
        <v>11</v>
      </c>
      <c r="F11" s="60"/>
      <c r="G11" s="41"/>
      <c r="H11" s="41"/>
      <c r="I11" s="61" t="s">
        <v>456</v>
      </c>
    </row>
    <row r="12" spans="1:9" ht="18" customHeight="1">
      <c r="A12" s="894">
        <v>3</v>
      </c>
      <c r="B12" s="24" t="s">
        <v>23</v>
      </c>
      <c r="C12" s="40" t="s">
        <v>457</v>
      </c>
      <c r="D12" s="41"/>
      <c r="E12" s="36" t="s">
        <v>11</v>
      </c>
      <c r="F12" s="27"/>
      <c r="G12" s="62"/>
      <c r="H12" s="62"/>
      <c r="I12" s="62"/>
    </row>
    <row r="13" spans="1:9" ht="18" customHeight="1">
      <c r="A13" s="895"/>
      <c r="B13" s="24" t="s">
        <v>23</v>
      </c>
      <c r="C13" s="63" t="s">
        <v>458</v>
      </c>
      <c r="D13" s="24" t="s">
        <v>459</v>
      </c>
      <c r="E13" s="36" t="s">
        <v>11</v>
      </c>
      <c r="F13" s="27"/>
      <c r="G13" s="62"/>
      <c r="H13" s="62"/>
      <c r="I13" s="62"/>
    </row>
    <row r="14" spans="1:9" ht="18" customHeight="1">
      <c r="A14" s="895"/>
      <c r="B14" s="24" t="s">
        <v>23</v>
      </c>
      <c r="C14" s="63" t="s">
        <v>460</v>
      </c>
      <c r="D14" s="24" t="s">
        <v>459</v>
      </c>
      <c r="E14" s="36" t="s">
        <v>11</v>
      </c>
      <c r="F14" s="27"/>
      <c r="G14" s="62"/>
      <c r="H14" s="62"/>
      <c r="I14" s="62"/>
    </row>
    <row r="15" spans="1:9" ht="18" customHeight="1">
      <c r="A15" s="895"/>
      <c r="B15" s="24" t="s">
        <v>23</v>
      </c>
      <c r="C15" s="63" t="s">
        <v>461</v>
      </c>
      <c r="D15" s="24" t="s">
        <v>459</v>
      </c>
      <c r="E15" s="36" t="s">
        <v>11</v>
      </c>
      <c r="F15" s="27"/>
      <c r="G15" s="62"/>
      <c r="H15" s="62"/>
      <c r="I15" s="62"/>
    </row>
    <row r="16" spans="1:9" ht="18" customHeight="1">
      <c r="A16" s="895"/>
      <c r="B16" s="24" t="s">
        <v>23</v>
      </c>
      <c r="C16" s="63" t="s">
        <v>462</v>
      </c>
      <c r="D16" s="24" t="s">
        <v>459</v>
      </c>
      <c r="E16" s="36" t="s">
        <v>11</v>
      </c>
      <c r="F16" s="27"/>
      <c r="G16" s="62"/>
      <c r="H16" s="62"/>
      <c r="I16" s="62"/>
    </row>
    <row r="17" spans="1:9" ht="18" customHeight="1">
      <c r="A17" s="895"/>
      <c r="B17" s="24" t="s">
        <v>23</v>
      </c>
      <c r="C17" s="63" t="s">
        <v>463</v>
      </c>
      <c r="D17" s="24" t="s">
        <v>459</v>
      </c>
      <c r="E17" s="36" t="s">
        <v>11</v>
      </c>
      <c r="F17" s="27"/>
      <c r="G17" s="62"/>
      <c r="H17" s="62"/>
      <c r="I17" s="62"/>
    </row>
    <row r="18" spans="1:9" ht="18" customHeight="1">
      <c r="A18" s="895"/>
      <c r="B18" s="24" t="s">
        <v>23</v>
      </c>
      <c r="C18" s="63" t="s">
        <v>464</v>
      </c>
      <c r="D18" s="24" t="s">
        <v>465</v>
      </c>
      <c r="E18" s="36" t="s">
        <v>11</v>
      </c>
      <c r="F18" s="27"/>
      <c r="G18" s="62"/>
      <c r="H18" s="62"/>
      <c r="I18" s="62"/>
    </row>
    <row r="19" spans="1:9" ht="18" customHeight="1">
      <c r="A19" s="895"/>
      <c r="B19" s="24" t="s">
        <v>23</v>
      </c>
      <c r="C19" s="63" t="s">
        <v>466</v>
      </c>
      <c r="D19" s="26"/>
      <c r="E19" s="36" t="s">
        <v>11</v>
      </c>
      <c r="F19" s="27"/>
      <c r="G19" s="62"/>
      <c r="H19" s="62"/>
      <c r="I19" s="62"/>
    </row>
    <row r="20" spans="1:9" ht="18" customHeight="1">
      <c r="A20" s="895"/>
      <c r="B20" s="24" t="s">
        <v>23</v>
      </c>
      <c r="C20" s="63" t="s">
        <v>467</v>
      </c>
      <c r="D20" s="24" t="s">
        <v>468</v>
      </c>
      <c r="E20" s="36" t="s">
        <v>11</v>
      </c>
      <c r="F20" s="27"/>
      <c r="G20" s="62"/>
      <c r="H20" s="62"/>
      <c r="I20" s="62"/>
    </row>
    <row r="21" spans="1:9" ht="18" customHeight="1">
      <c r="A21" s="896"/>
      <c r="B21" s="24" t="s">
        <v>23</v>
      </c>
      <c r="C21" s="63" t="s">
        <v>469</v>
      </c>
      <c r="D21" s="24" t="s">
        <v>470</v>
      </c>
      <c r="E21" s="36" t="s">
        <v>11</v>
      </c>
      <c r="F21" s="27"/>
      <c r="G21" s="62"/>
      <c r="H21" s="62"/>
      <c r="I21" s="62"/>
    </row>
    <row r="22" spans="1:9" ht="18" customHeight="1">
      <c r="A22" s="894">
        <v>4</v>
      </c>
      <c r="B22" s="24" t="s">
        <v>23</v>
      </c>
      <c r="C22" s="40" t="s">
        <v>471</v>
      </c>
      <c r="D22" s="26"/>
      <c r="E22" s="36" t="s">
        <v>11</v>
      </c>
      <c r="F22" s="60"/>
      <c r="G22" s="62"/>
      <c r="H22" s="62"/>
      <c r="I22" s="62"/>
    </row>
    <row r="23" spans="1:9" ht="18" customHeight="1">
      <c r="A23" s="895"/>
      <c r="B23" s="24" t="s">
        <v>23</v>
      </c>
      <c r="C23" s="63" t="s">
        <v>472</v>
      </c>
      <c r="D23" s="24" t="s">
        <v>473</v>
      </c>
      <c r="E23" s="36" t="s">
        <v>11</v>
      </c>
      <c r="F23" s="60"/>
      <c r="G23" s="62"/>
      <c r="H23" s="62"/>
      <c r="I23" s="62"/>
    </row>
    <row r="24" spans="1:9" ht="18" customHeight="1">
      <c r="A24" s="895"/>
      <c r="B24" s="24" t="s">
        <v>23</v>
      </c>
      <c r="C24" s="63" t="s">
        <v>474</v>
      </c>
      <c r="D24" s="24" t="s">
        <v>475</v>
      </c>
      <c r="E24" s="36" t="s">
        <v>11</v>
      </c>
      <c r="F24" s="60"/>
      <c r="G24" s="62"/>
      <c r="H24" s="62"/>
      <c r="I24" s="62"/>
    </row>
    <row r="25" spans="1:9" ht="18" customHeight="1">
      <c r="A25" s="895"/>
      <c r="B25" s="24" t="s">
        <v>23</v>
      </c>
      <c r="C25" s="63" t="s">
        <v>476</v>
      </c>
      <c r="D25" s="24" t="s">
        <v>477</v>
      </c>
      <c r="E25" s="36" t="s">
        <v>11</v>
      </c>
      <c r="F25" s="60"/>
      <c r="G25" s="62"/>
      <c r="H25" s="62"/>
      <c r="I25" s="62"/>
    </row>
    <row r="26" spans="1:9" ht="18" customHeight="1">
      <c r="A26" s="895"/>
      <c r="B26" s="24" t="s">
        <v>23</v>
      </c>
      <c r="C26" s="63" t="s">
        <v>478</v>
      </c>
      <c r="D26" s="24" t="s">
        <v>479</v>
      </c>
      <c r="E26" s="36" t="s">
        <v>11</v>
      </c>
      <c r="F26" s="60"/>
      <c r="G26" s="62"/>
      <c r="H26" s="62"/>
      <c r="I26" s="62"/>
    </row>
    <row r="27" spans="1:9" ht="18" customHeight="1">
      <c r="A27" s="896"/>
      <c r="B27" s="24" t="s">
        <v>23</v>
      </c>
      <c r="C27" s="63" t="s">
        <v>480</v>
      </c>
      <c r="D27" s="24" t="s">
        <v>481</v>
      </c>
      <c r="E27" s="36" t="s">
        <v>11</v>
      </c>
      <c r="F27" s="60"/>
      <c r="G27" s="62"/>
      <c r="H27" s="62"/>
      <c r="I27" s="62"/>
    </row>
    <row r="28" spans="1:9" ht="18" customHeight="1">
      <c r="A28" s="22">
        <v>5</v>
      </c>
      <c r="B28" s="24" t="s">
        <v>23</v>
      </c>
      <c r="C28" s="40" t="s">
        <v>482</v>
      </c>
      <c r="D28" s="41"/>
      <c r="E28" s="36" t="s">
        <v>11</v>
      </c>
      <c r="F28" s="60"/>
      <c r="G28" s="62"/>
      <c r="H28" s="62"/>
      <c r="I28" s="62"/>
    </row>
    <row r="29" spans="1:9" ht="18" customHeight="1">
      <c r="A29" s="894">
        <v>6</v>
      </c>
      <c r="B29" s="24" t="s">
        <v>23</v>
      </c>
      <c r="C29" s="40" t="s">
        <v>483</v>
      </c>
      <c r="D29" s="41"/>
      <c r="E29" s="36" t="s">
        <v>11</v>
      </c>
      <c r="F29" s="60"/>
      <c r="G29" s="62"/>
      <c r="H29" s="62"/>
      <c r="I29" s="62"/>
    </row>
    <row r="30" spans="1:9" ht="18" customHeight="1">
      <c r="A30" s="895"/>
      <c r="B30" s="24" t="s">
        <v>23</v>
      </c>
      <c r="C30" s="63" t="s">
        <v>484</v>
      </c>
      <c r="D30" s="24" t="s">
        <v>485</v>
      </c>
      <c r="E30" s="36" t="s">
        <v>11</v>
      </c>
      <c r="F30" s="60"/>
      <c r="G30" s="62"/>
      <c r="H30" s="62"/>
      <c r="I30" s="62"/>
    </row>
    <row r="31" spans="1:9" ht="18" customHeight="1">
      <c r="A31" s="895"/>
      <c r="B31" s="24" t="s">
        <v>23</v>
      </c>
      <c r="C31" s="63" t="s">
        <v>486</v>
      </c>
      <c r="D31" s="26"/>
      <c r="E31" s="36" t="s">
        <v>11</v>
      </c>
      <c r="F31" s="60"/>
      <c r="G31" s="62"/>
      <c r="H31" s="62"/>
      <c r="I31" s="62"/>
    </row>
    <row r="32" spans="1:9" ht="18" customHeight="1">
      <c r="A32" s="895"/>
      <c r="B32" s="24" t="s">
        <v>23</v>
      </c>
      <c r="C32" s="63" t="s">
        <v>487</v>
      </c>
      <c r="D32" s="24" t="s">
        <v>488</v>
      </c>
      <c r="E32" s="36" t="s">
        <v>11</v>
      </c>
      <c r="F32" s="60"/>
      <c r="G32" s="62"/>
      <c r="H32" s="62"/>
      <c r="I32" s="62"/>
    </row>
    <row r="33" spans="1:9" ht="18" customHeight="1">
      <c r="A33" s="896"/>
      <c r="B33" s="24" t="s">
        <v>23</v>
      </c>
      <c r="C33" s="63" t="s">
        <v>489</v>
      </c>
      <c r="D33" s="41"/>
      <c r="E33" s="36" t="s">
        <v>11</v>
      </c>
      <c r="F33" s="60"/>
      <c r="G33" s="62"/>
      <c r="H33" s="62"/>
      <c r="I33" s="62"/>
    </row>
    <row r="34" spans="1:9" ht="18" customHeight="1">
      <c r="A34" s="894">
        <v>7</v>
      </c>
      <c r="B34" s="24" t="s">
        <v>23</v>
      </c>
      <c r="C34" s="40" t="s">
        <v>490</v>
      </c>
      <c r="D34" s="41"/>
      <c r="E34" s="36" t="s">
        <v>11</v>
      </c>
      <c r="F34" s="60"/>
      <c r="G34" s="62"/>
      <c r="H34" s="62"/>
      <c r="I34" s="61" t="s">
        <v>491</v>
      </c>
    </row>
    <row r="35" spans="1:9" ht="18" customHeight="1">
      <c r="A35" s="895"/>
      <c r="B35" s="24" t="s">
        <v>23</v>
      </c>
      <c r="C35" s="63" t="s">
        <v>492</v>
      </c>
      <c r="D35" s="41"/>
      <c r="E35" s="36" t="s">
        <v>11</v>
      </c>
      <c r="F35" s="60"/>
      <c r="G35" s="62"/>
      <c r="H35" s="62"/>
      <c r="I35" s="61" t="s">
        <v>212</v>
      </c>
    </row>
    <row r="36" spans="1:9" ht="18" customHeight="1">
      <c r="A36" s="895"/>
      <c r="B36" s="24" t="s">
        <v>23</v>
      </c>
      <c r="C36" s="63" t="s">
        <v>493</v>
      </c>
      <c r="D36" s="24" t="s">
        <v>494</v>
      </c>
      <c r="E36" s="36" t="s">
        <v>11</v>
      </c>
      <c r="F36" s="60"/>
      <c r="G36" s="62"/>
      <c r="H36" s="62"/>
      <c r="I36" s="61" t="s">
        <v>495</v>
      </c>
    </row>
    <row r="37" spans="1:9" ht="18" customHeight="1">
      <c r="A37" s="896"/>
      <c r="B37" s="24" t="s">
        <v>23</v>
      </c>
      <c r="C37" s="63" t="s">
        <v>496</v>
      </c>
      <c r="D37" s="24" t="s">
        <v>494</v>
      </c>
      <c r="E37" s="36" t="s">
        <v>11</v>
      </c>
      <c r="F37" s="60"/>
      <c r="G37" s="62"/>
      <c r="H37" s="62"/>
      <c r="I37" s="62"/>
    </row>
    <row r="38" spans="1:9" ht="18" customHeight="1">
      <c r="A38" s="894">
        <v>8</v>
      </c>
      <c r="B38" s="24" t="s">
        <v>23</v>
      </c>
      <c r="C38" s="40" t="s">
        <v>497</v>
      </c>
      <c r="D38" s="41"/>
      <c r="E38" s="36" t="s">
        <v>11</v>
      </c>
      <c r="F38" s="60"/>
      <c r="G38" s="62"/>
      <c r="H38" s="62"/>
      <c r="I38" s="61" t="s">
        <v>498</v>
      </c>
    </row>
    <row r="39" spans="1:9" ht="18" customHeight="1">
      <c r="A39" s="895"/>
      <c r="B39" s="24" t="s">
        <v>23</v>
      </c>
      <c r="C39" s="63" t="s">
        <v>499</v>
      </c>
      <c r="D39" s="41"/>
      <c r="E39" s="36" t="s">
        <v>11</v>
      </c>
      <c r="F39" s="60"/>
      <c r="G39" s="62"/>
      <c r="H39" s="62"/>
      <c r="I39" s="61" t="s">
        <v>212</v>
      </c>
    </row>
    <row r="40" spans="1:9" ht="18" customHeight="1">
      <c r="A40" s="895"/>
      <c r="B40" s="24" t="s">
        <v>23</v>
      </c>
      <c r="C40" s="63" t="s">
        <v>500</v>
      </c>
      <c r="D40" s="41"/>
      <c r="E40" s="36" t="s">
        <v>11</v>
      </c>
      <c r="F40" s="60"/>
      <c r="G40" s="62"/>
      <c r="H40" s="62"/>
      <c r="I40" s="62"/>
    </row>
    <row r="41" spans="1:9" ht="18" customHeight="1">
      <c r="A41" s="895"/>
      <c r="B41" s="24" t="s">
        <v>23</v>
      </c>
      <c r="C41" s="63" t="s">
        <v>501</v>
      </c>
      <c r="D41" s="24" t="s">
        <v>502</v>
      </c>
      <c r="E41" s="36" t="s">
        <v>11</v>
      </c>
      <c r="F41" s="60"/>
      <c r="G41" s="62"/>
      <c r="H41" s="62"/>
      <c r="I41" s="62"/>
    </row>
    <row r="42" spans="1:9" ht="18" customHeight="1">
      <c r="A42" s="895"/>
      <c r="B42" s="24" t="s">
        <v>23</v>
      </c>
      <c r="C42" s="63" t="s">
        <v>503</v>
      </c>
      <c r="D42" s="24" t="s">
        <v>504</v>
      </c>
      <c r="E42" s="36" t="s">
        <v>11</v>
      </c>
      <c r="F42" s="60"/>
      <c r="G42" s="62"/>
      <c r="H42" s="62"/>
      <c r="I42" s="61" t="s">
        <v>505</v>
      </c>
    </row>
    <row r="43" spans="1:9" ht="18" customHeight="1">
      <c r="A43" s="895"/>
      <c r="B43" s="24" t="s">
        <v>23</v>
      </c>
      <c r="C43" s="63" t="s">
        <v>506</v>
      </c>
      <c r="D43" s="41"/>
      <c r="E43" s="36" t="s">
        <v>11</v>
      </c>
      <c r="F43" s="60"/>
      <c r="G43" s="62"/>
      <c r="H43" s="62"/>
      <c r="I43" s="62"/>
    </row>
    <row r="44" spans="1:9" ht="18" customHeight="1">
      <c r="A44" s="895"/>
      <c r="B44" s="24" t="s">
        <v>23</v>
      </c>
      <c r="C44" s="63" t="s">
        <v>507</v>
      </c>
      <c r="D44" s="24" t="s">
        <v>508</v>
      </c>
      <c r="E44" s="36" t="s">
        <v>11</v>
      </c>
      <c r="F44" s="60"/>
      <c r="G44" s="62"/>
      <c r="H44" s="62"/>
      <c r="I44" s="62"/>
    </row>
    <row r="45" spans="1:9" ht="18" customHeight="1">
      <c r="A45" s="895"/>
      <c r="B45" s="24" t="s">
        <v>23</v>
      </c>
      <c r="C45" s="63" t="s">
        <v>509</v>
      </c>
      <c r="D45" s="41"/>
      <c r="E45" s="36" t="s">
        <v>11</v>
      </c>
      <c r="F45" s="60"/>
      <c r="G45" s="62"/>
      <c r="H45" s="62"/>
      <c r="I45" s="62"/>
    </row>
    <row r="46" spans="1:9" ht="18" customHeight="1">
      <c r="A46" s="896"/>
      <c r="B46" s="24" t="s">
        <v>23</v>
      </c>
      <c r="C46" s="63" t="s">
        <v>510</v>
      </c>
      <c r="D46" s="24" t="s">
        <v>511</v>
      </c>
      <c r="E46" s="36" t="s">
        <v>11</v>
      </c>
      <c r="F46" s="60"/>
      <c r="G46" s="62"/>
      <c r="H46" s="62"/>
      <c r="I46" s="62"/>
    </row>
    <row r="47" spans="1:9" ht="18" customHeight="1">
      <c r="A47" s="894">
        <v>9</v>
      </c>
      <c r="B47" s="24" t="s">
        <v>23</v>
      </c>
      <c r="C47" s="40" t="s">
        <v>512</v>
      </c>
      <c r="D47" s="41"/>
      <c r="E47" s="36" t="s">
        <v>11</v>
      </c>
      <c r="F47" s="60"/>
      <c r="G47" s="62"/>
      <c r="H47" s="62"/>
      <c r="I47" s="61" t="s">
        <v>498</v>
      </c>
    </row>
    <row r="48" spans="1:9" ht="18" customHeight="1">
      <c r="A48" s="895"/>
      <c r="B48" s="24" t="s">
        <v>23</v>
      </c>
      <c r="C48" s="63" t="s">
        <v>513</v>
      </c>
      <c r="D48" s="41"/>
      <c r="E48" s="36" t="s">
        <v>11</v>
      </c>
      <c r="F48" s="60"/>
      <c r="G48" s="62"/>
      <c r="H48" s="62"/>
      <c r="I48" s="61" t="s">
        <v>212</v>
      </c>
    </row>
    <row r="49" spans="1:9" ht="18" customHeight="1">
      <c r="A49" s="895"/>
      <c r="B49" s="24" t="s">
        <v>23</v>
      </c>
      <c r="C49" s="63" t="s">
        <v>514</v>
      </c>
      <c r="D49" s="41"/>
      <c r="E49" s="36" t="s">
        <v>11</v>
      </c>
      <c r="F49" s="60"/>
      <c r="G49" s="62"/>
      <c r="H49" s="62"/>
      <c r="I49" s="62"/>
    </row>
    <row r="50" spans="1:9" ht="18" customHeight="1">
      <c r="A50" s="895"/>
      <c r="B50" s="24" t="s">
        <v>23</v>
      </c>
      <c r="C50" s="63" t="s">
        <v>515</v>
      </c>
      <c r="D50" s="24" t="s">
        <v>502</v>
      </c>
      <c r="E50" s="36" t="s">
        <v>11</v>
      </c>
      <c r="F50" s="60"/>
      <c r="G50" s="62"/>
      <c r="H50" s="62"/>
      <c r="I50" s="62"/>
    </row>
    <row r="51" spans="1:9" ht="18" customHeight="1">
      <c r="A51" s="895"/>
      <c r="B51" s="24" t="s">
        <v>23</v>
      </c>
      <c r="C51" s="63" t="s">
        <v>516</v>
      </c>
      <c r="D51" s="24" t="s">
        <v>517</v>
      </c>
      <c r="E51" s="36" t="s">
        <v>11</v>
      </c>
      <c r="F51" s="60"/>
      <c r="G51" s="62"/>
      <c r="H51" s="62"/>
      <c r="I51" s="61" t="s">
        <v>518</v>
      </c>
    </row>
    <row r="52" spans="1:9" ht="18" customHeight="1">
      <c r="A52" s="895"/>
      <c r="B52" s="24" t="s">
        <v>23</v>
      </c>
      <c r="C52" s="63" t="s">
        <v>519</v>
      </c>
      <c r="D52" s="26"/>
      <c r="E52" s="36" t="s">
        <v>11</v>
      </c>
      <c r="F52" s="60"/>
      <c r="G52" s="62"/>
      <c r="H52" s="62"/>
      <c r="I52" s="62"/>
    </row>
    <row r="53" spans="1:9" ht="18" customHeight="1">
      <c r="A53" s="895"/>
      <c r="B53" s="24" t="s">
        <v>23</v>
      </c>
      <c r="C53" s="63" t="s">
        <v>520</v>
      </c>
      <c r="D53" s="24" t="s">
        <v>508</v>
      </c>
      <c r="E53" s="36" t="s">
        <v>11</v>
      </c>
      <c r="F53" s="60"/>
      <c r="G53" s="62"/>
      <c r="H53" s="62"/>
      <c r="I53" s="62"/>
    </row>
    <row r="54" spans="1:9" ht="18" customHeight="1">
      <c r="A54" s="895"/>
      <c r="B54" s="24" t="s">
        <v>23</v>
      </c>
      <c r="C54" s="63" t="s">
        <v>521</v>
      </c>
      <c r="D54" s="26"/>
      <c r="E54" s="36" t="s">
        <v>11</v>
      </c>
      <c r="F54" s="60"/>
      <c r="G54" s="62"/>
      <c r="H54" s="62"/>
      <c r="I54" s="62"/>
    </row>
    <row r="55" spans="1:9" ht="18" customHeight="1">
      <c r="A55" s="896"/>
      <c r="B55" s="24" t="s">
        <v>23</v>
      </c>
      <c r="C55" s="63" t="s">
        <v>522</v>
      </c>
      <c r="D55" s="24" t="s">
        <v>523</v>
      </c>
      <c r="E55" s="36" t="s">
        <v>11</v>
      </c>
      <c r="F55" s="60"/>
      <c r="G55" s="62"/>
      <c r="H55" s="62"/>
      <c r="I55" s="62"/>
    </row>
    <row r="56" spans="1:9" ht="18" customHeight="1">
      <c r="A56" s="894">
        <v>10</v>
      </c>
      <c r="B56" s="24" t="s">
        <v>23</v>
      </c>
      <c r="C56" s="40" t="s">
        <v>524</v>
      </c>
      <c r="D56" s="26"/>
      <c r="E56" s="36" t="s">
        <v>11</v>
      </c>
      <c r="F56" s="60"/>
      <c r="G56" s="62"/>
      <c r="H56" s="62"/>
      <c r="I56" s="61" t="s">
        <v>498</v>
      </c>
    </row>
    <row r="57" spans="1:9" ht="18" customHeight="1">
      <c r="A57" s="895"/>
      <c r="B57" s="24" t="s">
        <v>23</v>
      </c>
      <c r="C57" s="63" t="s">
        <v>525</v>
      </c>
      <c r="D57" s="41"/>
      <c r="E57" s="36" t="s">
        <v>11</v>
      </c>
      <c r="F57" s="60"/>
      <c r="G57" s="62"/>
      <c r="H57" s="62"/>
      <c r="I57" s="61" t="s">
        <v>212</v>
      </c>
    </row>
    <row r="58" spans="1:9" ht="18" customHeight="1">
      <c r="A58" s="895"/>
      <c r="B58" s="24" t="s">
        <v>23</v>
      </c>
      <c r="C58" s="63" t="s">
        <v>526</v>
      </c>
      <c r="D58" s="41"/>
      <c r="E58" s="36" t="s">
        <v>11</v>
      </c>
      <c r="F58" s="60"/>
      <c r="G58" s="62"/>
      <c r="H58" s="62"/>
      <c r="I58" s="62"/>
    </row>
    <row r="59" spans="1:9" ht="18" customHeight="1">
      <c r="A59" s="895"/>
      <c r="B59" s="24" t="s">
        <v>23</v>
      </c>
      <c r="C59" s="63" t="s">
        <v>527</v>
      </c>
      <c r="D59" s="24" t="s">
        <v>502</v>
      </c>
      <c r="E59" s="36" t="s">
        <v>11</v>
      </c>
      <c r="F59" s="60"/>
      <c r="G59" s="62"/>
      <c r="H59" s="62"/>
      <c r="I59" s="62"/>
    </row>
    <row r="60" spans="1:9" ht="18" customHeight="1">
      <c r="A60" s="895"/>
      <c r="B60" s="24" t="s">
        <v>23</v>
      </c>
      <c r="C60" s="63" t="s">
        <v>528</v>
      </c>
      <c r="D60" s="24" t="s">
        <v>529</v>
      </c>
      <c r="E60" s="36" t="s">
        <v>11</v>
      </c>
      <c r="F60" s="60"/>
      <c r="G60" s="62"/>
      <c r="H60" s="62"/>
      <c r="I60" s="61" t="s">
        <v>530</v>
      </c>
    </row>
    <row r="61" spans="1:9" ht="18" customHeight="1">
      <c r="A61" s="895"/>
      <c r="B61" s="24" t="s">
        <v>23</v>
      </c>
      <c r="C61" s="63" t="s">
        <v>531</v>
      </c>
      <c r="D61" s="41"/>
      <c r="E61" s="36" t="s">
        <v>11</v>
      </c>
      <c r="F61" s="60"/>
      <c r="G61" s="62"/>
      <c r="H61" s="62"/>
      <c r="I61" s="62"/>
    </row>
    <row r="62" spans="1:9" ht="18" customHeight="1">
      <c r="A62" s="895"/>
      <c r="B62" s="24" t="s">
        <v>23</v>
      </c>
      <c r="C62" s="63" t="s">
        <v>532</v>
      </c>
      <c r="D62" s="24" t="s">
        <v>508</v>
      </c>
      <c r="E62" s="36" t="s">
        <v>11</v>
      </c>
      <c r="F62" s="60"/>
      <c r="G62" s="62"/>
      <c r="H62" s="62"/>
      <c r="I62" s="62"/>
    </row>
    <row r="63" spans="1:9" ht="18" customHeight="1">
      <c r="A63" s="895"/>
      <c r="B63" s="24" t="s">
        <v>23</v>
      </c>
      <c r="C63" s="63" t="s">
        <v>533</v>
      </c>
      <c r="D63" s="41"/>
      <c r="E63" s="36" t="s">
        <v>11</v>
      </c>
      <c r="F63" s="60"/>
      <c r="G63" s="62"/>
      <c r="H63" s="62"/>
      <c r="I63" s="62"/>
    </row>
    <row r="64" spans="1:9" ht="18" customHeight="1">
      <c r="A64" s="896"/>
      <c r="B64" s="24" t="s">
        <v>23</v>
      </c>
      <c r="C64" s="63" t="s">
        <v>534</v>
      </c>
      <c r="D64" s="24" t="s">
        <v>535</v>
      </c>
      <c r="E64" s="36" t="s">
        <v>11</v>
      </c>
      <c r="F64" s="60"/>
      <c r="G64" s="62"/>
      <c r="H64" s="62"/>
      <c r="I64" s="62"/>
    </row>
    <row r="65" spans="1:9" ht="18" customHeight="1">
      <c r="A65" s="894">
        <v>11</v>
      </c>
      <c r="B65" s="24" t="s">
        <v>23</v>
      </c>
      <c r="C65" s="40" t="s">
        <v>536</v>
      </c>
      <c r="D65" s="41"/>
      <c r="E65" s="36" t="s">
        <v>11</v>
      </c>
      <c r="F65" s="60"/>
      <c r="G65" s="62"/>
      <c r="H65" s="62"/>
      <c r="I65" s="61" t="s">
        <v>498</v>
      </c>
    </row>
    <row r="66" spans="1:9" ht="18" customHeight="1">
      <c r="A66" s="895"/>
      <c r="B66" s="24" t="s">
        <v>23</v>
      </c>
      <c r="C66" s="63" t="s">
        <v>537</v>
      </c>
      <c r="D66" s="41"/>
      <c r="E66" s="36" t="s">
        <v>11</v>
      </c>
      <c r="F66" s="60"/>
      <c r="G66" s="62"/>
      <c r="H66" s="62"/>
      <c r="I66" s="61" t="s">
        <v>212</v>
      </c>
    </row>
    <row r="67" spans="1:9" ht="18" customHeight="1">
      <c r="A67" s="895"/>
      <c r="B67" s="24" t="s">
        <v>23</v>
      </c>
      <c r="C67" s="63" t="s">
        <v>538</v>
      </c>
      <c r="D67" s="41"/>
      <c r="E67" s="36" t="s">
        <v>11</v>
      </c>
      <c r="F67" s="60"/>
      <c r="G67" s="62"/>
      <c r="H67" s="62"/>
      <c r="I67" s="61" t="s">
        <v>539</v>
      </c>
    </row>
    <row r="68" spans="1:9" ht="18" customHeight="1">
      <c r="A68" s="895"/>
      <c r="B68" s="24" t="s">
        <v>23</v>
      </c>
      <c r="C68" s="63" t="s">
        <v>540</v>
      </c>
      <c r="D68" s="41"/>
      <c r="E68" s="36" t="s">
        <v>11</v>
      </c>
      <c r="F68" s="60"/>
      <c r="G68" s="62"/>
      <c r="H68" s="62"/>
      <c r="I68" s="62"/>
    </row>
    <row r="69" spans="1:9" ht="18" customHeight="1">
      <c r="A69" s="896"/>
      <c r="B69" s="24" t="s">
        <v>23</v>
      </c>
      <c r="C69" s="63" t="s">
        <v>541</v>
      </c>
      <c r="D69" s="41"/>
      <c r="E69" s="36" t="s">
        <v>11</v>
      </c>
      <c r="F69" s="60"/>
      <c r="G69" s="62"/>
      <c r="H69" s="62"/>
      <c r="I69" s="62"/>
    </row>
    <row r="70" spans="1:9" ht="18" customHeight="1">
      <c r="A70" s="894">
        <v>12</v>
      </c>
      <c r="B70" s="24" t="s">
        <v>23</v>
      </c>
      <c r="C70" s="40" t="s">
        <v>542</v>
      </c>
      <c r="D70" s="41"/>
      <c r="E70" s="36" t="s">
        <v>11</v>
      </c>
      <c r="F70" s="60"/>
      <c r="G70" s="62"/>
      <c r="H70" s="62"/>
      <c r="I70" s="62"/>
    </row>
    <row r="71" spans="1:9" ht="18" customHeight="1">
      <c r="A71" s="895"/>
      <c r="B71" s="24" t="s">
        <v>23</v>
      </c>
      <c r="C71" s="63" t="s">
        <v>543</v>
      </c>
      <c r="D71" s="24" t="s">
        <v>544</v>
      </c>
      <c r="E71" s="36" t="s">
        <v>11</v>
      </c>
      <c r="F71" s="60"/>
      <c r="G71" s="62"/>
      <c r="H71" s="62"/>
      <c r="I71" s="62"/>
    </row>
    <row r="72" spans="1:9" ht="18" customHeight="1">
      <c r="A72" s="895"/>
      <c r="B72" s="24" t="s">
        <v>23</v>
      </c>
      <c r="C72" s="63" t="s">
        <v>545</v>
      </c>
      <c r="D72" s="24" t="s">
        <v>546</v>
      </c>
      <c r="E72" s="36" t="s">
        <v>11</v>
      </c>
      <c r="F72" s="60"/>
      <c r="G72" s="62"/>
      <c r="H72" s="62"/>
      <c r="I72" s="62"/>
    </row>
    <row r="73" spans="1:9" ht="18" customHeight="1">
      <c r="A73" s="895"/>
      <c r="B73" s="24" t="s">
        <v>23</v>
      </c>
      <c r="C73" s="63" t="s">
        <v>547</v>
      </c>
      <c r="D73" s="24" t="s">
        <v>548</v>
      </c>
      <c r="E73" s="36" t="s">
        <v>11</v>
      </c>
      <c r="F73" s="60"/>
      <c r="G73" s="62"/>
      <c r="H73" s="62"/>
      <c r="I73" s="62"/>
    </row>
    <row r="74" spans="1:9" ht="18" customHeight="1">
      <c r="A74" s="895"/>
      <c r="B74" s="24" t="s">
        <v>23</v>
      </c>
      <c r="C74" s="63" t="s">
        <v>549</v>
      </c>
      <c r="D74" s="24" t="s">
        <v>550</v>
      </c>
      <c r="E74" s="36" t="s">
        <v>11</v>
      </c>
      <c r="F74" s="60"/>
      <c r="G74" s="62"/>
      <c r="H74" s="62"/>
      <c r="I74" s="62"/>
    </row>
    <row r="75" spans="1:9" ht="18" customHeight="1">
      <c r="A75" s="896"/>
      <c r="B75" s="24" t="s">
        <v>23</v>
      </c>
      <c r="C75" s="63" t="s">
        <v>551</v>
      </c>
      <c r="D75" s="24" t="s">
        <v>552</v>
      </c>
      <c r="E75" s="36" t="s">
        <v>11</v>
      </c>
      <c r="F75" s="60"/>
      <c r="G75" s="62"/>
      <c r="H75" s="62"/>
      <c r="I75" s="62"/>
    </row>
    <row r="76" spans="1:9" ht="18" customHeight="1">
      <c r="A76" s="894">
        <v>13</v>
      </c>
      <c r="B76" s="24" t="s">
        <v>23</v>
      </c>
      <c r="C76" s="40" t="s">
        <v>553</v>
      </c>
      <c r="D76" s="26"/>
      <c r="E76" s="36" t="s">
        <v>11</v>
      </c>
      <c r="F76" s="60"/>
      <c r="G76" s="62"/>
      <c r="H76" s="64"/>
      <c r="I76" s="62"/>
    </row>
    <row r="77" spans="1:9" ht="18" customHeight="1">
      <c r="A77" s="895"/>
      <c r="B77" s="24" t="s">
        <v>23</v>
      </c>
      <c r="C77" s="63" t="s">
        <v>554</v>
      </c>
      <c r="D77" s="24" t="s">
        <v>555</v>
      </c>
      <c r="E77" s="36" t="s">
        <v>11</v>
      </c>
      <c r="F77" s="60"/>
      <c r="G77" s="62"/>
      <c r="H77" s="64"/>
      <c r="I77" s="62"/>
    </row>
    <row r="78" spans="1:9" ht="18" customHeight="1">
      <c r="A78" s="895"/>
      <c r="B78" s="24" t="s">
        <v>23</v>
      </c>
      <c r="C78" s="63" t="s">
        <v>556</v>
      </c>
      <c r="D78" s="24" t="s">
        <v>557</v>
      </c>
      <c r="E78" s="36" t="s">
        <v>11</v>
      </c>
      <c r="F78" s="60"/>
      <c r="G78" s="62"/>
      <c r="H78" s="64"/>
      <c r="I78" s="62"/>
    </row>
    <row r="79" spans="1:9" ht="18" customHeight="1">
      <c r="A79" s="895"/>
      <c r="B79" s="24" t="s">
        <v>23</v>
      </c>
      <c r="C79" s="63" t="s">
        <v>558</v>
      </c>
      <c r="D79" s="24" t="s">
        <v>559</v>
      </c>
      <c r="E79" s="36" t="s">
        <v>11</v>
      </c>
      <c r="F79" s="60"/>
      <c r="G79" s="62"/>
      <c r="H79" s="64"/>
      <c r="I79" s="62"/>
    </row>
    <row r="80" spans="1:9" ht="18" customHeight="1">
      <c r="A80" s="896"/>
      <c r="B80" s="24" t="s">
        <v>23</v>
      </c>
      <c r="C80" s="63" t="s">
        <v>560</v>
      </c>
      <c r="D80" s="26"/>
      <c r="E80" s="36" t="s">
        <v>11</v>
      </c>
      <c r="F80" s="60"/>
      <c r="G80" s="62"/>
      <c r="H80" s="64"/>
      <c r="I80" s="62"/>
    </row>
    <row r="81" spans="1:9" ht="18" customHeight="1">
      <c r="A81" s="22">
        <v>14</v>
      </c>
      <c r="B81" s="24" t="s">
        <v>23</v>
      </c>
      <c r="C81" s="40" t="s">
        <v>561</v>
      </c>
      <c r="D81" s="26"/>
      <c r="E81" s="65"/>
      <c r="F81" s="60"/>
      <c r="G81" s="62"/>
      <c r="H81" s="62"/>
      <c r="I81" s="62"/>
    </row>
    <row r="82" spans="1:9" ht="18" customHeight="1">
      <c r="A82" s="894">
        <v>15</v>
      </c>
      <c r="B82" s="24" t="s">
        <v>23</v>
      </c>
      <c r="C82" s="40" t="s">
        <v>562</v>
      </c>
      <c r="D82" s="41"/>
      <c r="E82" s="36" t="s">
        <v>11</v>
      </c>
      <c r="F82" s="60"/>
      <c r="G82" s="62"/>
      <c r="H82" s="62"/>
      <c r="I82" s="62"/>
    </row>
    <row r="83" spans="1:9" ht="18" customHeight="1">
      <c r="A83" s="895"/>
      <c r="B83" s="24" t="s">
        <v>23</v>
      </c>
      <c r="C83" s="63" t="s">
        <v>563</v>
      </c>
      <c r="D83" s="24" t="s">
        <v>544</v>
      </c>
      <c r="E83" s="36" t="s">
        <v>11</v>
      </c>
      <c r="F83" s="60"/>
      <c r="G83" s="62"/>
      <c r="H83" s="62"/>
      <c r="I83" s="62"/>
    </row>
    <row r="84" spans="1:9" ht="18" customHeight="1">
      <c r="A84" s="895"/>
      <c r="B84" s="24" t="s">
        <v>23</v>
      </c>
      <c r="C84" s="63" t="s">
        <v>564</v>
      </c>
      <c r="D84" s="24" t="s">
        <v>546</v>
      </c>
      <c r="E84" s="36" t="s">
        <v>11</v>
      </c>
      <c r="F84" s="60"/>
      <c r="G84" s="62"/>
      <c r="H84" s="62"/>
      <c r="I84" s="62"/>
    </row>
    <row r="85" spans="1:9" ht="18" customHeight="1">
      <c r="A85" s="895"/>
      <c r="B85" s="24" t="s">
        <v>23</v>
      </c>
      <c r="C85" s="63" t="s">
        <v>565</v>
      </c>
      <c r="D85" s="24" t="s">
        <v>566</v>
      </c>
      <c r="E85" s="36" t="s">
        <v>11</v>
      </c>
      <c r="F85" s="60"/>
      <c r="G85" s="62"/>
      <c r="H85" s="62"/>
      <c r="I85" s="62"/>
    </row>
    <row r="86" spans="1:9" ht="18" customHeight="1">
      <c r="A86" s="895"/>
      <c r="B86" s="24" t="s">
        <v>23</v>
      </c>
      <c r="C86" s="63" t="s">
        <v>567</v>
      </c>
      <c r="D86" s="24" t="s">
        <v>568</v>
      </c>
      <c r="E86" s="36" t="s">
        <v>11</v>
      </c>
      <c r="F86" s="60"/>
      <c r="G86" s="62"/>
      <c r="H86" s="62"/>
      <c r="I86" s="62"/>
    </row>
    <row r="87" spans="1:9" ht="18" customHeight="1">
      <c r="A87" s="896"/>
      <c r="B87" s="24" t="s">
        <v>23</v>
      </c>
      <c r="C87" s="63" t="s">
        <v>569</v>
      </c>
      <c r="D87" s="24" t="s">
        <v>570</v>
      </c>
      <c r="E87" s="36" t="s">
        <v>11</v>
      </c>
      <c r="F87" s="60"/>
      <c r="G87" s="62"/>
      <c r="H87" s="62"/>
      <c r="I87" s="62"/>
    </row>
    <row r="88" spans="1:9" ht="18" customHeight="1">
      <c r="A88" s="894">
        <v>16</v>
      </c>
      <c r="B88" s="24" t="s">
        <v>23</v>
      </c>
      <c r="C88" s="40" t="s">
        <v>571</v>
      </c>
      <c r="D88" s="26"/>
      <c r="E88" s="36" t="s">
        <v>11</v>
      </c>
      <c r="F88" s="60"/>
      <c r="G88" s="62"/>
      <c r="H88" s="64"/>
      <c r="I88" s="61" t="s">
        <v>572</v>
      </c>
    </row>
    <row r="89" spans="1:9" ht="18" customHeight="1">
      <c r="A89" s="895"/>
      <c r="B89" s="24" t="s">
        <v>23</v>
      </c>
      <c r="C89" s="63" t="s">
        <v>573</v>
      </c>
      <c r="D89" s="26"/>
      <c r="E89" s="36" t="s">
        <v>11</v>
      </c>
      <c r="F89" s="60"/>
      <c r="G89" s="62"/>
      <c r="H89" s="64"/>
      <c r="I89" s="62"/>
    </row>
    <row r="90" spans="1:9" ht="18" customHeight="1">
      <c r="A90" s="895"/>
      <c r="B90" s="24" t="s">
        <v>23</v>
      </c>
      <c r="C90" s="63" t="s">
        <v>574</v>
      </c>
      <c r="D90" s="26"/>
      <c r="E90" s="36" t="s">
        <v>11</v>
      </c>
      <c r="F90" s="60"/>
      <c r="G90" s="62"/>
      <c r="H90" s="64"/>
      <c r="I90" s="62"/>
    </row>
    <row r="91" spans="1:9" ht="18" customHeight="1">
      <c r="A91" s="895"/>
      <c r="B91" s="24" t="s">
        <v>23</v>
      </c>
      <c r="C91" s="63" t="s">
        <v>575</v>
      </c>
      <c r="D91" s="24" t="s">
        <v>576</v>
      </c>
      <c r="E91" s="36" t="s">
        <v>11</v>
      </c>
      <c r="F91" s="60"/>
      <c r="G91" s="62"/>
      <c r="H91" s="64"/>
      <c r="I91" s="62"/>
    </row>
    <row r="92" spans="1:9" ht="18" customHeight="1">
      <c r="A92" s="896"/>
      <c r="B92" s="24" t="s">
        <v>23</v>
      </c>
      <c r="C92" s="63" t="s">
        <v>577</v>
      </c>
      <c r="D92" s="24" t="s">
        <v>578</v>
      </c>
      <c r="E92" s="36" t="s">
        <v>11</v>
      </c>
      <c r="F92" s="60"/>
      <c r="G92" s="62"/>
      <c r="H92" s="64"/>
      <c r="I92" s="61" t="s">
        <v>579</v>
      </c>
    </row>
    <row r="93" spans="1:9" ht="18" customHeight="1">
      <c r="A93" s="894">
        <v>17</v>
      </c>
      <c r="B93" s="24" t="s">
        <v>23</v>
      </c>
      <c r="C93" s="40" t="s">
        <v>580</v>
      </c>
      <c r="D93" s="41"/>
      <c r="E93" s="36" t="s">
        <v>11</v>
      </c>
      <c r="F93" s="60"/>
      <c r="G93" s="62"/>
      <c r="H93" s="64"/>
      <c r="I93" s="61" t="s">
        <v>572</v>
      </c>
    </row>
    <row r="94" spans="1:9" ht="18" customHeight="1">
      <c r="A94" s="895"/>
      <c r="B94" s="24" t="s">
        <v>23</v>
      </c>
      <c r="C94" s="63" t="s">
        <v>581</v>
      </c>
      <c r="D94" s="41"/>
      <c r="E94" s="36" t="s">
        <v>11</v>
      </c>
      <c r="F94" s="60"/>
      <c r="G94" s="62"/>
      <c r="H94" s="64"/>
      <c r="I94" s="62"/>
    </row>
    <row r="95" spans="1:9" ht="18" customHeight="1">
      <c r="A95" s="895"/>
      <c r="B95" s="24" t="s">
        <v>23</v>
      </c>
      <c r="C95" s="63" t="s">
        <v>582</v>
      </c>
      <c r="D95" s="26"/>
      <c r="E95" s="36" t="s">
        <v>11</v>
      </c>
      <c r="F95" s="60"/>
      <c r="G95" s="62"/>
      <c r="H95" s="64"/>
      <c r="I95" s="62"/>
    </row>
    <row r="96" spans="1:9" ht="18" customHeight="1">
      <c r="A96" s="895"/>
      <c r="B96" s="24" t="s">
        <v>23</v>
      </c>
      <c r="C96" s="63" t="s">
        <v>583</v>
      </c>
      <c r="D96" s="26"/>
      <c r="E96" s="36" t="s">
        <v>11</v>
      </c>
      <c r="F96" s="60"/>
      <c r="G96" s="62"/>
      <c r="H96" s="64"/>
      <c r="I96" s="62"/>
    </row>
    <row r="97" spans="1:9" ht="18" customHeight="1">
      <c r="A97" s="896"/>
      <c r="B97" s="24" t="s">
        <v>23</v>
      </c>
      <c r="C97" s="63" t="s">
        <v>584</v>
      </c>
      <c r="D97" s="26"/>
      <c r="E97" s="36" t="s">
        <v>11</v>
      </c>
      <c r="F97" s="60"/>
      <c r="G97" s="62"/>
      <c r="H97" s="64"/>
      <c r="I97" s="61" t="s">
        <v>579</v>
      </c>
    </row>
    <row r="98" spans="1:9" ht="18" customHeight="1">
      <c r="A98" s="22">
        <v>18</v>
      </c>
      <c r="B98" s="24" t="s">
        <v>23</v>
      </c>
      <c r="C98" s="40" t="s">
        <v>585</v>
      </c>
      <c r="D98" s="26"/>
      <c r="E98" s="65"/>
      <c r="F98" s="60"/>
      <c r="G98" s="62"/>
      <c r="H98" s="64"/>
      <c r="I98" s="62"/>
    </row>
    <row r="99" spans="1:9" ht="18" customHeight="1">
      <c r="A99" s="894">
        <v>19</v>
      </c>
      <c r="B99" s="24" t="s">
        <v>23</v>
      </c>
      <c r="C99" s="40" t="s">
        <v>586</v>
      </c>
      <c r="D99" s="41"/>
      <c r="E99" s="36" t="s">
        <v>11</v>
      </c>
      <c r="F99" s="60"/>
      <c r="G99" s="62"/>
      <c r="H99" s="64"/>
      <c r="I99" s="62"/>
    </row>
    <row r="100" spans="1:9" ht="18" customHeight="1">
      <c r="A100" s="895"/>
      <c r="B100" s="24" t="s">
        <v>23</v>
      </c>
      <c r="C100" s="63" t="s">
        <v>587</v>
      </c>
      <c r="D100" s="24" t="s">
        <v>544</v>
      </c>
      <c r="E100" s="36" t="s">
        <v>11</v>
      </c>
      <c r="F100" s="60"/>
      <c r="G100" s="62"/>
      <c r="H100" s="64"/>
      <c r="I100" s="62"/>
    </row>
    <row r="101" spans="1:9" ht="18" customHeight="1">
      <c r="A101" s="895"/>
      <c r="B101" s="24" t="s">
        <v>23</v>
      </c>
      <c r="C101" s="63" t="s">
        <v>588</v>
      </c>
      <c r="D101" s="24" t="s">
        <v>546</v>
      </c>
      <c r="E101" s="36" t="s">
        <v>11</v>
      </c>
      <c r="F101" s="60"/>
      <c r="G101" s="62"/>
      <c r="H101" s="64"/>
      <c r="I101" s="62"/>
    </row>
    <row r="102" spans="1:9" ht="18" customHeight="1">
      <c r="A102" s="895"/>
      <c r="B102" s="24" t="s">
        <v>23</v>
      </c>
      <c r="C102" s="63" t="s">
        <v>589</v>
      </c>
      <c r="D102" s="24" t="s">
        <v>566</v>
      </c>
      <c r="E102" s="36" t="s">
        <v>11</v>
      </c>
      <c r="F102" s="60"/>
      <c r="G102" s="62"/>
      <c r="H102" s="64"/>
      <c r="I102" s="62"/>
    </row>
    <row r="103" spans="1:9" ht="18" customHeight="1">
      <c r="A103" s="895"/>
      <c r="B103" s="24" t="s">
        <v>23</v>
      </c>
      <c r="C103" s="63" t="s">
        <v>590</v>
      </c>
      <c r="D103" s="24" t="s">
        <v>568</v>
      </c>
      <c r="E103" s="36" t="s">
        <v>11</v>
      </c>
      <c r="F103" s="60"/>
      <c r="G103" s="62"/>
      <c r="H103" s="64"/>
      <c r="I103" s="62"/>
    </row>
    <row r="104" spans="1:9" ht="18" customHeight="1">
      <c r="A104" s="896"/>
      <c r="B104" s="24" t="s">
        <v>23</v>
      </c>
      <c r="C104" s="63" t="s">
        <v>591</v>
      </c>
      <c r="D104" s="24" t="s">
        <v>570</v>
      </c>
      <c r="E104" s="36" t="s">
        <v>11</v>
      </c>
      <c r="F104" s="60"/>
      <c r="G104" s="62"/>
      <c r="H104" s="64"/>
      <c r="I104" s="62"/>
    </row>
    <row r="105" spans="1:9" ht="18" customHeight="1">
      <c r="A105" s="22">
        <v>73</v>
      </c>
      <c r="B105" s="24" t="s">
        <v>23</v>
      </c>
      <c r="C105" s="40" t="s">
        <v>592</v>
      </c>
      <c r="D105" s="41"/>
      <c r="E105" s="36" t="s">
        <v>11</v>
      </c>
      <c r="F105" s="60"/>
      <c r="G105" s="62"/>
      <c r="H105" s="64"/>
      <c r="I105" s="62"/>
    </row>
    <row r="106" spans="1:9" ht="18" customHeight="1">
      <c r="A106" s="22">
        <v>74</v>
      </c>
      <c r="B106" s="24" t="s">
        <v>23</v>
      </c>
      <c r="C106" s="63" t="s">
        <v>593</v>
      </c>
      <c r="D106" s="24" t="s">
        <v>594</v>
      </c>
      <c r="E106" s="36" t="s">
        <v>11</v>
      </c>
      <c r="F106" s="60"/>
      <c r="G106" s="62"/>
      <c r="H106" s="64"/>
      <c r="I106" s="62"/>
    </row>
    <row r="107" spans="1:9" ht="18" customHeight="1">
      <c r="A107" s="22">
        <v>75</v>
      </c>
      <c r="B107" s="24" t="s">
        <v>23</v>
      </c>
      <c r="C107" s="63" t="s">
        <v>595</v>
      </c>
      <c r="D107" s="24" t="s">
        <v>596</v>
      </c>
      <c r="E107" s="36" t="s">
        <v>11</v>
      </c>
      <c r="F107" s="60"/>
      <c r="G107" s="62"/>
      <c r="H107" s="64"/>
      <c r="I107" s="62"/>
    </row>
    <row r="108" spans="1:9" ht="18" customHeight="1">
      <c r="A108" s="22">
        <v>76</v>
      </c>
      <c r="B108" s="24" t="s">
        <v>23</v>
      </c>
      <c r="C108" s="63" t="s">
        <v>597</v>
      </c>
      <c r="D108" s="24" t="s">
        <v>598</v>
      </c>
      <c r="E108" s="36" t="s">
        <v>11</v>
      </c>
      <c r="F108" s="60"/>
      <c r="G108" s="62"/>
      <c r="H108" s="64"/>
      <c r="I108" s="62"/>
    </row>
    <row r="109" spans="1:9" ht="18" customHeight="1">
      <c r="A109" s="22">
        <v>77</v>
      </c>
      <c r="B109" s="24" t="s">
        <v>23</v>
      </c>
      <c r="C109" s="63" t="s">
        <v>599</v>
      </c>
      <c r="D109" s="24" t="s">
        <v>600</v>
      </c>
      <c r="E109" s="36" t="s">
        <v>11</v>
      </c>
      <c r="F109" s="60"/>
      <c r="G109" s="62"/>
      <c r="H109" s="64"/>
      <c r="I109" s="62"/>
    </row>
    <row r="110" spans="1:9" ht="18" customHeight="1">
      <c r="A110" s="894">
        <v>20</v>
      </c>
      <c r="B110" s="24" t="s">
        <v>23</v>
      </c>
      <c r="C110" s="40" t="s">
        <v>601</v>
      </c>
      <c r="D110" s="26"/>
      <c r="E110" s="36" t="s">
        <v>11</v>
      </c>
      <c r="F110" s="60"/>
      <c r="G110" s="62"/>
      <c r="H110" s="64"/>
      <c r="I110" s="61" t="s">
        <v>572</v>
      </c>
    </row>
    <row r="111" spans="1:9" ht="18" customHeight="1">
      <c r="A111" s="895"/>
      <c r="B111" s="24" t="s">
        <v>23</v>
      </c>
      <c r="C111" s="63" t="s">
        <v>602</v>
      </c>
      <c r="D111" s="26"/>
      <c r="E111" s="36" t="s">
        <v>11</v>
      </c>
      <c r="F111" s="60"/>
      <c r="G111" s="62"/>
      <c r="H111" s="64"/>
      <c r="I111" s="62"/>
    </row>
    <row r="112" spans="1:9" ht="18" customHeight="1">
      <c r="A112" s="895"/>
      <c r="B112" s="24" t="s">
        <v>23</v>
      </c>
      <c r="C112" s="63" t="s">
        <v>603</v>
      </c>
      <c r="D112" s="26"/>
      <c r="E112" s="36" t="s">
        <v>11</v>
      </c>
      <c r="F112" s="60"/>
      <c r="G112" s="62"/>
      <c r="H112" s="64"/>
      <c r="I112" s="62"/>
    </row>
    <row r="113" spans="1:9" ht="18" customHeight="1">
      <c r="A113" s="895"/>
      <c r="B113" s="24" t="s">
        <v>23</v>
      </c>
      <c r="C113" s="63" t="s">
        <v>604</v>
      </c>
      <c r="D113" s="24" t="s">
        <v>576</v>
      </c>
      <c r="E113" s="36" t="s">
        <v>11</v>
      </c>
      <c r="F113" s="60"/>
      <c r="G113" s="62"/>
      <c r="H113" s="64"/>
      <c r="I113" s="62"/>
    </row>
    <row r="114" spans="1:9" ht="18" customHeight="1">
      <c r="A114" s="896"/>
      <c r="B114" s="24" t="s">
        <v>23</v>
      </c>
      <c r="C114" s="63" t="s">
        <v>605</v>
      </c>
      <c r="D114" s="24" t="s">
        <v>578</v>
      </c>
      <c r="E114" s="36" t="s">
        <v>11</v>
      </c>
      <c r="F114" s="60"/>
      <c r="G114" s="62"/>
      <c r="H114" s="64"/>
      <c r="I114" s="61" t="s">
        <v>579</v>
      </c>
    </row>
    <row r="115" spans="1:9" ht="18" customHeight="1">
      <c r="A115" s="894">
        <v>21</v>
      </c>
      <c r="B115" s="24" t="s">
        <v>23</v>
      </c>
      <c r="C115" s="40" t="s">
        <v>606</v>
      </c>
      <c r="D115" s="41"/>
      <c r="E115" s="36" t="s">
        <v>11</v>
      </c>
      <c r="F115" s="60"/>
      <c r="G115" s="62"/>
      <c r="H115" s="64"/>
      <c r="I115" s="61" t="s">
        <v>572</v>
      </c>
    </row>
    <row r="116" spans="1:9" ht="18" customHeight="1">
      <c r="A116" s="895"/>
      <c r="B116" s="24" t="s">
        <v>23</v>
      </c>
      <c r="C116" s="63" t="s">
        <v>607</v>
      </c>
      <c r="D116" s="41"/>
      <c r="E116" s="36" t="s">
        <v>11</v>
      </c>
      <c r="F116" s="60"/>
      <c r="G116" s="23"/>
      <c r="H116" s="64"/>
      <c r="I116" s="62"/>
    </row>
    <row r="117" spans="1:9" ht="18" customHeight="1">
      <c r="A117" s="895"/>
      <c r="B117" s="24" t="s">
        <v>23</v>
      </c>
      <c r="C117" s="63" t="s">
        <v>608</v>
      </c>
      <c r="D117" s="26"/>
      <c r="E117" s="36" t="s">
        <v>11</v>
      </c>
      <c r="F117" s="60"/>
      <c r="G117" s="62"/>
      <c r="H117" s="64"/>
      <c r="I117" s="62"/>
    </row>
    <row r="118" spans="1:9" ht="18" customHeight="1">
      <c r="A118" s="895"/>
      <c r="B118" s="24" t="s">
        <v>23</v>
      </c>
      <c r="C118" s="63" t="s">
        <v>609</v>
      </c>
      <c r="D118" s="26"/>
      <c r="E118" s="36" t="s">
        <v>11</v>
      </c>
      <c r="F118" s="60"/>
      <c r="G118" s="62"/>
      <c r="H118" s="64"/>
      <c r="I118" s="62"/>
    </row>
    <row r="119" spans="1:9" ht="18" customHeight="1">
      <c r="A119" s="896"/>
      <c r="B119" s="24" t="s">
        <v>23</v>
      </c>
      <c r="C119" s="63" t="s">
        <v>610</v>
      </c>
      <c r="D119" s="26"/>
      <c r="E119" s="36" t="s">
        <v>11</v>
      </c>
      <c r="F119" s="60"/>
      <c r="G119" s="62"/>
      <c r="H119" s="64"/>
      <c r="I119" s="61" t="s">
        <v>579</v>
      </c>
    </row>
    <row r="120" spans="1:9" ht="18" customHeight="1">
      <c r="A120" s="894">
        <v>22</v>
      </c>
      <c r="B120" s="24" t="s">
        <v>23</v>
      </c>
      <c r="C120" s="40" t="s">
        <v>611</v>
      </c>
      <c r="D120" s="41"/>
      <c r="E120" s="36" t="s">
        <v>11</v>
      </c>
      <c r="F120" s="60"/>
      <c r="G120" s="62"/>
      <c r="H120" s="64"/>
      <c r="I120" s="61" t="s">
        <v>612</v>
      </c>
    </row>
    <row r="121" spans="1:9" ht="18" customHeight="1">
      <c r="A121" s="895"/>
      <c r="B121" s="24" t="s">
        <v>23</v>
      </c>
      <c r="C121" s="63" t="s">
        <v>613</v>
      </c>
      <c r="D121" s="41"/>
      <c r="E121" s="36" t="s">
        <v>11</v>
      </c>
      <c r="F121" s="60"/>
      <c r="G121" s="62"/>
      <c r="H121" s="64"/>
      <c r="I121" s="62"/>
    </row>
    <row r="122" spans="1:9" ht="18" customHeight="1">
      <c r="A122" s="895"/>
      <c r="B122" s="24" t="s">
        <v>23</v>
      </c>
      <c r="C122" s="63" t="s">
        <v>614</v>
      </c>
      <c r="D122" s="24" t="s">
        <v>615</v>
      </c>
      <c r="E122" s="36" t="s">
        <v>11</v>
      </c>
      <c r="F122" s="60"/>
      <c r="G122" s="62"/>
      <c r="H122" s="64"/>
      <c r="I122" s="62"/>
    </row>
    <row r="123" spans="1:9" ht="18" customHeight="1">
      <c r="A123" s="895"/>
      <c r="B123" s="24" t="s">
        <v>23</v>
      </c>
      <c r="C123" s="63" t="s">
        <v>616</v>
      </c>
      <c r="D123" s="24" t="s">
        <v>578</v>
      </c>
      <c r="E123" s="36" t="s">
        <v>11</v>
      </c>
      <c r="F123" s="60"/>
      <c r="G123" s="62"/>
      <c r="H123" s="64"/>
      <c r="I123" s="62"/>
    </row>
    <row r="124" spans="1:9" ht="18" customHeight="1">
      <c r="A124" s="895"/>
      <c r="B124" s="24" t="s">
        <v>23</v>
      </c>
      <c r="C124" s="63" t="s">
        <v>617</v>
      </c>
      <c r="D124" s="41"/>
      <c r="E124" s="36" t="s">
        <v>11</v>
      </c>
      <c r="F124" s="60"/>
      <c r="G124" s="62"/>
      <c r="H124" s="64"/>
      <c r="I124" s="62"/>
    </row>
    <row r="125" spans="1:9" ht="18" customHeight="1">
      <c r="A125" s="895"/>
      <c r="B125" s="24" t="s">
        <v>23</v>
      </c>
      <c r="C125" s="63" t="s">
        <v>618</v>
      </c>
      <c r="D125" s="41"/>
      <c r="E125" s="36" t="s">
        <v>11</v>
      </c>
      <c r="F125" s="60"/>
      <c r="G125" s="62"/>
      <c r="H125" s="64"/>
      <c r="I125" s="62"/>
    </row>
    <row r="126" spans="1:9" ht="18" customHeight="1">
      <c r="A126" s="895"/>
      <c r="B126" s="24" t="s">
        <v>23</v>
      </c>
      <c r="C126" s="63" t="s">
        <v>619</v>
      </c>
      <c r="D126" s="24" t="s">
        <v>615</v>
      </c>
      <c r="E126" s="36" t="s">
        <v>11</v>
      </c>
      <c r="F126" s="60"/>
      <c r="G126" s="62"/>
      <c r="H126" s="64"/>
      <c r="I126" s="62"/>
    </row>
    <row r="127" spans="1:9" ht="18" customHeight="1">
      <c r="A127" s="895"/>
      <c r="B127" s="24" t="s">
        <v>23</v>
      </c>
      <c r="C127" s="63" t="s">
        <v>620</v>
      </c>
      <c r="D127" s="24" t="s">
        <v>578</v>
      </c>
      <c r="E127" s="36" t="s">
        <v>11</v>
      </c>
      <c r="F127" s="60"/>
      <c r="G127" s="62"/>
      <c r="H127" s="64"/>
      <c r="I127" s="62"/>
    </row>
    <row r="128" spans="1:9" ht="18" customHeight="1">
      <c r="A128" s="895"/>
      <c r="B128" s="24" t="s">
        <v>23</v>
      </c>
      <c r="C128" s="63" t="s">
        <v>621</v>
      </c>
      <c r="D128" s="41"/>
      <c r="E128" s="36" t="s">
        <v>11</v>
      </c>
      <c r="F128" s="60"/>
      <c r="G128" s="62"/>
      <c r="H128" s="64"/>
      <c r="I128" s="62"/>
    </row>
    <row r="129" spans="1:9" ht="18" customHeight="1">
      <c r="A129" s="895"/>
      <c r="B129" s="24" t="s">
        <v>23</v>
      </c>
      <c r="C129" s="63" t="s">
        <v>622</v>
      </c>
      <c r="D129" s="41"/>
      <c r="E129" s="36" t="s">
        <v>11</v>
      </c>
      <c r="F129" s="60"/>
      <c r="G129" s="62"/>
      <c r="H129" s="64"/>
      <c r="I129" s="62"/>
    </row>
    <row r="130" spans="1:9" ht="18" customHeight="1">
      <c r="A130" s="895"/>
      <c r="B130" s="24" t="s">
        <v>23</v>
      </c>
      <c r="C130" s="63" t="s">
        <v>623</v>
      </c>
      <c r="D130" s="24" t="s">
        <v>615</v>
      </c>
      <c r="E130" s="36" t="s">
        <v>11</v>
      </c>
      <c r="F130" s="60"/>
      <c r="G130" s="62"/>
      <c r="H130" s="64"/>
      <c r="I130" s="62"/>
    </row>
    <row r="131" spans="1:9" ht="18" customHeight="1">
      <c r="A131" s="895"/>
      <c r="B131" s="24" t="s">
        <v>23</v>
      </c>
      <c r="C131" s="63" t="s">
        <v>624</v>
      </c>
      <c r="D131" s="24" t="s">
        <v>578</v>
      </c>
      <c r="E131" s="36" t="s">
        <v>11</v>
      </c>
      <c r="F131" s="60"/>
      <c r="G131" s="62"/>
      <c r="H131" s="64"/>
      <c r="I131" s="62"/>
    </row>
    <row r="132" spans="1:9" ht="18" customHeight="1">
      <c r="A132" s="895"/>
      <c r="B132" s="24" t="s">
        <v>23</v>
      </c>
      <c r="C132" s="63" t="s">
        <v>625</v>
      </c>
      <c r="D132" s="41"/>
      <c r="E132" s="36" t="s">
        <v>11</v>
      </c>
      <c r="F132" s="60"/>
      <c r="G132" s="62"/>
      <c r="H132" s="64"/>
      <c r="I132" s="62"/>
    </row>
    <row r="133" spans="1:9" ht="18" customHeight="1">
      <c r="A133" s="895"/>
      <c r="B133" s="24" t="s">
        <v>23</v>
      </c>
      <c r="C133" s="63" t="s">
        <v>626</v>
      </c>
      <c r="D133" s="41"/>
      <c r="E133" s="36" t="s">
        <v>11</v>
      </c>
      <c r="F133" s="60"/>
      <c r="G133" s="62"/>
      <c r="H133" s="64"/>
      <c r="I133" s="62"/>
    </row>
    <row r="134" spans="1:9" ht="18" customHeight="1">
      <c r="A134" s="895"/>
      <c r="B134" s="24" t="s">
        <v>23</v>
      </c>
      <c r="C134" s="63" t="s">
        <v>627</v>
      </c>
      <c r="D134" s="24" t="s">
        <v>615</v>
      </c>
      <c r="E134" s="36" t="s">
        <v>11</v>
      </c>
      <c r="F134" s="60"/>
      <c r="G134" s="62"/>
      <c r="H134" s="64"/>
      <c r="I134" s="62"/>
    </row>
    <row r="135" spans="1:9" ht="18" customHeight="1">
      <c r="A135" s="895"/>
      <c r="B135" s="24" t="s">
        <v>23</v>
      </c>
      <c r="C135" s="63" t="s">
        <v>628</v>
      </c>
      <c r="D135" s="24" t="s">
        <v>578</v>
      </c>
      <c r="E135" s="36" t="s">
        <v>11</v>
      </c>
      <c r="F135" s="60"/>
      <c r="G135" s="62"/>
      <c r="H135" s="64"/>
      <c r="I135" s="62"/>
    </row>
    <row r="136" spans="1:9" ht="18" customHeight="1">
      <c r="A136" s="895"/>
      <c r="B136" s="24" t="s">
        <v>23</v>
      </c>
      <c r="C136" s="63" t="s">
        <v>629</v>
      </c>
      <c r="D136" s="41"/>
      <c r="E136" s="36" t="s">
        <v>11</v>
      </c>
      <c r="F136" s="60"/>
      <c r="G136" s="62"/>
      <c r="H136" s="64"/>
      <c r="I136" s="62"/>
    </row>
    <row r="137" spans="1:9" ht="18" customHeight="1">
      <c r="A137" s="895"/>
      <c r="B137" s="24" t="s">
        <v>23</v>
      </c>
      <c r="C137" s="63" t="s">
        <v>630</v>
      </c>
      <c r="D137" s="24" t="s">
        <v>631</v>
      </c>
      <c r="E137" s="36" t="s">
        <v>11</v>
      </c>
      <c r="F137" s="60"/>
      <c r="G137" s="62"/>
      <c r="H137" s="64"/>
      <c r="I137" s="62"/>
    </row>
    <row r="138" spans="1:9" ht="18" customHeight="1">
      <c r="A138" s="895"/>
      <c r="B138" s="24" t="s">
        <v>23</v>
      </c>
      <c r="C138" s="63" t="s">
        <v>632</v>
      </c>
      <c r="D138" s="24" t="s">
        <v>633</v>
      </c>
      <c r="E138" s="36" t="s">
        <v>11</v>
      </c>
      <c r="F138" s="60"/>
      <c r="G138" s="62"/>
      <c r="H138" s="64"/>
      <c r="I138" s="62"/>
    </row>
    <row r="139" spans="1:9" ht="18" customHeight="1">
      <c r="A139" s="895"/>
      <c r="B139" s="24" t="s">
        <v>23</v>
      </c>
      <c r="C139" s="63" t="s">
        <v>634</v>
      </c>
      <c r="D139" s="24" t="s">
        <v>631</v>
      </c>
      <c r="E139" s="36" t="s">
        <v>11</v>
      </c>
      <c r="F139" s="60"/>
      <c r="G139" s="62"/>
      <c r="H139" s="64"/>
      <c r="I139" s="62"/>
    </row>
    <row r="140" spans="1:9" ht="18" customHeight="1">
      <c r="A140" s="895"/>
      <c r="B140" s="24" t="s">
        <v>23</v>
      </c>
      <c r="C140" s="63" t="s">
        <v>635</v>
      </c>
      <c r="D140" s="24" t="s">
        <v>636</v>
      </c>
      <c r="E140" s="36" t="s">
        <v>11</v>
      </c>
      <c r="F140" s="60"/>
      <c r="G140" s="62"/>
      <c r="H140" s="64"/>
      <c r="I140" s="62"/>
    </row>
    <row r="141" spans="1:9" ht="18" customHeight="1">
      <c r="A141" s="895"/>
      <c r="B141" s="24" t="s">
        <v>23</v>
      </c>
      <c r="C141" s="63" t="s">
        <v>637</v>
      </c>
      <c r="D141" s="24" t="s">
        <v>631</v>
      </c>
      <c r="E141" s="36" t="s">
        <v>11</v>
      </c>
      <c r="F141" s="60"/>
      <c r="G141" s="62"/>
      <c r="H141" s="64"/>
      <c r="I141" s="62"/>
    </row>
    <row r="142" spans="1:9" ht="18" customHeight="1">
      <c r="A142" s="895"/>
      <c r="B142" s="24" t="s">
        <v>23</v>
      </c>
      <c r="C142" s="63" t="s">
        <v>638</v>
      </c>
      <c r="D142" s="24" t="s">
        <v>639</v>
      </c>
      <c r="E142" s="36" t="s">
        <v>11</v>
      </c>
      <c r="F142" s="60"/>
      <c r="G142" s="62"/>
      <c r="H142" s="64"/>
      <c r="I142" s="62"/>
    </row>
    <row r="143" spans="1:9" ht="18" customHeight="1">
      <c r="A143" s="895"/>
      <c r="B143" s="24" t="s">
        <v>23</v>
      </c>
      <c r="C143" s="63" t="s">
        <v>640</v>
      </c>
      <c r="D143" s="24" t="s">
        <v>641</v>
      </c>
      <c r="E143" s="36" t="s">
        <v>11</v>
      </c>
      <c r="F143" s="60"/>
      <c r="G143" s="62"/>
      <c r="H143" s="64"/>
      <c r="I143" s="62"/>
    </row>
    <row r="144" spans="1:9" ht="18" customHeight="1">
      <c r="A144" s="895"/>
      <c r="B144" s="24" t="s">
        <v>23</v>
      </c>
      <c r="C144" s="63" t="s">
        <v>642</v>
      </c>
      <c r="D144" s="24" t="s">
        <v>643</v>
      </c>
      <c r="E144" s="36" t="s">
        <v>11</v>
      </c>
      <c r="F144" s="60"/>
      <c r="G144" s="62"/>
      <c r="H144" s="64"/>
      <c r="I144" s="62"/>
    </row>
    <row r="145" spans="1:9" ht="18" customHeight="1">
      <c r="A145" s="895"/>
      <c r="B145" s="24" t="s">
        <v>23</v>
      </c>
      <c r="C145" s="63" t="s">
        <v>644</v>
      </c>
      <c r="D145" s="24" t="s">
        <v>645</v>
      </c>
      <c r="E145" s="36" t="s">
        <v>11</v>
      </c>
      <c r="F145" s="60"/>
      <c r="G145" s="62"/>
      <c r="H145" s="64"/>
      <c r="I145" s="62"/>
    </row>
    <row r="146" spans="1:9" ht="18" customHeight="1">
      <c r="A146" s="895"/>
      <c r="B146" s="24" t="s">
        <v>23</v>
      </c>
      <c r="C146" s="63" t="s">
        <v>646</v>
      </c>
      <c r="D146" s="24" t="s">
        <v>647</v>
      </c>
      <c r="E146" s="36" t="s">
        <v>11</v>
      </c>
      <c r="F146" s="60"/>
      <c r="G146" s="62"/>
      <c r="H146" s="64"/>
      <c r="I146" s="62"/>
    </row>
    <row r="147" spans="1:9" ht="18" customHeight="1">
      <c r="A147" s="895"/>
      <c r="B147" s="24" t="s">
        <v>23</v>
      </c>
      <c r="C147" s="63" t="s">
        <v>648</v>
      </c>
      <c r="D147" s="24" t="s">
        <v>649</v>
      </c>
      <c r="E147" s="36" t="s">
        <v>11</v>
      </c>
      <c r="F147" s="60"/>
      <c r="G147" s="62"/>
      <c r="H147" s="64"/>
      <c r="I147" s="62"/>
    </row>
    <row r="148" spans="1:9" ht="18" customHeight="1">
      <c r="A148" s="895"/>
      <c r="B148" s="24" t="s">
        <v>23</v>
      </c>
      <c r="C148" s="63" t="s">
        <v>650</v>
      </c>
      <c r="D148" s="24" t="s">
        <v>647</v>
      </c>
      <c r="E148" s="36" t="s">
        <v>11</v>
      </c>
      <c r="F148" s="60"/>
      <c r="G148" s="62"/>
      <c r="H148" s="64"/>
      <c r="I148" s="62"/>
    </row>
    <row r="149" spans="1:9" ht="18" customHeight="1">
      <c r="A149" s="895"/>
      <c r="B149" s="24" t="s">
        <v>23</v>
      </c>
      <c r="C149" s="63" t="s">
        <v>651</v>
      </c>
      <c r="D149" s="24" t="s">
        <v>647</v>
      </c>
      <c r="E149" s="36" t="s">
        <v>11</v>
      </c>
      <c r="F149" s="60"/>
      <c r="G149" s="62"/>
      <c r="H149" s="64"/>
      <c r="I149" s="62"/>
    </row>
    <row r="150" spans="1:9" ht="18" customHeight="1">
      <c r="A150" s="895"/>
      <c r="B150" s="24" t="s">
        <v>23</v>
      </c>
      <c r="C150" s="63" t="s">
        <v>652</v>
      </c>
      <c r="D150" s="24" t="s">
        <v>653</v>
      </c>
      <c r="E150" s="36" t="s">
        <v>11</v>
      </c>
      <c r="F150" s="60"/>
      <c r="G150" s="62"/>
      <c r="H150" s="64"/>
      <c r="I150" s="62"/>
    </row>
    <row r="151" spans="1:9" ht="18" customHeight="1">
      <c r="A151" s="895"/>
      <c r="B151" s="24" t="s">
        <v>23</v>
      </c>
      <c r="C151" s="63" t="s">
        <v>654</v>
      </c>
      <c r="D151" s="24" t="s">
        <v>647</v>
      </c>
      <c r="E151" s="36" t="s">
        <v>11</v>
      </c>
      <c r="F151" s="60"/>
      <c r="G151" s="62"/>
      <c r="H151" s="64"/>
      <c r="I151" s="62"/>
    </row>
    <row r="152" spans="1:9" ht="18" customHeight="1">
      <c r="A152" s="895"/>
      <c r="B152" s="24" t="s">
        <v>23</v>
      </c>
      <c r="C152" s="63" t="s">
        <v>655</v>
      </c>
      <c r="D152" s="24" t="s">
        <v>656</v>
      </c>
      <c r="E152" s="36" t="s">
        <v>11</v>
      </c>
      <c r="F152" s="60"/>
      <c r="G152" s="62"/>
      <c r="H152" s="64"/>
      <c r="I152" s="62"/>
    </row>
    <row r="153" spans="1:9" ht="18" customHeight="1">
      <c r="A153" s="895"/>
      <c r="B153" s="24" t="s">
        <v>23</v>
      </c>
      <c r="C153" s="63" t="s">
        <v>657</v>
      </c>
      <c r="D153" s="24" t="s">
        <v>658</v>
      </c>
      <c r="E153" s="36" t="s">
        <v>11</v>
      </c>
      <c r="F153" s="60"/>
      <c r="G153" s="62"/>
      <c r="H153" s="64"/>
      <c r="I153" s="62"/>
    </row>
    <row r="154" spans="1:9" ht="18" customHeight="1">
      <c r="A154" s="895"/>
      <c r="B154" s="24" t="s">
        <v>23</v>
      </c>
      <c r="C154" s="63" t="s">
        <v>659</v>
      </c>
      <c r="D154" s="24" t="s">
        <v>647</v>
      </c>
      <c r="E154" s="36" t="s">
        <v>11</v>
      </c>
      <c r="F154" s="60"/>
      <c r="G154" s="62"/>
      <c r="H154" s="64"/>
      <c r="I154" s="62"/>
    </row>
    <row r="155" spans="1:9" ht="18" customHeight="1">
      <c r="A155" s="895"/>
      <c r="B155" s="24" t="s">
        <v>23</v>
      </c>
      <c r="C155" s="63" t="s">
        <v>660</v>
      </c>
      <c r="D155" s="24" t="s">
        <v>661</v>
      </c>
      <c r="E155" s="36" t="s">
        <v>11</v>
      </c>
      <c r="F155" s="60"/>
      <c r="G155" s="62"/>
      <c r="H155" s="64"/>
      <c r="I155" s="62"/>
    </row>
    <row r="156" spans="1:9" ht="18" customHeight="1">
      <c r="A156" s="895"/>
      <c r="B156" s="24" t="s">
        <v>23</v>
      </c>
      <c r="C156" s="63" t="s">
        <v>662</v>
      </c>
      <c r="D156" s="24" t="s">
        <v>647</v>
      </c>
      <c r="E156" s="36" t="s">
        <v>11</v>
      </c>
      <c r="F156" s="60"/>
      <c r="G156" s="62"/>
      <c r="H156" s="64"/>
      <c r="I156" s="62"/>
    </row>
    <row r="157" spans="1:9" ht="18" customHeight="1">
      <c r="A157" s="895"/>
      <c r="B157" s="24" t="s">
        <v>23</v>
      </c>
      <c r="C157" s="63" t="s">
        <v>663</v>
      </c>
      <c r="D157" s="24" t="s">
        <v>664</v>
      </c>
      <c r="E157" s="36" t="s">
        <v>11</v>
      </c>
      <c r="F157" s="60"/>
      <c r="G157" s="62"/>
      <c r="H157" s="64"/>
      <c r="I157" s="62"/>
    </row>
    <row r="158" spans="1:9" ht="18" customHeight="1">
      <c r="A158" s="896"/>
      <c r="B158" s="24" t="s">
        <v>23</v>
      </c>
      <c r="C158" s="63" t="s">
        <v>665</v>
      </c>
      <c r="D158" s="24" t="s">
        <v>631</v>
      </c>
      <c r="E158" s="36" t="s">
        <v>11</v>
      </c>
      <c r="F158" s="60"/>
      <c r="G158" s="62"/>
      <c r="H158" s="64"/>
      <c r="I158" s="61" t="s">
        <v>666</v>
      </c>
    </row>
    <row r="159" spans="1:9" ht="18" customHeight="1">
      <c r="A159" s="22">
        <v>23</v>
      </c>
      <c r="B159" s="24" t="s">
        <v>23</v>
      </c>
      <c r="C159" s="40" t="s">
        <v>667</v>
      </c>
      <c r="D159" s="41"/>
      <c r="E159" s="36" t="s">
        <v>11</v>
      </c>
      <c r="F159" s="60"/>
      <c r="G159" s="62"/>
      <c r="H159" s="64"/>
      <c r="I159" s="62"/>
    </row>
    <row r="160" spans="1:9" ht="18" customHeight="1">
      <c r="A160" s="22">
        <v>24</v>
      </c>
      <c r="B160" s="24" t="s">
        <v>23</v>
      </c>
      <c r="C160" s="40" t="s">
        <v>668</v>
      </c>
      <c r="D160" s="41"/>
      <c r="E160" s="36" t="s">
        <v>11</v>
      </c>
      <c r="F160" s="26"/>
      <c r="G160" s="41"/>
      <c r="H160" s="41"/>
      <c r="I160" s="40" t="s">
        <v>669</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3"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30"/>
  <sheetViews>
    <sheetView topLeftCell="A181" zoomScale="85" zoomScaleNormal="85" workbookViewId="0">
      <selection activeCell="C44" sqref="C44:C47"/>
    </sheetView>
  </sheetViews>
  <sheetFormatPr defaultColWidth="9" defaultRowHeight="16.5"/>
  <cols>
    <col min="1" max="1" width="5.375" style="117" customWidth="1"/>
    <col min="2" max="2" width="9.5" style="117" customWidth="1"/>
    <col min="3" max="3" width="65.5" style="117" customWidth="1"/>
    <col min="4" max="4" width="25.125" style="117" customWidth="1"/>
    <col min="5" max="5" width="13.625" style="117" customWidth="1"/>
    <col min="6" max="6" width="16" style="117" customWidth="1"/>
    <col min="7" max="7" width="32.5" style="117" customWidth="1"/>
    <col min="8" max="8" width="19.125" style="117" customWidth="1"/>
    <col min="9" max="9" width="30.5" style="651" customWidth="1"/>
    <col min="10" max="10" width="9.125" style="116" customWidth="1"/>
    <col min="11" max="256" width="9" style="117" customWidth="1"/>
    <col min="257" max="16384" width="9" style="124"/>
  </cols>
  <sheetData>
    <row r="1" spans="1:10" ht="21.75" customHeight="1">
      <c r="A1" s="606"/>
      <c r="B1" s="607"/>
      <c r="C1" s="898" t="s">
        <v>2703</v>
      </c>
      <c r="D1" s="898"/>
      <c r="E1" s="608"/>
      <c r="F1" s="609" t="s">
        <v>5</v>
      </c>
      <c r="G1" s="436"/>
      <c r="H1" s="435"/>
      <c r="I1" s="434"/>
    </row>
    <row r="2" spans="1:10" ht="20.25" customHeight="1">
      <c r="A2" s="606"/>
      <c r="B2" s="607"/>
      <c r="C2" s="898"/>
      <c r="D2" s="898"/>
      <c r="E2" s="610" t="s">
        <v>6</v>
      </c>
      <c r="F2" s="611">
        <f>COUNTIF(E10:E193,"Not POR")</f>
        <v>0</v>
      </c>
      <c r="G2" s="612"/>
      <c r="H2" s="118"/>
      <c r="I2" s="119"/>
    </row>
    <row r="3" spans="1:10" ht="19.5" customHeight="1">
      <c r="A3" s="606"/>
      <c r="B3" s="607"/>
      <c r="C3" s="898"/>
      <c r="D3" s="898"/>
      <c r="E3" s="613" t="s">
        <v>8</v>
      </c>
      <c r="F3" s="611">
        <f>COUNTIF(E10:E193,"CHN validation")</f>
        <v>0</v>
      </c>
      <c r="G3" s="612"/>
      <c r="H3" s="118"/>
      <c r="I3" s="119"/>
    </row>
    <row r="4" spans="1:10" ht="18.75" customHeight="1">
      <c r="A4" s="606"/>
      <c r="B4" s="607"/>
      <c r="C4" s="898"/>
      <c r="D4" s="898"/>
      <c r="E4" s="614" t="s">
        <v>9</v>
      </c>
      <c r="F4" s="611">
        <f>COUNTIF(E10:E193,"New Item")</f>
        <v>0</v>
      </c>
      <c r="G4" s="612"/>
      <c r="H4" s="118"/>
      <c r="I4" s="119"/>
    </row>
    <row r="5" spans="1:10" ht="19.5" customHeight="1">
      <c r="A5" s="516"/>
      <c r="B5" s="607"/>
      <c r="C5" s="898"/>
      <c r="D5" s="898"/>
      <c r="E5" s="615" t="s">
        <v>7</v>
      </c>
      <c r="F5" s="611">
        <f>COUNTIF(E10:E193,"Pending update")</f>
        <v>0</v>
      </c>
      <c r="G5" s="616"/>
      <c r="H5" s="617"/>
      <c r="I5" s="618"/>
    </row>
    <row r="6" spans="1:10" ht="18.75" customHeight="1">
      <c r="A6" s="606"/>
      <c r="B6" s="607"/>
      <c r="C6" s="898"/>
      <c r="D6" s="898"/>
      <c r="E6" s="619" t="s">
        <v>10</v>
      </c>
      <c r="F6" s="611">
        <f>COUNTIF(E10:E193,"Modified")</f>
        <v>0</v>
      </c>
      <c r="G6" s="612"/>
      <c r="H6" s="118"/>
      <c r="I6" s="119"/>
    </row>
    <row r="7" spans="1:10" ht="17.25" customHeight="1">
      <c r="A7" s="606"/>
      <c r="B7" s="607"/>
      <c r="C7" s="898"/>
      <c r="D7" s="898"/>
      <c r="E7" s="620" t="s">
        <v>11</v>
      </c>
      <c r="F7" s="611">
        <f>COUNTIF(E10:E193,"Ready")</f>
        <v>184</v>
      </c>
      <c r="G7" s="612"/>
      <c r="H7" s="118"/>
      <c r="I7" s="119"/>
    </row>
    <row r="8" spans="1:10" ht="18.75" customHeight="1" thickBot="1">
      <c r="A8" s="621"/>
      <c r="B8" s="622"/>
      <c r="C8" s="898"/>
      <c r="D8" s="898"/>
      <c r="E8" s="623" t="s">
        <v>12</v>
      </c>
      <c r="F8" s="611">
        <f>COUNTIF(E10:E193,"Not ready")</f>
        <v>0</v>
      </c>
      <c r="G8" s="624"/>
      <c r="H8" s="625"/>
      <c r="I8" s="626"/>
    </row>
    <row r="9" spans="1:10" ht="53.85" customHeight="1">
      <c r="A9" s="627" t="s">
        <v>13</v>
      </c>
      <c r="B9" s="121" t="s">
        <v>14</v>
      </c>
      <c r="C9" s="628" t="s">
        <v>2075</v>
      </c>
      <c r="D9" s="629" t="s">
        <v>190</v>
      </c>
      <c r="E9" s="630" t="s">
        <v>17</v>
      </c>
      <c r="F9" s="630" t="s">
        <v>18</v>
      </c>
      <c r="G9" s="123" t="s">
        <v>451</v>
      </c>
      <c r="H9" s="123" t="s">
        <v>452</v>
      </c>
      <c r="I9" s="121" t="s">
        <v>1437</v>
      </c>
      <c r="J9" s="123" t="s">
        <v>2704</v>
      </c>
    </row>
    <row r="10" spans="1:10" ht="18" customHeight="1">
      <c r="A10" s="897">
        <v>1</v>
      </c>
      <c r="B10" s="631" t="s">
        <v>23</v>
      </c>
      <c r="C10" s="632" t="s">
        <v>2705</v>
      </c>
      <c r="D10" s="633"/>
      <c r="E10" s="634" t="s">
        <v>11</v>
      </c>
      <c r="F10" s="635"/>
      <c r="G10" s="596"/>
      <c r="H10" s="596"/>
      <c r="I10" s="438" t="s">
        <v>2706</v>
      </c>
      <c r="J10" s="636"/>
    </row>
    <row r="11" spans="1:10" ht="18" customHeight="1">
      <c r="A11" s="897"/>
      <c r="B11" s="631" t="s">
        <v>23</v>
      </c>
      <c r="C11" s="637" t="s">
        <v>2707</v>
      </c>
      <c r="D11" s="633"/>
      <c r="E11" s="634" t="s">
        <v>11</v>
      </c>
      <c r="F11" s="635"/>
      <c r="G11" s="596"/>
      <c r="H11" s="596"/>
      <c r="I11" s="438"/>
      <c r="J11" s="636"/>
    </row>
    <row r="12" spans="1:10" ht="18" customHeight="1">
      <c r="A12" s="897"/>
      <c r="B12" s="631" t="s">
        <v>23</v>
      </c>
      <c r="C12" s="638" t="s">
        <v>2708</v>
      </c>
      <c r="D12" s="633" t="s">
        <v>2709</v>
      </c>
      <c r="E12" s="634" t="s">
        <v>11</v>
      </c>
      <c r="F12" s="635"/>
      <c r="G12" s="596"/>
      <c r="H12" s="596"/>
      <c r="I12" s="438"/>
      <c r="J12" s="636"/>
    </row>
    <row r="13" spans="1:10" ht="18" customHeight="1">
      <c r="A13" s="897">
        <v>2</v>
      </c>
      <c r="B13" s="631" t="s">
        <v>23</v>
      </c>
      <c r="C13" s="632" t="s">
        <v>2710</v>
      </c>
      <c r="D13" s="633"/>
      <c r="E13" s="634" t="s">
        <v>11</v>
      </c>
      <c r="F13" s="635"/>
      <c r="G13" s="596"/>
      <c r="H13" s="596" t="s">
        <v>2711</v>
      </c>
      <c r="I13" s="639"/>
      <c r="J13" s="636"/>
    </row>
    <row r="14" spans="1:10" ht="18" customHeight="1">
      <c r="A14" s="897"/>
      <c r="B14" s="631" t="s">
        <v>23</v>
      </c>
      <c r="C14" s="638" t="s">
        <v>2708</v>
      </c>
      <c r="D14" s="633" t="s">
        <v>2712</v>
      </c>
      <c r="E14" s="634" t="s">
        <v>11</v>
      </c>
      <c r="F14" s="635"/>
      <c r="G14" s="438"/>
      <c r="H14" s="596"/>
      <c r="I14" s="438"/>
      <c r="J14" s="636"/>
    </row>
    <row r="15" spans="1:10" ht="18" customHeight="1">
      <c r="A15" s="897">
        <v>3</v>
      </c>
      <c r="B15" s="631" t="s">
        <v>23</v>
      </c>
      <c r="C15" s="632" t="s">
        <v>2713</v>
      </c>
      <c r="D15" s="633"/>
      <c r="E15" s="634" t="s">
        <v>11</v>
      </c>
      <c r="F15" s="640"/>
      <c r="G15" s="596" t="s">
        <v>2714</v>
      </c>
      <c r="H15" s="596"/>
      <c r="I15" s="639"/>
      <c r="J15" s="636"/>
    </row>
    <row r="16" spans="1:10" ht="18" customHeight="1">
      <c r="A16" s="897"/>
      <c r="B16" s="631" t="s">
        <v>23</v>
      </c>
      <c r="C16" s="638" t="s">
        <v>2708</v>
      </c>
      <c r="D16" s="633" t="s">
        <v>2715</v>
      </c>
      <c r="E16" s="634" t="s">
        <v>11</v>
      </c>
      <c r="F16" s="640"/>
      <c r="G16" s="596"/>
      <c r="H16" s="596"/>
      <c r="I16" s="641"/>
      <c r="J16" s="636"/>
    </row>
    <row r="17" spans="1:10" ht="18" customHeight="1">
      <c r="A17" s="897">
        <v>4</v>
      </c>
      <c r="B17" s="631" t="s">
        <v>23</v>
      </c>
      <c r="C17" s="632" t="s">
        <v>2716</v>
      </c>
      <c r="D17" s="633"/>
      <c r="E17" s="634" t="s">
        <v>11</v>
      </c>
      <c r="F17" s="642"/>
      <c r="G17" s="596"/>
      <c r="H17" s="643"/>
      <c r="I17" s="644" t="s">
        <v>2717</v>
      </c>
      <c r="J17" s="636"/>
    </row>
    <row r="18" spans="1:10" ht="18" customHeight="1">
      <c r="A18" s="897"/>
      <c r="B18" s="631" t="s">
        <v>23</v>
      </c>
      <c r="C18" s="638" t="s">
        <v>2708</v>
      </c>
      <c r="D18" s="633" t="s">
        <v>2709</v>
      </c>
      <c r="E18" s="634" t="s">
        <v>11</v>
      </c>
      <c r="F18" s="642"/>
      <c r="G18" s="596"/>
      <c r="H18" s="643"/>
      <c r="I18" s="644"/>
      <c r="J18" s="636"/>
    </row>
    <row r="19" spans="1:10" ht="18" customHeight="1">
      <c r="A19" s="899">
        <v>5</v>
      </c>
      <c r="B19" s="631" t="s">
        <v>2718</v>
      </c>
      <c r="C19" s="632" t="s">
        <v>2719</v>
      </c>
      <c r="D19" s="633"/>
      <c r="E19" s="634" t="s">
        <v>11</v>
      </c>
      <c r="F19" s="645"/>
      <c r="G19" s="646" t="s">
        <v>2720</v>
      </c>
      <c r="H19" s="645"/>
      <c r="I19" s="644" t="s">
        <v>2721</v>
      </c>
      <c r="J19" s="636"/>
    </row>
    <row r="20" spans="1:10">
      <c r="A20" s="899"/>
      <c r="B20" s="631" t="s">
        <v>23</v>
      </c>
      <c r="C20" s="637" t="s">
        <v>1764</v>
      </c>
      <c r="D20" s="633"/>
      <c r="E20" s="634" t="s">
        <v>11</v>
      </c>
      <c r="F20" s="645"/>
      <c r="G20" s="596"/>
      <c r="H20" s="645"/>
      <c r="I20" s="644"/>
      <c r="J20" s="636"/>
    </row>
    <row r="21" spans="1:10">
      <c r="A21" s="899"/>
      <c r="B21" s="631" t="s">
        <v>23</v>
      </c>
      <c r="C21" s="637" t="s">
        <v>1765</v>
      </c>
      <c r="D21" s="633"/>
      <c r="E21" s="634" t="s">
        <v>11</v>
      </c>
      <c r="F21" s="645"/>
      <c r="G21" s="596"/>
      <c r="H21" s="645"/>
      <c r="I21" s="644"/>
      <c r="J21" s="636"/>
    </row>
    <row r="22" spans="1:10">
      <c r="A22" s="899"/>
      <c r="B22" s="631" t="s">
        <v>23</v>
      </c>
      <c r="C22" s="637" t="s">
        <v>1766</v>
      </c>
      <c r="D22" s="633" t="s">
        <v>2722</v>
      </c>
      <c r="E22" s="634" t="s">
        <v>11</v>
      </c>
      <c r="F22" s="645"/>
      <c r="G22" s="596"/>
      <c r="H22" s="645"/>
      <c r="I22" s="644"/>
      <c r="J22" s="636"/>
    </row>
    <row r="23" spans="1:10">
      <c r="A23" s="899"/>
      <c r="B23" s="631" t="s">
        <v>23</v>
      </c>
      <c r="C23" s="637" t="s">
        <v>1767</v>
      </c>
      <c r="D23" s="633" t="s">
        <v>2722</v>
      </c>
      <c r="E23" s="634" t="s">
        <v>11</v>
      </c>
      <c r="F23" s="645"/>
      <c r="G23" s="596"/>
      <c r="H23" s="645"/>
      <c r="I23" s="644"/>
      <c r="J23" s="636"/>
    </row>
    <row r="24" spans="1:10">
      <c r="A24" s="899"/>
      <c r="B24" s="631" t="s">
        <v>23</v>
      </c>
      <c r="C24" s="637" t="s">
        <v>1768</v>
      </c>
      <c r="D24" s="633"/>
      <c r="E24" s="634" t="s">
        <v>11</v>
      </c>
      <c r="F24" s="645"/>
      <c r="G24" s="596"/>
      <c r="H24" s="645"/>
      <c r="I24" s="644"/>
      <c r="J24" s="636"/>
    </row>
    <row r="25" spans="1:10">
      <c r="A25" s="899"/>
      <c r="B25" s="631" t="s">
        <v>23</v>
      </c>
      <c r="C25" s="637" t="s">
        <v>1769</v>
      </c>
      <c r="D25" s="633" t="s">
        <v>2723</v>
      </c>
      <c r="E25" s="634" t="s">
        <v>11</v>
      </c>
      <c r="F25" s="645"/>
      <c r="G25" s="596"/>
      <c r="H25" s="645"/>
      <c r="I25" s="644"/>
      <c r="J25" s="636"/>
    </row>
    <row r="26" spans="1:10">
      <c r="A26" s="899"/>
      <c r="B26" s="631" t="s">
        <v>23</v>
      </c>
      <c r="C26" s="637" t="s">
        <v>1770</v>
      </c>
      <c r="D26" s="633"/>
      <c r="E26" s="634" t="s">
        <v>11</v>
      </c>
      <c r="F26" s="645"/>
      <c r="G26" s="596"/>
      <c r="H26" s="645"/>
      <c r="I26" s="644"/>
      <c r="J26" s="636"/>
    </row>
    <row r="27" spans="1:10">
      <c r="A27" s="899"/>
      <c r="B27" s="631" t="s">
        <v>23</v>
      </c>
      <c r="C27" s="637" t="s">
        <v>1771</v>
      </c>
      <c r="D27" s="633" t="s">
        <v>2723</v>
      </c>
      <c r="E27" s="634" t="s">
        <v>11</v>
      </c>
      <c r="F27" s="645"/>
      <c r="G27" s="596"/>
      <c r="H27" s="645"/>
      <c r="I27" s="644"/>
      <c r="J27" s="636"/>
    </row>
    <row r="28" spans="1:10">
      <c r="A28" s="899"/>
      <c r="B28" s="631" t="s">
        <v>23</v>
      </c>
      <c r="C28" s="637" t="s">
        <v>1772</v>
      </c>
      <c r="D28" s="633" t="s">
        <v>2724</v>
      </c>
      <c r="E28" s="634" t="s">
        <v>11</v>
      </c>
      <c r="F28" s="645"/>
      <c r="G28" s="596"/>
      <c r="H28" s="645"/>
      <c r="I28" s="644"/>
      <c r="J28" s="636"/>
    </row>
    <row r="29" spans="1:10">
      <c r="A29" s="899"/>
      <c r="B29" s="631" t="s">
        <v>23</v>
      </c>
      <c r="C29" s="637" t="s">
        <v>1773</v>
      </c>
      <c r="D29" s="633"/>
      <c r="E29" s="634" t="s">
        <v>11</v>
      </c>
      <c r="F29" s="645"/>
      <c r="G29" s="596"/>
      <c r="H29" s="645"/>
      <c r="I29" s="644"/>
      <c r="J29" s="636"/>
    </row>
    <row r="30" spans="1:10">
      <c r="A30" s="899"/>
      <c r="B30" s="631" t="s">
        <v>23</v>
      </c>
      <c r="C30" s="637" t="s">
        <v>1774</v>
      </c>
      <c r="D30" s="633"/>
      <c r="E30" s="634" t="s">
        <v>11</v>
      </c>
      <c r="F30" s="645"/>
      <c r="G30" s="596"/>
      <c r="H30" s="645"/>
      <c r="I30" s="644"/>
      <c r="J30" s="636"/>
    </row>
    <row r="31" spans="1:10">
      <c r="A31" s="899"/>
      <c r="B31" s="631" t="s">
        <v>23</v>
      </c>
      <c r="C31" s="637" t="s">
        <v>1775</v>
      </c>
      <c r="D31" s="633" t="s">
        <v>2722</v>
      </c>
      <c r="E31" s="634" t="s">
        <v>11</v>
      </c>
      <c r="F31" s="645"/>
      <c r="G31" s="596"/>
      <c r="H31" s="645"/>
      <c r="I31" s="644"/>
      <c r="J31" s="636"/>
    </row>
    <row r="32" spans="1:10">
      <c r="A32" s="899"/>
      <c r="B32" s="631" t="s">
        <v>23</v>
      </c>
      <c r="C32" s="637" t="s">
        <v>1776</v>
      </c>
      <c r="D32" s="633" t="s">
        <v>2722</v>
      </c>
      <c r="E32" s="634" t="s">
        <v>11</v>
      </c>
      <c r="F32" s="645"/>
      <c r="G32" s="596"/>
      <c r="H32" s="645"/>
      <c r="I32" s="644"/>
      <c r="J32" s="636"/>
    </row>
    <row r="33" spans="1:10">
      <c r="A33" s="899"/>
      <c r="B33" s="631" t="s">
        <v>23</v>
      </c>
      <c r="C33" s="637" t="s">
        <v>1777</v>
      </c>
      <c r="D33" s="633"/>
      <c r="E33" s="634" t="s">
        <v>11</v>
      </c>
      <c r="F33" s="645"/>
      <c r="G33" s="596"/>
      <c r="H33" s="596"/>
      <c r="I33" s="644"/>
      <c r="J33" s="636"/>
    </row>
    <row r="34" spans="1:10">
      <c r="A34" s="899"/>
      <c r="B34" s="631" t="s">
        <v>23</v>
      </c>
      <c r="C34" s="637" t="s">
        <v>1778</v>
      </c>
      <c r="D34" s="633" t="s">
        <v>2725</v>
      </c>
      <c r="E34" s="634" t="s">
        <v>11</v>
      </c>
      <c r="F34" s="645"/>
      <c r="G34" s="596"/>
      <c r="H34" s="645"/>
      <c r="I34" s="644"/>
      <c r="J34" s="636"/>
    </row>
    <row r="35" spans="1:10">
      <c r="A35" s="899"/>
      <c r="B35" s="631" t="s">
        <v>23</v>
      </c>
      <c r="C35" s="637" t="s">
        <v>1779</v>
      </c>
      <c r="D35" s="633"/>
      <c r="E35" s="634" t="s">
        <v>11</v>
      </c>
      <c r="F35" s="645"/>
      <c r="G35" s="596"/>
      <c r="H35" s="645"/>
      <c r="I35" s="644"/>
      <c r="J35" s="636"/>
    </row>
    <row r="36" spans="1:10">
      <c r="A36" s="899"/>
      <c r="B36" s="631" t="s">
        <v>23</v>
      </c>
      <c r="C36" s="637" t="s">
        <v>1780</v>
      </c>
      <c r="D36" s="633" t="s">
        <v>2725</v>
      </c>
      <c r="E36" s="634" t="s">
        <v>11</v>
      </c>
      <c r="F36" s="645"/>
      <c r="G36" s="596"/>
      <c r="H36" s="645"/>
      <c r="I36" s="644"/>
      <c r="J36" s="636"/>
    </row>
    <row r="37" spans="1:10">
      <c r="A37" s="899"/>
      <c r="B37" s="631" t="s">
        <v>23</v>
      </c>
      <c r="C37" s="637" t="s">
        <v>1781</v>
      </c>
      <c r="D37" s="633" t="s">
        <v>2724</v>
      </c>
      <c r="E37" s="634" t="s">
        <v>11</v>
      </c>
      <c r="F37" s="645"/>
      <c r="G37" s="596"/>
      <c r="H37" s="645"/>
      <c r="I37" s="644"/>
      <c r="J37" s="636"/>
    </row>
    <row r="38" spans="1:10">
      <c r="A38" s="899"/>
      <c r="B38" s="631"/>
      <c r="C38" s="637" t="s">
        <v>1761</v>
      </c>
      <c r="D38" s="633" t="s">
        <v>2726</v>
      </c>
      <c r="E38" s="634" t="s">
        <v>11</v>
      </c>
      <c r="F38" s="645"/>
      <c r="G38" s="596"/>
      <c r="H38" s="645"/>
      <c r="I38" s="644"/>
      <c r="J38" s="636"/>
    </row>
    <row r="39" spans="1:10">
      <c r="A39" s="899"/>
      <c r="B39" s="631" t="s">
        <v>23</v>
      </c>
      <c r="C39" s="637" t="s">
        <v>1759</v>
      </c>
      <c r="D39" s="633" t="s">
        <v>2727</v>
      </c>
      <c r="E39" s="634" t="s">
        <v>11</v>
      </c>
      <c r="F39" s="645"/>
      <c r="G39" s="596"/>
      <c r="H39" s="645"/>
      <c r="I39" s="644"/>
      <c r="J39" s="636"/>
    </row>
    <row r="40" spans="1:10" ht="14.25" customHeight="1">
      <c r="A40" s="899">
        <v>6</v>
      </c>
      <c r="B40" s="631" t="s">
        <v>23</v>
      </c>
      <c r="C40" s="632" t="s">
        <v>2728</v>
      </c>
      <c r="D40" s="633"/>
      <c r="E40" s="634" t="s">
        <v>11</v>
      </c>
      <c r="F40" s="645"/>
      <c r="G40" s="639" t="s">
        <v>2729</v>
      </c>
      <c r="H40" s="645"/>
      <c r="I40" s="644" t="s">
        <v>2730</v>
      </c>
      <c r="J40" s="636"/>
    </row>
    <row r="41" spans="1:10">
      <c r="A41" s="899"/>
      <c r="B41" s="631" t="s">
        <v>23</v>
      </c>
      <c r="C41" s="637" t="s">
        <v>1764</v>
      </c>
      <c r="D41" s="647"/>
      <c r="E41" s="634" t="s">
        <v>11</v>
      </c>
      <c r="F41" s="645"/>
      <c r="G41" s="596"/>
      <c r="H41" s="645"/>
      <c r="I41" s="644"/>
      <c r="J41" s="636"/>
    </row>
    <row r="42" spans="1:10">
      <c r="A42" s="899"/>
      <c r="B42" s="631" t="s">
        <v>23</v>
      </c>
      <c r="C42" s="637" t="s">
        <v>1765</v>
      </c>
      <c r="D42" s="647"/>
      <c r="E42" s="634" t="s">
        <v>11</v>
      </c>
      <c r="F42" s="645"/>
      <c r="G42" s="596"/>
      <c r="H42" s="645"/>
      <c r="I42" s="644"/>
      <c r="J42" s="636"/>
    </row>
    <row r="43" spans="1:10">
      <c r="A43" s="899"/>
      <c r="B43" s="631" t="s">
        <v>23</v>
      </c>
      <c r="C43" s="637" t="s">
        <v>1766</v>
      </c>
      <c r="D43" s="647" t="s">
        <v>2731</v>
      </c>
      <c r="E43" s="634" t="s">
        <v>11</v>
      </c>
      <c r="F43" s="645"/>
      <c r="G43" s="596"/>
      <c r="H43" s="645"/>
      <c r="I43" s="644"/>
      <c r="J43" s="636"/>
    </row>
    <row r="44" spans="1:10">
      <c r="A44" s="899"/>
      <c r="B44" s="631" t="s">
        <v>23</v>
      </c>
      <c r="C44" s="637" t="s">
        <v>1767</v>
      </c>
      <c r="D44" s="647" t="s">
        <v>2731</v>
      </c>
      <c r="E44" s="634" t="s">
        <v>11</v>
      </c>
      <c r="F44" s="645"/>
      <c r="G44" s="596"/>
      <c r="H44" s="645"/>
      <c r="I44" s="644"/>
      <c r="J44" s="636"/>
    </row>
    <row r="45" spans="1:10">
      <c r="A45" s="899"/>
      <c r="B45" s="631" t="s">
        <v>23</v>
      </c>
      <c r="C45" s="637" t="s">
        <v>1768</v>
      </c>
      <c r="D45" s="647"/>
      <c r="E45" s="634" t="s">
        <v>11</v>
      </c>
      <c r="F45" s="645"/>
      <c r="G45" s="596"/>
      <c r="H45" s="645"/>
      <c r="I45" s="644"/>
      <c r="J45" s="636"/>
    </row>
    <row r="46" spans="1:10">
      <c r="A46" s="899"/>
      <c r="B46" s="631" t="s">
        <v>23</v>
      </c>
      <c r="C46" s="637" t="s">
        <v>1769</v>
      </c>
      <c r="D46" s="647" t="s">
        <v>2732</v>
      </c>
      <c r="E46" s="634" t="s">
        <v>11</v>
      </c>
      <c r="F46" s="645"/>
      <c r="G46" s="596"/>
      <c r="H46" s="645"/>
      <c r="I46" s="644"/>
      <c r="J46" s="636"/>
    </row>
    <row r="47" spans="1:10">
      <c r="A47" s="899"/>
      <c r="B47" s="631" t="s">
        <v>23</v>
      </c>
      <c r="C47" s="637" t="s">
        <v>1770</v>
      </c>
      <c r="D47" s="647"/>
      <c r="E47" s="634" t="s">
        <v>11</v>
      </c>
      <c r="F47" s="645"/>
      <c r="G47" s="645"/>
      <c r="H47" s="645"/>
      <c r="I47" s="644"/>
      <c r="J47" s="636"/>
    </row>
    <row r="48" spans="1:10">
      <c r="A48" s="899"/>
      <c r="B48" s="631" t="s">
        <v>23</v>
      </c>
      <c r="C48" s="637" t="s">
        <v>1771</v>
      </c>
      <c r="D48" s="647" t="s">
        <v>2732</v>
      </c>
      <c r="E48" s="634" t="s">
        <v>11</v>
      </c>
      <c r="F48" s="645"/>
      <c r="G48" s="645"/>
      <c r="H48" s="645"/>
      <c r="I48" s="644"/>
      <c r="J48" s="636"/>
    </row>
    <row r="49" spans="1:10">
      <c r="A49" s="899"/>
      <c r="B49" s="631" t="s">
        <v>23</v>
      </c>
      <c r="C49" s="637" t="s">
        <v>1772</v>
      </c>
      <c r="D49" s="647" t="s">
        <v>2731</v>
      </c>
      <c r="E49" s="634" t="s">
        <v>11</v>
      </c>
      <c r="F49" s="645"/>
      <c r="G49" s="645"/>
      <c r="H49" s="645"/>
      <c r="I49" s="644"/>
      <c r="J49" s="636"/>
    </row>
    <row r="50" spans="1:10">
      <c r="A50" s="899"/>
      <c r="B50" s="631" t="s">
        <v>23</v>
      </c>
      <c r="C50" s="637" t="s">
        <v>1773</v>
      </c>
      <c r="D50" s="647"/>
      <c r="E50" s="634" t="s">
        <v>11</v>
      </c>
      <c r="F50" s="645"/>
      <c r="G50" s="645"/>
      <c r="H50" s="645"/>
      <c r="I50" s="644"/>
      <c r="J50" s="636"/>
    </row>
    <row r="51" spans="1:10">
      <c r="A51" s="899"/>
      <c r="B51" s="631" t="s">
        <v>23</v>
      </c>
      <c r="C51" s="637" t="s">
        <v>1774</v>
      </c>
      <c r="D51" s="647"/>
      <c r="E51" s="634" t="s">
        <v>11</v>
      </c>
      <c r="F51" s="645"/>
      <c r="G51" s="645"/>
      <c r="H51" s="645"/>
      <c r="I51" s="644"/>
      <c r="J51" s="636"/>
    </row>
    <row r="52" spans="1:10">
      <c r="A52" s="899"/>
      <c r="B52" s="631" t="s">
        <v>23</v>
      </c>
      <c r="C52" s="637" t="s">
        <v>1775</v>
      </c>
      <c r="D52" s="647" t="s">
        <v>2731</v>
      </c>
      <c r="E52" s="634" t="s">
        <v>11</v>
      </c>
      <c r="F52" s="645"/>
      <c r="G52" s="645"/>
      <c r="H52" s="645"/>
      <c r="I52" s="644"/>
      <c r="J52" s="636"/>
    </row>
    <row r="53" spans="1:10">
      <c r="A53" s="899"/>
      <c r="B53" s="631" t="s">
        <v>23</v>
      </c>
      <c r="C53" s="637" t="s">
        <v>1776</v>
      </c>
      <c r="D53" s="647" t="s">
        <v>2731</v>
      </c>
      <c r="E53" s="634" t="s">
        <v>11</v>
      </c>
      <c r="F53" s="645"/>
      <c r="G53" s="645"/>
      <c r="H53" s="645"/>
      <c r="I53" s="644"/>
      <c r="J53" s="636"/>
    </row>
    <row r="54" spans="1:10">
      <c r="A54" s="899"/>
      <c r="B54" s="631" t="s">
        <v>23</v>
      </c>
      <c r="C54" s="637" t="s">
        <v>1777</v>
      </c>
      <c r="D54" s="647"/>
      <c r="E54" s="634" t="s">
        <v>11</v>
      </c>
      <c r="F54" s="645"/>
      <c r="G54" s="645"/>
      <c r="H54" s="645"/>
      <c r="I54" s="644"/>
      <c r="J54" s="636"/>
    </row>
    <row r="55" spans="1:10">
      <c r="A55" s="899"/>
      <c r="B55" s="631" t="s">
        <v>23</v>
      </c>
      <c r="C55" s="637" t="s">
        <v>1778</v>
      </c>
      <c r="D55" s="647" t="s">
        <v>2733</v>
      </c>
      <c r="E55" s="634" t="s">
        <v>11</v>
      </c>
      <c r="F55" s="645"/>
      <c r="G55" s="645"/>
      <c r="H55" s="645"/>
      <c r="I55" s="644"/>
      <c r="J55" s="636"/>
    </row>
    <row r="56" spans="1:10">
      <c r="A56" s="899"/>
      <c r="B56" s="631" t="s">
        <v>23</v>
      </c>
      <c r="C56" s="637" t="s">
        <v>1779</v>
      </c>
      <c r="D56" s="647"/>
      <c r="E56" s="634" t="s">
        <v>11</v>
      </c>
      <c r="F56" s="645"/>
      <c r="G56" s="645"/>
      <c r="H56" s="645"/>
      <c r="I56" s="644"/>
      <c r="J56" s="636"/>
    </row>
    <row r="57" spans="1:10">
      <c r="A57" s="899"/>
      <c r="B57" s="631" t="s">
        <v>23</v>
      </c>
      <c r="C57" s="637" t="s">
        <v>1780</v>
      </c>
      <c r="D57" s="647" t="s">
        <v>2733</v>
      </c>
      <c r="E57" s="634" t="s">
        <v>11</v>
      </c>
      <c r="F57" s="645"/>
      <c r="G57" s="645"/>
      <c r="H57" s="645"/>
      <c r="I57" s="644"/>
      <c r="J57" s="636"/>
    </row>
    <row r="58" spans="1:10">
      <c r="A58" s="899"/>
      <c r="B58" s="631" t="s">
        <v>23</v>
      </c>
      <c r="C58" s="637" t="s">
        <v>1781</v>
      </c>
      <c r="D58" s="647" t="s">
        <v>2731</v>
      </c>
      <c r="E58" s="634" t="s">
        <v>11</v>
      </c>
      <c r="F58" s="645"/>
      <c r="G58" s="645"/>
      <c r="H58" s="645"/>
      <c r="I58" s="644"/>
      <c r="J58" s="636"/>
    </row>
    <row r="59" spans="1:10">
      <c r="A59" s="899"/>
      <c r="B59" s="631"/>
      <c r="C59" s="637" t="s">
        <v>1761</v>
      </c>
      <c r="D59" s="647" t="s">
        <v>2734</v>
      </c>
      <c r="E59" s="634" t="s">
        <v>11</v>
      </c>
      <c r="F59" s="645"/>
      <c r="G59" s="645"/>
      <c r="H59" s="645"/>
      <c r="I59" s="644"/>
      <c r="J59" s="636"/>
    </row>
    <row r="60" spans="1:10">
      <c r="A60" s="899"/>
      <c r="B60" s="631" t="s">
        <v>23</v>
      </c>
      <c r="C60" s="637" t="s">
        <v>1759</v>
      </c>
      <c r="D60" s="647" t="s">
        <v>2735</v>
      </c>
      <c r="E60" s="634" t="s">
        <v>11</v>
      </c>
      <c r="F60" s="645"/>
      <c r="G60" s="645"/>
      <c r="H60" s="645"/>
      <c r="I60" s="644"/>
      <c r="J60" s="636"/>
    </row>
    <row r="61" spans="1:10" ht="20.25" customHeight="1">
      <c r="A61" s="899">
        <v>7</v>
      </c>
      <c r="B61" s="631" t="s">
        <v>23</v>
      </c>
      <c r="C61" s="632" t="s">
        <v>2736</v>
      </c>
      <c r="D61" s="633"/>
      <c r="E61" s="634" t="s">
        <v>11</v>
      </c>
      <c r="F61" s="645"/>
      <c r="G61" s="639" t="s">
        <v>2737</v>
      </c>
      <c r="H61" s="645"/>
      <c r="I61" s="644" t="s">
        <v>2738</v>
      </c>
      <c r="J61" s="636"/>
    </row>
    <row r="62" spans="1:10">
      <c r="A62" s="899"/>
      <c r="B62" s="631" t="s">
        <v>23</v>
      </c>
      <c r="C62" s="637" t="s">
        <v>1764</v>
      </c>
      <c r="D62" s="647"/>
      <c r="E62" s="634" t="s">
        <v>11</v>
      </c>
      <c r="F62" s="645"/>
      <c r="G62" s="596"/>
      <c r="H62" s="645"/>
      <c r="I62" s="644"/>
      <c r="J62" s="636"/>
    </row>
    <row r="63" spans="1:10">
      <c r="A63" s="899"/>
      <c r="B63" s="631" t="s">
        <v>23</v>
      </c>
      <c r="C63" s="637" t="s">
        <v>1765</v>
      </c>
      <c r="D63" s="647"/>
      <c r="E63" s="634" t="s">
        <v>11</v>
      </c>
      <c r="F63" s="645"/>
      <c r="G63" s="596"/>
      <c r="H63" s="645"/>
      <c r="I63" s="644"/>
      <c r="J63" s="636"/>
    </row>
    <row r="64" spans="1:10">
      <c r="A64" s="899"/>
      <c r="B64" s="631" t="s">
        <v>23</v>
      </c>
      <c r="C64" s="637" t="s">
        <v>1766</v>
      </c>
      <c r="D64" s="647" t="s">
        <v>2739</v>
      </c>
      <c r="E64" s="634" t="s">
        <v>11</v>
      </c>
      <c r="F64" s="645"/>
      <c r="G64" s="596"/>
      <c r="H64" s="645"/>
      <c r="I64" s="644"/>
      <c r="J64" s="636"/>
    </row>
    <row r="65" spans="1:10">
      <c r="A65" s="899"/>
      <c r="B65" s="631" t="s">
        <v>23</v>
      </c>
      <c r="C65" s="637" t="s">
        <v>1767</v>
      </c>
      <c r="D65" s="647" t="s">
        <v>2739</v>
      </c>
      <c r="E65" s="634" t="s">
        <v>11</v>
      </c>
      <c r="F65" s="645"/>
      <c r="G65" s="596"/>
      <c r="H65" s="645"/>
      <c r="I65" s="644"/>
      <c r="J65" s="636"/>
    </row>
    <row r="66" spans="1:10">
      <c r="A66" s="899"/>
      <c r="B66" s="631" t="s">
        <v>23</v>
      </c>
      <c r="C66" s="637" t="s">
        <v>1768</v>
      </c>
      <c r="D66" s="647"/>
      <c r="E66" s="634" t="s">
        <v>11</v>
      </c>
      <c r="F66" s="645"/>
      <c r="G66" s="596"/>
      <c r="H66" s="645"/>
      <c r="I66" s="644"/>
      <c r="J66" s="636"/>
    </row>
    <row r="67" spans="1:10">
      <c r="A67" s="899"/>
      <c r="B67" s="631" t="s">
        <v>23</v>
      </c>
      <c r="C67" s="637" t="s">
        <v>1769</v>
      </c>
      <c r="D67" s="647" t="s">
        <v>2732</v>
      </c>
      <c r="E67" s="634" t="s">
        <v>11</v>
      </c>
      <c r="F67" s="645"/>
      <c r="G67" s="596"/>
      <c r="H67" s="645"/>
      <c r="I67" s="644"/>
      <c r="J67" s="636"/>
    </row>
    <row r="68" spans="1:10">
      <c r="A68" s="899"/>
      <c r="B68" s="631" t="s">
        <v>23</v>
      </c>
      <c r="C68" s="637" t="s">
        <v>1770</v>
      </c>
      <c r="D68" s="647"/>
      <c r="E68" s="634" t="s">
        <v>11</v>
      </c>
      <c r="F68" s="645"/>
      <c r="G68" s="596"/>
      <c r="H68" s="645"/>
      <c r="I68" s="644"/>
      <c r="J68" s="636"/>
    </row>
    <row r="69" spans="1:10">
      <c r="A69" s="899"/>
      <c r="B69" s="631" t="s">
        <v>23</v>
      </c>
      <c r="C69" s="637" t="s">
        <v>1771</v>
      </c>
      <c r="D69" s="647" t="s">
        <v>2732</v>
      </c>
      <c r="E69" s="634" t="s">
        <v>11</v>
      </c>
      <c r="F69" s="645"/>
      <c r="G69" s="596"/>
      <c r="H69" s="645"/>
      <c r="I69" s="644"/>
      <c r="J69" s="636"/>
    </row>
    <row r="70" spans="1:10">
      <c r="A70" s="899"/>
      <c r="B70" s="631" t="s">
        <v>23</v>
      </c>
      <c r="C70" s="637" t="s">
        <v>1772</v>
      </c>
      <c r="D70" s="647" t="s">
        <v>2740</v>
      </c>
      <c r="E70" s="634" t="s">
        <v>11</v>
      </c>
      <c r="F70" s="645"/>
      <c r="G70" s="596"/>
      <c r="H70" s="645"/>
      <c r="I70" s="644"/>
      <c r="J70" s="636"/>
    </row>
    <row r="71" spans="1:10">
      <c r="A71" s="899"/>
      <c r="B71" s="631" t="s">
        <v>23</v>
      </c>
      <c r="C71" s="637" t="s">
        <v>1773</v>
      </c>
      <c r="D71" s="647"/>
      <c r="E71" s="634" t="s">
        <v>11</v>
      </c>
      <c r="F71" s="645"/>
      <c r="G71" s="596"/>
      <c r="H71" s="645"/>
      <c r="I71" s="644"/>
      <c r="J71" s="636"/>
    </row>
    <row r="72" spans="1:10">
      <c r="A72" s="899"/>
      <c r="B72" s="631" t="s">
        <v>23</v>
      </c>
      <c r="C72" s="637" t="s">
        <v>1774</v>
      </c>
      <c r="D72" s="647"/>
      <c r="E72" s="634" t="s">
        <v>11</v>
      </c>
      <c r="F72" s="645"/>
      <c r="G72" s="596"/>
      <c r="H72" s="645"/>
      <c r="I72" s="644"/>
      <c r="J72" s="636"/>
    </row>
    <row r="73" spans="1:10">
      <c r="A73" s="899"/>
      <c r="B73" s="631" t="s">
        <v>23</v>
      </c>
      <c r="C73" s="637" t="s">
        <v>1775</v>
      </c>
      <c r="D73" s="647" t="s">
        <v>2739</v>
      </c>
      <c r="E73" s="634" t="s">
        <v>11</v>
      </c>
      <c r="F73" s="645"/>
      <c r="G73" s="596"/>
      <c r="H73" s="645"/>
      <c r="I73" s="644"/>
      <c r="J73" s="636"/>
    </row>
    <row r="74" spans="1:10">
      <c r="A74" s="899"/>
      <c r="B74" s="631" t="s">
        <v>23</v>
      </c>
      <c r="C74" s="637" t="s">
        <v>1776</v>
      </c>
      <c r="D74" s="647" t="s">
        <v>2739</v>
      </c>
      <c r="E74" s="634" t="s">
        <v>11</v>
      </c>
      <c r="F74" s="645"/>
      <c r="G74" s="596"/>
      <c r="H74" s="645"/>
      <c r="I74" s="644"/>
      <c r="J74" s="636"/>
    </row>
    <row r="75" spans="1:10">
      <c r="A75" s="899"/>
      <c r="B75" s="631" t="s">
        <v>23</v>
      </c>
      <c r="C75" s="637" t="s">
        <v>1777</v>
      </c>
      <c r="D75" s="647"/>
      <c r="E75" s="634" t="s">
        <v>11</v>
      </c>
      <c r="F75" s="645"/>
      <c r="G75" s="596"/>
      <c r="H75" s="645"/>
      <c r="I75" s="644"/>
      <c r="J75" s="636"/>
    </row>
    <row r="76" spans="1:10">
      <c r="A76" s="899"/>
      <c r="B76" s="631" t="s">
        <v>23</v>
      </c>
      <c r="C76" s="637" t="s">
        <v>1778</v>
      </c>
      <c r="D76" s="647" t="s">
        <v>2733</v>
      </c>
      <c r="E76" s="634" t="s">
        <v>11</v>
      </c>
      <c r="F76" s="645"/>
      <c r="G76" s="596"/>
      <c r="H76" s="645"/>
      <c r="I76" s="644"/>
      <c r="J76" s="636"/>
    </row>
    <row r="77" spans="1:10">
      <c r="A77" s="899"/>
      <c r="B77" s="631" t="s">
        <v>23</v>
      </c>
      <c r="C77" s="637" t="s">
        <v>1779</v>
      </c>
      <c r="D77" s="647"/>
      <c r="E77" s="634" t="s">
        <v>11</v>
      </c>
      <c r="F77" s="645"/>
      <c r="G77" s="596"/>
      <c r="H77" s="645"/>
      <c r="I77" s="644"/>
      <c r="J77" s="636"/>
    </row>
    <row r="78" spans="1:10">
      <c r="A78" s="899"/>
      <c r="B78" s="631" t="s">
        <v>23</v>
      </c>
      <c r="C78" s="637" t="s">
        <v>1780</v>
      </c>
      <c r="D78" s="647" t="s">
        <v>2733</v>
      </c>
      <c r="E78" s="634" t="s">
        <v>11</v>
      </c>
      <c r="F78" s="645"/>
      <c r="G78" s="596"/>
      <c r="H78" s="645"/>
      <c r="I78" s="644"/>
      <c r="J78" s="636"/>
    </row>
    <row r="79" spans="1:10">
      <c r="A79" s="899"/>
      <c r="B79" s="631" t="s">
        <v>23</v>
      </c>
      <c r="C79" s="637" t="s">
        <v>1781</v>
      </c>
      <c r="D79" s="647" t="s">
        <v>2740</v>
      </c>
      <c r="E79" s="634" t="s">
        <v>11</v>
      </c>
      <c r="F79" s="645"/>
      <c r="G79" s="596"/>
      <c r="H79" s="645"/>
      <c r="I79" s="644"/>
      <c r="J79" s="636"/>
    </row>
    <row r="80" spans="1:10">
      <c r="A80" s="899"/>
      <c r="B80" s="631"/>
      <c r="C80" s="637" t="s">
        <v>1761</v>
      </c>
      <c r="D80" s="647" t="s">
        <v>2734</v>
      </c>
      <c r="E80" s="634" t="s">
        <v>11</v>
      </c>
      <c r="F80" s="645"/>
      <c r="G80" s="596"/>
      <c r="H80" s="645"/>
      <c r="I80" s="644"/>
      <c r="J80" s="636"/>
    </row>
    <row r="81" spans="1:10">
      <c r="A81" s="899"/>
      <c r="B81" s="631" t="s">
        <v>23</v>
      </c>
      <c r="C81" s="638" t="s">
        <v>2741</v>
      </c>
      <c r="D81" s="647" t="s">
        <v>2735</v>
      </c>
      <c r="E81" s="634" t="s">
        <v>11</v>
      </c>
      <c r="F81" s="645"/>
      <c r="G81" s="596"/>
      <c r="H81" s="645"/>
      <c r="I81" s="644"/>
      <c r="J81" s="636"/>
    </row>
    <row r="82" spans="1:10" ht="20.25" customHeight="1">
      <c r="A82" s="899">
        <v>8</v>
      </c>
      <c r="B82" s="631" t="s">
        <v>23</v>
      </c>
      <c r="C82" s="632" t="s">
        <v>2742</v>
      </c>
      <c r="D82" s="633"/>
      <c r="E82" s="634" t="s">
        <v>11</v>
      </c>
      <c r="F82" s="645"/>
      <c r="G82" s="639" t="s">
        <v>2743</v>
      </c>
      <c r="H82" s="645"/>
      <c r="I82" s="644" t="s">
        <v>2744</v>
      </c>
      <c r="J82" s="636"/>
    </row>
    <row r="83" spans="1:10">
      <c r="A83" s="899"/>
      <c r="B83" s="631" t="s">
        <v>23</v>
      </c>
      <c r="C83" s="637" t="s">
        <v>1764</v>
      </c>
      <c r="D83" s="633"/>
      <c r="E83" s="634" t="s">
        <v>11</v>
      </c>
      <c r="F83" s="645"/>
      <c r="G83" s="596"/>
      <c r="H83" s="645"/>
      <c r="I83" s="644"/>
      <c r="J83" s="636"/>
    </row>
    <row r="84" spans="1:10">
      <c r="A84" s="899"/>
      <c r="B84" s="631" t="s">
        <v>23</v>
      </c>
      <c r="C84" s="637" t="s">
        <v>1765</v>
      </c>
      <c r="D84" s="633"/>
      <c r="E84" s="634" t="s">
        <v>11</v>
      </c>
      <c r="F84" s="645"/>
      <c r="G84" s="596"/>
      <c r="H84" s="645"/>
      <c r="I84" s="644"/>
      <c r="J84" s="636"/>
    </row>
    <row r="85" spans="1:10">
      <c r="A85" s="899"/>
      <c r="B85" s="631" t="s">
        <v>23</v>
      </c>
      <c r="C85" s="637" t="s">
        <v>1766</v>
      </c>
      <c r="D85" s="633" t="s">
        <v>2745</v>
      </c>
      <c r="E85" s="634" t="s">
        <v>11</v>
      </c>
      <c r="F85" s="645"/>
      <c r="G85" s="596"/>
      <c r="H85" s="645"/>
      <c r="I85" s="644"/>
      <c r="J85" s="636"/>
    </row>
    <row r="86" spans="1:10">
      <c r="A86" s="899"/>
      <c r="B86" s="631" t="s">
        <v>23</v>
      </c>
      <c r="C86" s="637" t="s">
        <v>1767</v>
      </c>
      <c r="D86" s="633" t="s">
        <v>2745</v>
      </c>
      <c r="E86" s="634" t="s">
        <v>11</v>
      </c>
      <c r="F86" s="645"/>
      <c r="G86" s="596"/>
      <c r="H86" s="645"/>
      <c r="I86" s="644"/>
      <c r="J86" s="636"/>
    </row>
    <row r="87" spans="1:10">
      <c r="A87" s="899"/>
      <c r="B87" s="631" t="s">
        <v>23</v>
      </c>
      <c r="C87" s="637" t="s">
        <v>1768</v>
      </c>
      <c r="D87" s="633"/>
      <c r="E87" s="634" t="s">
        <v>11</v>
      </c>
      <c r="F87" s="645"/>
      <c r="G87" s="596"/>
      <c r="H87" s="645"/>
      <c r="I87" s="644"/>
      <c r="J87" s="636"/>
    </row>
    <row r="88" spans="1:10">
      <c r="A88" s="899"/>
      <c r="B88" s="631" t="s">
        <v>23</v>
      </c>
      <c r="C88" s="637" t="s">
        <v>1769</v>
      </c>
      <c r="D88" s="633" t="s">
        <v>2746</v>
      </c>
      <c r="E88" s="634" t="s">
        <v>11</v>
      </c>
      <c r="F88" s="645"/>
      <c r="G88" s="596"/>
      <c r="H88" s="645"/>
      <c r="I88" s="644"/>
      <c r="J88" s="636"/>
    </row>
    <row r="89" spans="1:10">
      <c r="A89" s="899"/>
      <c r="B89" s="631" t="s">
        <v>23</v>
      </c>
      <c r="C89" s="637" t="s">
        <v>1770</v>
      </c>
      <c r="D89" s="633"/>
      <c r="E89" s="634" t="s">
        <v>11</v>
      </c>
      <c r="F89" s="645"/>
      <c r="G89" s="596"/>
      <c r="H89" s="645"/>
      <c r="I89" s="644"/>
      <c r="J89" s="636"/>
    </row>
    <row r="90" spans="1:10">
      <c r="A90" s="899"/>
      <c r="B90" s="631" t="s">
        <v>23</v>
      </c>
      <c r="C90" s="637" t="s">
        <v>1771</v>
      </c>
      <c r="D90" s="633" t="s">
        <v>2746</v>
      </c>
      <c r="E90" s="634" t="s">
        <v>11</v>
      </c>
      <c r="F90" s="645"/>
      <c r="G90" s="596"/>
      <c r="H90" s="645"/>
      <c r="I90" s="644"/>
      <c r="J90" s="636"/>
    </row>
    <row r="91" spans="1:10">
      <c r="A91" s="899"/>
      <c r="B91" s="631" t="s">
        <v>23</v>
      </c>
      <c r="C91" s="637" t="s">
        <v>1772</v>
      </c>
      <c r="D91" s="633" t="s">
        <v>2745</v>
      </c>
      <c r="E91" s="634" t="s">
        <v>11</v>
      </c>
      <c r="F91" s="645"/>
      <c r="G91" s="596"/>
      <c r="H91" s="645"/>
      <c r="I91" s="644"/>
      <c r="J91" s="636"/>
    </row>
    <row r="92" spans="1:10">
      <c r="A92" s="899"/>
      <c r="B92" s="631" t="s">
        <v>23</v>
      </c>
      <c r="C92" s="637" t="s">
        <v>1773</v>
      </c>
      <c r="D92" s="633"/>
      <c r="E92" s="634" t="s">
        <v>11</v>
      </c>
      <c r="F92" s="645"/>
      <c r="G92" s="596"/>
      <c r="H92" s="645"/>
      <c r="I92" s="644"/>
      <c r="J92" s="636"/>
    </row>
    <row r="93" spans="1:10">
      <c r="A93" s="899"/>
      <c r="B93" s="631" t="s">
        <v>23</v>
      </c>
      <c r="C93" s="637" t="s">
        <v>1774</v>
      </c>
      <c r="D93" s="633"/>
      <c r="E93" s="634" t="s">
        <v>11</v>
      </c>
      <c r="F93" s="645"/>
      <c r="G93" s="596"/>
      <c r="H93" s="645"/>
      <c r="I93" s="644"/>
      <c r="J93" s="636"/>
    </row>
    <row r="94" spans="1:10">
      <c r="A94" s="899"/>
      <c r="B94" s="631" t="s">
        <v>23</v>
      </c>
      <c r="C94" s="637" t="s">
        <v>1775</v>
      </c>
      <c r="D94" s="633" t="s">
        <v>2745</v>
      </c>
      <c r="E94" s="634" t="s">
        <v>11</v>
      </c>
      <c r="F94" s="645"/>
      <c r="G94" s="596"/>
      <c r="H94" s="645"/>
      <c r="I94" s="644"/>
      <c r="J94" s="636"/>
    </row>
    <row r="95" spans="1:10">
      <c r="A95" s="899"/>
      <c r="B95" s="631" t="s">
        <v>23</v>
      </c>
      <c r="C95" s="637" t="s">
        <v>1776</v>
      </c>
      <c r="D95" s="633" t="s">
        <v>2745</v>
      </c>
      <c r="E95" s="634" t="s">
        <v>11</v>
      </c>
      <c r="F95" s="645"/>
      <c r="G95" s="596"/>
      <c r="H95" s="645"/>
      <c r="I95" s="644"/>
      <c r="J95" s="636"/>
    </row>
    <row r="96" spans="1:10">
      <c r="A96" s="899"/>
      <c r="B96" s="631" t="s">
        <v>23</v>
      </c>
      <c r="C96" s="637" t="s">
        <v>1777</v>
      </c>
      <c r="D96" s="633"/>
      <c r="E96" s="634" t="s">
        <v>11</v>
      </c>
      <c r="F96" s="645"/>
      <c r="G96" s="596"/>
      <c r="H96" s="645"/>
      <c r="I96" s="644"/>
      <c r="J96" s="636"/>
    </row>
    <row r="97" spans="1:10">
      <c r="A97" s="899"/>
      <c r="B97" s="631" t="s">
        <v>23</v>
      </c>
      <c r="C97" s="637" t="s">
        <v>1778</v>
      </c>
      <c r="D97" s="633" t="s">
        <v>2747</v>
      </c>
      <c r="E97" s="634" t="s">
        <v>11</v>
      </c>
      <c r="F97" s="645"/>
      <c r="G97" s="596"/>
      <c r="H97" s="645"/>
      <c r="I97" s="644"/>
      <c r="J97" s="636"/>
    </row>
    <row r="98" spans="1:10">
      <c r="A98" s="899"/>
      <c r="B98" s="631" t="s">
        <v>23</v>
      </c>
      <c r="C98" s="637" t="s">
        <v>1779</v>
      </c>
      <c r="D98" s="633"/>
      <c r="E98" s="634" t="s">
        <v>11</v>
      </c>
      <c r="F98" s="645"/>
      <c r="G98" s="596"/>
      <c r="H98" s="645"/>
      <c r="I98" s="644"/>
      <c r="J98" s="636"/>
    </row>
    <row r="99" spans="1:10">
      <c r="A99" s="899"/>
      <c r="B99" s="631" t="s">
        <v>23</v>
      </c>
      <c r="C99" s="637" t="s">
        <v>1780</v>
      </c>
      <c r="D99" s="633" t="s">
        <v>2747</v>
      </c>
      <c r="E99" s="634" t="s">
        <v>11</v>
      </c>
      <c r="F99" s="645"/>
      <c r="G99" s="596"/>
      <c r="H99" s="645"/>
      <c r="I99" s="644"/>
      <c r="J99" s="636"/>
    </row>
    <row r="100" spans="1:10">
      <c r="A100" s="899"/>
      <c r="B100" s="631" t="s">
        <v>23</v>
      </c>
      <c r="C100" s="637" t="s">
        <v>1781</v>
      </c>
      <c r="D100" s="648" t="s">
        <v>2745</v>
      </c>
      <c r="E100" s="634" t="s">
        <v>11</v>
      </c>
      <c r="F100" s="645"/>
      <c r="G100" s="596"/>
      <c r="H100" s="645"/>
      <c r="I100" s="644"/>
      <c r="J100" s="636"/>
    </row>
    <row r="101" spans="1:10">
      <c r="A101" s="899"/>
      <c r="B101" s="631" t="s">
        <v>23</v>
      </c>
      <c r="C101" s="637" t="s">
        <v>1761</v>
      </c>
      <c r="D101" s="647" t="s">
        <v>2734</v>
      </c>
      <c r="E101" s="634" t="s">
        <v>11</v>
      </c>
      <c r="F101" s="645"/>
      <c r="G101" s="596"/>
      <c r="H101" s="645"/>
      <c r="I101" s="644"/>
      <c r="J101" s="636"/>
    </row>
    <row r="102" spans="1:10">
      <c r="A102" s="899"/>
      <c r="B102" s="631" t="s">
        <v>23</v>
      </c>
      <c r="C102" s="637" t="s">
        <v>1759</v>
      </c>
      <c r="D102" s="648" t="s">
        <v>2709</v>
      </c>
      <c r="E102" s="634" t="s">
        <v>11</v>
      </c>
      <c r="F102" s="645"/>
      <c r="G102" s="596"/>
      <c r="H102" s="645"/>
      <c r="I102" s="644"/>
      <c r="J102" s="636"/>
    </row>
    <row r="103" spans="1:10">
      <c r="A103" s="900">
        <v>9</v>
      </c>
      <c r="B103" s="631" t="s">
        <v>23</v>
      </c>
      <c r="C103" s="632" t="s">
        <v>2748</v>
      </c>
      <c r="D103" s="633"/>
      <c r="E103" s="634" t="s">
        <v>11</v>
      </c>
      <c r="F103" s="645"/>
      <c r="G103" s="596"/>
      <c r="H103" s="645"/>
      <c r="I103" s="644" t="s">
        <v>2749</v>
      </c>
      <c r="J103" s="636"/>
    </row>
    <row r="104" spans="1:10">
      <c r="A104" s="901"/>
      <c r="B104" s="631" t="s">
        <v>23</v>
      </c>
      <c r="C104" s="637" t="s">
        <v>2750</v>
      </c>
      <c r="D104" s="648"/>
      <c r="E104" s="634" t="s">
        <v>11</v>
      </c>
      <c r="F104" s="645"/>
      <c r="G104" s="596"/>
      <c r="H104" s="645"/>
      <c r="I104" s="644"/>
      <c r="J104" s="636"/>
    </row>
    <row r="105" spans="1:10">
      <c r="A105" s="902"/>
      <c r="B105" s="631" t="s">
        <v>23</v>
      </c>
      <c r="C105" s="637" t="s">
        <v>1759</v>
      </c>
      <c r="D105" s="648" t="s">
        <v>2709</v>
      </c>
      <c r="E105" s="634" t="s">
        <v>11</v>
      </c>
      <c r="F105" s="645"/>
      <c r="G105" s="596"/>
      <c r="H105" s="645"/>
      <c r="I105" s="644"/>
      <c r="J105" s="636"/>
    </row>
    <row r="106" spans="1:10" ht="18" customHeight="1">
      <c r="A106" s="897">
        <v>10</v>
      </c>
      <c r="B106" s="631" t="s">
        <v>23</v>
      </c>
      <c r="C106" s="632" t="s">
        <v>2751</v>
      </c>
      <c r="D106" s="648"/>
      <c r="E106" s="634" t="s">
        <v>11</v>
      </c>
      <c r="F106" s="640"/>
      <c r="G106" s="596" t="s">
        <v>2752</v>
      </c>
      <c r="H106" s="643"/>
      <c r="I106" s="644" t="s">
        <v>2753</v>
      </c>
      <c r="J106" s="636"/>
    </row>
    <row r="107" spans="1:10" ht="18" customHeight="1">
      <c r="A107" s="897"/>
      <c r="B107" s="631" t="s">
        <v>23</v>
      </c>
      <c r="C107" s="638" t="s">
        <v>2754</v>
      </c>
      <c r="D107" s="648" t="s">
        <v>2755</v>
      </c>
      <c r="E107" s="634" t="s">
        <v>11</v>
      </c>
      <c r="F107" s="640"/>
      <c r="G107" s="643"/>
      <c r="H107" s="643"/>
      <c r="I107" s="644"/>
      <c r="J107" s="636"/>
    </row>
    <row r="108" spans="1:10" ht="18" customHeight="1">
      <c r="A108" s="897">
        <v>11</v>
      </c>
      <c r="B108" s="631" t="s">
        <v>23</v>
      </c>
      <c r="C108" s="632" t="s">
        <v>2756</v>
      </c>
      <c r="D108" s="648"/>
      <c r="E108" s="634" t="s">
        <v>11</v>
      </c>
      <c r="F108" s="640"/>
      <c r="G108" s="643"/>
      <c r="H108" s="643"/>
      <c r="I108" s="644" t="s">
        <v>2757</v>
      </c>
      <c r="J108" s="636"/>
    </row>
    <row r="109" spans="1:10" ht="18" customHeight="1">
      <c r="A109" s="897"/>
      <c r="B109" s="631" t="s">
        <v>23</v>
      </c>
      <c r="C109" s="638" t="s">
        <v>2758</v>
      </c>
      <c r="D109" s="648" t="s">
        <v>2755</v>
      </c>
      <c r="E109" s="634" t="s">
        <v>11</v>
      </c>
      <c r="F109" s="640"/>
      <c r="G109" s="643"/>
      <c r="H109" s="643"/>
      <c r="I109" s="644"/>
      <c r="J109" s="636"/>
    </row>
    <row r="110" spans="1:10" ht="18" customHeight="1">
      <c r="A110" s="897"/>
      <c r="B110" s="631" t="s">
        <v>23</v>
      </c>
      <c r="C110" s="638" t="s">
        <v>2754</v>
      </c>
      <c r="D110" s="648" t="s">
        <v>2755</v>
      </c>
      <c r="E110" s="634" t="s">
        <v>11</v>
      </c>
      <c r="F110" s="640"/>
      <c r="G110" s="596"/>
      <c r="H110" s="643"/>
      <c r="I110" s="644"/>
      <c r="J110" s="636"/>
    </row>
    <row r="111" spans="1:10" ht="18" customHeight="1">
      <c r="A111" s="897">
        <v>12</v>
      </c>
      <c r="B111" s="631" t="s">
        <v>23</v>
      </c>
      <c r="C111" s="632" t="s">
        <v>2759</v>
      </c>
      <c r="D111" s="648"/>
      <c r="E111" s="634" t="s">
        <v>11</v>
      </c>
      <c r="F111" s="640"/>
      <c r="G111" s="596" t="s">
        <v>2760</v>
      </c>
      <c r="H111" s="643"/>
      <c r="I111" s="644" t="s">
        <v>2753</v>
      </c>
      <c r="J111" s="636"/>
    </row>
    <row r="112" spans="1:10" ht="18" customHeight="1">
      <c r="A112" s="897"/>
      <c r="B112" s="631" t="s">
        <v>23</v>
      </c>
      <c r="C112" s="638" t="s">
        <v>2754</v>
      </c>
      <c r="D112" s="648" t="s">
        <v>2755</v>
      </c>
      <c r="E112" s="634" t="s">
        <v>11</v>
      </c>
      <c r="F112" s="640"/>
      <c r="G112" s="643"/>
      <c r="H112" s="643"/>
      <c r="I112" s="644"/>
      <c r="J112" s="636"/>
    </row>
    <row r="113" spans="1:10" ht="18" customHeight="1">
      <c r="A113" s="897">
        <v>13</v>
      </c>
      <c r="B113" s="631" t="s">
        <v>23</v>
      </c>
      <c r="C113" s="632" t="s">
        <v>2761</v>
      </c>
      <c r="D113" s="648"/>
      <c r="E113" s="634" t="s">
        <v>11</v>
      </c>
      <c r="F113" s="640"/>
      <c r="G113" s="643"/>
      <c r="H113" s="643"/>
      <c r="I113" s="644" t="s">
        <v>2757</v>
      </c>
      <c r="J113" s="636"/>
    </row>
    <row r="114" spans="1:10" ht="18" customHeight="1">
      <c r="A114" s="897"/>
      <c r="B114" s="631" t="s">
        <v>23</v>
      </c>
      <c r="C114" s="638" t="s">
        <v>2758</v>
      </c>
      <c r="D114" s="648" t="s">
        <v>2755</v>
      </c>
      <c r="E114" s="634" t="s">
        <v>11</v>
      </c>
      <c r="F114" s="640"/>
      <c r="G114" s="643"/>
      <c r="H114" s="643"/>
      <c r="I114" s="644"/>
      <c r="J114" s="636"/>
    </row>
    <row r="115" spans="1:10" ht="18" customHeight="1">
      <c r="A115" s="897"/>
      <c r="B115" s="631" t="s">
        <v>23</v>
      </c>
      <c r="C115" s="638" t="s">
        <v>2754</v>
      </c>
      <c r="D115" s="648" t="s">
        <v>2755</v>
      </c>
      <c r="E115" s="634" t="s">
        <v>11</v>
      </c>
      <c r="F115" s="640"/>
      <c r="G115" s="643"/>
      <c r="H115" s="643"/>
      <c r="I115" s="644"/>
      <c r="J115" s="636"/>
    </row>
    <row r="116" spans="1:10" ht="18" customHeight="1">
      <c r="A116" s="897">
        <v>14</v>
      </c>
      <c r="B116" s="631" t="s">
        <v>23</v>
      </c>
      <c r="C116" s="632" t="s">
        <v>2762</v>
      </c>
      <c r="D116" s="648"/>
      <c r="E116" s="634" t="s">
        <v>11</v>
      </c>
      <c r="F116" s="640"/>
      <c r="G116" s="596" t="s">
        <v>2763</v>
      </c>
      <c r="H116" s="643"/>
      <c r="I116" s="644" t="s">
        <v>2753</v>
      </c>
      <c r="J116" s="636"/>
    </row>
    <row r="117" spans="1:10" ht="18" customHeight="1">
      <c r="A117" s="897"/>
      <c r="B117" s="631" t="s">
        <v>23</v>
      </c>
      <c r="C117" s="638" t="s">
        <v>2754</v>
      </c>
      <c r="D117" s="648" t="s">
        <v>2755</v>
      </c>
      <c r="E117" s="634" t="s">
        <v>11</v>
      </c>
      <c r="F117" s="640"/>
      <c r="G117" s="643"/>
      <c r="H117" s="643"/>
      <c r="I117" s="644"/>
      <c r="J117" s="636"/>
    </row>
    <row r="118" spans="1:10" ht="18" customHeight="1">
      <c r="A118" s="903">
        <v>15</v>
      </c>
      <c r="B118" s="631" t="s">
        <v>23</v>
      </c>
      <c r="C118" s="632" t="s">
        <v>2764</v>
      </c>
      <c r="D118" s="648"/>
      <c r="E118" s="634" t="s">
        <v>11</v>
      </c>
      <c r="F118" s="640"/>
      <c r="G118" s="643"/>
      <c r="H118" s="643"/>
      <c r="I118" s="644" t="s">
        <v>2757</v>
      </c>
      <c r="J118" s="636"/>
    </row>
    <row r="119" spans="1:10" ht="18" customHeight="1">
      <c r="A119" s="903"/>
      <c r="B119" s="631" t="s">
        <v>23</v>
      </c>
      <c r="C119" s="638" t="s">
        <v>2758</v>
      </c>
      <c r="D119" s="648" t="s">
        <v>2755</v>
      </c>
      <c r="E119" s="634" t="s">
        <v>11</v>
      </c>
      <c r="F119" s="640"/>
      <c r="G119" s="643"/>
      <c r="H119" s="643"/>
      <c r="I119" s="644"/>
      <c r="J119" s="636"/>
    </row>
    <row r="120" spans="1:10" ht="18" customHeight="1">
      <c r="A120" s="903"/>
      <c r="B120" s="631" t="s">
        <v>23</v>
      </c>
      <c r="C120" s="638" t="s">
        <v>2754</v>
      </c>
      <c r="D120" s="648" t="s">
        <v>2755</v>
      </c>
      <c r="E120" s="634" t="s">
        <v>11</v>
      </c>
      <c r="F120" s="640"/>
      <c r="G120" s="643"/>
      <c r="H120" s="643"/>
      <c r="I120" s="644"/>
      <c r="J120" s="636"/>
    </row>
    <row r="121" spans="1:10" ht="18" customHeight="1">
      <c r="A121" s="903">
        <v>16</v>
      </c>
      <c r="B121" s="631" t="s">
        <v>23</v>
      </c>
      <c r="C121" s="632" t="s">
        <v>2765</v>
      </c>
      <c r="D121" s="648"/>
      <c r="E121" s="634" t="s">
        <v>11</v>
      </c>
      <c r="F121" s="640"/>
      <c r="G121" s="643"/>
      <c r="H121" s="643"/>
      <c r="I121" s="644" t="s">
        <v>2766</v>
      </c>
      <c r="J121" s="636"/>
    </row>
    <row r="122" spans="1:10" ht="18" customHeight="1">
      <c r="A122" s="903"/>
      <c r="B122" s="631" t="s">
        <v>23</v>
      </c>
      <c r="C122" s="638" t="s">
        <v>2767</v>
      </c>
      <c r="D122" s="648" t="s">
        <v>2768</v>
      </c>
      <c r="E122" s="634" t="s">
        <v>11</v>
      </c>
      <c r="F122" s="640"/>
      <c r="G122" s="643"/>
      <c r="H122" s="643"/>
      <c r="I122" s="644"/>
      <c r="J122" s="636"/>
    </row>
    <row r="123" spans="1:10" ht="18" customHeight="1">
      <c r="A123" s="903"/>
      <c r="B123" s="631" t="s">
        <v>23</v>
      </c>
      <c r="C123" s="638" t="s">
        <v>2754</v>
      </c>
      <c r="D123" s="633" t="s">
        <v>2755</v>
      </c>
      <c r="E123" s="634" t="s">
        <v>11</v>
      </c>
      <c r="F123" s="640"/>
      <c r="G123" s="643"/>
      <c r="H123" s="643"/>
      <c r="I123" s="644"/>
      <c r="J123" s="636"/>
    </row>
    <row r="124" spans="1:10" ht="17.45" customHeight="1">
      <c r="A124" s="899">
        <v>17</v>
      </c>
      <c r="B124" s="631" t="s">
        <v>23</v>
      </c>
      <c r="C124" s="632" t="s">
        <v>2769</v>
      </c>
      <c r="D124" s="633"/>
      <c r="E124" s="634" t="s">
        <v>11</v>
      </c>
      <c r="F124" s="645"/>
      <c r="G124" s="639" t="s">
        <v>2770</v>
      </c>
      <c r="H124" s="645"/>
      <c r="I124" s="644" t="s">
        <v>2753</v>
      </c>
      <c r="J124" s="636"/>
    </row>
    <row r="125" spans="1:10" ht="17.45" customHeight="1">
      <c r="A125" s="899"/>
      <c r="B125" s="631" t="s">
        <v>23</v>
      </c>
      <c r="C125" s="638" t="s">
        <v>2754</v>
      </c>
      <c r="D125" s="633" t="s">
        <v>2755</v>
      </c>
      <c r="E125" s="634" t="s">
        <v>11</v>
      </c>
      <c r="F125" s="645"/>
      <c r="G125" s="645"/>
      <c r="H125" s="645"/>
      <c r="I125" s="649"/>
      <c r="J125" s="636"/>
    </row>
    <row r="126" spans="1:10" ht="17.45" customHeight="1">
      <c r="A126" s="899">
        <v>18</v>
      </c>
      <c r="B126" s="631" t="s">
        <v>23</v>
      </c>
      <c r="C126" s="632" t="s">
        <v>2771</v>
      </c>
      <c r="D126" s="633"/>
      <c r="E126" s="634" t="s">
        <v>11</v>
      </c>
      <c r="F126" s="645"/>
      <c r="G126" s="645"/>
      <c r="H126" s="645"/>
      <c r="I126" s="644" t="s">
        <v>2757</v>
      </c>
      <c r="J126" s="636"/>
    </row>
    <row r="127" spans="1:10" ht="17.45" customHeight="1">
      <c r="A127" s="899"/>
      <c r="B127" s="631" t="s">
        <v>23</v>
      </c>
      <c r="C127" s="638" t="s">
        <v>2758</v>
      </c>
      <c r="D127" s="633" t="s">
        <v>2755</v>
      </c>
      <c r="E127" s="634" t="s">
        <v>11</v>
      </c>
      <c r="F127" s="645"/>
      <c r="G127" s="645"/>
      <c r="H127" s="645"/>
      <c r="I127" s="649"/>
      <c r="J127" s="636"/>
    </row>
    <row r="128" spans="1:10" ht="17.45" customHeight="1">
      <c r="A128" s="899"/>
      <c r="B128" s="631" t="s">
        <v>23</v>
      </c>
      <c r="C128" s="638" t="s">
        <v>2754</v>
      </c>
      <c r="D128" s="633" t="s">
        <v>2755</v>
      </c>
      <c r="E128" s="634" t="s">
        <v>11</v>
      </c>
      <c r="F128" s="645"/>
      <c r="G128" s="645"/>
      <c r="H128" s="645"/>
      <c r="I128" s="649"/>
      <c r="J128" s="636"/>
    </row>
    <row r="129" spans="1:10" ht="18" customHeight="1">
      <c r="A129" s="904">
        <v>19</v>
      </c>
      <c r="B129" s="631" t="s">
        <v>23</v>
      </c>
      <c r="C129" s="632" t="s">
        <v>2772</v>
      </c>
      <c r="D129" s="633"/>
      <c r="E129" s="634" t="s">
        <v>11</v>
      </c>
      <c r="F129" s="640"/>
      <c r="G129" s="596" t="s">
        <v>2773</v>
      </c>
      <c r="H129" s="643"/>
      <c r="I129" s="644" t="s">
        <v>2753</v>
      </c>
      <c r="J129" s="636"/>
    </row>
    <row r="130" spans="1:10" ht="18" customHeight="1">
      <c r="A130" s="905"/>
      <c r="B130" s="631" t="s">
        <v>23</v>
      </c>
      <c r="C130" s="637" t="s">
        <v>1759</v>
      </c>
      <c r="D130" s="633" t="s">
        <v>2755</v>
      </c>
      <c r="E130" s="634" t="s">
        <v>11</v>
      </c>
      <c r="F130" s="640"/>
      <c r="G130" s="643"/>
      <c r="H130" s="643"/>
      <c r="I130" s="644"/>
      <c r="J130" s="636"/>
    </row>
    <row r="131" spans="1:10" ht="18" customHeight="1">
      <c r="A131" s="904">
        <v>20</v>
      </c>
      <c r="B131" s="631" t="s">
        <v>23</v>
      </c>
      <c r="C131" s="632" t="s">
        <v>2774</v>
      </c>
      <c r="D131" s="633"/>
      <c r="E131" s="634" t="s">
        <v>11</v>
      </c>
      <c r="F131" s="640"/>
      <c r="G131" s="643"/>
      <c r="H131" s="643"/>
      <c r="I131" s="644" t="s">
        <v>2757</v>
      </c>
      <c r="J131" s="636"/>
    </row>
    <row r="132" spans="1:10" ht="18" customHeight="1">
      <c r="A132" s="906"/>
      <c r="B132" s="631" t="s">
        <v>23</v>
      </c>
      <c r="C132" s="638" t="s">
        <v>2758</v>
      </c>
      <c r="D132" s="633" t="s">
        <v>2755</v>
      </c>
      <c r="E132" s="634" t="s">
        <v>11</v>
      </c>
      <c r="F132" s="640"/>
      <c r="G132" s="643"/>
      <c r="H132" s="643"/>
      <c r="I132" s="644"/>
      <c r="J132" s="636"/>
    </row>
    <row r="133" spans="1:10" ht="18" customHeight="1">
      <c r="A133" s="905"/>
      <c r="B133" s="631" t="s">
        <v>23</v>
      </c>
      <c r="C133" s="637" t="s">
        <v>1759</v>
      </c>
      <c r="D133" s="633" t="s">
        <v>2755</v>
      </c>
      <c r="E133" s="634" t="s">
        <v>11</v>
      </c>
      <c r="F133" s="640"/>
      <c r="G133" s="643"/>
      <c r="H133" s="643"/>
      <c r="I133" s="644"/>
      <c r="J133" s="636"/>
    </row>
    <row r="134" spans="1:10" ht="18" customHeight="1">
      <c r="A134" s="897">
        <v>21</v>
      </c>
      <c r="B134" s="631" t="s">
        <v>23</v>
      </c>
      <c r="C134" s="632" t="s">
        <v>2775</v>
      </c>
      <c r="D134" s="633"/>
      <c r="E134" s="634" t="s">
        <v>11</v>
      </c>
      <c r="F134" s="640"/>
      <c r="G134" s="643"/>
      <c r="H134" s="643"/>
      <c r="I134" s="644" t="s">
        <v>2776</v>
      </c>
      <c r="J134" s="636"/>
    </row>
    <row r="135" spans="1:10" ht="18" customHeight="1">
      <c r="A135" s="897"/>
      <c r="B135" s="631" t="s">
        <v>23</v>
      </c>
      <c r="C135" s="637" t="s">
        <v>1759</v>
      </c>
      <c r="D135" s="633" t="s">
        <v>2755</v>
      </c>
      <c r="E135" s="634" t="s">
        <v>11</v>
      </c>
      <c r="F135" s="640"/>
      <c r="G135" s="643"/>
      <c r="H135" s="643"/>
      <c r="I135" s="644"/>
      <c r="J135" s="636"/>
    </row>
    <row r="136" spans="1:10" ht="18" customHeight="1">
      <c r="A136" s="897">
        <v>22</v>
      </c>
      <c r="B136" s="631" t="s">
        <v>23</v>
      </c>
      <c r="C136" s="632" t="s">
        <v>2777</v>
      </c>
      <c r="D136" s="633"/>
      <c r="E136" s="634" t="s">
        <v>11</v>
      </c>
      <c r="F136" s="640"/>
      <c r="G136" s="643"/>
      <c r="H136" s="643"/>
      <c r="I136" s="644"/>
      <c r="J136" s="636"/>
    </row>
    <row r="137" spans="1:10" ht="18" customHeight="1">
      <c r="A137" s="897"/>
      <c r="B137" s="631" t="s">
        <v>23</v>
      </c>
      <c r="C137" s="637" t="s">
        <v>2033</v>
      </c>
      <c r="D137" s="633"/>
      <c r="E137" s="634" t="s">
        <v>11</v>
      </c>
      <c r="F137" s="640"/>
      <c r="G137" s="643"/>
      <c r="H137" s="643"/>
      <c r="I137" s="644"/>
      <c r="J137" s="636"/>
    </row>
    <row r="138" spans="1:10" ht="18" customHeight="1">
      <c r="A138" s="897"/>
      <c r="B138" s="631" t="s">
        <v>23</v>
      </c>
      <c r="C138" s="637" t="s">
        <v>2032</v>
      </c>
      <c r="D138" s="633"/>
      <c r="E138" s="634" t="s">
        <v>11</v>
      </c>
      <c r="F138" s="640"/>
      <c r="G138" s="643"/>
      <c r="H138" s="643"/>
      <c r="I138" s="644"/>
      <c r="J138" s="636"/>
    </row>
    <row r="139" spans="1:10" ht="18" customHeight="1">
      <c r="A139" s="897"/>
      <c r="B139" s="631" t="s">
        <v>23</v>
      </c>
      <c r="C139" s="637" t="s">
        <v>2031</v>
      </c>
      <c r="D139" s="633" t="s">
        <v>2778</v>
      </c>
      <c r="E139" s="634" t="s">
        <v>11</v>
      </c>
      <c r="F139" s="640"/>
      <c r="G139" s="643"/>
      <c r="H139" s="643"/>
      <c r="I139" s="644"/>
      <c r="J139" s="636"/>
    </row>
    <row r="140" spans="1:10" ht="18" customHeight="1">
      <c r="A140" s="897"/>
      <c r="B140" s="631" t="s">
        <v>23</v>
      </c>
      <c r="C140" s="637" t="s">
        <v>2030</v>
      </c>
      <c r="D140" s="633" t="s">
        <v>2779</v>
      </c>
      <c r="E140" s="634" t="s">
        <v>11</v>
      </c>
      <c r="F140" s="640"/>
      <c r="G140" s="643"/>
      <c r="H140" s="643"/>
      <c r="I140" s="644"/>
      <c r="J140" s="636"/>
    </row>
    <row r="141" spans="1:10" ht="18" customHeight="1">
      <c r="A141" s="897"/>
      <c r="B141" s="631" t="s">
        <v>23</v>
      </c>
      <c r="C141" s="637" t="s">
        <v>1759</v>
      </c>
      <c r="D141" s="633" t="s">
        <v>2755</v>
      </c>
      <c r="E141" s="634" t="s">
        <v>11</v>
      </c>
      <c r="F141" s="640"/>
      <c r="G141" s="643"/>
      <c r="H141" s="643"/>
      <c r="I141" s="644"/>
      <c r="J141" s="636"/>
    </row>
    <row r="142" spans="1:10" ht="18" customHeight="1">
      <c r="A142" s="897">
        <v>23</v>
      </c>
      <c r="B142" s="631" t="s">
        <v>23</v>
      </c>
      <c r="C142" s="632" t="s">
        <v>2780</v>
      </c>
      <c r="D142" s="633"/>
      <c r="E142" s="634" t="s">
        <v>11</v>
      </c>
      <c r="F142" s="640"/>
      <c r="G142" s="643"/>
      <c r="H142" s="643"/>
      <c r="I142" s="644" t="s">
        <v>2781</v>
      </c>
      <c r="J142" s="636"/>
    </row>
    <row r="143" spans="1:10" ht="18" customHeight="1">
      <c r="A143" s="897"/>
      <c r="B143" s="631" t="s">
        <v>23</v>
      </c>
      <c r="C143" s="638" t="s">
        <v>2708</v>
      </c>
      <c r="D143" s="633" t="s">
        <v>2709</v>
      </c>
      <c r="E143" s="634" t="s">
        <v>11</v>
      </c>
      <c r="F143" s="640"/>
      <c r="G143" s="643"/>
      <c r="H143" s="643"/>
      <c r="I143" s="644"/>
      <c r="J143" s="636"/>
    </row>
    <row r="144" spans="1:10" ht="18" customHeight="1">
      <c r="A144" s="897">
        <v>24</v>
      </c>
      <c r="B144" s="631" t="s">
        <v>23</v>
      </c>
      <c r="C144" s="632" t="s">
        <v>2782</v>
      </c>
      <c r="D144" s="633"/>
      <c r="E144" s="634" t="s">
        <v>11</v>
      </c>
      <c r="F144" s="642"/>
      <c r="G144" s="596" t="s">
        <v>2752</v>
      </c>
      <c r="H144" s="643"/>
      <c r="I144" s="644" t="s">
        <v>2783</v>
      </c>
      <c r="J144" s="636"/>
    </row>
    <row r="145" spans="1:10" ht="18" customHeight="1">
      <c r="A145" s="897"/>
      <c r="B145" s="631" t="s">
        <v>23</v>
      </c>
      <c r="C145" s="638" t="s">
        <v>2708</v>
      </c>
      <c r="D145" s="633" t="s">
        <v>2709</v>
      </c>
      <c r="E145" s="634" t="s">
        <v>11</v>
      </c>
      <c r="F145" s="642"/>
      <c r="G145" s="643"/>
      <c r="H145" s="643"/>
      <c r="I145" s="644"/>
      <c r="J145" s="636"/>
    </row>
    <row r="146" spans="1:10" ht="18" customHeight="1">
      <c r="A146" s="897">
        <v>25</v>
      </c>
      <c r="B146" s="631" t="s">
        <v>23</v>
      </c>
      <c r="C146" s="632" t="s">
        <v>2784</v>
      </c>
      <c r="D146" s="633"/>
      <c r="E146" s="634" t="s">
        <v>11</v>
      </c>
      <c r="F146" s="642"/>
      <c r="G146" s="643"/>
      <c r="H146" s="643"/>
      <c r="I146" s="644" t="s">
        <v>2785</v>
      </c>
      <c r="J146" s="636"/>
    </row>
    <row r="147" spans="1:10" ht="18" customHeight="1">
      <c r="A147" s="897"/>
      <c r="B147" s="631" t="s">
        <v>23</v>
      </c>
      <c r="C147" s="638" t="s">
        <v>2786</v>
      </c>
      <c r="D147" s="633" t="s">
        <v>2709</v>
      </c>
      <c r="E147" s="634" t="s">
        <v>11</v>
      </c>
      <c r="F147" s="642"/>
      <c r="G147" s="643"/>
      <c r="H147" s="643"/>
      <c r="I147" s="644"/>
      <c r="J147" s="636"/>
    </row>
    <row r="148" spans="1:10" ht="18" customHeight="1">
      <c r="A148" s="897"/>
      <c r="B148" s="631" t="s">
        <v>23</v>
      </c>
      <c r="C148" s="637" t="s">
        <v>1759</v>
      </c>
      <c r="D148" s="633" t="s">
        <v>2709</v>
      </c>
      <c r="E148" s="634" t="s">
        <v>11</v>
      </c>
      <c r="F148" s="642"/>
      <c r="G148" s="596"/>
      <c r="H148" s="643"/>
      <c r="I148" s="644"/>
      <c r="J148" s="636"/>
    </row>
    <row r="149" spans="1:10" ht="18" customHeight="1">
      <c r="A149" s="897">
        <v>26</v>
      </c>
      <c r="B149" s="631" t="s">
        <v>23</v>
      </c>
      <c r="C149" s="632" t="s">
        <v>2787</v>
      </c>
      <c r="D149" s="633"/>
      <c r="E149" s="634" t="s">
        <v>11</v>
      </c>
      <c r="F149" s="640"/>
      <c r="G149" s="596" t="s">
        <v>2788</v>
      </c>
      <c r="H149" s="643"/>
      <c r="I149" s="644" t="s">
        <v>2783</v>
      </c>
      <c r="J149" s="636"/>
    </row>
    <row r="150" spans="1:10" ht="18" customHeight="1">
      <c r="A150" s="897"/>
      <c r="B150" s="631" t="s">
        <v>23</v>
      </c>
      <c r="C150" s="638" t="s">
        <v>2708</v>
      </c>
      <c r="D150" s="633" t="s">
        <v>2709</v>
      </c>
      <c r="E150" s="634" t="s">
        <v>11</v>
      </c>
      <c r="F150" s="640"/>
      <c r="G150" s="643"/>
      <c r="H150" s="643"/>
      <c r="I150" s="644"/>
      <c r="J150" s="636"/>
    </row>
    <row r="151" spans="1:10" ht="18" customHeight="1">
      <c r="A151" s="897">
        <v>27</v>
      </c>
      <c r="B151" s="631" t="s">
        <v>23</v>
      </c>
      <c r="C151" s="632" t="s">
        <v>2789</v>
      </c>
      <c r="D151" s="633"/>
      <c r="E151" s="634" t="s">
        <v>11</v>
      </c>
      <c r="F151" s="640"/>
      <c r="G151" s="643"/>
      <c r="H151" s="643"/>
      <c r="I151" s="644" t="s">
        <v>2785</v>
      </c>
      <c r="J151" s="636"/>
    </row>
    <row r="152" spans="1:10" ht="18" customHeight="1">
      <c r="A152" s="897"/>
      <c r="B152" s="631" t="s">
        <v>23</v>
      </c>
      <c r="C152" s="638" t="s">
        <v>2786</v>
      </c>
      <c r="D152" s="633" t="s">
        <v>2709</v>
      </c>
      <c r="E152" s="634" t="s">
        <v>11</v>
      </c>
      <c r="F152" s="640"/>
      <c r="G152" s="643"/>
      <c r="H152" s="643"/>
      <c r="I152" s="644"/>
      <c r="J152" s="636"/>
    </row>
    <row r="153" spans="1:10" ht="18" customHeight="1">
      <c r="A153" s="897"/>
      <c r="B153" s="631" t="s">
        <v>23</v>
      </c>
      <c r="C153" s="637" t="s">
        <v>1759</v>
      </c>
      <c r="D153" s="633" t="s">
        <v>2709</v>
      </c>
      <c r="E153" s="634" t="s">
        <v>11</v>
      </c>
      <c r="F153" s="640"/>
      <c r="G153" s="643"/>
      <c r="H153" s="643"/>
      <c r="I153" s="644"/>
      <c r="J153" s="636"/>
    </row>
    <row r="154" spans="1:10" ht="18" customHeight="1">
      <c r="A154" s="897">
        <v>28</v>
      </c>
      <c r="B154" s="631" t="s">
        <v>23</v>
      </c>
      <c r="C154" s="632" t="s">
        <v>2790</v>
      </c>
      <c r="D154" s="633"/>
      <c r="E154" s="634" t="s">
        <v>11</v>
      </c>
      <c r="F154" s="640"/>
      <c r="G154" s="596" t="s">
        <v>2791</v>
      </c>
      <c r="H154" s="643"/>
      <c r="I154" s="644" t="s">
        <v>2783</v>
      </c>
      <c r="J154" s="636"/>
    </row>
    <row r="155" spans="1:10" ht="18" customHeight="1">
      <c r="A155" s="897"/>
      <c r="B155" s="631" t="s">
        <v>23</v>
      </c>
      <c r="C155" s="637" t="s">
        <v>1759</v>
      </c>
      <c r="D155" s="633" t="s">
        <v>2709</v>
      </c>
      <c r="E155" s="634" t="s">
        <v>11</v>
      </c>
      <c r="F155" s="640"/>
      <c r="G155" s="643"/>
      <c r="H155" s="643"/>
      <c r="I155" s="644"/>
      <c r="J155" s="636"/>
    </row>
    <row r="156" spans="1:10" ht="18" customHeight="1">
      <c r="A156" s="897">
        <v>29</v>
      </c>
      <c r="B156" s="631" t="s">
        <v>23</v>
      </c>
      <c r="C156" s="632" t="s">
        <v>2792</v>
      </c>
      <c r="D156" s="633"/>
      <c r="E156" s="634" t="s">
        <v>11</v>
      </c>
      <c r="F156" s="640"/>
      <c r="G156" s="643"/>
      <c r="H156" s="643"/>
      <c r="I156" s="644" t="s">
        <v>2793</v>
      </c>
      <c r="J156" s="636"/>
    </row>
    <row r="157" spans="1:10" ht="18" customHeight="1">
      <c r="A157" s="897"/>
      <c r="B157" s="631" t="s">
        <v>23</v>
      </c>
      <c r="C157" s="638" t="s">
        <v>2786</v>
      </c>
      <c r="D157" s="633" t="s">
        <v>2709</v>
      </c>
      <c r="E157" s="634" t="s">
        <v>11</v>
      </c>
      <c r="F157" s="640"/>
      <c r="G157" s="643"/>
      <c r="H157" s="643"/>
      <c r="I157" s="644"/>
      <c r="J157" s="636"/>
    </row>
    <row r="158" spans="1:10" ht="18" customHeight="1">
      <c r="A158" s="897"/>
      <c r="B158" s="631" t="s">
        <v>23</v>
      </c>
      <c r="C158" s="637" t="s">
        <v>1759</v>
      </c>
      <c r="D158" s="633" t="s">
        <v>2709</v>
      </c>
      <c r="E158" s="634" t="s">
        <v>11</v>
      </c>
      <c r="F158" s="640"/>
      <c r="G158" s="643"/>
      <c r="H158" s="643"/>
      <c r="I158" s="644"/>
      <c r="J158" s="636"/>
    </row>
    <row r="159" spans="1:10" ht="18" customHeight="1">
      <c r="A159" s="897">
        <v>30</v>
      </c>
      <c r="B159" s="631" t="s">
        <v>23</v>
      </c>
      <c r="C159" s="632" t="s">
        <v>2794</v>
      </c>
      <c r="D159" s="633"/>
      <c r="E159" s="634" t="s">
        <v>11</v>
      </c>
      <c r="F159" s="640"/>
      <c r="G159" s="643"/>
      <c r="H159" s="643"/>
      <c r="I159" s="644" t="s">
        <v>2795</v>
      </c>
      <c r="J159" s="636"/>
    </row>
    <row r="160" spans="1:10" ht="18" customHeight="1">
      <c r="A160" s="897"/>
      <c r="B160" s="631" t="s">
        <v>23</v>
      </c>
      <c r="C160" s="638" t="s">
        <v>2796</v>
      </c>
      <c r="D160" s="633" t="s">
        <v>2797</v>
      </c>
      <c r="E160" s="634" t="s">
        <v>11</v>
      </c>
      <c r="F160" s="640"/>
      <c r="G160" s="643"/>
      <c r="H160" s="643"/>
      <c r="I160" s="644"/>
      <c r="J160" s="636"/>
    </row>
    <row r="161" spans="1:10" ht="18" customHeight="1">
      <c r="A161" s="897"/>
      <c r="B161" s="631" t="s">
        <v>23</v>
      </c>
      <c r="C161" s="637" t="s">
        <v>1759</v>
      </c>
      <c r="D161" s="633" t="s">
        <v>2709</v>
      </c>
      <c r="E161" s="634" t="s">
        <v>11</v>
      </c>
      <c r="F161" s="640"/>
      <c r="G161" s="643"/>
      <c r="H161" s="643"/>
      <c r="I161" s="644"/>
      <c r="J161" s="636"/>
    </row>
    <row r="162" spans="1:10" ht="18" customHeight="1">
      <c r="A162" s="897">
        <v>31</v>
      </c>
      <c r="B162" s="631" t="s">
        <v>23</v>
      </c>
      <c r="C162" s="632" t="s">
        <v>2798</v>
      </c>
      <c r="D162" s="633"/>
      <c r="E162" s="634" t="s">
        <v>11</v>
      </c>
      <c r="F162" s="640"/>
      <c r="G162" s="639" t="s">
        <v>2799</v>
      </c>
      <c r="H162" s="643"/>
      <c r="I162" s="644" t="s">
        <v>2783</v>
      </c>
      <c r="J162" s="636"/>
    </row>
    <row r="163" spans="1:10" ht="18" customHeight="1">
      <c r="A163" s="897"/>
      <c r="B163" s="631" t="s">
        <v>23</v>
      </c>
      <c r="C163" s="637" t="s">
        <v>1759</v>
      </c>
      <c r="D163" s="633" t="s">
        <v>2709</v>
      </c>
      <c r="E163" s="634" t="s">
        <v>11</v>
      </c>
      <c r="F163" s="640"/>
      <c r="G163" s="645"/>
      <c r="H163" s="643"/>
      <c r="I163" s="644"/>
      <c r="J163" s="636"/>
    </row>
    <row r="164" spans="1:10" ht="18" customHeight="1">
      <c r="A164" s="897">
        <v>32</v>
      </c>
      <c r="B164" s="631" t="s">
        <v>23</v>
      </c>
      <c r="C164" s="632" t="s">
        <v>2800</v>
      </c>
      <c r="D164" s="633"/>
      <c r="E164" s="634" t="s">
        <v>11</v>
      </c>
      <c r="F164" s="640"/>
      <c r="G164" s="645"/>
      <c r="H164" s="643"/>
      <c r="I164" s="644" t="s">
        <v>2785</v>
      </c>
      <c r="J164" s="636"/>
    </row>
    <row r="165" spans="1:10" ht="18" customHeight="1">
      <c r="A165" s="897"/>
      <c r="B165" s="631" t="s">
        <v>23</v>
      </c>
      <c r="C165" s="638" t="s">
        <v>2786</v>
      </c>
      <c r="D165" s="633" t="s">
        <v>2709</v>
      </c>
      <c r="E165" s="634" t="s">
        <v>11</v>
      </c>
      <c r="F165" s="640"/>
      <c r="G165" s="645"/>
      <c r="H165" s="643"/>
      <c r="I165" s="644"/>
      <c r="J165" s="636"/>
    </row>
    <row r="166" spans="1:10" ht="18" customHeight="1">
      <c r="A166" s="897"/>
      <c r="B166" s="631" t="s">
        <v>23</v>
      </c>
      <c r="C166" s="637" t="s">
        <v>1759</v>
      </c>
      <c r="D166" s="633" t="s">
        <v>2709</v>
      </c>
      <c r="E166" s="634" t="s">
        <v>11</v>
      </c>
      <c r="F166" s="640"/>
      <c r="G166" s="645"/>
      <c r="H166" s="643"/>
      <c r="I166" s="644"/>
      <c r="J166" s="636"/>
    </row>
    <row r="167" spans="1:10" ht="18" customHeight="1">
      <c r="A167" s="897">
        <v>33</v>
      </c>
      <c r="B167" s="631" t="s">
        <v>23</v>
      </c>
      <c r="C167" s="632" t="s">
        <v>2801</v>
      </c>
      <c r="D167" s="633"/>
      <c r="E167" s="634" t="s">
        <v>11</v>
      </c>
      <c r="F167" s="640"/>
      <c r="G167" s="596" t="s">
        <v>2802</v>
      </c>
      <c r="H167" s="643"/>
      <c r="I167" s="644" t="s">
        <v>2783</v>
      </c>
      <c r="J167" s="636"/>
    </row>
    <row r="168" spans="1:10" ht="18" customHeight="1">
      <c r="A168" s="897"/>
      <c r="B168" s="631" t="s">
        <v>23</v>
      </c>
      <c r="C168" s="637" t="s">
        <v>1759</v>
      </c>
      <c r="D168" s="633" t="s">
        <v>2709</v>
      </c>
      <c r="E168" s="634" t="s">
        <v>11</v>
      </c>
      <c r="F168" s="640"/>
      <c r="G168" s="643"/>
      <c r="H168" s="643"/>
      <c r="I168" s="644"/>
      <c r="J168" s="636"/>
    </row>
    <row r="169" spans="1:10" ht="18" customHeight="1">
      <c r="A169" s="897">
        <v>34</v>
      </c>
      <c r="B169" s="631" t="s">
        <v>23</v>
      </c>
      <c r="C169" s="632" t="s">
        <v>2803</v>
      </c>
      <c r="D169" s="633"/>
      <c r="E169" s="634" t="s">
        <v>11</v>
      </c>
      <c r="F169" s="640"/>
      <c r="G169" s="643"/>
      <c r="H169" s="643"/>
      <c r="I169" s="644" t="s">
        <v>2785</v>
      </c>
      <c r="J169" s="636"/>
    </row>
    <row r="170" spans="1:10" ht="18" customHeight="1">
      <c r="A170" s="897"/>
      <c r="B170" s="631" t="s">
        <v>23</v>
      </c>
      <c r="C170" s="638" t="s">
        <v>2786</v>
      </c>
      <c r="D170" s="633" t="s">
        <v>2709</v>
      </c>
      <c r="E170" s="634" t="s">
        <v>11</v>
      </c>
      <c r="F170" s="640"/>
      <c r="G170" s="643"/>
      <c r="H170" s="643"/>
      <c r="I170" s="644"/>
      <c r="J170" s="636"/>
    </row>
    <row r="171" spans="1:10" ht="18" customHeight="1">
      <c r="A171" s="897"/>
      <c r="B171" s="631" t="s">
        <v>23</v>
      </c>
      <c r="C171" s="637" t="s">
        <v>1759</v>
      </c>
      <c r="D171" s="633" t="s">
        <v>2709</v>
      </c>
      <c r="E171" s="634" t="s">
        <v>11</v>
      </c>
      <c r="F171" s="640"/>
      <c r="G171" s="643"/>
      <c r="H171" s="643"/>
      <c r="I171" s="644"/>
      <c r="J171" s="636"/>
    </row>
    <row r="172" spans="1:10" ht="17.45" customHeight="1">
      <c r="A172" s="900">
        <v>35</v>
      </c>
      <c r="B172" s="631" t="s">
        <v>23</v>
      </c>
      <c r="C172" s="632" t="s">
        <v>2804</v>
      </c>
      <c r="D172" s="633"/>
      <c r="E172" s="634" t="s">
        <v>11</v>
      </c>
      <c r="F172" s="645"/>
      <c r="G172" s="645"/>
      <c r="H172" s="645"/>
      <c r="I172" s="644" t="s">
        <v>2805</v>
      </c>
      <c r="J172" s="636"/>
    </row>
    <row r="173" spans="1:10" ht="17.45" customHeight="1">
      <c r="A173" s="902"/>
      <c r="B173" s="631" t="s">
        <v>23</v>
      </c>
      <c r="C173" s="638" t="s">
        <v>2708</v>
      </c>
      <c r="D173" s="633" t="s">
        <v>2709</v>
      </c>
      <c r="E173" s="634" t="s">
        <v>11</v>
      </c>
      <c r="F173" s="645"/>
      <c r="G173" s="645"/>
      <c r="H173" s="645"/>
      <c r="I173" s="649"/>
      <c r="J173" s="636"/>
    </row>
    <row r="174" spans="1:10" ht="17.45" customHeight="1">
      <c r="A174" s="900">
        <v>36</v>
      </c>
      <c r="B174" s="631" t="s">
        <v>23</v>
      </c>
      <c r="C174" s="632" t="s">
        <v>2806</v>
      </c>
      <c r="D174" s="633"/>
      <c r="E174" s="634" t="s">
        <v>11</v>
      </c>
      <c r="F174" s="645"/>
      <c r="G174" s="645"/>
      <c r="H174" s="645"/>
      <c r="I174" s="649"/>
      <c r="J174" s="636"/>
    </row>
    <row r="175" spans="1:10" ht="17.45" customHeight="1">
      <c r="A175" s="901"/>
      <c r="B175" s="631" t="s">
        <v>23</v>
      </c>
      <c r="C175" s="637" t="s">
        <v>2807</v>
      </c>
      <c r="D175" s="633"/>
      <c r="E175" s="634" t="s">
        <v>11</v>
      </c>
      <c r="F175" s="645"/>
      <c r="G175" s="645"/>
      <c r="H175" s="645"/>
      <c r="I175" s="649"/>
      <c r="J175" s="636"/>
    </row>
    <row r="176" spans="1:10" ht="17.45" customHeight="1">
      <c r="A176" s="901"/>
      <c r="B176" s="631" t="s">
        <v>23</v>
      </c>
      <c r="C176" s="637" t="s">
        <v>2808</v>
      </c>
      <c r="D176" s="633"/>
      <c r="E176" s="634" t="s">
        <v>11</v>
      </c>
      <c r="F176" s="645"/>
      <c r="G176" s="645"/>
      <c r="H176" s="645"/>
      <c r="I176" s="649"/>
      <c r="J176" s="636"/>
    </row>
    <row r="177" spans="1:10" ht="17.45" customHeight="1">
      <c r="A177" s="901"/>
      <c r="B177" s="631" t="s">
        <v>23</v>
      </c>
      <c r="C177" s="637" t="s">
        <v>2809</v>
      </c>
      <c r="D177" s="633" t="s">
        <v>2810</v>
      </c>
      <c r="E177" s="634" t="s">
        <v>11</v>
      </c>
      <c r="F177" s="645"/>
      <c r="G177" s="645"/>
      <c r="H177" s="645"/>
      <c r="I177" s="649"/>
      <c r="J177" s="636"/>
    </row>
    <row r="178" spans="1:10" ht="17.45" customHeight="1">
      <c r="A178" s="901"/>
      <c r="B178" s="631" t="s">
        <v>23</v>
      </c>
      <c r="C178" s="637" t="s">
        <v>2811</v>
      </c>
      <c r="D178" s="633" t="s">
        <v>2812</v>
      </c>
      <c r="E178" s="634" t="s">
        <v>11</v>
      </c>
      <c r="F178" s="645"/>
      <c r="G178" s="645"/>
      <c r="H178" s="645"/>
      <c r="I178" s="649"/>
      <c r="J178" s="636"/>
    </row>
    <row r="179" spans="1:10" ht="17.45" customHeight="1">
      <c r="A179" s="902"/>
      <c r="B179" s="631" t="s">
        <v>23</v>
      </c>
      <c r="C179" s="637" t="s">
        <v>2708</v>
      </c>
      <c r="D179" s="633" t="s">
        <v>2709</v>
      </c>
      <c r="E179" s="634" t="s">
        <v>11</v>
      </c>
      <c r="F179" s="645"/>
      <c r="G179" s="645"/>
      <c r="H179" s="645"/>
      <c r="I179" s="649"/>
      <c r="J179" s="636"/>
    </row>
    <row r="180" spans="1:10" ht="17.45" customHeight="1">
      <c r="A180" s="900">
        <v>37</v>
      </c>
      <c r="B180" s="631" t="s">
        <v>23</v>
      </c>
      <c r="C180" s="632" t="s">
        <v>2813</v>
      </c>
      <c r="D180" s="633"/>
      <c r="E180" s="634" t="s">
        <v>11</v>
      </c>
      <c r="F180" s="645"/>
      <c r="G180" s="645"/>
      <c r="H180" s="645"/>
      <c r="I180" s="649"/>
      <c r="J180" s="636"/>
    </row>
    <row r="181" spans="1:10" ht="17.45" customHeight="1">
      <c r="A181" s="901"/>
      <c r="B181" s="631" t="s">
        <v>23</v>
      </c>
      <c r="C181" s="637" t="s">
        <v>2033</v>
      </c>
      <c r="D181" s="633"/>
      <c r="E181" s="634" t="s">
        <v>11</v>
      </c>
      <c r="F181" s="645"/>
      <c r="G181" s="645"/>
      <c r="H181" s="645"/>
      <c r="I181" s="649"/>
      <c r="J181" s="636"/>
    </row>
    <row r="182" spans="1:10" ht="17.45" customHeight="1">
      <c r="A182" s="901"/>
      <c r="B182" s="631" t="s">
        <v>23</v>
      </c>
      <c r="C182" s="637" t="s">
        <v>2032</v>
      </c>
      <c r="D182" s="633"/>
      <c r="E182" s="634" t="s">
        <v>11</v>
      </c>
      <c r="F182" s="645"/>
      <c r="G182" s="645"/>
      <c r="H182" s="645"/>
      <c r="I182" s="649"/>
      <c r="J182" s="636"/>
    </row>
    <row r="183" spans="1:10" ht="17.45" customHeight="1">
      <c r="A183" s="901"/>
      <c r="B183" s="631" t="s">
        <v>23</v>
      </c>
      <c r="C183" s="637" t="s">
        <v>2031</v>
      </c>
      <c r="D183" s="633" t="s">
        <v>2814</v>
      </c>
      <c r="E183" s="634" t="s">
        <v>11</v>
      </c>
      <c r="F183" s="645"/>
      <c r="G183" s="645"/>
      <c r="H183" s="645"/>
      <c r="I183" s="649"/>
      <c r="J183" s="636"/>
    </row>
    <row r="184" spans="1:10" ht="17.45" customHeight="1">
      <c r="A184" s="901"/>
      <c r="B184" s="631" t="s">
        <v>23</v>
      </c>
      <c r="C184" s="637" t="s">
        <v>2030</v>
      </c>
      <c r="D184" s="633" t="s">
        <v>2815</v>
      </c>
      <c r="E184" s="634" t="s">
        <v>11</v>
      </c>
      <c r="F184" s="645"/>
      <c r="G184" s="645"/>
      <c r="H184" s="645"/>
      <c r="I184" s="649"/>
      <c r="J184" s="636"/>
    </row>
    <row r="185" spans="1:10" ht="17.45" customHeight="1">
      <c r="A185" s="902"/>
      <c r="B185" s="631" t="s">
        <v>23</v>
      </c>
      <c r="C185" s="637" t="s">
        <v>1759</v>
      </c>
      <c r="D185" s="633" t="s">
        <v>2709</v>
      </c>
      <c r="E185" s="634" t="s">
        <v>11</v>
      </c>
      <c r="F185" s="645"/>
      <c r="G185" s="645"/>
      <c r="H185" s="645"/>
      <c r="I185" s="649"/>
      <c r="J185" s="636"/>
    </row>
    <row r="186" spans="1:10" ht="17.45" customHeight="1">
      <c r="A186" s="899">
        <v>38</v>
      </c>
      <c r="B186" s="631" t="s">
        <v>23</v>
      </c>
      <c r="C186" s="632" t="s">
        <v>2816</v>
      </c>
      <c r="D186" s="633"/>
      <c r="E186" s="634" t="s">
        <v>11</v>
      </c>
      <c r="F186" s="645"/>
      <c r="G186" s="596" t="s">
        <v>2817</v>
      </c>
      <c r="H186" s="645"/>
      <c r="I186" s="650" t="s">
        <v>2818</v>
      </c>
      <c r="J186" s="636"/>
    </row>
    <row r="187" spans="1:10" ht="17.45" customHeight="1">
      <c r="A187" s="899"/>
      <c r="B187" s="631" t="s">
        <v>23</v>
      </c>
      <c r="C187" s="637" t="s">
        <v>2069</v>
      </c>
      <c r="D187" s="633" t="s">
        <v>2819</v>
      </c>
      <c r="E187" s="634" t="s">
        <v>11</v>
      </c>
      <c r="F187" s="645"/>
      <c r="G187" s="645"/>
      <c r="H187" s="645"/>
      <c r="I187" s="649"/>
      <c r="J187" s="636"/>
    </row>
    <row r="188" spans="1:10" ht="17.45" customHeight="1">
      <c r="A188" s="899"/>
      <c r="B188" s="631" t="s">
        <v>23</v>
      </c>
      <c r="C188" s="637" t="s">
        <v>2068</v>
      </c>
      <c r="D188" s="633" t="s">
        <v>2820</v>
      </c>
      <c r="E188" s="634" t="s">
        <v>11</v>
      </c>
      <c r="F188" s="645"/>
      <c r="G188" s="645"/>
      <c r="H188" s="645"/>
      <c r="I188" s="649"/>
      <c r="J188" s="636"/>
    </row>
    <row r="189" spans="1:10" ht="17.45" customHeight="1">
      <c r="A189" s="899"/>
      <c r="B189" s="631" t="s">
        <v>23</v>
      </c>
      <c r="C189" s="637" t="s">
        <v>2067</v>
      </c>
      <c r="D189" s="633" t="s">
        <v>2820</v>
      </c>
      <c r="E189" s="634" t="s">
        <v>11</v>
      </c>
      <c r="F189" s="645"/>
      <c r="G189" s="645"/>
      <c r="H189" s="645"/>
      <c r="I189" s="649"/>
      <c r="J189" s="636"/>
    </row>
    <row r="190" spans="1:10" ht="17.45" customHeight="1">
      <c r="A190" s="899"/>
      <c r="B190" s="631" t="s">
        <v>23</v>
      </c>
      <c r="C190" s="637" t="s">
        <v>2066</v>
      </c>
      <c r="D190" s="633" t="s">
        <v>2820</v>
      </c>
      <c r="E190" s="634" t="s">
        <v>11</v>
      </c>
      <c r="F190" s="645"/>
      <c r="G190" s="645"/>
      <c r="H190" s="645"/>
      <c r="I190" s="649"/>
      <c r="J190" s="636"/>
    </row>
    <row r="191" spans="1:10" ht="17.45" customHeight="1">
      <c r="A191" s="899"/>
      <c r="B191" s="631" t="s">
        <v>23</v>
      </c>
      <c r="C191" s="637" t="s">
        <v>1759</v>
      </c>
      <c r="D191" s="633" t="s">
        <v>2709</v>
      </c>
      <c r="E191" s="634" t="s">
        <v>11</v>
      </c>
      <c r="F191" s="645"/>
      <c r="G191" s="645"/>
      <c r="H191" s="645"/>
      <c r="I191" s="649"/>
      <c r="J191" s="636"/>
    </row>
    <row r="192" spans="1:10" ht="17.45" customHeight="1">
      <c r="A192" s="899">
        <v>39</v>
      </c>
      <c r="B192" s="631" t="s">
        <v>23</v>
      </c>
      <c r="C192" s="632" t="s">
        <v>2821</v>
      </c>
      <c r="D192" s="633"/>
      <c r="E192" s="634" t="s">
        <v>11</v>
      </c>
      <c r="F192" s="645"/>
      <c r="G192" s="645"/>
      <c r="H192" s="645"/>
      <c r="I192" s="644"/>
      <c r="J192" s="636"/>
    </row>
    <row r="193" spans="1:10" ht="17.45" customHeight="1">
      <c r="A193" s="899"/>
      <c r="B193" s="631" t="s">
        <v>23</v>
      </c>
      <c r="C193" s="637" t="s">
        <v>2065</v>
      </c>
      <c r="D193" s="633" t="s">
        <v>2822</v>
      </c>
      <c r="E193" s="634" t="s">
        <v>11</v>
      </c>
      <c r="F193" s="645"/>
      <c r="G193" s="645"/>
      <c r="H193" s="645"/>
      <c r="I193" s="649"/>
      <c r="J193" s="636"/>
    </row>
    <row r="194" spans="1:10" ht="17.45" customHeight="1">
      <c r="A194" s="899"/>
      <c r="B194" s="631" t="s">
        <v>23</v>
      </c>
      <c r="C194" s="637" t="s">
        <v>2064</v>
      </c>
      <c r="D194" s="633" t="s">
        <v>2823</v>
      </c>
      <c r="E194" s="634" t="s">
        <v>11</v>
      </c>
      <c r="F194" s="645"/>
      <c r="G194" s="645"/>
      <c r="H194" s="645"/>
      <c r="I194" s="649"/>
      <c r="J194" s="636"/>
    </row>
    <row r="195" spans="1:10" ht="17.45" customHeight="1">
      <c r="A195" s="899"/>
      <c r="B195" s="631" t="s">
        <v>23</v>
      </c>
      <c r="C195" s="637" t="s">
        <v>2063</v>
      </c>
      <c r="D195" s="633" t="s">
        <v>2822</v>
      </c>
      <c r="E195" s="634" t="s">
        <v>11</v>
      </c>
      <c r="F195" s="645"/>
      <c r="G195" s="645"/>
      <c r="H195" s="645"/>
      <c r="I195" s="644"/>
      <c r="J195" s="636"/>
    </row>
    <row r="196" spans="1:10" ht="17.45" customHeight="1">
      <c r="A196" s="899"/>
      <c r="B196" s="631" t="s">
        <v>23</v>
      </c>
      <c r="C196" s="637" t="s">
        <v>2062</v>
      </c>
      <c r="D196" s="633" t="s">
        <v>2823</v>
      </c>
      <c r="E196" s="634" t="s">
        <v>11</v>
      </c>
      <c r="F196" s="645"/>
      <c r="G196" s="645"/>
      <c r="H196" s="645"/>
      <c r="I196" s="644"/>
      <c r="J196" s="636"/>
    </row>
    <row r="197" spans="1:10" ht="17.45" customHeight="1">
      <c r="A197" s="899"/>
      <c r="B197" s="631" t="s">
        <v>23</v>
      </c>
      <c r="C197" s="637" t="s">
        <v>1759</v>
      </c>
      <c r="D197" s="633" t="s">
        <v>2709</v>
      </c>
      <c r="E197" s="634" t="s">
        <v>11</v>
      </c>
      <c r="F197" s="645"/>
      <c r="G197" s="645"/>
      <c r="H197" s="645"/>
      <c r="I197" s="644"/>
      <c r="J197" s="636"/>
    </row>
    <row r="198" spans="1:10" ht="15" customHeight="1">
      <c r="A198" s="900">
        <v>40</v>
      </c>
      <c r="B198" s="631" t="s">
        <v>23</v>
      </c>
      <c r="C198" s="632" t="s">
        <v>2824</v>
      </c>
      <c r="D198" s="633"/>
      <c r="E198" s="634" t="s">
        <v>11</v>
      </c>
      <c r="F198" s="645"/>
      <c r="G198" s="645"/>
      <c r="H198" s="645"/>
      <c r="I198" s="644" t="s">
        <v>2825</v>
      </c>
      <c r="J198" s="636"/>
    </row>
    <row r="199" spans="1:10">
      <c r="A199" s="901"/>
      <c r="B199" s="631" t="s">
        <v>23</v>
      </c>
      <c r="C199" s="637" t="s">
        <v>1439</v>
      </c>
      <c r="D199" s="633" t="s">
        <v>2826</v>
      </c>
      <c r="E199" s="634" t="s">
        <v>11</v>
      </c>
      <c r="F199" s="645"/>
      <c r="G199" s="645"/>
      <c r="H199" s="645"/>
      <c r="I199" s="644"/>
      <c r="J199" s="636"/>
    </row>
    <row r="200" spans="1:10">
      <c r="A200" s="901"/>
      <c r="B200" s="631" t="s">
        <v>23</v>
      </c>
      <c r="C200" s="637" t="s">
        <v>1440</v>
      </c>
      <c r="D200" s="633" t="s">
        <v>2827</v>
      </c>
      <c r="E200" s="634" t="s">
        <v>11</v>
      </c>
      <c r="F200" s="645"/>
      <c r="G200" s="645"/>
      <c r="H200" s="645"/>
      <c r="I200" s="644"/>
      <c r="J200" s="636"/>
    </row>
    <row r="201" spans="1:10">
      <c r="A201" s="901"/>
      <c r="B201" s="631" t="s">
        <v>23</v>
      </c>
      <c r="C201" s="637" t="s">
        <v>2061</v>
      </c>
      <c r="D201" s="633"/>
      <c r="E201" s="634" t="s">
        <v>11</v>
      </c>
      <c r="F201" s="645"/>
      <c r="G201" s="645"/>
      <c r="H201" s="645"/>
      <c r="I201" s="644"/>
      <c r="J201" s="636"/>
    </row>
    <row r="202" spans="1:10">
      <c r="A202" s="901"/>
      <c r="B202" s="631" t="s">
        <v>23</v>
      </c>
      <c r="C202" s="637" t="s">
        <v>2060</v>
      </c>
      <c r="D202" s="633"/>
      <c r="E202" s="634" t="s">
        <v>11</v>
      </c>
      <c r="F202" s="645"/>
      <c r="G202" s="645"/>
      <c r="H202" s="645"/>
      <c r="I202" s="644"/>
      <c r="J202" s="636"/>
    </row>
    <row r="203" spans="1:10">
      <c r="A203" s="901"/>
      <c r="B203" s="631" t="s">
        <v>23</v>
      </c>
      <c r="C203" s="637" t="s">
        <v>2059</v>
      </c>
      <c r="D203" s="633"/>
      <c r="E203" s="634" t="s">
        <v>11</v>
      </c>
      <c r="F203" s="645"/>
      <c r="G203" s="645"/>
      <c r="H203" s="645"/>
      <c r="I203" s="644"/>
      <c r="J203" s="636"/>
    </row>
    <row r="204" spans="1:10">
      <c r="A204" s="901"/>
      <c r="B204" s="631" t="s">
        <v>23</v>
      </c>
      <c r="C204" s="637" t="s">
        <v>2058</v>
      </c>
      <c r="D204" s="633"/>
      <c r="E204" s="634" t="s">
        <v>11</v>
      </c>
      <c r="F204" s="645"/>
      <c r="G204" s="645"/>
      <c r="H204" s="645"/>
      <c r="I204" s="644"/>
      <c r="J204" s="636"/>
    </row>
    <row r="205" spans="1:10">
      <c r="A205" s="901"/>
      <c r="B205" s="631" t="s">
        <v>23</v>
      </c>
      <c r="C205" s="637" t="s">
        <v>2057</v>
      </c>
      <c r="D205" s="633"/>
      <c r="E205" s="634" t="s">
        <v>11</v>
      </c>
      <c r="F205" s="645"/>
      <c r="G205" s="645"/>
      <c r="H205" s="645"/>
      <c r="I205" s="644"/>
      <c r="J205" s="636"/>
    </row>
    <row r="206" spans="1:10">
      <c r="A206" s="901"/>
      <c r="B206" s="631" t="s">
        <v>23</v>
      </c>
      <c r="C206" s="637" t="s">
        <v>2056</v>
      </c>
      <c r="D206" s="633"/>
      <c r="E206" s="634" t="s">
        <v>11</v>
      </c>
      <c r="F206" s="645"/>
      <c r="G206" s="645"/>
      <c r="H206" s="645"/>
      <c r="I206" s="644"/>
      <c r="J206" s="636"/>
    </row>
    <row r="207" spans="1:10">
      <c r="A207" s="901"/>
      <c r="B207" s="631" t="s">
        <v>23</v>
      </c>
      <c r="C207" s="637" t="s">
        <v>2055</v>
      </c>
      <c r="D207" s="633"/>
      <c r="E207" s="634" t="s">
        <v>11</v>
      </c>
      <c r="F207" s="645"/>
      <c r="G207" s="645"/>
      <c r="H207" s="645"/>
      <c r="I207" s="644"/>
      <c r="J207" s="636"/>
    </row>
    <row r="208" spans="1:10">
      <c r="A208" s="901"/>
      <c r="B208" s="631" t="s">
        <v>23</v>
      </c>
      <c r="C208" s="637" t="s">
        <v>2054</v>
      </c>
      <c r="D208" s="633"/>
      <c r="E208" s="634" t="s">
        <v>11</v>
      </c>
      <c r="F208" s="645"/>
      <c r="G208" s="645"/>
      <c r="H208" s="645"/>
      <c r="I208" s="644"/>
      <c r="J208" s="636"/>
    </row>
    <row r="209" spans="1:10">
      <c r="A209" s="901"/>
      <c r="B209" s="631" t="s">
        <v>23</v>
      </c>
      <c r="C209" s="637" t="s">
        <v>2053</v>
      </c>
      <c r="D209" s="633"/>
      <c r="E209" s="634" t="s">
        <v>11</v>
      </c>
      <c r="F209" s="645"/>
      <c r="G209" s="645"/>
      <c r="H209" s="645"/>
      <c r="I209" s="644"/>
      <c r="J209" s="636"/>
    </row>
    <row r="210" spans="1:10">
      <c r="A210" s="901"/>
      <c r="B210" s="631" t="s">
        <v>23</v>
      </c>
      <c r="C210" s="637" t="s">
        <v>2052</v>
      </c>
      <c r="D210" s="633"/>
      <c r="E210" s="634" t="s">
        <v>11</v>
      </c>
      <c r="F210" s="645"/>
      <c r="G210" s="645"/>
      <c r="H210" s="645"/>
      <c r="I210" s="644"/>
      <c r="J210" s="636"/>
    </row>
    <row r="211" spans="1:10">
      <c r="A211" s="901"/>
      <c r="B211" s="631" t="s">
        <v>23</v>
      </c>
      <c r="C211" s="637" t="s">
        <v>2051</v>
      </c>
      <c r="D211" s="633"/>
      <c r="E211" s="634" t="s">
        <v>11</v>
      </c>
      <c r="F211" s="645"/>
      <c r="G211" s="645"/>
      <c r="H211" s="645"/>
      <c r="I211" s="644"/>
      <c r="J211" s="636"/>
    </row>
    <row r="212" spans="1:10">
      <c r="A212" s="901"/>
      <c r="B212" s="631" t="s">
        <v>23</v>
      </c>
      <c r="C212" s="637" t="s">
        <v>2050</v>
      </c>
      <c r="D212" s="633"/>
      <c r="E212" s="634" t="s">
        <v>11</v>
      </c>
      <c r="F212" s="645"/>
      <c r="G212" s="645"/>
      <c r="H212" s="645"/>
      <c r="I212" s="644"/>
      <c r="J212" s="636"/>
    </row>
    <row r="213" spans="1:10">
      <c r="A213" s="901"/>
      <c r="B213" s="631" t="s">
        <v>23</v>
      </c>
      <c r="C213" s="637" t="s">
        <v>2049</v>
      </c>
      <c r="D213" s="633"/>
      <c r="E213" s="634" t="s">
        <v>11</v>
      </c>
      <c r="F213" s="645"/>
      <c r="G213" s="645"/>
      <c r="H213" s="645"/>
      <c r="I213" s="644"/>
      <c r="J213" s="636"/>
    </row>
    <row r="214" spans="1:10">
      <c r="A214" s="901"/>
      <c r="B214" s="631" t="s">
        <v>23</v>
      </c>
      <c r="C214" s="637" t="s">
        <v>2828</v>
      </c>
      <c r="D214" s="633"/>
      <c r="E214" s="634" t="s">
        <v>11</v>
      </c>
      <c r="F214" s="645"/>
      <c r="G214" s="645"/>
      <c r="H214" s="645"/>
      <c r="I214" s="644"/>
      <c r="J214" s="636"/>
    </row>
    <row r="215" spans="1:10">
      <c r="A215" s="901"/>
      <c r="B215" s="631" t="s">
        <v>23</v>
      </c>
      <c r="C215" s="637" t="s">
        <v>2829</v>
      </c>
      <c r="D215" s="633"/>
      <c r="E215" s="634" t="s">
        <v>11</v>
      </c>
      <c r="F215" s="645"/>
      <c r="G215" s="645"/>
      <c r="H215" s="645"/>
      <c r="I215" s="644"/>
      <c r="J215" s="636"/>
    </row>
    <row r="216" spans="1:10">
      <c r="A216" s="901"/>
      <c r="B216" s="631" t="s">
        <v>23</v>
      </c>
      <c r="C216" s="637" t="s">
        <v>2048</v>
      </c>
      <c r="D216" s="633" t="s">
        <v>2826</v>
      </c>
      <c r="E216" s="634" t="s">
        <v>11</v>
      </c>
      <c r="F216" s="645"/>
      <c r="G216" s="645"/>
      <c r="H216" s="645"/>
      <c r="I216" s="644"/>
      <c r="J216" s="636"/>
    </row>
    <row r="217" spans="1:10">
      <c r="A217" s="901"/>
      <c r="B217" s="631" t="s">
        <v>23</v>
      </c>
      <c r="C217" s="637" t="s">
        <v>2047</v>
      </c>
      <c r="D217" s="633" t="s">
        <v>2827</v>
      </c>
      <c r="E217" s="634" t="s">
        <v>11</v>
      </c>
      <c r="F217" s="645"/>
      <c r="G217" s="645"/>
      <c r="H217" s="645"/>
      <c r="I217" s="644"/>
      <c r="J217" s="636"/>
    </row>
    <row r="218" spans="1:10">
      <c r="A218" s="901"/>
      <c r="B218" s="631" t="s">
        <v>23</v>
      </c>
      <c r="C218" s="637" t="s">
        <v>2046</v>
      </c>
      <c r="D218" s="633"/>
      <c r="E218" s="634" t="s">
        <v>11</v>
      </c>
      <c r="F218" s="645"/>
      <c r="G218" s="645"/>
      <c r="H218" s="645"/>
      <c r="I218" s="644"/>
      <c r="J218" s="636"/>
    </row>
    <row r="219" spans="1:10">
      <c r="A219" s="901"/>
      <c r="B219" s="631" t="s">
        <v>23</v>
      </c>
      <c r="C219" s="637" t="s">
        <v>2045</v>
      </c>
      <c r="D219" s="633"/>
      <c r="E219" s="634" t="s">
        <v>11</v>
      </c>
      <c r="F219" s="645"/>
      <c r="G219" s="645"/>
      <c r="H219" s="645"/>
      <c r="I219" s="644"/>
      <c r="J219" s="636"/>
    </row>
    <row r="220" spans="1:10">
      <c r="A220" s="901"/>
      <c r="B220" s="631" t="s">
        <v>23</v>
      </c>
      <c r="C220" s="637" t="s">
        <v>2044</v>
      </c>
      <c r="D220" s="633"/>
      <c r="E220" s="634" t="s">
        <v>11</v>
      </c>
      <c r="F220" s="645"/>
      <c r="G220" s="645"/>
      <c r="H220" s="645"/>
      <c r="I220" s="644"/>
      <c r="J220" s="636"/>
    </row>
    <row r="221" spans="1:10">
      <c r="A221" s="901"/>
      <c r="B221" s="631" t="s">
        <v>23</v>
      </c>
      <c r="C221" s="637" t="s">
        <v>2043</v>
      </c>
      <c r="D221" s="633"/>
      <c r="E221" s="634" t="s">
        <v>11</v>
      </c>
      <c r="F221" s="645"/>
      <c r="G221" s="645"/>
      <c r="H221" s="645"/>
      <c r="I221" s="644"/>
      <c r="J221" s="636"/>
    </row>
    <row r="222" spans="1:10">
      <c r="A222" s="901"/>
      <c r="B222" s="631" t="s">
        <v>23</v>
      </c>
      <c r="C222" s="637" t="s">
        <v>2042</v>
      </c>
      <c r="D222" s="633"/>
      <c r="E222" s="634" t="s">
        <v>11</v>
      </c>
      <c r="F222" s="645"/>
      <c r="G222" s="645"/>
      <c r="H222" s="645"/>
      <c r="I222" s="644"/>
      <c r="J222" s="636"/>
    </row>
    <row r="223" spans="1:10">
      <c r="A223" s="901"/>
      <c r="B223" s="631" t="s">
        <v>23</v>
      </c>
      <c r="C223" s="637" t="s">
        <v>2041</v>
      </c>
      <c r="D223" s="633"/>
      <c r="E223" s="634" t="s">
        <v>11</v>
      </c>
      <c r="F223" s="645"/>
      <c r="G223" s="645"/>
      <c r="H223" s="645"/>
      <c r="I223" s="644"/>
      <c r="J223" s="636"/>
    </row>
    <row r="224" spans="1:10">
      <c r="A224" s="901"/>
      <c r="B224" s="631" t="s">
        <v>23</v>
      </c>
      <c r="C224" s="637" t="s">
        <v>2040</v>
      </c>
      <c r="D224" s="633"/>
      <c r="E224" s="634" t="s">
        <v>11</v>
      </c>
      <c r="F224" s="645"/>
      <c r="G224" s="645"/>
      <c r="H224" s="645"/>
      <c r="I224" s="644"/>
      <c r="J224" s="636"/>
    </row>
    <row r="225" spans="1:10">
      <c r="A225" s="901"/>
      <c r="B225" s="631" t="s">
        <v>23</v>
      </c>
      <c r="C225" s="637" t="s">
        <v>2039</v>
      </c>
      <c r="D225" s="633"/>
      <c r="E225" s="634" t="s">
        <v>11</v>
      </c>
      <c r="F225" s="645"/>
      <c r="G225" s="645"/>
      <c r="H225" s="645"/>
      <c r="I225" s="644"/>
      <c r="J225" s="636"/>
    </row>
    <row r="226" spans="1:10">
      <c r="A226" s="901"/>
      <c r="B226" s="631" t="s">
        <v>23</v>
      </c>
      <c r="C226" s="637" t="s">
        <v>2038</v>
      </c>
      <c r="D226" s="633"/>
      <c r="E226" s="634" t="s">
        <v>11</v>
      </c>
      <c r="F226" s="645"/>
      <c r="G226" s="645"/>
      <c r="H226" s="645"/>
      <c r="I226" s="644"/>
      <c r="J226" s="636"/>
    </row>
    <row r="227" spans="1:10">
      <c r="A227" s="901"/>
      <c r="B227" s="631" t="s">
        <v>23</v>
      </c>
      <c r="C227" s="637" t="s">
        <v>2037</v>
      </c>
      <c r="D227" s="633"/>
      <c r="E227" s="634" t="s">
        <v>11</v>
      </c>
      <c r="F227" s="645"/>
      <c r="G227" s="645"/>
      <c r="H227" s="645"/>
      <c r="I227" s="644"/>
      <c r="J227" s="636"/>
    </row>
    <row r="228" spans="1:10">
      <c r="A228" s="901"/>
      <c r="B228" s="631" t="s">
        <v>23</v>
      </c>
      <c r="C228" s="637" t="s">
        <v>2036</v>
      </c>
      <c r="D228" s="633"/>
      <c r="E228" s="634" t="s">
        <v>11</v>
      </c>
      <c r="F228" s="645"/>
      <c r="G228" s="645"/>
      <c r="H228" s="645"/>
      <c r="I228" s="644"/>
      <c r="J228" s="636"/>
    </row>
    <row r="229" spans="1:10">
      <c r="A229" s="901"/>
      <c r="B229" s="631" t="s">
        <v>23</v>
      </c>
      <c r="C229" s="637" t="s">
        <v>2035</v>
      </c>
      <c r="D229" s="633"/>
      <c r="E229" s="634" t="s">
        <v>11</v>
      </c>
      <c r="F229" s="645"/>
      <c r="G229" s="645"/>
      <c r="H229" s="645"/>
      <c r="I229" s="644"/>
      <c r="J229" s="636"/>
    </row>
    <row r="230" spans="1:10">
      <c r="A230" s="901"/>
      <c r="B230" s="631" t="s">
        <v>23</v>
      </c>
      <c r="C230" s="637" t="s">
        <v>2034</v>
      </c>
      <c r="D230" s="633"/>
      <c r="E230" s="634" t="s">
        <v>11</v>
      </c>
      <c r="F230" s="645"/>
      <c r="G230" s="645"/>
      <c r="H230" s="645"/>
      <c r="I230" s="644"/>
      <c r="J230" s="636"/>
    </row>
    <row r="231" spans="1:10">
      <c r="A231" s="901"/>
      <c r="B231" s="631" t="s">
        <v>23</v>
      </c>
      <c r="C231" s="637" t="s">
        <v>2830</v>
      </c>
      <c r="D231" s="633"/>
      <c r="E231" s="634" t="s">
        <v>11</v>
      </c>
      <c r="F231" s="645"/>
      <c r="G231" s="645"/>
      <c r="H231" s="645"/>
      <c r="I231" s="644"/>
      <c r="J231" s="636"/>
    </row>
    <row r="232" spans="1:10">
      <c r="A232" s="901"/>
      <c r="B232" s="631" t="s">
        <v>23</v>
      </c>
      <c r="C232" s="637" t="s">
        <v>2831</v>
      </c>
      <c r="D232" s="633"/>
      <c r="E232" s="634" t="s">
        <v>11</v>
      </c>
      <c r="F232" s="645"/>
      <c r="G232" s="645"/>
      <c r="H232" s="645"/>
      <c r="I232" s="644"/>
      <c r="J232" s="636"/>
    </row>
    <row r="233" spans="1:10">
      <c r="A233" s="902"/>
      <c r="B233" s="631" t="s">
        <v>23</v>
      </c>
      <c r="C233" s="637" t="s">
        <v>1759</v>
      </c>
      <c r="D233" s="633" t="s">
        <v>2709</v>
      </c>
      <c r="E233" s="634" t="s">
        <v>11</v>
      </c>
      <c r="F233" s="645"/>
      <c r="G233" s="645"/>
      <c r="H233" s="645"/>
      <c r="I233" s="644"/>
      <c r="J233" s="636"/>
    </row>
    <row r="234" spans="1:10" ht="20.25" customHeight="1">
      <c r="A234" s="899">
        <v>41</v>
      </c>
      <c r="B234" s="631" t="s">
        <v>23</v>
      </c>
      <c r="C234" s="632" t="s">
        <v>2832</v>
      </c>
      <c r="D234" s="633"/>
      <c r="E234" s="634" t="s">
        <v>11</v>
      </c>
      <c r="F234" s="645"/>
      <c r="G234" s="645"/>
      <c r="H234" s="645"/>
      <c r="I234" s="644" t="s">
        <v>2833</v>
      </c>
      <c r="J234" s="636"/>
    </row>
    <row r="235" spans="1:10">
      <c r="A235" s="899"/>
      <c r="B235" s="631" t="s">
        <v>23</v>
      </c>
      <c r="C235" s="637" t="s">
        <v>1439</v>
      </c>
      <c r="D235" s="633" t="s">
        <v>2826</v>
      </c>
      <c r="E235" s="634" t="s">
        <v>11</v>
      </c>
      <c r="F235" s="645"/>
      <c r="G235" s="645"/>
      <c r="H235" s="645"/>
      <c r="I235" s="644"/>
      <c r="J235" s="636"/>
    </row>
    <row r="236" spans="1:10">
      <c r="A236" s="899"/>
      <c r="B236" s="631" t="s">
        <v>23</v>
      </c>
      <c r="C236" s="637" t="s">
        <v>1440</v>
      </c>
      <c r="D236" s="633" t="s">
        <v>2827</v>
      </c>
      <c r="E236" s="634" t="s">
        <v>11</v>
      </c>
      <c r="F236" s="645"/>
      <c r="G236" s="645"/>
      <c r="H236" s="645"/>
      <c r="I236" s="644"/>
      <c r="J236" s="636"/>
    </row>
    <row r="237" spans="1:10">
      <c r="A237" s="899"/>
      <c r="B237" s="631" t="s">
        <v>23</v>
      </c>
      <c r="C237" s="637" t="s">
        <v>2061</v>
      </c>
      <c r="D237" s="633"/>
      <c r="E237" s="634" t="s">
        <v>11</v>
      </c>
      <c r="F237" s="645"/>
      <c r="G237" s="645"/>
      <c r="H237" s="645"/>
      <c r="I237" s="644"/>
      <c r="J237" s="636"/>
    </row>
    <row r="238" spans="1:10">
      <c r="A238" s="899"/>
      <c r="B238" s="631" t="s">
        <v>23</v>
      </c>
      <c r="C238" s="637" t="s">
        <v>2060</v>
      </c>
      <c r="D238" s="633"/>
      <c r="E238" s="634" t="s">
        <v>11</v>
      </c>
      <c r="F238" s="645"/>
      <c r="G238" s="645"/>
      <c r="H238" s="645"/>
      <c r="I238" s="644"/>
      <c r="J238" s="636"/>
    </row>
    <row r="239" spans="1:10">
      <c r="A239" s="899"/>
      <c r="B239" s="631" t="s">
        <v>23</v>
      </c>
      <c r="C239" s="637" t="s">
        <v>2059</v>
      </c>
      <c r="D239" s="633"/>
      <c r="E239" s="634" t="s">
        <v>11</v>
      </c>
      <c r="F239" s="645"/>
      <c r="G239" s="645"/>
      <c r="H239" s="645"/>
      <c r="I239" s="644"/>
      <c r="J239" s="636"/>
    </row>
    <row r="240" spans="1:10">
      <c r="A240" s="899"/>
      <c r="B240" s="631" t="s">
        <v>23</v>
      </c>
      <c r="C240" s="637" t="s">
        <v>2058</v>
      </c>
      <c r="D240" s="633"/>
      <c r="E240" s="634" t="s">
        <v>11</v>
      </c>
      <c r="F240" s="645"/>
      <c r="G240" s="645"/>
      <c r="H240" s="645"/>
      <c r="I240" s="644"/>
      <c r="J240" s="636"/>
    </row>
    <row r="241" spans="1:10">
      <c r="A241" s="899"/>
      <c r="B241" s="631" t="s">
        <v>23</v>
      </c>
      <c r="C241" s="637" t="s">
        <v>2057</v>
      </c>
      <c r="D241" s="633"/>
      <c r="E241" s="634" t="s">
        <v>11</v>
      </c>
      <c r="F241" s="645"/>
      <c r="G241" s="645"/>
      <c r="H241" s="645"/>
      <c r="I241" s="644"/>
      <c r="J241" s="636"/>
    </row>
    <row r="242" spans="1:10">
      <c r="A242" s="899"/>
      <c r="B242" s="631" t="s">
        <v>23</v>
      </c>
      <c r="C242" s="637" t="s">
        <v>2056</v>
      </c>
      <c r="D242" s="633"/>
      <c r="E242" s="634" t="s">
        <v>11</v>
      </c>
      <c r="F242" s="645"/>
      <c r="G242" s="645"/>
      <c r="H242" s="645"/>
      <c r="I242" s="644"/>
      <c r="J242" s="636"/>
    </row>
    <row r="243" spans="1:10">
      <c r="A243" s="899"/>
      <c r="B243" s="631" t="s">
        <v>23</v>
      </c>
      <c r="C243" s="637" t="s">
        <v>2055</v>
      </c>
      <c r="D243" s="633"/>
      <c r="E243" s="634" t="s">
        <v>11</v>
      </c>
      <c r="F243" s="645"/>
      <c r="G243" s="645"/>
      <c r="H243" s="645"/>
      <c r="I243" s="644"/>
      <c r="J243" s="636"/>
    </row>
    <row r="244" spans="1:10">
      <c r="A244" s="899"/>
      <c r="B244" s="631" t="s">
        <v>23</v>
      </c>
      <c r="C244" s="637" t="s">
        <v>2054</v>
      </c>
      <c r="D244" s="633"/>
      <c r="E244" s="634" t="s">
        <v>11</v>
      </c>
      <c r="F244" s="645"/>
      <c r="G244" s="645"/>
      <c r="H244" s="645"/>
      <c r="I244" s="644"/>
      <c r="J244" s="636"/>
    </row>
    <row r="245" spans="1:10">
      <c r="A245" s="899"/>
      <c r="B245" s="631" t="s">
        <v>23</v>
      </c>
      <c r="C245" s="637" t="s">
        <v>2053</v>
      </c>
      <c r="D245" s="633"/>
      <c r="E245" s="634" t="s">
        <v>11</v>
      </c>
      <c r="F245" s="645"/>
      <c r="G245" s="645"/>
      <c r="H245" s="645"/>
      <c r="I245" s="644"/>
      <c r="J245" s="636"/>
    </row>
    <row r="246" spans="1:10">
      <c r="A246" s="899"/>
      <c r="B246" s="631" t="s">
        <v>23</v>
      </c>
      <c r="C246" s="637" t="s">
        <v>2052</v>
      </c>
      <c r="D246" s="633"/>
      <c r="E246" s="634" t="s">
        <v>11</v>
      </c>
      <c r="F246" s="645"/>
      <c r="G246" s="645"/>
      <c r="H246" s="645"/>
      <c r="I246" s="644"/>
      <c r="J246" s="636"/>
    </row>
    <row r="247" spans="1:10">
      <c r="A247" s="899"/>
      <c r="B247" s="631" t="s">
        <v>23</v>
      </c>
      <c r="C247" s="637" t="s">
        <v>2051</v>
      </c>
      <c r="D247" s="633"/>
      <c r="E247" s="634" t="s">
        <v>11</v>
      </c>
      <c r="F247" s="645"/>
      <c r="G247" s="645"/>
      <c r="H247" s="645"/>
      <c r="I247" s="644"/>
      <c r="J247" s="636"/>
    </row>
    <row r="248" spans="1:10">
      <c r="A248" s="899"/>
      <c r="B248" s="631" t="s">
        <v>23</v>
      </c>
      <c r="C248" s="637" t="s">
        <v>2050</v>
      </c>
      <c r="D248" s="633"/>
      <c r="E248" s="634" t="s">
        <v>11</v>
      </c>
      <c r="F248" s="645"/>
      <c r="G248" s="645"/>
      <c r="H248" s="645"/>
      <c r="I248" s="644"/>
      <c r="J248" s="636"/>
    </row>
    <row r="249" spans="1:10">
      <c r="A249" s="899"/>
      <c r="B249" s="631" t="s">
        <v>23</v>
      </c>
      <c r="C249" s="637" t="s">
        <v>2049</v>
      </c>
      <c r="D249" s="633"/>
      <c r="E249" s="634" t="s">
        <v>11</v>
      </c>
      <c r="F249" s="645"/>
      <c r="G249" s="645"/>
      <c r="H249" s="645"/>
      <c r="I249" s="644"/>
      <c r="J249" s="636"/>
    </row>
    <row r="250" spans="1:10">
      <c r="A250" s="899"/>
      <c r="B250" s="631" t="s">
        <v>23</v>
      </c>
      <c r="C250" s="637" t="s">
        <v>2828</v>
      </c>
      <c r="D250" s="633"/>
      <c r="E250" s="634" t="s">
        <v>11</v>
      </c>
      <c r="F250" s="645"/>
      <c r="G250" s="645"/>
      <c r="H250" s="645"/>
      <c r="I250" s="644"/>
      <c r="J250" s="636"/>
    </row>
    <row r="251" spans="1:10">
      <c r="A251" s="899"/>
      <c r="B251" s="631" t="s">
        <v>23</v>
      </c>
      <c r="C251" s="637" t="s">
        <v>2829</v>
      </c>
      <c r="D251" s="633"/>
      <c r="E251" s="634" t="s">
        <v>11</v>
      </c>
      <c r="F251" s="645"/>
      <c r="G251" s="645"/>
      <c r="H251" s="645"/>
      <c r="I251" s="644"/>
      <c r="J251" s="636"/>
    </row>
    <row r="252" spans="1:10">
      <c r="A252" s="899"/>
      <c r="B252" s="631" t="s">
        <v>23</v>
      </c>
      <c r="C252" s="637" t="s">
        <v>2048</v>
      </c>
      <c r="D252" s="633" t="s">
        <v>2826</v>
      </c>
      <c r="E252" s="634" t="s">
        <v>11</v>
      </c>
      <c r="F252" s="645"/>
      <c r="G252" s="645"/>
      <c r="H252" s="645"/>
      <c r="I252" s="644"/>
      <c r="J252" s="636"/>
    </row>
    <row r="253" spans="1:10">
      <c r="A253" s="899"/>
      <c r="B253" s="631" t="s">
        <v>23</v>
      </c>
      <c r="C253" s="637" t="s">
        <v>2047</v>
      </c>
      <c r="D253" s="633" t="s">
        <v>2827</v>
      </c>
      <c r="E253" s="634" t="s">
        <v>11</v>
      </c>
      <c r="F253" s="645"/>
      <c r="G253" s="645"/>
      <c r="H253" s="645"/>
      <c r="I253" s="644"/>
      <c r="J253" s="636"/>
    </row>
    <row r="254" spans="1:10">
      <c r="A254" s="899"/>
      <c r="B254" s="631" t="s">
        <v>23</v>
      </c>
      <c r="C254" s="637" t="s">
        <v>2046</v>
      </c>
      <c r="D254" s="633"/>
      <c r="E254" s="634" t="s">
        <v>11</v>
      </c>
      <c r="F254" s="645"/>
      <c r="G254" s="645"/>
      <c r="H254" s="645"/>
      <c r="I254" s="644"/>
      <c r="J254" s="636"/>
    </row>
    <row r="255" spans="1:10">
      <c r="A255" s="899"/>
      <c r="B255" s="631" t="s">
        <v>23</v>
      </c>
      <c r="C255" s="637" t="s">
        <v>2045</v>
      </c>
      <c r="D255" s="633"/>
      <c r="E255" s="634" t="s">
        <v>11</v>
      </c>
      <c r="F255" s="645"/>
      <c r="G255" s="645"/>
      <c r="H255" s="645"/>
      <c r="I255" s="644"/>
      <c r="J255" s="636"/>
    </row>
    <row r="256" spans="1:10">
      <c r="A256" s="899"/>
      <c r="B256" s="631" t="s">
        <v>23</v>
      </c>
      <c r="C256" s="637" t="s">
        <v>2044</v>
      </c>
      <c r="D256" s="633"/>
      <c r="E256" s="634" t="s">
        <v>11</v>
      </c>
      <c r="F256" s="645"/>
      <c r="G256" s="645"/>
      <c r="H256" s="645"/>
      <c r="I256" s="644"/>
      <c r="J256" s="636"/>
    </row>
    <row r="257" spans="1:10">
      <c r="A257" s="899"/>
      <c r="B257" s="631" t="s">
        <v>23</v>
      </c>
      <c r="C257" s="637" t="s">
        <v>2043</v>
      </c>
      <c r="D257" s="633"/>
      <c r="E257" s="634" t="s">
        <v>11</v>
      </c>
      <c r="F257" s="645"/>
      <c r="G257" s="645"/>
      <c r="H257" s="645"/>
      <c r="I257" s="644"/>
      <c r="J257" s="636"/>
    </row>
    <row r="258" spans="1:10">
      <c r="A258" s="899"/>
      <c r="B258" s="631" t="s">
        <v>23</v>
      </c>
      <c r="C258" s="637" t="s">
        <v>2042</v>
      </c>
      <c r="D258" s="633"/>
      <c r="E258" s="634" t="s">
        <v>11</v>
      </c>
      <c r="F258" s="645"/>
      <c r="G258" s="645"/>
      <c r="H258" s="645"/>
      <c r="I258" s="644"/>
      <c r="J258" s="636"/>
    </row>
    <row r="259" spans="1:10">
      <c r="A259" s="899"/>
      <c r="B259" s="631" t="s">
        <v>23</v>
      </c>
      <c r="C259" s="637" t="s">
        <v>2041</v>
      </c>
      <c r="D259" s="633"/>
      <c r="E259" s="634" t="s">
        <v>11</v>
      </c>
      <c r="F259" s="645"/>
      <c r="G259" s="645"/>
      <c r="H259" s="645"/>
      <c r="I259" s="644"/>
      <c r="J259" s="636"/>
    </row>
    <row r="260" spans="1:10">
      <c r="A260" s="899"/>
      <c r="B260" s="631" t="s">
        <v>23</v>
      </c>
      <c r="C260" s="637" t="s">
        <v>2040</v>
      </c>
      <c r="D260" s="633"/>
      <c r="E260" s="634" t="s">
        <v>11</v>
      </c>
      <c r="F260" s="645"/>
      <c r="G260" s="645"/>
      <c r="H260" s="645"/>
      <c r="I260" s="644"/>
      <c r="J260" s="636"/>
    </row>
    <row r="261" spans="1:10">
      <c r="A261" s="899"/>
      <c r="B261" s="631" t="s">
        <v>23</v>
      </c>
      <c r="C261" s="637" t="s">
        <v>2039</v>
      </c>
      <c r="D261" s="633"/>
      <c r="E261" s="634" t="s">
        <v>11</v>
      </c>
      <c r="F261" s="645"/>
      <c r="G261" s="645"/>
      <c r="H261" s="645"/>
      <c r="I261" s="644"/>
      <c r="J261" s="636"/>
    </row>
    <row r="262" spans="1:10">
      <c r="A262" s="899"/>
      <c r="B262" s="631" t="s">
        <v>23</v>
      </c>
      <c r="C262" s="637" t="s">
        <v>2038</v>
      </c>
      <c r="D262" s="633"/>
      <c r="E262" s="634" t="s">
        <v>11</v>
      </c>
      <c r="F262" s="645"/>
      <c r="G262" s="645"/>
      <c r="H262" s="645"/>
      <c r="I262" s="644"/>
      <c r="J262" s="636"/>
    </row>
    <row r="263" spans="1:10">
      <c r="A263" s="899"/>
      <c r="B263" s="631" t="s">
        <v>23</v>
      </c>
      <c r="C263" s="637" t="s">
        <v>2037</v>
      </c>
      <c r="D263" s="633"/>
      <c r="E263" s="634" t="s">
        <v>11</v>
      </c>
      <c r="F263" s="645"/>
      <c r="G263" s="645"/>
      <c r="H263" s="645"/>
      <c r="I263" s="644"/>
      <c r="J263" s="636"/>
    </row>
    <row r="264" spans="1:10">
      <c r="A264" s="899"/>
      <c r="B264" s="631" t="s">
        <v>23</v>
      </c>
      <c r="C264" s="637" t="s">
        <v>2036</v>
      </c>
      <c r="D264" s="633"/>
      <c r="E264" s="634" t="s">
        <v>11</v>
      </c>
      <c r="F264" s="645"/>
      <c r="G264" s="645"/>
      <c r="H264" s="645"/>
      <c r="I264" s="644"/>
      <c r="J264" s="636"/>
    </row>
    <row r="265" spans="1:10">
      <c r="A265" s="899"/>
      <c r="B265" s="631" t="s">
        <v>23</v>
      </c>
      <c r="C265" s="637" t="s">
        <v>2035</v>
      </c>
      <c r="D265" s="633"/>
      <c r="E265" s="634" t="s">
        <v>11</v>
      </c>
      <c r="F265" s="645"/>
      <c r="G265" s="645"/>
      <c r="H265" s="645"/>
      <c r="I265" s="644"/>
      <c r="J265" s="636"/>
    </row>
    <row r="266" spans="1:10">
      <c r="A266" s="899"/>
      <c r="B266" s="631" t="s">
        <v>23</v>
      </c>
      <c r="C266" s="637" t="s">
        <v>2034</v>
      </c>
      <c r="D266" s="633"/>
      <c r="E266" s="634" t="s">
        <v>11</v>
      </c>
      <c r="F266" s="645"/>
      <c r="G266" s="645"/>
      <c r="H266" s="645"/>
      <c r="I266" s="644"/>
      <c r="J266" s="636"/>
    </row>
    <row r="267" spans="1:10">
      <c r="A267" s="899"/>
      <c r="B267" s="631" t="s">
        <v>23</v>
      </c>
      <c r="C267" s="637" t="s">
        <v>2830</v>
      </c>
      <c r="D267" s="633"/>
      <c r="E267" s="634" t="s">
        <v>11</v>
      </c>
      <c r="F267" s="645"/>
      <c r="G267" s="645"/>
      <c r="H267" s="645"/>
      <c r="I267" s="644"/>
      <c r="J267" s="636"/>
    </row>
    <row r="268" spans="1:10">
      <c r="A268" s="899"/>
      <c r="B268" s="631" t="s">
        <v>23</v>
      </c>
      <c r="C268" s="637" t="s">
        <v>2831</v>
      </c>
      <c r="D268" s="633"/>
      <c r="E268" s="634" t="s">
        <v>11</v>
      </c>
      <c r="F268" s="645"/>
      <c r="G268" s="645"/>
      <c r="H268" s="645"/>
      <c r="I268" s="644"/>
      <c r="J268" s="636"/>
    </row>
    <row r="269" spans="1:10">
      <c r="A269" s="899"/>
      <c r="B269" s="631" t="s">
        <v>23</v>
      </c>
      <c r="C269" s="637" t="s">
        <v>1759</v>
      </c>
      <c r="D269" s="633" t="s">
        <v>2709</v>
      </c>
      <c r="E269" s="634" t="s">
        <v>11</v>
      </c>
      <c r="F269" s="645"/>
      <c r="G269" s="645"/>
      <c r="H269" s="645"/>
      <c r="I269" s="644"/>
      <c r="J269" s="636"/>
    </row>
    <row r="270" spans="1:10" ht="16.5" customHeight="1">
      <c r="A270" s="899">
        <v>42</v>
      </c>
      <c r="B270" s="631" t="s">
        <v>23</v>
      </c>
      <c r="C270" s="632" t="s">
        <v>2834</v>
      </c>
      <c r="D270" s="633"/>
      <c r="E270" s="634" t="s">
        <v>11</v>
      </c>
      <c r="F270" s="645"/>
      <c r="G270" s="645"/>
      <c r="H270" s="645"/>
      <c r="I270" s="644" t="s">
        <v>2835</v>
      </c>
      <c r="J270" s="636"/>
    </row>
    <row r="271" spans="1:10">
      <c r="A271" s="899"/>
      <c r="B271" s="631" t="s">
        <v>23</v>
      </c>
      <c r="C271" s="637" t="s">
        <v>2836</v>
      </c>
      <c r="D271" s="633"/>
      <c r="E271" s="634" t="s">
        <v>11</v>
      </c>
      <c r="F271" s="645"/>
      <c r="G271" s="645"/>
      <c r="H271" s="645"/>
      <c r="I271" s="644"/>
      <c r="J271" s="636"/>
    </row>
    <row r="272" spans="1:10">
      <c r="A272" s="899"/>
      <c r="B272" s="631" t="s">
        <v>23</v>
      </c>
      <c r="C272" s="637" t="s">
        <v>2837</v>
      </c>
      <c r="D272" s="633"/>
      <c r="E272" s="634" t="s">
        <v>11</v>
      </c>
      <c r="F272" s="645"/>
      <c r="G272" s="645"/>
      <c r="H272" s="645"/>
      <c r="I272" s="644"/>
      <c r="J272" s="636"/>
    </row>
    <row r="273" spans="1:10">
      <c r="A273" s="899"/>
      <c r="B273" s="631" t="s">
        <v>23</v>
      </c>
      <c r="C273" s="637" t="s">
        <v>2838</v>
      </c>
      <c r="D273" s="633" t="s">
        <v>2823</v>
      </c>
      <c r="E273" s="634" t="s">
        <v>11</v>
      </c>
      <c r="F273" s="645"/>
      <c r="G273" s="645"/>
      <c r="H273" s="645"/>
      <c r="I273" s="644"/>
      <c r="J273" s="636"/>
    </row>
    <row r="274" spans="1:10">
      <c r="A274" s="899"/>
      <c r="B274" s="631" t="s">
        <v>23</v>
      </c>
      <c r="C274" s="637" t="s">
        <v>2839</v>
      </c>
      <c r="D274" s="633" t="s">
        <v>2822</v>
      </c>
      <c r="E274" s="634" t="s">
        <v>11</v>
      </c>
      <c r="F274" s="645"/>
      <c r="G274" s="645"/>
      <c r="H274" s="645"/>
      <c r="I274" s="644"/>
      <c r="J274" s="636"/>
    </row>
    <row r="275" spans="1:10">
      <c r="A275" s="899"/>
      <c r="B275" s="631" t="s">
        <v>23</v>
      </c>
      <c r="C275" s="637" t="s">
        <v>2840</v>
      </c>
      <c r="D275" s="633"/>
      <c r="E275" s="634" t="s">
        <v>11</v>
      </c>
      <c r="F275" s="645"/>
      <c r="G275" s="645"/>
      <c r="H275" s="645"/>
      <c r="I275" s="644"/>
      <c r="J275" s="636"/>
    </row>
    <row r="276" spans="1:10">
      <c r="A276" s="899"/>
      <c r="B276" s="631" t="s">
        <v>23</v>
      </c>
      <c r="C276" s="637" t="s">
        <v>2841</v>
      </c>
      <c r="D276" s="633"/>
      <c r="E276" s="634" t="s">
        <v>11</v>
      </c>
      <c r="F276" s="645"/>
      <c r="G276" s="645"/>
      <c r="H276" s="645"/>
      <c r="I276" s="644"/>
      <c r="J276" s="636"/>
    </row>
    <row r="277" spans="1:10">
      <c r="A277" s="899"/>
      <c r="B277" s="631" t="s">
        <v>23</v>
      </c>
      <c r="C277" s="637" t="s">
        <v>2842</v>
      </c>
      <c r="D277" s="633" t="s">
        <v>2823</v>
      </c>
      <c r="E277" s="634" t="s">
        <v>11</v>
      </c>
      <c r="F277" s="645"/>
      <c r="G277" s="645"/>
      <c r="H277" s="645"/>
      <c r="I277" s="644"/>
      <c r="J277" s="636"/>
    </row>
    <row r="278" spans="1:10">
      <c r="A278" s="899"/>
      <c r="B278" s="631" t="s">
        <v>23</v>
      </c>
      <c r="C278" s="637" t="s">
        <v>2843</v>
      </c>
      <c r="D278" s="633" t="s">
        <v>2822</v>
      </c>
      <c r="E278" s="634" t="s">
        <v>11</v>
      </c>
      <c r="F278" s="645"/>
      <c r="G278" s="645"/>
      <c r="H278" s="645"/>
      <c r="I278" s="644"/>
      <c r="J278" s="636"/>
    </row>
    <row r="279" spans="1:10">
      <c r="A279" s="899"/>
      <c r="B279" s="631" t="s">
        <v>23</v>
      </c>
      <c r="C279" s="637" t="s">
        <v>2844</v>
      </c>
      <c r="D279" s="633"/>
      <c r="E279" s="634" t="s">
        <v>11</v>
      </c>
      <c r="F279" s="645"/>
      <c r="G279" s="645"/>
      <c r="H279" s="645"/>
      <c r="I279" s="644"/>
      <c r="J279" s="636"/>
    </row>
    <row r="280" spans="1:10">
      <c r="A280" s="899"/>
      <c r="B280" s="631" t="s">
        <v>23</v>
      </c>
      <c r="C280" s="637" t="s">
        <v>2845</v>
      </c>
      <c r="D280" s="633"/>
      <c r="E280" s="634" t="s">
        <v>11</v>
      </c>
      <c r="F280" s="645"/>
      <c r="G280" s="645"/>
      <c r="H280" s="645"/>
      <c r="I280" s="644"/>
      <c r="J280" s="636"/>
    </row>
    <row r="281" spans="1:10">
      <c r="A281" s="899"/>
      <c r="B281" s="631" t="s">
        <v>23</v>
      </c>
      <c r="C281" s="637" t="s">
        <v>2846</v>
      </c>
      <c r="D281" s="633"/>
      <c r="E281" s="634" t="s">
        <v>11</v>
      </c>
      <c r="F281" s="645"/>
      <c r="G281" s="645"/>
      <c r="H281" s="645"/>
      <c r="I281" s="644"/>
      <c r="J281" s="636"/>
    </row>
    <row r="282" spans="1:10">
      <c r="A282" s="899"/>
      <c r="B282" s="631" t="s">
        <v>23</v>
      </c>
      <c r="C282" s="637" t="s">
        <v>2847</v>
      </c>
      <c r="D282" s="633"/>
      <c r="E282" s="634" t="s">
        <v>11</v>
      </c>
      <c r="F282" s="645"/>
      <c r="G282" s="645"/>
      <c r="H282" s="645"/>
      <c r="I282" s="644"/>
      <c r="J282" s="636"/>
    </row>
    <row r="283" spans="1:10">
      <c r="A283" s="899"/>
      <c r="B283" s="631" t="s">
        <v>23</v>
      </c>
      <c r="C283" s="637" t="s">
        <v>2848</v>
      </c>
      <c r="D283" s="633"/>
      <c r="E283" s="634" t="s">
        <v>11</v>
      </c>
      <c r="F283" s="645"/>
      <c r="G283" s="645"/>
      <c r="H283" s="645"/>
      <c r="I283" s="644"/>
      <c r="J283" s="636"/>
    </row>
    <row r="284" spans="1:10">
      <c r="A284" s="899"/>
      <c r="B284" s="631" t="s">
        <v>23</v>
      </c>
      <c r="C284" s="637" t="s">
        <v>2849</v>
      </c>
      <c r="D284" s="633"/>
      <c r="E284" s="634" t="s">
        <v>11</v>
      </c>
      <c r="F284" s="645"/>
      <c r="G284" s="645"/>
      <c r="H284" s="645"/>
      <c r="I284" s="644"/>
      <c r="J284" s="636"/>
    </row>
    <row r="285" spans="1:10">
      <c r="A285" s="899"/>
      <c r="B285" s="631" t="s">
        <v>23</v>
      </c>
      <c r="C285" s="637" t="s">
        <v>2850</v>
      </c>
      <c r="D285" s="633"/>
      <c r="E285" s="634" t="s">
        <v>11</v>
      </c>
      <c r="F285" s="645"/>
      <c r="G285" s="645"/>
      <c r="H285" s="645"/>
      <c r="I285" s="644"/>
      <c r="J285" s="636"/>
    </row>
    <row r="286" spans="1:10">
      <c r="A286" s="899"/>
      <c r="B286" s="631" t="s">
        <v>23</v>
      </c>
      <c r="C286" s="637" t="s">
        <v>2851</v>
      </c>
      <c r="D286" s="633"/>
      <c r="E286" s="634" t="s">
        <v>11</v>
      </c>
      <c r="F286" s="645"/>
      <c r="G286" s="645"/>
      <c r="H286" s="645"/>
      <c r="I286" s="644"/>
      <c r="J286" s="636"/>
    </row>
    <row r="287" spans="1:10">
      <c r="A287" s="899"/>
      <c r="B287" s="631" t="s">
        <v>23</v>
      </c>
      <c r="C287" s="637" t="s">
        <v>2852</v>
      </c>
      <c r="D287" s="633"/>
      <c r="E287" s="634" t="s">
        <v>11</v>
      </c>
      <c r="F287" s="645"/>
      <c r="G287" s="645"/>
      <c r="H287" s="645"/>
      <c r="I287" s="644"/>
      <c r="J287" s="636"/>
    </row>
    <row r="288" spans="1:10">
      <c r="A288" s="899"/>
      <c r="B288" s="631" t="s">
        <v>23</v>
      </c>
      <c r="C288" s="637" t="s">
        <v>2853</v>
      </c>
      <c r="D288" s="633"/>
      <c r="E288" s="634" t="s">
        <v>11</v>
      </c>
      <c r="F288" s="645"/>
      <c r="G288" s="645"/>
      <c r="H288" s="645"/>
      <c r="I288" s="644"/>
      <c r="J288" s="636"/>
    </row>
    <row r="289" spans="1:10">
      <c r="A289" s="899"/>
      <c r="B289" s="631" t="s">
        <v>23</v>
      </c>
      <c r="C289" s="637" t="s">
        <v>2854</v>
      </c>
      <c r="D289" s="633"/>
      <c r="E289" s="634" t="s">
        <v>11</v>
      </c>
      <c r="F289" s="645"/>
      <c r="G289" s="645"/>
      <c r="H289" s="645"/>
      <c r="I289" s="644"/>
      <c r="J289" s="636"/>
    </row>
    <row r="290" spans="1:10">
      <c r="A290" s="899"/>
      <c r="B290" s="631" t="s">
        <v>23</v>
      </c>
      <c r="C290" s="637" t="s">
        <v>2855</v>
      </c>
      <c r="D290" s="633"/>
      <c r="E290" s="634" t="s">
        <v>11</v>
      </c>
      <c r="F290" s="645"/>
      <c r="G290" s="645"/>
      <c r="H290" s="645"/>
      <c r="I290" s="644"/>
      <c r="J290" s="636"/>
    </row>
    <row r="291" spans="1:10">
      <c r="A291" s="899"/>
      <c r="B291" s="631" t="s">
        <v>23</v>
      </c>
      <c r="C291" s="637" t="s">
        <v>2856</v>
      </c>
      <c r="D291" s="633"/>
      <c r="E291" s="634" t="s">
        <v>11</v>
      </c>
      <c r="F291" s="645"/>
      <c r="G291" s="645"/>
      <c r="H291" s="645"/>
      <c r="I291" s="644"/>
      <c r="J291" s="636"/>
    </row>
    <row r="292" spans="1:10">
      <c r="A292" s="899"/>
      <c r="B292" s="631" t="s">
        <v>23</v>
      </c>
      <c r="C292" s="637" t="s">
        <v>2857</v>
      </c>
      <c r="D292" s="633"/>
      <c r="E292" s="634" t="s">
        <v>11</v>
      </c>
      <c r="F292" s="645"/>
      <c r="G292" s="645"/>
      <c r="H292" s="645"/>
      <c r="I292" s="644"/>
      <c r="J292" s="636"/>
    </row>
    <row r="293" spans="1:10">
      <c r="A293" s="899"/>
      <c r="B293" s="631" t="s">
        <v>23</v>
      </c>
      <c r="C293" s="637" t="s">
        <v>2858</v>
      </c>
      <c r="D293" s="633"/>
      <c r="E293" s="634" t="s">
        <v>11</v>
      </c>
      <c r="F293" s="645"/>
      <c r="G293" s="645"/>
      <c r="H293" s="645"/>
      <c r="I293" s="644"/>
      <c r="J293" s="636"/>
    </row>
    <row r="294" spans="1:10">
      <c r="A294" s="899"/>
      <c r="B294" s="631" t="s">
        <v>23</v>
      </c>
      <c r="C294" s="637" t="s">
        <v>2859</v>
      </c>
      <c r="D294" s="633"/>
      <c r="E294" s="634" t="s">
        <v>11</v>
      </c>
      <c r="F294" s="645"/>
      <c r="G294" s="645"/>
      <c r="H294" s="645"/>
      <c r="I294" s="644"/>
      <c r="J294" s="636"/>
    </row>
    <row r="295" spans="1:10">
      <c r="A295" s="899"/>
      <c r="B295" s="631" t="s">
        <v>23</v>
      </c>
      <c r="C295" s="637" t="s">
        <v>2860</v>
      </c>
      <c r="D295" s="633"/>
      <c r="E295" s="634" t="s">
        <v>11</v>
      </c>
      <c r="F295" s="645"/>
      <c r="G295" s="645"/>
      <c r="H295" s="645"/>
      <c r="I295" s="644"/>
      <c r="J295" s="636"/>
    </row>
    <row r="296" spans="1:10">
      <c r="A296" s="899"/>
      <c r="B296" s="631" t="s">
        <v>23</v>
      </c>
      <c r="C296" s="637" t="s">
        <v>2861</v>
      </c>
      <c r="D296" s="633"/>
      <c r="E296" s="634" t="s">
        <v>11</v>
      </c>
      <c r="F296" s="645"/>
      <c r="G296" s="645"/>
      <c r="H296" s="645"/>
      <c r="I296" s="644"/>
      <c r="J296" s="636"/>
    </row>
    <row r="297" spans="1:10">
      <c r="A297" s="899"/>
      <c r="B297" s="631" t="s">
        <v>23</v>
      </c>
      <c r="C297" s="637" t="s">
        <v>2862</v>
      </c>
      <c r="D297" s="633"/>
      <c r="E297" s="634" t="s">
        <v>11</v>
      </c>
      <c r="F297" s="645"/>
      <c r="G297" s="645"/>
      <c r="H297" s="645"/>
      <c r="I297" s="644"/>
      <c r="J297" s="636"/>
    </row>
    <row r="298" spans="1:10">
      <c r="A298" s="899"/>
      <c r="B298" s="631" t="s">
        <v>23</v>
      </c>
      <c r="C298" s="637" t="s">
        <v>2863</v>
      </c>
      <c r="D298" s="633"/>
      <c r="E298" s="634" t="s">
        <v>11</v>
      </c>
      <c r="F298" s="645"/>
      <c r="G298" s="645"/>
      <c r="H298" s="645"/>
      <c r="I298" s="644"/>
      <c r="J298" s="636"/>
    </row>
    <row r="299" spans="1:10">
      <c r="A299" s="899"/>
      <c r="B299" s="631" t="s">
        <v>23</v>
      </c>
      <c r="C299" s="637" t="s">
        <v>2864</v>
      </c>
      <c r="D299" s="633"/>
      <c r="E299" s="634" t="s">
        <v>11</v>
      </c>
      <c r="F299" s="645"/>
      <c r="G299" s="645"/>
      <c r="H299" s="645"/>
      <c r="I299" s="644"/>
      <c r="J299" s="636"/>
    </row>
    <row r="300" spans="1:10">
      <c r="A300" s="899"/>
      <c r="B300" s="631" t="s">
        <v>23</v>
      </c>
      <c r="C300" s="637" t="s">
        <v>2865</v>
      </c>
      <c r="D300" s="633"/>
      <c r="E300" s="634" t="s">
        <v>11</v>
      </c>
      <c r="F300" s="645"/>
      <c r="G300" s="645"/>
      <c r="H300" s="645"/>
      <c r="I300" s="644"/>
      <c r="J300" s="636"/>
    </row>
    <row r="301" spans="1:10">
      <c r="A301" s="899"/>
      <c r="B301" s="631" t="s">
        <v>23</v>
      </c>
      <c r="C301" s="637" t="s">
        <v>2866</v>
      </c>
      <c r="D301" s="633"/>
      <c r="E301" s="634" t="s">
        <v>11</v>
      </c>
      <c r="F301" s="645"/>
      <c r="G301" s="645"/>
      <c r="H301" s="645"/>
      <c r="I301" s="644"/>
      <c r="J301" s="636"/>
    </row>
    <row r="302" spans="1:10">
      <c r="A302" s="899"/>
      <c r="B302" s="631" t="s">
        <v>23</v>
      </c>
      <c r="C302" s="637" t="s">
        <v>2867</v>
      </c>
      <c r="D302" s="633"/>
      <c r="E302" s="634" t="s">
        <v>11</v>
      </c>
      <c r="F302" s="645"/>
      <c r="G302" s="645"/>
      <c r="H302" s="645"/>
      <c r="I302" s="644"/>
      <c r="J302" s="636"/>
    </row>
    <row r="303" spans="1:10">
      <c r="A303" s="899"/>
      <c r="B303" s="631" t="s">
        <v>23</v>
      </c>
      <c r="C303" s="637" t="s">
        <v>2868</v>
      </c>
      <c r="D303" s="633"/>
      <c r="E303" s="634" t="s">
        <v>11</v>
      </c>
      <c r="F303" s="645"/>
      <c r="G303" s="645"/>
      <c r="H303" s="645"/>
      <c r="I303" s="644"/>
      <c r="J303" s="636"/>
    </row>
    <row r="304" spans="1:10">
      <c r="A304" s="899"/>
      <c r="B304" s="631" t="s">
        <v>23</v>
      </c>
      <c r="C304" s="637" t="s">
        <v>2869</v>
      </c>
      <c r="D304" s="633"/>
      <c r="E304" s="634" t="s">
        <v>11</v>
      </c>
      <c r="F304" s="645"/>
      <c r="G304" s="645"/>
      <c r="H304" s="645"/>
      <c r="I304" s="644"/>
      <c r="J304" s="636"/>
    </row>
    <row r="305" spans="1:10">
      <c r="A305" s="899"/>
      <c r="B305" s="631" t="s">
        <v>23</v>
      </c>
      <c r="C305" s="637" t="s">
        <v>2870</v>
      </c>
      <c r="D305" s="633"/>
      <c r="E305" s="634" t="s">
        <v>11</v>
      </c>
      <c r="F305" s="645"/>
      <c r="G305" s="645"/>
      <c r="H305" s="645"/>
      <c r="I305" s="644"/>
      <c r="J305" s="636"/>
    </row>
    <row r="306" spans="1:10">
      <c r="A306" s="899"/>
      <c r="B306" s="631" t="s">
        <v>23</v>
      </c>
      <c r="C306" s="637" t="s">
        <v>2871</v>
      </c>
      <c r="D306" s="633"/>
      <c r="E306" s="634" t="s">
        <v>11</v>
      </c>
      <c r="F306" s="645"/>
      <c r="G306" s="645"/>
      <c r="H306" s="645"/>
      <c r="I306" s="644"/>
      <c r="J306" s="636"/>
    </row>
    <row r="307" spans="1:10">
      <c r="A307" s="899"/>
      <c r="B307" s="631" t="s">
        <v>23</v>
      </c>
      <c r="C307" s="637" t="s">
        <v>2872</v>
      </c>
      <c r="D307" s="633"/>
      <c r="E307" s="634" t="s">
        <v>11</v>
      </c>
      <c r="F307" s="645"/>
      <c r="G307" s="645"/>
      <c r="H307" s="645"/>
      <c r="I307" s="644"/>
      <c r="J307" s="636"/>
    </row>
    <row r="308" spans="1:10">
      <c r="A308" s="899"/>
      <c r="B308" s="631" t="s">
        <v>23</v>
      </c>
      <c r="C308" s="637" t="s">
        <v>2873</v>
      </c>
      <c r="D308" s="633"/>
      <c r="E308" s="634" t="s">
        <v>11</v>
      </c>
      <c r="F308" s="645"/>
      <c r="G308" s="645"/>
      <c r="H308" s="645"/>
      <c r="I308" s="644"/>
      <c r="J308" s="636"/>
    </row>
    <row r="309" spans="1:10">
      <c r="A309" s="899"/>
      <c r="B309" s="631" t="s">
        <v>23</v>
      </c>
      <c r="C309" s="637" t="s">
        <v>2874</v>
      </c>
      <c r="D309" s="633"/>
      <c r="E309" s="634" t="s">
        <v>11</v>
      </c>
      <c r="F309" s="645"/>
      <c r="G309" s="645"/>
      <c r="H309" s="645"/>
      <c r="I309" s="644"/>
      <c r="J309" s="636"/>
    </row>
    <row r="310" spans="1:10">
      <c r="A310" s="899"/>
      <c r="B310" s="631" t="s">
        <v>23</v>
      </c>
      <c r="C310" s="637" t="s">
        <v>2875</v>
      </c>
      <c r="D310" s="633"/>
      <c r="E310" s="634" t="s">
        <v>11</v>
      </c>
      <c r="F310" s="645"/>
      <c r="G310" s="645"/>
      <c r="H310" s="645"/>
      <c r="I310" s="644"/>
      <c r="J310" s="636"/>
    </row>
    <row r="311" spans="1:10">
      <c r="A311" s="899"/>
      <c r="B311" s="631" t="s">
        <v>23</v>
      </c>
      <c r="C311" s="637" t="s">
        <v>2876</v>
      </c>
      <c r="D311" s="633"/>
      <c r="E311" s="634" t="s">
        <v>11</v>
      </c>
      <c r="F311" s="645"/>
      <c r="G311" s="645"/>
      <c r="H311" s="645"/>
      <c r="I311" s="644"/>
      <c r="J311" s="636"/>
    </row>
    <row r="312" spans="1:10">
      <c r="A312" s="899"/>
      <c r="B312" s="631" t="s">
        <v>23</v>
      </c>
      <c r="C312" s="637" t="s">
        <v>2877</v>
      </c>
      <c r="D312" s="633"/>
      <c r="E312" s="634" t="s">
        <v>11</v>
      </c>
      <c r="F312" s="645"/>
      <c r="G312" s="645"/>
      <c r="H312" s="645"/>
      <c r="I312" s="644"/>
      <c r="J312" s="636"/>
    </row>
    <row r="313" spans="1:10">
      <c r="A313" s="899"/>
      <c r="B313" s="631" t="s">
        <v>23</v>
      </c>
      <c r="C313" s="637" t="s">
        <v>2878</v>
      </c>
      <c r="D313" s="633"/>
      <c r="E313" s="634" t="s">
        <v>11</v>
      </c>
      <c r="F313" s="645"/>
      <c r="G313" s="645"/>
      <c r="H313" s="645"/>
      <c r="I313" s="644"/>
      <c r="J313" s="636"/>
    </row>
    <row r="314" spans="1:10">
      <c r="A314" s="899"/>
      <c r="B314" s="631" t="s">
        <v>23</v>
      </c>
      <c r="C314" s="637" t="s">
        <v>2879</v>
      </c>
      <c r="D314" s="633"/>
      <c r="E314" s="634" t="s">
        <v>11</v>
      </c>
      <c r="F314" s="645"/>
      <c r="G314" s="645"/>
      <c r="H314" s="645"/>
      <c r="I314" s="644"/>
      <c r="J314" s="636"/>
    </row>
    <row r="315" spans="1:10">
      <c r="A315" s="899"/>
      <c r="B315" s="631" t="s">
        <v>23</v>
      </c>
      <c r="C315" s="637" t="s">
        <v>2880</v>
      </c>
      <c r="D315" s="633"/>
      <c r="E315" s="634" t="s">
        <v>11</v>
      </c>
      <c r="F315" s="645"/>
      <c r="G315" s="645"/>
      <c r="H315" s="645"/>
      <c r="I315" s="644"/>
      <c r="J315" s="636"/>
    </row>
    <row r="316" spans="1:10">
      <c r="A316" s="899"/>
      <c r="B316" s="631" t="s">
        <v>23</v>
      </c>
      <c r="C316" s="637" t="s">
        <v>2881</v>
      </c>
      <c r="D316" s="633"/>
      <c r="E316" s="634" t="s">
        <v>11</v>
      </c>
      <c r="F316" s="645"/>
      <c r="G316" s="645"/>
      <c r="H316" s="645"/>
      <c r="I316" s="644"/>
      <c r="J316" s="636"/>
    </row>
    <row r="317" spans="1:10">
      <c r="A317" s="899"/>
      <c r="B317" s="631" t="s">
        <v>23</v>
      </c>
      <c r="C317" s="637" t="s">
        <v>2882</v>
      </c>
      <c r="D317" s="633"/>
      <c r="E317" s="634" t="s">
        <v>11</v>
      </c>
      <c r="F317" s="645"/>
      <c r="G317" s="645"/>
      <c r="H317" s="645"/>
      <c r="I317" s="644"/>
      <c r="J317" s="636"/>
    </row>
    <row r="318" spans="1:10">
      <c r="A318" s="899"/>
      <c r="B318" s="631" t="s">
        <v>23</v>
      </c>
      <c r="C318" s="637" t="s">
        <v>2883</v>
      </c>
      <c r="D318" s="633"/>
      <c r="E318" s="634" t="s">
        <v>11</v>
      </c>
      <c r="F318" s="645"/>
      <c r="G318" s="645"/>
      <c r="H318" s="645"/>
      <c r="I318" s="644"/>
      <c r="J318" s="636"/>
    </row>
    <row r="319" spans="1:10">
      <c r="A319" s="899"/>
      <c r="B319" s="631" t="s">
        <v>23</v>
      </c>
      <c r="C319" s="637" t="s">
        <v>2884</v>
      </c>
      <c r="D319" s="633"/>
      <c r="E319" s="634" t="s">
        <v>11</v>
      </c>
      <c r="F319" s="645"/>
      <c r="G319" s="645"/>
      <c r="H319" s="645"/>
      <c r="I319" s="644"/>
      <c r="J319" s="636"/>
    </row>
    <row r="320" spans="1:10">
      <c r="A320" s="899"/>
      <c r="B320" s="631" t="s">
        <v>23</v>
      </c>
      <c r="C320" s="637" t="s">
        <v>2885</v>
      </c>
      <c r="D320" s="633"/>
      <c r="E320" s="634" t="s">
        <v>11</v>
      </c>
      <c r="F320" s="645"/>
      <c r="G320" s="645"/>
      <c r="H320" s="645"/>
      <c r="I320" s="644"/>
      <c r="J320" s="636"/>
    </row>
    <row r="321" spans="1:10">
      <c r="A321" s="899"/>
      <c r="B321" s="631" t="s">
        <v>23</v>
      </c>
      <c r="C321" s="637" t="s">
        <v>2886</v>
      </c>
      <c r="D321" s="633"/>
      <c r="E321" s="634" t="s">
        <v>11</v>
      </c>
      <c r="F321" s="645"/>
      <c r="G321" s="645"/>
      <c r="H321" s="645"/>
      <c r="I321" s="644"/>
      <c r="J321" s="636"/>
    </row>
    <row r="322" spans="1:10">
      <c r="A322" s="899"/>
      <c r="B322" s="631" t="s">
        <v>23</v>
      </c>
      <c r="C322" s="637" t="s">
        <v>2887</v>
      </c>
      <c r="D322" s="633"/>
      <c r="E322" s="634" t="s">
        <v>11</v>
      </c>
      <c r="F322" s="645"/>
      <c r="G322" s="645"/>
      <c r="H322" s="645"/>
      <c r="I322" s="644"/>
      <c r="J322" s="636"/>
    </row>
    <row r="323" spans="1:10">
      <c r="A323" s="899"/>
      <c r="B323" s="631" t="s">
        <v>23</v>
      </c>
      <c r="C323" s="637" t="s">
        <v>2888</v>
      </c>
      <c r="D323" s="633"/>
      <c r="E323" s="634" t="s">
        <v>11</v>
      </c>
      <c r="F323" s="645"/>
      <c r="G323" s="645"/>
      <c r="H323" s="645"/>
      <c r="I323" s="644"/>
      <c r="J323" s="636"/>
    </row>
    <row r="324" spans="1:10">
      <c r="A324" s="899"/>
      <c r="B324" s="631" t="s">
        <v>23</v>
      </c>
      <c r="C324" s="637" t="s">
        <v>1759</v>
      </c>
      <c r="D324" s="633" t="s">
        <v>2755</v>
      </c>
      <c r="E324" s="634" t="s">
        <v>11</v>
      </c>
      <c r="F324" s="645"/>
      <c r="G324" s="645"/>
      <c r="H324" s="645"/>
      <c r="I324" s="644"/>
      <c r="J324" s="636"/>
    </row>
    <row r="325" spans="1:10" ht="17.25" customHeight="1">
      <c r="A325" s="899">
        <v>43</v>
      </c>
      <c r="B325" s="631" t="s">
        <v>23</v>
      </c>
      <c r="C325" s="632" t="s">
        <v>2889</v>
      </c>
      <c r="D325" s="633"/>
      <c r="E325" s="634" t="s">
        <v>11</v>
      </c>
      <c r="F325" s="645"/>
      <c r="G325" s="645"/>
      <c r="H325" s="645"/>
      <c r="I325" s="644" t="s">
        <v>2890</v>
      </c>
      <c r="J325" s="636"/>
    </row>
    <row r="326" spans="1:10">
      <c r="A326" s="899"/>
      <c r="B326" s="631" t="s">
        <v>23</v>
      </c>
      <c r="C326" s="637" t="s">
        <v>1762</v>
      </c>
      <c r="D326" s="633" t="s">
        <v>2891</v>
      </c>
      <c r="E326" s="634" t="s">
        <v>11</v>
      </c>
      <c r="F326" s="645"/>
      <c r="G326" s="645"/>
      <c r="H326" s="645"/>
      <c r="I326" s="644"/>
      <c r="J326" s="636"/>
    </row>
    <row r="327" spans="1:10">
      <c r="A327" s="899"/>
      <c r="B327" s="631" t="s">
        <v>23</v>
      </c>
      <c r="C327" s="637" t="s">
        <v>1763</v>
      </c>
      <c r="D327" s="633" t="s">
        <v>2891</v>
      </c>
      <c r="E327" s="634" t="s">
        <v>11</v>
      </c>
      <c r="F327" s="645"/>
      <c r="G327" s="645"/>
      <c r="H327" s="645"/>
      <c r="I327" s="644"/>
      <c r="J327" s="636"/>
    </row>
    <row r="328" spans="1:10">
      <c r="A328" s="899"/>
      <c r="B328" s="631" t="s">
        <v>23</v>
      </c>
      <c r="C328" s="637" t="s">
        <v>1759</v>
      </c>
      <c r="D328" s="633" t="s">
        <v>2755</v>
      </c>
      <c r="E328" s="634" t="s">
        <v>11</v>
      </c>
      <c r="F328" s="645"/>
      <c r="G328" s="645"/>
      <c r="H328" s="645"/>
      <c r="I328" s="644"/>
      <c r="J328" s="636"/>
    </row>
    <row r="329" spans="1:10">
      <c r="A329" s="899">
        <v>44</v>
      </c>
      <c r="B329" s="631" t="s">
        <v>23</v>
      </c>
      <c r="C329" s="632" t="s">
        <v>2892</v>
      </c>
      <c r="D329" s="633"/>
      <c r="E329" s="634" t="s">
        <v>11</v>
      </c>
      <c r="F329" s="645"/>
      <c r="G329" s="645"/>
      <c r="H329" s="645"/>
      <c r="I329" s="644"/>
      <c r="J329" s="636"/>
    </row>
    <row r="330" spans="1:10">
      <c r="A330" s="899"/>
      <c r="B330" s="631" t="s">
        <v>23</v>
      </c>
      <c r="C330" s="638" t="s">
        <v>2754</v>
      </c>
      <c r="D330" s="633" t="s">
        <v>2755</v>
      </c>
      <c r="E330" s="634" t="s">
        <v>11</v>
      </c>
      <c r="F330" s="645"/>
      <c r="G330" s="645"/>
      <c r="H330" s="645"/>
      <c r="I330" s="644"/>
      <c r="J330" s="636"/>
    </row>
  </sheetData>
  <mergeCells count="45">
    <mergeCell ref="A270:A324"/>
    <mergeCell ref="A325:A328"/>
    <mergeCell ref="A329:A330"/>
    <mergeCell ref="A174:A179"/>
    <mergeCell ref="A180:A185"/>
    <mergeCell ref="A186:A191"/>
    <mergeCell ref="A192:A197"/>
    <mergeCell ref="A198:A233"/>
    <mergeCell ref="A234:A269"/>
    <mergeCell ref="A172:A173"/>
    <mergeCell ref="A144:A145"/>
    <mergeCell ref="A146:A148"/>
    <mergeCell ref="A149:A150"/>
    <mergeCell ref="A151:A153"/>
    <mergeCell ref="A154:A155"/>
    <mergeCell ref="A156:A158"/>
    <mergeCell ref="A159:A161"/>
    <mergeCell ref="A162:A163"/>
    <mergeCell ref="A164:A166"/>
    <mergeCell ref="A167:A168"/>
    <mergeCell ref="A169:A171"/>
    <mergeCell ref="A142:A143"/>
    <mergeCell ref="A111:A112"/>
    <mergeCell ref="A113:A115"/>
    <mergeCell ref="A116:A117"/>
    <mergeCell ref="A118:A120"/>
    <mergeCell ref="A121:A123"/>
    <mergeCell ref="A124:A125"/>
    <mergeCell ref="A126:A128"/>
    <mergeCell ref="A129:A130"/>
    <mergeCell ref="A131:A133"/>
    <mergeCell ref="A134:A135"/>
    <mergeCell ref="A136:A141"/>
    <mergeCell ref="A108:A110"/>
    <mergeCell ref="C1:D8"/>
    <mergeCell ref="A10:A12"/>
    <mergeCell ref="A13:A14"/>
    <mergeCell ref="A15:A16"/>
    <mergeCell ref="A17:A18"/>
    <mergeCell ref="A19:A39"/>
    <mergeCell ref="A40:A60"/>
    <mergeCell ref="A61:A81"/>
    <mergeCell ref="A82:A102"/>
    <mergeCell ref="A103:A105"/>
    <mergeCell ref="A106:A107"/>
  </mergeCells>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73"/>
  <sheetViews>
    <sheetView zoomScaleNormal="100" workbookViewId="0">
      <selection activeCell="I345" sqref="I345"/>
    </sheetView>
  </sheetViews>
  <sheetFormatPr defaultColWidth="9" defaultRowHeight="16.5"/>
  <cols>
    <col min="1" max="1" width="5.375" style="117" customWidth="1"/>
    <col min="2" max="2" width="9.5" style="117" customWidth="1"/>
    <col min="3" max="3" width="40.875" style="117" customWidth="1"/>
    <col min="4" max="4" width="21.125" style="117" customWidth="1"/>
    <col min="5" max="5" width="13.625" style="117" customWidth="1"/>
    <col min="6" max="6" width="16" style="117" customWidth="1"/>
    <col min="7" max="7" width="33" style="117" customWidth="1"/>
    <col min="8" max="8" width="19.125" style="117" customWidth="1"/>
    <col min="9" max="9" width="34.625" style="116" customWidth="1"/>
    <col min="10" max="10" width="9" style="116" customWidth="1"/>
    <col min="11" max="256" width="9" style="117" customWidth="1"/>
    <col min="257" max="16384" width="9" style="124"/>
  </cols>
  <sheetData>
    <row r="1" spans="1:10" ht="21.75" customHeight="1">
      <c r="A1" s="606"/>
      <c r="B1" s="607"/>
      <c r="C1" s="908" t="s">
        <v>2893</v>
      </c>
      <c r="D1" s="909"/>
      <c r="E1" s="652"/>
      <c r="F1" s="609" t="s">
        <v>5</v>
      </c>
      <c r="G1" s="436"/>
      <c r="H1" s="435"/>
      <c r="I1" s="434"/>
    </row>
    <row r="2" spans="1:10" ht="20.25" customHeight="1">
      <c r="A2" s="606"/>
      <c r="B2" s="607"/>
      <c r="C2" s="910"/>
      <c r="D2" s="911"/>
      <c r="E2" s="653" t="s">
        <v>6</v>
      </c>
      <c r="F2" s="611">
        <f>COUNTIF(E10:E277,"Not POR")</f>
        <v>0</v>
      </c>
      <c r="G2" s="612"/>
      <c r="H2" s="118"/>
      <c r="I2" s="119"/>
    </row>
    <row r="3" spans="1:10" ht="19.5" customHeight="1">
      <c r="A3" s="606"/>
      <c r="B3" s="607"/>
      <c r="C3" s="910"/>
      <c r="D3" s="911"/>
      <c r="E3" s="654" t="s">
        <v>8</v>
      </c>
      <c r="F3" s="611">
        <f>COUNTIF(E10:E277,"CHN validation")</f>
        <v>0</v>
      </c>
      <c r="G3" s="612"/>
      <c r="H3" s="118"/>
      <c r="I3" s="119"/>
    </row>
    <row r="4" spans="1:10" ht="18.75" customHeight="1">
      <c r="A4" s="606"/>
      <c r="B4" s="607"/>
      <c r="C4" s="910"/>
      <c r="D4" s="911"/>
      <c r="E4" s="655" t="s">
        <v>9</v>
      </c>
      <c r="F4" s="611">
        <f>COUNTIF(E10:E277,"New Item")</f>
        <v>0</v>
      </c>
      <c r="G4" s="612"/>
      <c r="H4" s="118"/>
      <c r="I4" s="119"/>
    </row>
    <row r="5" spans="1:10" ht="19.5" customHeight="1">
      <c r="A5" s="516"/>
      <c r="B5" s="607"/>
      <c r="C5" s="910"/>
      <c r="D5" s="911"/>
      <c r="E5" s="656" t="s">
        <v>7</v>
      </c>
      <c r="F5" s="611">
        <f>COUNTIF(E10:E277,"Pending update")</f>
        <v>0</v>
      </c>
      <c r="G5" s="616"/>
      <c r="H5" s="617"/>
      <c r="I5" s="657"/>
    </row>
    <row r="6" spans="1:10" ht="18.75" customHeight="1">
      <c r="A6" s="606"/>
      <c r="B6" s="607"/>
      <c r="C6" s="910"/>
      <c r="D6" s="911"/>
      <c r="E6" s="658" t="s">
        <v>10</v>
      </c>
      <c r="F6" s="611">
        <f>COUNTIF(E10:E277,"Modified")</f>
        <v>0</v>
      </c>
      <c r="G6" s="612"/>
      <c r="H6" s="118"/>
      <c r="I6" s="119"/>
    </row>
    <row r="7" spans="1:10" ht="17.25" customHeight="1">
      <c r="A7" s="606"/>
      <c r="B7" s="607"/>
      <c r="C7" s="910"/>
      <c r="D7" s="911"/>
      <c r="E7" s="659" t="s">
        <v>11</v>
      </c>
      <c r="F7" s="611">
        <f>COUNTIF(E10:E277,"Ready")</f>
        <v>268</v>
      </c>
      <c r="G7" s="612"/>
      <c r="H7" s="118"/>
      <c r="I7" s="119"/>
    </row>
    <row r="8" spans="1:10" ht="18.75" customHeight="1" thickBot="1">
      <c r="A8" s="621"/>
      <c r="B8" s="660"/>
      <c r="C8" s="910"/>
      <c r="D8" s="912"/>
      <c r="E8" s="661" t="s">
        <v>12</v>
      </c>
      <c r="F8" s="611">
        <f>COUNTIF(E10:E277,"Not ready")</f>
        <v>0</v>
      </c>
      <c r="G8" s="624"/>
      <c r="H8" s="625"/>
      <c r="I8" s="120"/>
    </row>
    <row r="9" spans="1:10" ht="53.85" customHeight="1">
      <c r="A9" s="439" t="s">
        <v>13</v>
      </c>
      <c r="B9" s="662" t="s">
        <v>14</v>
      </c>
      <c r="C9" s="663" t="s">
        <v>2894</v>
      </c>
      <c r="D9" s="122" t="s">
        <v>190</v>
      </c>
      <c r="E9" s="630" t="s">
        <v>17</v>
      </c>
      <c r="F9" s="630" t="s">
        <v>18</v>
      </c>
      <c r="G9" s="123" t="s">
        <v>451</v>
      </c>
      <c r="H9" s="123" t="s">
        <v>452</v>
      </c>
      <c r="I9" s="121" t="s">
        <v>1437</v>
      </c>
      <c r="J9" s="123" t="s">
        <v>2074</v>
      </c>
    </row>
    <row r="10" spans="1:10" ht="18" customHeight="1">
      <c r="A10" s="913">
        <v>1</v>
      </c>
      <c r="B10" s="631" t="s">
        <v>23</v>
      </c>
      <c r="C10" s="664" t="s">
        <v>2147</v>
      </c>
      <c r="D10" s="631"/>
      <c r="E10" s="634" t="s">
        <v>11</v>
      </c>
      <c r="F10" s="635"/>
      <c r="G10" s="596"/>
      <c r="H10" s="596"/>
      <c r="I10" s="438" t="s">
        <v>2895</v>
      </c>
      <c r="J10" s="636"/>
    </row>
    <row r="11" spans="1:10" ht="18" customHeight="1">
      <c r="A11" s="914"/>
      <c r="B11" s="631" t="s">
        <v>23</v>
      </c>
      <c r="C11" s="665" t="s">
        <v>2707</v>
      </c>
      <c r="D11" s="666"/>
      <c r="E11" s="634" t="s">
        <v>11</v>
      </c>
      <c r="F11" s="635"/>
      <c r="G11" s="596"/>
      <c r="H11" s="596"/>
      <c r="I11" s="438"/>
      <c r="J11" s="636"/>
    </row>
    <row r="12" spans="1:10" ht="18" customHeight="1">
      <c r="A12" s="914"/>
      <c r="B12" s="631" t="s">
        <v>23</v>
      </c>
      <c r="C12" s="667" t="s">
        <v>1758</v>
      </c>
      <c r="D12" s="668" t="s">
        <v>1438</v>
      </c>
      <c r="E12" s="634" t="s">
        <v>11</v>
      </c>
      <c r="F12" s="635"/>
      <c r="G12" s="596"/>
      <c r="H12" s="596"/>
      <c r="I12" s="669"/>
      <c r="J12" s="636"/>
    </row>
    <row r="13" spans="1:10" ht="18" customHeight="1">
      <c r="A13" s="907">
        <v>2</v>
      </c>
      <c r="B13" s="631" t="s">
        <v>23</v>
      </c>
      <c r="C13" s="664" t="s">
        <v>2146</v>
      </c>
      <c r="D13" s="666"/>
      <c r="E13" s="634" t="s">
        <v>11</v>
      </c>
      <c r="F13" s="635"/>
      <c r="G13" s="596"/>
      <c r="H13" s="596" t="s">
        <v>2144</v>
      </c>
      <c r="I13" s="669"/>
      <c r="J13" s="636"/>
    </row>
    <row r="14" spans="1:10" ht="18" customHeight="1">
      <c r="A14" s="907"/>
      <c r="B14" s="631" t="s">
        <v>23</v>
      </c>
      <c r="C14" s="667" t="s">
        <v>1758</v>
      </c>
      <c r="D14" s="668" t="s">
        <v>2145</v>
      </c>
      <c r="E14" s="634" t="s">
        <v>11</v>
      </c>
      <c r="F14" s="635"/>
      <c r="G14" s="438"/>
      <c r="H14" s="596"/>
      <c r="I14" s="669"/>
      <c r="J14" s="636"/>
    </row>
    <row r="15" spans="1:10" ht="18" customHeight="1">
      <c r="A15" s="907">
        <v>3</v>
      </c>
      <c r="B15" s="631" t="s">
        <v>23</v>
      </c>
      <c r="C15" s="664" t="s">
        <v>2896</v>
      </c>
      <c r="D15" s="666"/>
      <c r="E15" s="634" t="s">
        <v>11</v>
      </c>
      <c r="F15" s="635"/>
      <c r="G15" s="596" t="s">
        <v>2144</v>
      </c>
      <c r="H15" s="596"/>
      <c r="I15" s="669"/>
      <c r="J15" s="636"/>
    </row>
    <row r="16" spans="1:10" ht="18" customHeight="1">
      <c r="A16" s="907"/>
      <c r="B16" s="631" t="s">
        <v>23</v>
      </c>
      <c r="C16" s="667" t="s">
        <v>1758</v>
      </c>
      <c r="D16" s="668" t="s">
        <v>2143</v>
      </c>
      <c r="E16" s="634" t="s">
        <v>11</v>
      </c>
      <c r="F16" s="635"/>
      <c r="G16" s="596"/>
      <c r="H16" s="596"/>
      <c r="I16" s="669"/>
      <c r="J16" s="636"/>
    </row>
    <row r="17" spans="1:10" ht="18" customHeight="1">
      <c r="A17" s="907">
        <v>4</v>
      </c>
      <c r="B17" s="631" t="s">
        <v>23</v>
      </c>
      <c r="C17" s="664" t="s">
        <v>2897</v>
      </c>
      <c r="D17" s="668"/>
      <c r="E17" s="634" t="s">
        <v>11</v>
      </c>
      <c r="F17" s="635"/>
      <c r="G17" s="639"/>
      <c r="H17" s="596"/>
      <c r="I17" s="643" t="s">
        <v>2898</v>
      </c>
      <c r="J17" s="636"/>
    </row>
    <row r="18" spans="1:10" ht="18" customHeight="1">
      <c r="A18" s="907"/>
      <c r="B18" s="631" t="s">
        <v>23</v>
      </c>
      <c r="C18" s="667" t="s">
        <v>1758</v>
      </c>
      <c r="D18" s="668" t="s">
        <v>1438</v>
      </c>
      <c r="E18" s="634" t="s">
        <v>11</v>
      </c>
      <c r="F18" s="635"/>
      <c r="G18" s="596"/>
      <c r="H18" s="596"/>
      <c r="I18" s="669"/>
      <c r="J18" s="636"/>
    </row>
    <row r="19" spans="1:10" ht="18" customHeight="1">
      <c r="A19" s="907">
        <v>5</v>
      </c>
      <c r="B19" s="631" t="s">
        <v>23</v>
      </c>
      <c r="C19" s="664" t="s">
        <v>2899</v>
      </c>
      <c r="D19" s="668"/>
      <c r="E19" s="634" t="s">
        <v>11</v>
      </c>
      <c r="F19" s="640"/>
      <c r="G19" s="639" t="s">
        <v>2900</v>
      </c>
      <c r="H19" s="596"/>
      <c r="I19" s="670" t="s">
        <v>2125</v>
      </c>
      <c r="J19" s="636"/>
    </row>
    <row r="20" spans="1:10" ht="18" customHeight="1">
      <c r="A20" s="907"/>
      <c r="B20" s="631" t="s">
        <v>23</v>
      </c>
      <c r="C20" s="667" t="s">
        <v>1758</v>
      </c>
      <c r="D20" s="668" t="s">
        <v>1438</v>
      </c>
      <c r="E20" s="634" t="s">
        <v>11</v>
      </c>
      <c r="F20" s="640"/>
      <c r="G20" s="596"/>
      <c r="H20" s="596"/>
      <c r="I20" s="670"/>
      <c r="J20" s="636"/>
    </row>
    <row r="21" spans="1:10" ht="18" customHeight="1">
      <c r="A21" s="907">
        <v>6</v>
      </c>
      <c r="B21" s="631" t="s">
        <v>23</v>
      </c>
      <c r="C21" s="664" t="s">
        <v>2901</v>
      </c>
      <c r="D21" s="668"/>
      <c r="E21" s="634" t="s">
        <v>11</v>
      </c>
      <c r="F21" s="640"/>
      <c r="G21" s="596"/>
      <c r="H21" s="596"/>
      <c r="I21" s="670" t="s">
        <v>2902</v>
      </c>
      <c r="J21" s="636"/>
    </row>
    <row r="22" spans="1:10" ht="18" customHeight="1">
      <c r="A22" s="907"/>
      <c r="B22" s="631" t="s">
        <v>23</v>
      </c>
      <c r="C22" s="665" t="s">
        <v>1782</v>
      </c>
      <c r="D22" s="668" t="s">
        <v>1438</v>
      </c>
      <c r="E22" s="634" t="s">
        <v>11</v>
      </c>
      <c r="F22" s="640"/>
      <c r="G22" s="596"/>
      <c r="H22" s="596"/>
      <c r="I22" s="670"/>
      <c r="J22" s="636"/>
    </row>
    <row r="23" spans="1:10" ht="18" customHeight="1">
      <c r="A23" s="907"/>
      <c r="B23" s="631" t="s">
        <v>23</v>
      </c>
      <c r="C23" s="665" t="s">
        <v>1759</v>
      </c>
      <c r="D23" s="668" t="s">
        <v>1438</v>
      </c>
      <c r="E23" s="634" t="s">
        <v>11</v>
      </c>
      <c r="F23" s="640"/>
      <c r="G23" s="596"/>
      <c r="H23" s="596"/>
      <c r="I23" s="670"/>
      <c r="J23" s="636"/>
    </row>
    <row r="24" spans="1:10" ht="18" customHeight="1">
      <c r="A24" s="907">
        <v>7</v>
      </c>
      <c r="B24" s="631" t="s">
        <v>23</v>
      </c>
      <c r="C24" s="664" t="s">
        <v>2903</v>
      </c>
      <c r="D24" s="668"/>
      <c r="E24" s="634" t="s">
        <v>11</v>
      </c>
      <c r="F24" s="640"/>
      <c r="G24" s="596"/>
      <c r="H24" s="596"/>
      <c r="I24" s="670" t="s">
        <v>2904</v>
      </c>
      <c r="J24" s="636"/>
    </row>
    <row r="25" spans="1:10" ht="18" customHeight="1">
      <c r="A25" s="907"/>
      <c r="B25" s="631" t="s">
        <v>23</v>
      </c>
      <c r="C25" s="665" t="s">
        <v>2072</v>
      </c>
      <c r="D25" s="668" t="s">
        <v>2141</v>
      </c>
      <c r="E25" s="634" t="s">
        <v>11</v>
      </c>
      <c r="F25" s="640"/>
      <c r="G25" s="596"/>
      <c r="H25" s="596"/>
      <c r="I25" s="670"/>
      <c r="J25" s="636"/>
    </row>
    <row r="26" spans="1:10" ht="18" customHeight="1">
      <c r="A26" s="907"/>
      <c r="B26" s="631" t="s">
        <v>23</v>
      </c>
      <c r="C26" s="665" t="s">
        <v>1759</v>
      </c>
      <c r="D26" s="668" t="s">
        <v>1438</v>
      </c>
      <c r="E26" s="634" t="s">
        <v>11</v>
      </c>
      <c r="F26" s="640"/>
      <c r="G26" s="596"/>
      <c r="H26" s="596"/>
      <c r="I26" s="670"/>
      <c r="J26" s="636"/>
    </row>
    <row r="27" spans="1:10" ht="18" customHeight="1">
      <c r="A27" s="915">
        <v>8</v>
      </c>
      <c r="B27" s="631" t="s">
        <v>23</v>
      </c>
      <c r="C27" s="664" t="s">
        <v>2905</v>
      </c>
      <c r="D27" s="668"/>
      <c r="E27" s="634" t="s">
        <v>11</v>
      </c>
      <c r="F27" s="640"/>
      <c r="G27" s="639" t="s">
        <v>2906</v>
      </c>
      <c r="H27" s="596"/>
      <c r="I27" s="670" t="s">
        <v>2125</v>
      </c>
      <c r="J27" s="636"/>
    </row>
    <row r="28" spans="1:10" ht="18" customHeight="1">
      <c r="A28" s="905"/>
      <c r="B28" s="631" t="s">
        <v>23</v>
      </c>
      <c r="C28" s="667" t="s">
        <v>1758</v>
      </c>
      <c r="D28" s="668" t="s">
        <v>1438</v>
      </c>
      <c r="E28" s="634" t="s">
        <v>11</v>
      </c>
      <c r="F28" s="640"/>
      <c r="G28" s="596"/>
      <c r="H28" s="596"/>
      <c r="I28" s="670"/>
      <c r="J28" s="636"/>
    </row>
    <row r="29" spans="1:10" ht="18" customHeight="1">
      <c r="A29" s="915">
        <v>9</v>
      </c>
      <c r="B29" s="631" t="s">
        <v>23</v>
      </c>
      <c r="C29" s="664" t="s">
        <v>2907</v>
      </c>
      <c r="D29" s="668"/>
      <c r="E29" s="634" t="s">
        <v>11</v>
      </c>
      <c r="F29" s="640"/>
      <c r="G29" s="596"/>
      <c r="H29" s="596"/>
      <c r="I29" s="670" t="s">
        <v>2071</v>
      </c>
      <c r="J29" s="636"/>
    </row>
    <row r="30" spans="1:10" ht="18" customHeight="1">
      <c r="A30" s="906"/>
      <c r="B30" s="631" t="s">
        <v>23</v>
      </c>
      <c r="C30" s="665" t="s">
        <v>1782</v>
      </c>
      <c r="D30" s="668" t="s">
        <v>1438</v>
      </c>
      <c r="E30" s="634" t="s">
        <v>11</v>
      </c>
      <c r="F30" s="640"/>
      <c r="G30" s="596"/>
      <c r="H30" s="596"/>
      <c r="I30" s="670"/>
      <c r="J30" s="636"/>
    </row>
    <row r="31" spans="1:10" ht="18" customHeight="1">
      <c r="A31" s="905"/>
      <c r="B31" s="631" t="s">
        <v>23</v>
      </c>
      <c r="C31" s="665" t="s">
        <v>1759</v>
      </c>
      <c r="D31" s="668" t="s">
        <v>1438</v>
      </c>
      <c r="E31" s="634" t="s">
        <v>11</v>
      </c>
      <c r="F31" s="640"/>
      <c r="G31" s="596"/>
      <c r="H31" s="596"/>
      <c r="I31" s="670"/>
      <c r="J31" s="636"/>
    </row>
    <row r="32" spans="1:10" ht="18" customHeight="1">
      <c r="A32" s="915">
        <v>10</v>
      </c>
      <c r="B32" s="631" t="s">
        <v>23</v>
      </c>
      <c r="C32" s="664" t="s">
        <v>2908</v>
      </c>
      <c r="D32" s="668"/>
      <c r="E32" s="634" t="s">
        <v>11</v>
      </c>
      <c r="F32" s="640"/>
      <c r="G32" s="596"/>
      <c r="H32" s="596"/>
      <c r="I32" s="670" t="s">
        <v>2909</v>
      </c>
      <c r="J32" s="636"/>
    </row>
    <row r="33" spans="1:10" ht="18" customHeight="1">
      <c r="A33" s="906"/>
      <c r="B33" s="631" t="s">
        <v>23</v>
      </c>
      <c r="C33" s="665" t="s">
        <v>2072</v>
      </c>
      <c r="D33" s="668"/>
      <c r="E33" s="634" t="s">
        <v>11</v>
      </c>
      <c r="F33" s="640"/>
      <c r="G33" s="596"/>
      <c r="H33" s="596"/>
      <c r="I33" s="670"/>
      <c r="J33" s="636"/>
    </row>
    <row r="34" spans="1:10" ht="18" customHeight="1">
      <c r="A34" s="905"/>
      <c r="B34" s="631" t="s">
        <v>23</v>
      </c>
      <c r="C34" s="665" t="s">
        <v>1759</v>
      </c>
      <c r="D34" s="668" t="s">
        <v>1438</v>
      </c>
      <c r="E34" s="634" t="s">
        <v>11</v>
      </c>
      <c r="F34" s="640"/>
      <c r="G34" s="596"/>
      <c r="H34" s="596"/>
      <c r="I34" s="670"/>
      <c r="J34" s="636"/>
    </row>
    <row r="35" spans="1:10" ht="18" customHeight="1">
      <c r="A35" s="915">
        <v>11</v>
      </c>
      <c r="B35" s="631" t="s">
        <v>23</v>
      </c>
      <c r="C35" s="664" t="s">
        <v>2910</v>
      </c>
      <c r="D35" s="668"/>
      <c r="E35" s="634" t="s">
        <v>11</v>
      </c>
      <c r="F35" s="640"/>
      <c r="G35" s="596"/>
      <c r="H35" s="596"/>
      <c r="I35" s="670"/>
      <c r="J35" s="636"/>
    </row>
    <row r="36" spans="1:10" ht="18" customHeight="1">
      <c r="A36" s="906"/>
      <c r="B36" s="631" t="s">
        <v>23</v>
      </c>
      <c r="C36" s="665" t="s">
        <v>2122</v>
      </c>
      <c r="D36" s="671" t="s">
        <v>2911</v>
      </c>
      <c r="E36" s="634" t="s">
        <v>11</v>
      </c>
      <c r="F36" s="640"/>
      <c r="G36" s="596"/>
      <c r="H36" s="596"/>
      <c r="I36" s="670"/>
      <c r="J36" s="636"/>
    </row>
    <row r="37" spans="1:10" ht="18" customHeight="1">
      <c r="A37" s="906"/>
      <c r="B37" s="631" t="s">
        <v>23</v>
      </c>
      <c r="C37" s="665" t="s">
        <v>2121</v>
      </c>
      <c r="D37" s="671" t="s">
        <v>2912</v>
      </c>
      <c r="E37" s="634" t="s">
        <v>11</v>
      </c>
      <c r="F37" s="640"/>
      <c r="G37" s="596"/>
      <c r="H37" s="596"/>
      <c r="I37" s="670"/>
      <c r="J37" s="636"/>
    </row>
    <row r="38" spans="1:10" ht="18" customHeight="1">
      <c r="A38" s="905"/>
      <c r="B38" s="631" t="s">
        <v>23</v>
      </c>
      <c r="C38" s="665" t="s">
        <v>1759</v>
      </c>
      <c r="D38" s="671" t="s">
        <v>2913</v>
      </c>
      <c r="E38" s="634" t="s">
        <v>11</v>
      </c>
      <c r="F38" s="640"/>
      <c r="G38" s="596"/>
      <c r="H38" s="596"/>
      <c r="I38" s="670"/>
      <c r="J38" s="636"/>
    </row>
    <row r="39" spans="1:10" ht="18" customHeight="1">
      <c r="A39" s="907">
        <v>12</v>
      </c>
      <c r="B39" s="631" t="s">
        <v>23</v>
      </c>
      <c r="C39" s="664" t="s">
        <v>2914</v>
      </c>
      <c r="D39" s="668"/>
      <c r="E39" s="634" t="s">
        <v>11</v>
      </c>
      <c r="F39" s="640"/>
      <c r="G39" s="596"/>
      <c r="H39" s="596"/>
      <c r="I39" s="670" t="s">
        <v>2915</v>
      </c>
      <c r="J39" s="636"/>
    </row>
    <row r="40" spans="1:10" ht="18" customHeight="1">
      <c r="A40" s="907"/>
      <c r="B40" s="631" t="s">
        <v>23</v>
      </c>
      <c r="C40" s="665" t="s">
        <v>1439</v>
      </c>
      <c r="D40" s="671" t="s">
        <v>2916</v>
      </c>
      <c r="E40" s="634" t="s">
        <v>11</v>
      </c>
      <c r="F40" s="640"/>
      <c r="G40" s="596"/>
      <c r="H40" s="596"/>
      <c r="I40" s="670"/>
      <c r="J40" s="636"/>
    </row>
    <row r="41" spans="1:10" ht="18" customHeight="1">
      <c r="A41" s="907"/>
      <c r="B41" s="631" t="s">
        <v>23</v>
      </c>
      <c r="C41" s="665" t="s">
        <v>2917</v>
      </c>
      <c r="D41" s="671" t="s">
        <v>2918</v>
      </c>
      <c r="E41" s="634" t="s">
        <v>11</v>
      </c>
      <c r="F41" s="640"/>
      <c r="G41" s="596"/>
      <c r="H41" s="596"/>
      <c r="I41" s="670"/>
      <c r="J41" s="636"/>
    </row>
    <row r="42" spans="1:10" ht="18" customHeight="1">
      <c r="A42" s="907"/>
      <c r="B42" s="631" t="s">
        <v>23</v>
      </c>
      <c r="C42" s="665" t="s">
        <v>2061</v>
      </c>
      <c r="D42" s="671"/>
      <c r="E42" s="634" t="s">
        <v>11</v>
      </c>
      <c r="F42" s="640"/>
      <c r="G42" s="596"/>
      <c r="H42" s="596"/>
      <c r="I42" s="670"/>
      <c r="J42" s="636"/>
    </row>
    <row r="43" spans="1:10" ht="18" customHeight="1">
      <c r="A43" s="907"/>
      <c r="B43" s="631" t="s">
        <v>23</v>
      </c>
      <c r="C43" s="665" t="s">
        <v>2060</v>
      </c>
      <c r="D43" s="671"/>
      <c r="E43" s="634" t="s">
        <v>11</v>
      </c>
      <c r="F43" s="640"/>
      <c r="G43" s="596"/>
      <c r="H43" s="596"/>
      <c r="I43" s="670"/>
      <c r="J43" s="636"/>
    </row>
    <row r="44" spans="1:10" ht="18" customHeight="1">
      <c r="A44" s="907"/>
      <c r="B44" s="631" t="s">
        <v>23</v>
      </c>
      <c r="C44" s="665" t="s">
        <v>2059</v>
      </c>
      <c r="D44" s="671"/>
      <c r="E44" s="634" t="s">
        <v>11</v>
      </c>
      <c r="F44" s="640"/>
      <c r="G44" s="596"/>
      <c r="H44" s="596"/>
      <c r="I44" s="670"/>
      <c r="J44" s="636"/>
    </row>
    <row r="45" spans="1:10" ht="18" customHeight="1">
      <c r="A45" s="907"/>
      <c r="B45" s="631" t="s">
        <v>23</v>
      </c>
      <c r="C45" s="665" t="s">
        <v>2058</v>
      </c>
      <c r="D45" s="671"/>
      <c r="E45" s="634" t="s">
        <v>11</v>
      </c>
      <c r="F45" s="640"/>
      <c r="G45" s="596"/>
      <c r="H45" s="596"/>
      <c r="I45" s="670"/>
      <c r="J45" s="636"/>
    </row>
    <row r="46" spans="1:10" ht="18" customHeight="1">
      <c r="A46" s="907"/>
      <c r="B46" s="631" t="s">
        <v>23</v>
      </c>
      <c r="C46" s="665" t="s">
        <v>2057</v>
      </c>
      <c r="D46" s="671"/>
      <c r="E46" s="634" t="s">
        <v>11</v>
      </c>
      <c r="F46" s="640"/>
      <c r="G46" s="596"/>
      <c r="H46" s="596"/>
      <c r="I46" s="670"/>
      <c r="J46" s="636"/>
    </row>
    <row r="47" spans="1:10" ht="18" customHeight="1">
      <c r="A47" s="907"/>
      <c r="B47" s="631" t="s">
        <v>23</v>
      </c>
      <c r="C47" s="665" t="s">
        <v>2056</v>
      </c>
      <c r="D47" s="671"/>
      <c r="E47" s="634" t="s">
        <v>11</v>
      </c>
      <c r="F47" s="640"/>
      <c r="G47" s="596"/>
      <c r="H47" s="596"/>
      <c r="I47" s="670"/>
      <c r="J47" s="636"/>
    </row>
    <row r="48" spans="1:10" ht="18" customHeight="1">
      <c r="A48" s="907"/>
      <c r="B48" s="631" t="s">
        <v>23</v>
      </c>
      <c r="C48" s="665" t="s">
        <v>2055</v>
      </c>
      <c r="D48" s="671"/>
      <c r="E48" s="634" t="s">
        <v>11</v>
      </c>
      <c r="F48" s="640"/>
      <c r="G48" s="596"/>
      <c r="H48" s="596"/>
      <c r="I48" s="670"/>
      <c r="J48" s="636"/>
    </row>
    <row r="49" spans="1:10" ht="18" customHeight="1">
      <c r="A49" s="907"/>
      <c r="B49" s="631" t="s">
        <v>23</v>
      </c>
      <c r="C49" s="665" t="s">
        <v>2054</v>
      </c>
      <c r="D49" s="671"/>
      <c r="E49" s="634" t="s">
        <v>11</v>
      </c>
      <c r="F49" s="640"/>
      <c r="G49" s="596"/>
      <c r="H49" s="596"/>
      <c r="I49" s="670"/>
      <c r="J49" s="636"/>
    </row>
    <row r="50" spans="1:10" ht="18" customHeight="1">
      <c r="A50" s="907"/>
      <c r="B50" s="631" t="s">
        <v>23</v>
      </c>
      <c r="C50" s="665" t="s">
        <v>2053</v>
      </c>
      <c r="D50" s="671"/>
      <c r="E50" s="634" t="s">
        <v>11</v>
      </c>
      <c r="F50" s="640"/>
      <c r="G50" s="596"/>
      <c r="H50" s="596"/>
      <c r="I50" s="670"/>
      <c r="J50" s="636"/>
    </row>
    <row r="51" spans="1:10" ht="18" customHeight="1">
      <c r="A51" s="907"/>
      <c r="B51" s="631" t="s">
        <v>23</v>
      </c>
      <c r="C51" s="665" t="s">
        <v>2052</v>
      </c>
      <c r="D51" s="671"/>
      <c r="E51" s="634" t="s">
        <v>11</v>
      </c>
      <c r="F51" s="640"/>
      <c r="G51" s="596"/>
      <c r="H51" s="596"/>
      <c r="I51" s="670"/>
      <c r="J51" s="636"/>
    </row>
    <row r="52" spans="1:10" ht="18" customHeight="1">
      <c r="A52" s="907"/>
      <c r="B52" s="631" t="s">
        <v>23</v>
      </c>
      <c r="C52" s="665" t="s">
        <v>2051</v>
      </c>
      <c r="D52" s="671"/>
      <c r="E52" s="634" t="s">
        <v>11</v>
      </c>
      <c r="F52" s="640"/>
      <c r="G52" s="596"/>
      <c r="H52" s="596"/>
      <c r="I52" s="670"/>
      <c r="J52" s="636"/>
    </row>
    <row r="53" spans="1:10" ht="18" customHeight="1">
      <c r="A53" s="907"/>
      <c r="B53" s="631" t="s">
        <v>23</v>
      </c>
      <c r="C53" s="665" t="s">
        <v>2050</v>
      </c>
      <c r="D53" s="671"/>
      <c r="E53" s="634" t="s">
        <v>11</v>
      </c>
      <c r="F53" s="640"/>
      <c r="G53" s="596"/>
      <c r="H53" s="596"/>
      <c r="I53" s="670"/>
      <c r="J53" s="636"/>
    </row>
    <row r="54" spans="1:10" ht="18" customHeight="1">
      <c r="A54" s="907"/>
      <c r="B54" s="631" t="s">
        <v>23</v>
      </c>
      <c r="C54" s="665" t="s">
        <v>2049</v>
      </c>
      <c r="D54" s="671"/>
      <c r="E54" s="634" t="s">
        <v>11</v>
      </c>
      <c r="F54" s="640"/>
      <c r="G54" s="596"/>
      <c r="H54" s="596"/>
      <c r="I54" s="670"/>
      <c r="J54" s="636"/>
    </row>
    <row r="55" spans="1:10" ht="18" customHeight="1">
      <c r="A55" s="907"/>
      <c r="B55" s="631" t="s">
        <v>23</v>
      </c>
      <c r="C55" s="665" t="s">
        <v>2828</v>
      </c>
      <c r="D55" s="671"/>
      <c r="E55" s="634" t="s">
        <v>11</v>
      </c>
      <c r="F55" s="640"/>
      <c r="G55" s="596"/>
      <c r="H55" s="596"/>
      <c r="I55" s="670"/>
      <c r="J55" s="636"/>
    </row>
    <row r="56" spans="1:10" ht="18" customHeight="1">
      <c r="A56" s="907"/>
      <c r="B56" s="631" t="s">
        <v>23</v>
      </c>
      <c r="C56" s="665" t="s">
        <v>2829</v>
      </c>
      <c r="D56" s="671"/>
      <c r="E56" s="634" t="s">
        <v>11</v>
      </c>
      <c r="F56" s="640"/>
      <c r="G56" s="596"/>
      <c r="H56" s="596"/>
      <c r="I56" s="670"/>
      <c r="J56" s="636"/>
    </row>
    <row r="57" spans="1:10" ht="18" customHeight="1">
      <c r="A57" s="907"/>
      <c r="B57" s="631" t="s">
        <v>23</v>
      </c>
      <c r="C57" s="665" t="s">
        <v>1759</v>
      </c>
      <c r="D57" s="671" t="s">
        <v>2913</v>
      </c>
      <c r="E57" s="634" t="s">
        <v>11</v>
      </c>
      <c r="F57" s="640"/>
      <c r="G57" s="596"/>
      <c r="H57" s="596"/>
      <c r="I57" s="670"/>
      <c r="J57" s="636"/>
    </row>
    <row r="58" spans="1:10" ht="18" customHeight="1">
      <c r="A58" s="915">
        <v>13</v>
      </c>
      <c r="B58" s="631" t="s">
        <v>23</v>
      </c>
      <c r="C58" s="664" t="s">
        <v>2919</v>
      </c>
      <c r="D58" s="668"/>
      <c r="E58" s="634" t="s">
        <v>11</v>
      </c>
      <c r="F58" s="640"/>
      <c r="G58" s="596"/>
      <c r="H58" s="596"/>
      <c r="I58" s="670" t="s">
        <v>2920</v>
      </c>
      <c r="J58" s="636"/>
    </row>
    <row r="59" spans="1:10" ht="18" customHeight="1">
      <c r="A59" s="906"/>
      <c r="B59" s="631" t="s">
        <v>23</v>
      </c>
      <c r="C59" s="665" t="s">
        <v>1439</v>
      </c>
      <c r="D59" s="671" t="s">
        <v>2916</v>
      </c>
      <c r="E59" s="634" t="s">
        <v>11</v>
      </c>
      <c r="F59" s="640"/>
      <c r="G59" s="596"/>
      <c r="H59" s="596"/>
      <c r="I59" s="670"/>
      <c r="J59" s="636"/>
    </row>
    <row r="60" spans="1:10" ht="18" customHeight="1">
      <c r="A60" s="906"/>
      <c r="B60" s="631" t="s">
        <v>23</v>
      </c>
      <c r="C60" s="665" t="s">
        <v>1440</v>
      </c>
      <c r="D60" s="671" t="s">
        <v>2918</v>
      </c>
      <c r="E60" s="634" t="s">
        <v>11</v>
      </c>
      <c r="F60" s="640"/>
      <c r="G60" s="596"/>
      <c r="H60" s="596"/>
      <c r="I60" s="670"/>
      <c r="J60" s="636"/>
    </row>
    <row r="61" spans="1:10" ht="18" customHeight="1">
      <c r="A61" s="906"/>
      <c r="B61" s="631" t="s">
        <v>23</v>
      </c>
      <c r="C61" s="665" t="s">
        <v>2061</v>
      </c>
      <c r="D61" s="671"/>
      <c r="E61" s="634" t="s">
        <v>11</v>
      </c>
      <c r="F61" s="640"/>
      <c r="G61" s="596"/>
      <c r="H61" s="596"/>
      <c r="I61" s="670"/>
      <c r="J61" s="636"/>
    </row>
    <row r="62" spans="1:10" ht="18" customHeight="1">
      <c r="A62" s="906"/>
      <c r="B62" s="631" t="s">
        <v>23</v>
      </c>
      <c r="C62" s="665" t="s">
        <v>2060</v>
      </c>
      <c r="D62" s="671"/>
      <c r="E62" s="634" t="s">
        <v>11</v>
      </c>
      <c r="F62" s="640"/>
      <c r="G62" s="596"/>
      <c r="H62" s="596"/>
      <c r="I62" s="670"/>
      <c r="J62" s="636"/>
    </row>
    <row r="63" spans="1:10" ht="18" customHeight="1">
      <c r="A63" s="906"/>
      <c r="B63" s="631" t="s">
        <v>23</v>
      </c>
      <c r="C63" s="665" t="s">
        <v>2059</v>
      </c>
      <c r="D63" s="671"/>
      <c r="E63" s="634" t="s">
        <v>11</v>
      </c>
      <c r="F63" s="640"/>
      <c r="G63" s="596"/>
      <c r="H63" s="596"/>
      <c r="I63" s="670"/>
      <c r="J63" s="636"/>
    </row>
    <row r="64" spans="1:10" ht="18" customHeight="1">
      <c r="A64" s="906"/>
      <c r="B64" s="631" t="s">
        <v>23</v>
      </c>
      <c r="C64" s="665" t="s">
        <v>2058</v>
      </c>
      <c r="D64" s="671"/>
      <c r="E64" s="634" t="s">
        <v>11</v>
      </c>
      <c r="F64" s="640"/>
      <c r="G64" s="596"/>
      <c r="H64" s="596"/>
      <c r="I64" s="670"/>
      <c r="J64" s="636"/>
    </row>
    <row r="65" spans="1:10" ht="18" customHeight="1">
      <c r="A65" s="906"/>
      <c r="B65" s="631" t="s">
        <v>23</v>
      </c>
      <c r="C65" s="665" t="s">
        <v>2057</v>
      </c>
      <c r="D65" s="671"/>
      <c r="E65" s="634" t="s">
        <v>11</v>
      </c>
      <c r="F65" s="640"/>
      <c r="G65" s="596"/>
      <c r="H65" s="596"/>
      <c r="I65" s="670"/>
      <c r="J65" s="636"/>
    </row>
    <row r="66" spans="1:10" ht="18" customHeight="1">
      <c r="A66" s="906"/>
      <c r="B66" s="631" t="s">
        <v>23</v>
      </c>
      <c r="C66" s="665" t="s">
        <v>2056</v>
      </c>
      <c r="D66" s="671"/>
      <c r="E66" s="634" t="s">
        <v>11</v>
      </c>
      <c r="F66" s="640"/>
      <c r="G66" s="596"/>
      <c r="H66" s="596"/>
      <c r="I66" s="670"/>
      <c r="J66" s="636"/>
    </row>
    <row r="67" spans="1:10" ht="18" customHeight="1">
      <c r="A67" s="906"/>
      <c r="B67" s="631" t="s">
        <v>23</v>
      </c>
      <c r="C67" s="665" t="s">
        <v>2055</v>
      </c>
      <c r="D67" s="671"/>
      <c r="E67" s="634" t="s">
        <v>11</v>
      </c>
      <c r="F67" s="640"/>
      <c r="G67" s="596"/>
      <c r="H67" s="596"/>
      <c r="I67" s="670"/>
      <c r="J67" s="636"/>
    </row>
    <row r="68" spans="1:10" ht="18" customHeight="1">
      <c r="A68" s="906"/>
      <c r="B68" s="631" t="s">
        <v>23</v>
      </c>
      <c r="C68" s="665" t="s">
        <v>2054</v>
      </c>
      <c r="D68" s="671"/>
      <c r="E68" s="634" t="s">
        <v>11</v>
      </c>
      <c r="F68" s="640"/>
      <c r="G68" s="596"/>
      <c r="H68" s="596"/>
      <c r="I68" s="670"/>
      <c r="J68" s="636"/>
    </row>
    <row r="69" spans="1:10" ht="18" customHeight="1">
      <c r="A69" s="906"/>
      <c r="B69" s="631" t="s">
        <v>23</v>
      </c>
      <c r="C69" s="665" t="s">
        <v>2053</v>
      </c>
      <c r="D69" s="671"/>
      <c r="E69" s="634" t="s">
        <v>11</v>
      </c>
      <c r="F69" s="640"/>
      <c r="G69" s="596"/>
      <c r="H69" s="596"/>
      <c r="I69" s="670"/>
      <c r="J69" s="636"/>
    </row>
    <row r="70" spans="1:10" ht="18" customHeight="1">
      <c r="A70" s="906"/>
      <c r="B70" s="631" t="s">
        <v>23</v>
      </c>
      <c r="C70" s="665" t="s">
        <v>2052</v>
      </c>
      <c r="D70" s="671"/>
      <c r="E70" s="634" t="s">
        <v>11</v>
      </c>
      <c r="F70" s="640"/>
      <c r="G70" s="596"/>
      <c r="H70" s="596"/>
      <c r="I70" s="670"/>
      <c r="J70" s="636"/>
    </row>
    <row r="71" spans="1:10" ht="18" customHeight="1">
      <c r="A71" s="906"/>
      <c r="B71" s="631" t="s">
        <v>23</v>
      </c>
      <c r="C71" s="665" t="s">
        <v>2051</v>
      </c>
      <c r="D71" s="671"/>
      <c r="E71" s="634" t="s">
        <v>11</v>
      </c>
      <c r="F71" s="640"/>
      <c r="G71" s="596"/>
      <c r="H71" s="596"/>
      <c r="I71" s="670"/>
      <c r="J71" s="636"/>
    </row>
    <row r="72" spans="1:10" ht="18" customHeight="1">
      <c r="A72" s="906"/>
      <c r="B72" s="631" t="s">
        <v>23</v>
      </c>
      <c r="C72" s="665" t="s">
        <v>2050</v>
      </c>
      <c r="D72" s="671"/>
      <c r="E72" s="634" t="s">
        <v>11</v>
      </c>
      <c r="F72" s="640"/>
      <c r="G72" s="596"/>
      <c r="H72" s="596"/>
      <c r="I72" s="670"/>
      <c r="J72" s="636"/>
    </row>
    <row r="73" spans="1:10" ht="18" customHeight="1">
      <c r="A73" s="906"/>
      <c r="B73" s="631" t="s">
        <v>23</v>
      </c>
      <c r="C73" s="665" t="s">
        <v>2049</v>
      </c>
      <c r="D73" s="671"/>
      <c r="E73" s="634" t="s">
        <v>11</v>
      </c>
      <c r="F73" s="640"/>
      <c r="G73" s="596"/>
      <c r="H73" s="596"/>
      <c r="I73" s="670"/>
      <c r="J73" s="636"/>
    </row>
    <row r="74" spans="1:10" ht="18" customHeight="1">
      <c r="A74" s="906"/>
      <c r="B74" s="631" t="s">
        <v>23</v>
      </c>
      <c r="C74" s="665" t="s">
        <v>2828</v>
      </c>
      <c r="D74" s="671"/>
      <c r="E74" s="634" t="s">
        <v>11</v>
      </c>
      <c r="F74" s="640"/>
      <c r="G74" s="596"/>
      <c r="H74" s="596"/>
      <c r="I74" s="670"/>
      <c r="J74" s="636"/>
    </row>
    <row r="75" spans="1:10" ht="18" customHeight="1">
      <c r="A75" s="906"/>
      <c r="B75" s="631" t="s">
        <v>23</v>
      </c>
      <c r="C75" s="665" t="s">
        <v>2829</v>
      </c>
      <c r="D75" s="671"/>
      <c r="E75" s="634" t="s">
        <v>11</v>
      </c>
      <c r="F75" s="640"/>
      <c r="G75" s="596"/>
      <c r="H75" s="596"/>
      <c r="I75" s="670"/>
      <c r="J75" s="636"/>
    </row>
    <row r="76" spans="1:10" ht="18" customHeight="1">
      <c r="A76" s="905"/>
      <c r="B76" s="631" t="s">
        <v>23</v>
      </c>
      <c r="C76" s="665" t="s">
        <v>1759</v>
      </c>
      <c r="D76" s="671" t="s">
        <v>2913</v>
      </c>
      <c r="E76" s="634" t="s">
        <v>11</v>
      </c>
      <c r="F76" s="640"/>
      <c r="G76" s="596"/>
      <c r="H76" s="596"/>
      <c r="I76" s="670"/>
      <c r="J76" s="636"/>
    </row>
    <row r="77" spans="1:10" ht="18" customHeight="1">
      <c r="A77" s="915">
        <v>14</v>
      </c>
      <c r="B77" s="631" t="s">
        <v>23</v>
      </c>
      <c r="C77" s="664" t="s">
        <v>2921</v>
      </c>
      <c r="D77" s="668"/>
      <c r="E77" s="634" t="s">
        <v>11</v>
      </c>
      <c r="F77" s="640"/>
      <c r="G77" s="596"/>
      <c r="H77" s="596"/>
      <c r="I77" s="672" t="s">
        <v>2922</v>
      </c>
      <c r="J77" s="636"/>
    </row>
    <row r="78" spans="1:10" ht="18" customHeight="1">
      <c r="A78" s="906"/>
      <c r="B78" s="631" t="s">
        <v>23</v>
      </c>
      <c r="C78" s="665" t="s">
        <v>2840</v>
      </c>
      <c r="D78" s="671"/>
      <c r="E78" s="634" t="s">
        <v>11</v>
      </c>
      <c r="F78" s="640"/>
      <c r="G78" s="596"/>
      <c r="H78" s="596"/>
      <c r="I78" s="670"/>
      <c r="J78" s="636"/>
    </row>
    <row r="79" spans="1:10" ht="18" customHeight="1">
      <c r="A79" s="906"/>
      <c r="B79" s="631" t="s">
        <v>23</v>
      </c>
      <c r="C79" s="665" t="s">
        <v>2841</v>
      </c>
      <c r="D79" s="671"/>
      <c r="E79" s="634" t="s">
        <v>11</v>
      </c>
      <c r="F79" s="640"/>
      <c r="G79" s="596"/>
      <c r="H79" s="596"/>
      <c r="I79" s="670"/>
      <c r="J79" s="636"/>
    </row>
    <row r="80" spans="1:10" ht="18" customHeight="1">
      <c r="A80" s="906"/>
      <c r="B80" s="631" t="s">
        <v>23</v>
      </c>
      <c r="C80" s="665" t="s">
        <v>2923</v>
      </c>
      <c r="D80" s="671" t="s">
        <v>2924</v>
      </c>
      <c r="E80" s="634" t="s">
        <v>11</v>
      </c>
      <c r="F80" s="640"/>
      <c r="G80" s="596"/>
      <c r="H80" s="596"/>
      <c r="I80" s="670"/>
      <c r="J80" s="636"/>
    </row>
    <row r="81" spans="1:10" ht="18" customHeight="1">
      <c r="A81" s="906"/>
      <c r="B81" s="631" t="s">
        <v>23</v>
      </c>
      <c r="C81" s="665" t="s">
        <v>2843</v>
      </c>
      <c r="D81" s="671" t="s">
        <v>2911</v>
      </c>
      <c r="E81" s="634" t="s">
        <v>11</v>
      </c>
      <c r="F81" s="640"/>
      <c r="G81" s="596"/>
      <c r="H81" s="596"/>
      <c r="I81" s="670"/>
      <c r="J81" s="636"/>
    </row>
    <row r="82" spans="1:10" ht="18" customHeight="1">
      <c r="A82" s="906"/>
      <c r="B82" s="631" t="s">
        <v>23</v>
      </c>
      <c r="C82" s="665" t="s">
        <v>2925</v>
      </c>
      <c r="D82" s="671"/>
      <c r="E82" s="634" t="s">
        <v>11</v>
      </c>
      <c r="F82" s="640"/>
      <c r="G82" s="596"/>
      <c r="H82" s="596"/>
      <c r="I82" s="670"/>
      <c r="J82" s="636"/>
    </row>
    <row r="83" spans="1:10" ht="18" customHeight="1">
      <c r="A83" s="906"/>
      <c r="B83" s="631" t="s">
        <v>23</v>
      </c>
      <c r="C83" s="665" t="s">
        <v>2926</v>
      </c>
      <c r="D83" s="671"/>
      <c r="E83" s="634" t="s">
        <v>11</v>
      </c>
      <c r="F83" s="640"/>
      <c r="G83" s="596"/>
      <c r="H83" s="596"/>
      <c r="I83" s="670"/>
      <c r="J83" s="636"/>
    </row>
    <row r="84" spans="1:10" ht="18" customHeight="1">
      <c r="A84" s="906"/>
      <c r="B84" s="631" t="s">
        <v>23</v>
      </c>
      <c r="C84" s="665" t="s">
        <v>2927</v>
      </c>
      <c r="D84" s="671"/>
      <c r="E84" s="634" t="s">
        <v>11</v>
      </c>
      <c r="F84" s="640"/>
      <c r="G84" s="596"/>
      <c r="H84" s="596"/>
      <c r="I84" s="670"/>
      <c r="J84" s="636"/>
    </row>
    <row r="85" spans="1:10" ht="18" customHeight="1">
      <c r="A85" s="906"/>
      <c r="B85" s="631" t="s">
        <v>23</v>
      </c>
      <c r="C85" s="665" t="s">
        <v>2928</v>
      </c>
      <c r="D85" s="671"/>
      <c r="E85" s="634" t="s">
        <v>11</v>
      </c>
      <c r="F85" s="640"/>
      <c r="G85" s="596"/>
      <c r="H85" s="596"/>
      <c r="I85" s="670"/>
      <c r="J85" s="636"/>
    </row>
    <row r="86" spans="1:10" ht="18" customHeight="1">
      <c r="A86" s="906"/>
      <c r="B86" s="631" t="s">
        <v>23</v>
      </c>
      <c r="C86" s="665" t="s">
        <v>2929</v>
      </c>
      <c r="D86" s="671"/>
      <c r="E86" s="634" t="s">
        <v>11</v>
      </c>
      <c r="F86" s="640"/>
      <c r="G86" s="596"/>
      <c r="H86" s="596"/>
      <c r="I86" s="670"/>
      <c r="J86" s="636"/>
    </row>
    <row r="87" spans="1:10" ht="18" customHeight="1">
      <c r="A87" s="906"/>
      <c r="B87" s="631" t="s">
        <v>23</v>
      </c>
      <c r="C87" s="665" t="s">
        <v>2930</v>
      </c>
      <c r="D87" s="671"/>
      <c r="E87" s="634" t="s">
        <v>11</v>
      </c>
      <c r="F87" s="640"/>
      <c r="G87" s="596"/>
      <c r="H87" s="596"/>
      <c r="I87" s="670"/>
      <c r="J87" s="636"/>
    </row>
    <row r="88" spans="1:10" ht="18" customHeight="1">
      <c r="A88" s="906"/>
      <c r="B88" s="631" t="s">
        <v>23</v>
      </c>
      <c r="C88" s="665" t="s">
        <v>2931</v>
      </c>
      <c r="D88" s="671"/>
      <c r="E88" s="634" t="s">
        <v>11</v>
      </c>
      <c r="F88" s="640"/>
      <c r="G88" s="596"/>
      <c r="H88" s="596"/>
      <c r="I88" s="670"/>
      <c r="J88" s="636"/>
    </row>
    <row r="89" spans="1:10" ht="18" customHeight="1">
      <c r="A89" s="906"/>
      <c r="B89" s="631" t="s">
        <v>23</v>
      </c>
      <c r="C89" s="665" t="s">
        <v>2932</v>
      </c>
      <c r="D89" s="671"/>
      <c r="E89" s="634" t="s">
        <v>11</v>
      </c>
      <c r="F89" s="640"/>
      <c r="G89" s="596"/>
      <c r="H89" s="596"/>
      <c r="I89" s="670"/>
      <c r="J89" s="636"/>
    </row>
    <row r="90" spans="1:10" ht="18" customHeight="1">
      <c r="A90" s="906"/>
      <c r="B90" s="631" t="s">
        <v>23</v>
      </c>
      <c r="C90" s="665" t="s">
        <v>2933</v>
      </c>
      <c r="D90" s="671"/>
      <c r="E90" s="634" t="s">
        <v>11</v>
      </c>
      <c r="F90" s="640"/>
      <c r="G90" s="596"/>
      <c r="H90" s="596"/>
      <c r="I90" s="670"/>
      <c r="J90" s="636"/>
    </row>
    <row r="91" spans="1:10" ht="18" customHeight="1">
      <c r="A91" s="906"/>
      <c r="B91" s="631" t="s">
        <v>23</v>
      </c>
      <c r="C91" s="665" t="s">
        <v>2934</v>
      </c>
      <c r="D91" s="671"/>
      <c r="E91" s="634" t="s">
        <v>11</v>
      </c>
      <c r="F91" s="640"/>
      <c r="G91" s="596"/>
      <c r="H91" s="596"/>
      <c r="I91" s="670"/>
      <c r="J91" s="636"/>
    </row>
    <row r="92" spans="1:10" ht="18" customHeight="1">
      <c r="A92" s="906"/>
      <c r="B92" s="631" t="s">
        <v>23</v>
      </c>
      <c r="C92" s="665" t="s">
        <v>2935</v>
      </c>
      <c r="D92" s="671"/>
      <c r="E92" s="634" t="s">
        <v>11</v>
      </c>
      <c r="F92" s="640"/>
      <c r="G92" s="596"/>
      <c r="H92" s="596"/>
      <c r="I92" s="670"/>
      <c r="J92" s="636"/>
    </row>
    <row r="93" spans="1:10" ht="18" customHeight="1">
      <c r="A93" s="906"/>
      <c r="B93" s="631" t="s">
        <v>23</v>
      </c>
      <c r="C93" s="665" t="s">
        <v>2936</v>
      </c>
      <c r="D93" s="671"/>
      <c r="E93" s="634" t="s">
        <v>11</v>
      </c>
      <c r="F93" s="640"/>
      <c r="G93" s="596"/>
      <c r="H93" s="596"/>
      <c r="I93" s="670"/>
      <c r="J93" s="636"/>
    </row>
    <row r="94" spans="1:10" ht="18" customHeight="1">
      <c r="A94" s="906"/>
      <c r="B94" s="631" t="s">
        <v>23</v>
      </c>
      <c r="C94" s="665" t="s">
        <v>2937</v>
      </c>
      <c r="D94" s="671"/>
      <c r="E94" s="634" t="s">
        <v>11</v>
      </c>
      <c r="F94" s="640"/>
      <c r="G94" s="596"/>
      <c r="H94" s="596"/>
      <c r="I94" s="670"/>
      <c r="J94" s="636"/>
    </row>
    <row r="95" spans="1:10" ht="18" customHeight="1">
      <c r="A95" s="906"/>
      <c r="B95" s="631" t="s">
        <v>23</v>
      </c>
      <c r="C95" s="665" t="s">
        <v>2938</v>
      </c>
      <c r="D95" s="671"/>
      <c r="E95" s="634" t="s">
        <v>11</v>
      </c>
      <c r="F95" s="640"/>
      <c r="G95" s="596"/>
      <c r="H95" s="596"/>
      <c r="I95" s="670"/>
      <c r="J95" s="636"/>
    </row>
    <row r="96" spans="1:10" ht="18" customHeight="1">
      <c r="A96" s="906"/>
      <c r="B96" s="631" t="s">
        <v>23</v>
      </c>
      <c r="C96" s="665" t="s">
        <v>2939</v>
      </c>
      <c r="D96" s="671"/>
      <c r="E96" s="634" t="s">
        <v>11</v>
      </c>
      <c r="F96" s="640"/>
      <c r="G96" s="596"/>
      <c r="H96" s="596"/>
      <c r="I96" s="670"/>
      <c r="J96" s="636"/>
    </row>
    <row r="97" spans="1:10" ht="18" customHeight="1">
      <c r="A97" s="906"/>
      <c r="B97" s="631" t="s">
        <v>23</v>
      </c>
      <c r="C97" s="665" t="s">
        <v>2940</v>
      </c>
      <c r="D97" s="671"/>
      <c r="E97" s="634" t="s">
        <v>11</v>
      </c>
      <c r="F97" s="640"/>
      <c r="G97" s="596"/>
      <c r="H97" s="596"/>
      <c r="I97" s="670"/>
      <c r="J97" s="636"/>
    </row>
    <row r="98" spans="1:10" ht="18" customHeight="1">
      <c r="A98" s="906"/>
      <c r="B98" s="631" t="s">
        <v>23</v>
      </c>
      <c r="C98" s="665" t="s">
        <v>2941</v>
      </c>
      <c r="D98" s="671"/>
      <c r="E98" s="634" t="s">
        <v>11</v>
      </c>
      <c r="F98" s="640"/>
      <c r="G98" s="596"/>
      <c r="H98" s="596"/>
      <c r="I98" s="670"/>
      <c r="J98" s="636"/>
    </row>
    <row r="99" spans="1:10" ht="18" customHeight="1">
      <c r="A99" s="906"/>
      <c r="B99" s="631" t="s">
        <v>23</v>
      </c>
      <c r="C99" s="665" t="s">
        <v>2942</v>
      </c>
      <c r="D99" s="671"/>
      <c r="E99" s="634" t="s">
        <v>11</v>
      </c>
      <c r="F99" s="640"/>
      <c r="G99" s="596"/>
      <c r="H99" s="596"/>
      <c r="I99" s="670"/>
      <c r="J99" s="636"/>
    </row>
    <row r="100" spans="1:10" ht="18" customHeight="1">
      <c r="A100" s="906"/>
      <c r="B100" s="631" t="s">
        <v>23</v>
      </c>
      <c r="C100" s="665" t="s">
        <v>2943</v>
      </c>
      <c r="D100" s="671"/>
      <c r="E100" s="634" t="s">
        <v>11</v>
      </c>
      <c r="F100" s="640"/>
      <c r="G100" s="596"/>
      <c r="H100" s="596"/>
      <c r="I100" s="670"/>
      <c r="J100" s="636"/>
    </row>
    <row r="101" spans="1:10" ht="18" customHeight="1">
      <c r="A101" s="906"/>
      <c r="B101" s="631" t="s">
        <v>23</v>
      </c>
      <c r="C101" s="665" t="s">
        <v>2944</v>
      </c>
      <c r="D101" s="671"/>
      <c r="E101" s="634" t="s">
        <v>11</v>
      </c>
      <c r="F101" s="640"/>
      <c r="G101" s="596"/>
      <c r="H101" s="596"/>
      <c r="I101" s="670"/>
      <c r="J101" s="636"/>
    </row>
    <row r="102" spans="1:10" ht="18" customHeight="1">
      <c r="A102" s="906"/>
      <c r="B102" s="631" t="s">
        <v>23</v>
      </c>
      <c r="C102" s="665" t="s">
        <v>2945</v>
      </c>
      <c r="D102" s="671"/>
      <c r="E102" s="634" t="s">
        <v>11</v>
      </c>
      <c r="F102" s="640"/>
      <c r="G102" s="596"/>
      <c r="H102" s="596"/>
      <c r="I102" s="670"/>
      <c r="J102" s="636"/>
    </row>
    <row r="103" spans="1:10" ht="18" customHeight="1">
      <c r="A103" s="906"/>
      <c r="B103" s="631" t="s">
        <v>23</v>
      </c>
      <c r="C103" s="665" t="s">
        <v>2946</v>
      </c>
      <c r="D103" s="671"/>
      <c r="E103" s="634" t="s">
        <v>11</v>
      </c>
      <c r="F103" s="640"/>
      <c r="G103" s="596"/>
      <c r="H103" s="596"/>
      <c r="I103" s="670"/>
      <c r="J103" s="636"/>
    </row>
    <row r="104" spans="1:10" ht="18" customHeight="1">
      <c r="A104" s="906"/>
      <c r="B104" s="631" t="s">
        <v>23</v>
      </c>
      <c r="C104" s="665" t="s">
        <v>2947</v>
      </c>
      <c r="D104" s="671"/>
      <c r="E104" s="634" t="s">
        <v>11</v>
      </c>
      <c r="F104" s="640"/>
      <c r="G104" s="596"/>
      <c r="H104" s="596"/>
      <c r="I104" s="670"/>
      <c r="J104" s="636"/>
    </row>
    <row r="105" spans="1:10" ht="18" customHeight="1">
      <c r="A105" s="906"/>
      <c r="B105" s="631" t="s">
        <v>23</v>
      </c>
      <c r="C105" s="665" t="s">
        <v>2948</v>
      </c>
      <c r="D105" s="671"/>
      <c r="E105" s="634" t="s">
        <v>11</v>
      </c>
      <c r="F105" s="640"/>
      <c r="G105" s="596"/>
      <c r="H105" s="596"/>
      <c r="I105" s="670"/>
      <c r="J105" s="636"/>
    </row>
    <row r="106" spans="1:10" ht="18" customHeight="1">
      <c r="A106" s="906"/>
      <c r="B106" s="631" t="s">
        <v>23</v>
      </c>
      <c r="C106" s="665" t="s">
        <v>2949</v>
      </c>
      <c r="D106" s="671"/>
      <c r="E106" s="634" t="s">
        <v>11</v>
      </c>
      <c r="F106" s="640"/>
      <c r="G106" s="596"/>
      <c r="H106" s="596"/>
      <c r="I106" s="670"/>
      <c r="J106" s="636"/>
    </row>
    <row r="107" spans="1:10" ht="18" customHeight="1">
      <c r="A107" s="906"/>
      <c r="B107" s="631" t="s">
        <v>23</v>
      </c>
      <c r="C107" s="665" t="s">
        <v>2950</v>
      </c>
      <c r="D107" s="671"/>
      <c r="E107" s="634" t="s">
        <v>11</v>
      </c>
      <c r="F107" s="640"/>
      <c r="G107" s="596"/>
      <c r="H107" s="596"/>
      <c r="I107" s="670"/>
      <c r="J107" s="636"/>
    </row>
    <row r="108" spans="1:10" ht="18" customHeight="1">
      <c r="A108" s="906"/>
      <c r="B108" s="631" t="s">
        <v>23</v>
      </c>
      <c r="C108" s="665" t="s">
        <v>2951</v>
      </c>
      <c r="D108" s="671"/>
      <c r="E108" s="634" t="s">
        <v>11</v>
      </c>
      <c r="F108" s="640"/>
      <c r="G108" s="596"/>
      <c r="H108" s="596"/>
      <c r="I108" s="670"/>
      <c r="J108" s="636"/>
    </row>
    <row r="109" spans="1:10" ht="18" customHeight="1">
      <c r="A109" s="906"/>
      <c r="B109" s="631" t="s">
        <v>23</v>
      </c>
      <c r="C109" s="665" t="s">
        <v>2952</v>
      </c>
      <c r="D109" s="671"/>
      <c r="E109" s="634" t="s">
        <v>11</v>
      </c>
      <c r="F109" s="640"/>
      <c r="G109" s="596"/>
      <c r="H109" s="596"/>
      <c r="I109" s="670"/>
      <c r="J109" s="636"/>
    </row>
    <row r="110" spans="1:10" ht="18" customHeight="1">
      <c r="A110" s="906"/>
      <c r="B110" s="631" t="s">
        <v>23</v>
      </c>
      <c r="C110" s="665" t="s">
        <v>2953</v>
      </c>
      <c r="D110" s="671"/>
      <c r="E110" s="634" t="s">
        <v>11</v>
      </c>
      <c r="F110" s="640"/>
      <c r="G110" s="596"/>
      <c r="H110" s="596"/>
      <c r="I110" s="670"/>
      <c r="J110" s="636"/>
    </row>
    <row r="111" spans="1:10" ht="18" customHeight="1">
      <c r="A111" s="906"/>
      <c r="B111" s="631" t="s">
        <v>23</v>
      </c>
      <c r="C111" s="665" t="s">
        <v>2954</v>
      </c>
      <c r="D111" s="671"/>
      <c r="E111" s="634" t="s">
        <v>11</v>
      </c>
      <c r="F111" s="640"/>
      <c r="G111" s="596"/>
      <c r="H111" s="596"/>
      <c r="I111" s="670"/>
      <c r="J111" s="636"/>
    </row>
    <row r="112" spans="1:10" ht="18" customHeight="1">
      <c r="A112" s="906"/>
      <c r="B112" s="631" t="s">
        <v>23</v>
      </c>
      <c r="C112" s="665" t="s">
        <v>2955</v>
      </c>
      <c r="D112" s="671"/>
      <c r="E112" s="634" t="s">
        <v>11</v>
      </c>
      <c r="F112" s="640"/>
      <c r="G112" s="596"/>
      <c r="H112" s="596"/>
      <c r="I112" s="670"/>
      <c r="J112" s="636"/>
    </row>
    <row r="113" spans="1:10" ht="18" customHeight="1">
      <c r="A113" s="906"/>
      <c r="B113" s="631" t="s">
        <v>23</v>
      </c>
      <c r="C113" s="665" t="s">
        <v>2956</v>
      </c>
      <c r="D113" s="671"/>
      <c r="E113" s="634" t="s">
        <v>11</v>
      </c>
      <c r="F113" s="640"/>
      <c r="G113" s="596"/>
      <c r="H113" s="596"/>
      <c r="I113" s="670"/>
      <c r="J113" s="636"/>
    </row>
    <row r="114" spans="1:10" ht="18" customHeight="1">
      <c r="A114" s="906"/>
      <c r="B114" s="631" t="s">
        <v>23</v>
      </c>
      <c r="C114" s="665" t="s">
        <v>2957</v>
      </c>
      <c r="D114" s="671"/>
      <c r="E114" s="634" t="s">
        <v>11</v>
      </c>
      <c r="F114" s="640"/>
      <c r="G114" s="596"/>
      <c r="H114" s="596"/>
      <c r="I114" s="670"/>
      <c r="J114" s="636"/>
    </row>
    <row r="115" spans="1:10" ht="18" customHeight="1">
      <c r="A115" s="906"/>
      <c r="B115" s="631" t="s">
        <v>23</v>
      </c>
      <c r="C115" s="665" t="s">
        <v>2958</v>
      </c>
      <c r="D115" s="671"/>
      <c r="E115" s="634" t="s">
        <v>11</v>
      </c>
      <c r="F115" s="640"/>
      <c r="G115" s="596"/>
      <c r="H115" s="596"/>
      <c r="I115" s="670"/>
      <c r="J115" s="636"/>
    </row>
    <row r="116" spans="1:10" ht="18" customHeight="1">
      <c r="A116" s="906"/>
      <c r="B116" s="631" t="s">
        <v>23</v>
      </c>
      <c r="C116" s="665" t="s">
        <v>2959</v>
      </c>
      <c r="D116" s="671"/>
      <c r="E116" s="634" t="s">
        <v>11</v>
      </c>
      <c r="F116" s="640"/>
      <c r="G116" s="596"/>
      <c r="H116" s="596"/>
      <c r="I116" s="670"/>
      <c r="J116" s="636"/>
    </row>
    <row r="117" spans="1:10" ht="18" customHeight="1">
      <c r="A117" s="906"/>
      <c r="B117" s="631" t="s">
        <v>23</v>
      </c>
      <c r="C117" s="665" t="s">
        <v>2960</v>
      </c>
      <c r="D117" s="671"/>
      <c r="E117" s="634" t="s">
        <v>11</v>
      </c>
      <c r="F117" s="640"/>
      <c r="G117" s="596"/>
      <c r="H117" s="596"/>
      <c r="I117" s="670"/>
      <c r="J117" s="636"/>
    </row>
    <row r="118" spans="1:10" ht="18" customHeight="1">
      <c r="A118" s="906"/>
      <c r="B118" s="631" t="s">
        <v>23</v>
      </c>
      <c r="C118" s="665" t="s">
        <v>2961</v>
      </c>
      <c r="D118" s="671"/>
      <c r="E118" s="634" t="s">
        <v>11</v>
      </c>
      <c r="F118" s="640"/>
      <c r="G118" s="596"/>
      <c r="H118" s="596"/>
      <c r="I118" s="670"/>
      <c r="J118" s="636"/>
    </row>
    <row r="119" spans="1:10" ht="18" customHeight="1">
      <c r="A119" s="906"/>
      <c r="B119" s="631" t="s">
        <v>23</v>
      </c>
      <c r="C119" s="665" t="s">
        <v>2962</v>
      </c>
      <c r="D119" s="671"/>
      <c r="E119" s="634" t="s">
        <v>11</v>
      </c>
      <c r="F119" s="640"/>
      <c r="G119" s="596"/>
      <c r="H119" s="596"/>
      <c r="I119" s="670"/>
      <c r="J119" s="636"/>
    </row>
    <row r="120" spans="1:10" ht="18" customHeight="1">
      <c r="A120" s="906"/>
      <c r="B120" s="631" t="s">
        <v>23</v>
      </c>
      <c r="C120" s="665" t="s">
        <v>2963</v>
      </c>
      <c r="D120" s="671"/>
      <c r="E120" s="634" t="s">
        <v>11</v>
      </c>
      <c r="F120" s="640"/>
      <c r="G120" s="596"/>
      <c r="H120" s="596"/>
      <c r="I120" s="670"/>
      <c r="J120" s="636"/>
    </row>
    <row r="121" spans="1:10" ht="18" customHeight="1">
      <c r="A121" s="906"/>
      <c r="B121" s="631" t="s">
        <v>23</v>
      </c>
      <c r="C121" s="665" t="s">
        <v>2964</v>
      </c>
      <c r="D121" s="671"/>
      <c r="E121" s="634" t="s">
        <v>11</v>
      </c>
      <c r="F121" s="640"/>
      <c r="G121" s="596"/>
      <c r="H121" s="596"/>
      <c r="I121" s="670"/>
      <c r="J121" s="636"/>
    </row>
    <row r="122" spans="1:10" ht="18" customHeight="1">
      <c r="A122" s="906"/>
      <c r="B122" s="631" t="s">
        <v>23</v>
      </c>
      <c r="C122" s="665" t="s">
        <v>2965</v>
      </c>
      <c r="D122" s="671"/>
      <c r="E122" s="634" t="s">
        <v>11</v>
      </c>
      <c r="F122" s="640"/>
      <c r="G122" s="596"/>
      <c r="H122" s="596"/>
      <c r="I122" s="670"/>
      <c r="J122" s="636"/>
    </row>
    <row r="123" spans="1:10" ht="18" customHeight="1">
      <c r="A123" s="906"/>
      <c r="B123" s="631" t="s">
        <v>23</v>
      </c>
      <c r="C123" s="665" t="s">
        <v>2966</v>
      </c>
      <c r="D123" s="671"/>
      <c r="E123" s="634" t="s">
        <v>11</v>
      </c>
      <c r="F123" s="640"/>
      <c r="G123" s="596"/>
      <c r="H123" s="596"/>
      <c r="I123" s="670"/>
      <c r="J123" s="636"/>
    </row>
    <row r="124" spans="1:10" ht="18" customHeight="1">
      <c r="A124" s="906"/>
      <c r="B124" s="631" t="s">
        <v>23</v>
      </c>
      <c r="C124" s="665" t="s">
        <v>2967</v>
      </c>
      <c r="D124" s="671"/>
      <c r="E124" s="634" t="s">
        <v>11</v>
      </c>
      <c r="F124" s="640"/>
      <c r="G124" s="596"/>
      <c r="H124" s="596"/>
      <c r="I124" s="670"/>
      <c r="J124" s="636"/>
    </row>
    <row r="125" spans="1:10" ht="18" customHeight="1">
      <c r="A125" s="905"/>
      <c r="B125" s="631" t="s">
        <v>23</v>
      </c>
      <c r="C125" s="665" t="s">
        <v>1759</v>
      </c>
      <c r="D125" s="671" t="s">
        <v>2913</v>
      </c>
      <c r="E125" s="634" t="s">
        <v>11</v>
      </c>
      <c r="F125" s="640"/>
      <c r="G125" s="596"/>
      <c r="H125" s="596"/>
      <c r="I125" s="670"/>
      <c r="J125" s="636"/>
    </row>
    <row r="126" spans="1:10" ht="18" customHeight="1">
      <c r="A126" s="907">
        <v>15</v>
      </c>
      <c r="B126" s="631" t="s">
        <v>23</v>
      </c>
      <c r="C126" s="664" t="s">
        <v>2116</v>
      </c>
      <c r="D126" s="668"/>
      <c r="E126" s="634" t="s">
        <v>11</v>
      </c>
      <c r="F126" s="640"/>
      <c r="G126" s="596"/>
      <c r="H126" s="596"/>
      <c r="I126" s="670" t="s">
        <v>2070</v>
      </c>
      <c r="J126" s="636"/>
    </row>
    <row r="127" spans="1:10" ht="18" customHeight="1">
      <c r="A127" s="907"/>
      <c r="B127" s="631" t="s">
        <v>23</v>
      </c>
      <c r="C127" s="667" t="s">
        <v>1758</v>
      </c>
      <c r="D127" s="671" t="s">
        <v>2913</v>
      </c>
      <c r="E127" s="634" t="s">
        <v>11</v>
      </c>
      <c r="F127" s="640"/>
      <c r="G127" s="596"/>
      <c r="H127" s="596"/>
      <c r="I127" s="670"/>
      <c r="J127" s="636"/>
    </row>
    <row r="128" spans="1:10" ht="18" customHeight="1">
      <c r="A128" s="907">
        <v>16</v>
      </c>
      <c r="B128" s="631" t="s">
        <v>23</v>
      </c>
      <c r="C128" s="664" t="s">
        <v>2968</v>
      </c>
      <c r="D128" s="668"/>
      <c r="E128" s="634" t="s">
        <v>11</v>
      </c>
      <c r="F128" s="640"/>
      <c r="G128" s="596"/>
      <c r="H128" s="596"/>
      <c r="I128" s="670" t="s">
        <v>2969</v>
      </c>
      <c r="J128" s="636"/>
    </row>
    <row r="129" spans="1:10" ht="18" customHeight="1">
      <c r="A129" s="907"/>
      <c r="B129" s="631" t="s">
        <v>23</v>
      </c>
      <c r="C129" s="667" t="s">
        <v>1758</v>
      </c>
      <c r="D129" s="671" t="s">
        <v>2913</v>
      </c>
      <c r="E129" s="634" t="s">
        <v>11</v>
      </c>
      <c r="F129" s="640"/>
      <c r="G129" s="596"/>
      <c r="H129" s="596"/>
      <c r="I129" s="670"/>
      <c r="J129" s="636"/>
    </row>
    <row r="130" spans="1:10" ht="18" customHeight="1">
      <c r="A130" s="907">
        <v>17</v>
      </c>
      <c r="B130" s="631" t="s">
        <v>23</v>
      </c>
      <c r="C130" s="664" t="s">
        <v>1760</v>
      </c>
      <c r="D130" s="668"/>
      <c r="E130" s="634" t="s">
        <v>11</v>
      </c>
      <c r="F130" s="640"/>
      <c r="G130" s="639" t="s">
        <v>2970</v>
      </c>
      <c r="H130" s="596"/>
      <c r="I130" s="670" t="s">
        <v>2125</v>
      </c>
      <c r="J130" s="636"/>
    </row>
    <row r="131" spans="1:10" ht="18" customHeight="1">
      <c r="A131" s="907"/>
      <c r="B131" s="631" t="s">
        <v>23</v>
      </c>
      <c r="C131" s="665" t="s">
        <v>1759</v>
      </c>
      <c r="D131" s="671" t="s">
        <v>2913</v>
      </c>
      <c r="E131" s="634" t="s">
        <v>11</v>
      </c>
      <c r="F131" s="640"/>
      <c r="G131" s="596"/>
      <c r="H131" s="596"/>
      <c r="I131" s="670"/>
      <c r="J131" s="636"/>
    </row>
    <row r="132" spans="1:10" ht="18" customHeight="1">
      <c r="A132" s="915">
        <v>18</v>
      </c>
      <c r="B132" s="631" t="s">
        <v>23</v>
      </c>
      <c r="C132" s="664" t="s">
        <v>2142</v>
      </c>
      <c r="D132" s="668"/>
      <c r="E132" s="634" t="s">
        <v>11</v>
      </c>
      <c r="F132" s="640"/>
      <c r="G132" s="596"/>
      <c r="H132" s="596"/>
      <c r="I132" s="670" t="s">
        <v>2071</v>
      </c>
      <c r="J132" s="636"/>
    </row>
    <row r="133" spans="1:10" ht="18" customHeight="1">
      <c r="A133" s="906"/>
      <c r="B133" s="631" t="s">
        <v>23</v>
      </c>
      <c r="C133" s="665" t="s">
        <v>1782</v>
      </c>
      <c r="D133" s="671" t="s">
        <v>2913</v>
      </c>
      <c r="E133" s="634" t="s">
        <v>11</v>
      </c>
      <c r="F133" s="640"/>
      <c r="G133" s="596"/>
      <c r="H133" s="596"/>
      <c r="I133" s="670"/>
      <c r="J133" s="636"/>
    </row>
    <row r="134" spans="1:10" ht="18" customHeight="1">
      <c r="A134" s="905"/>
      <c r="B134" s="631" t="s">
        <v>23</v>
      </c>
      <c r="C134" s="665" t="s">
        <v>1759</v>
      </c>
      <c r="D134" s="671" t="s">
        <v>2913</v>
      </c>
      <c r="E134" s="634" t="s">
        <v>11</v>
      </c>
      <c r="F134" s="640"/>
      <c r="G134" s="596"/>
      <c r="H134" s="596"/>
      <c r="I134" s="670"/>
      <c r="J134" s="636"/>
    </row>
    <row r="135" spans="1:10" ht="18" customHeight="1">
      <c r="A135" s="915">
        <v>19</v>
      </c>
      <c r="B135" s="631" t="s">
        <v>23</v>
      </c>
      <c r="C135" s="664" t="s">
        <v>2971</v>
      </c>
      <c r="D135" s="668"/>
      <c r="E135" s="634" t="s">
        <v>11</v>
      </c>
      <c r="F135" s="640"/>
      <c r="G135" s="596"/>
      <c r="H135" s="596"/>
      <c r="I135" s="670" t="s">
        <v>2904</v>
      </c>
      <c r="J135" s="636"/>
    </row>
    <row r="136" spans="1:10" ht="18" customHeight="1">
      <c r="A136" s="906"/>
      <c r="B136" s="631" t="s">
        <v>23</v>
      </c>
      <c r="C136" s="665" t="s">
        <v>2072</v>
      </c>
      <c r="D136" s="671" t="s">
        <v>2972</v>
      </c>
      <c r="E136" s="634" t="s">
        <v>11</v>
      </c>
      <c r="F136" s="640"/>
      <c r="G136" s="596"/>
      <c r="H136" s="596"/>
      <c r="I136" s="670"/>
      <c r="J136" s="636"/>
    </row>
    <row r="137" spans="1:10" ht="18" customHeight="1">
      <c r="A137" s="905"/>
      <c r="B137" s="631" t="s">
        <v>23</v>
      </c>
      <c r="C137" s="665" t="s">
        <v>1759</v>
      </c>
      <c r="D137" s="671" t="s">
        <v>2913</v>
      </c>
      <c r="E137" s="634" t="s">
        <v>11</v>
      </c>
      <c r="F137" s="640"/>
      <c r="G137" s="596"/>
      <c r="H137" s="596"/>
      <c r="I137" s="670"/>
      <c r="J137" s="636"/>
    </row>
    <row r="138" spans="1:10" ht="18" customHeight="1">
      <c r="A138" s="907">
        <v>20</v>
      </c>
      <c r="B138" s="631" t="s">
        <v>23</v>
      </c>
      <c r="C138" s="664" t="s">
        <v>2140</v>
      </c>
      <c r="D138" s="668"/>
      <c r="E138" s="634" t="s">
        <v>11</v>
      </c>
      <c r="F138" s="642"/>
      <c r="G138" s="639" t="s">
        <v>2973</v>
      </c>
      <c r="H138" s="643"/>
      <c r="I138" s="670" t="s">
        <v>2125</v>
      </c>
      <c r="J138" s="636"/>
    </row>
    <row r="139" spans="1:10" ht="18" customHeight="1">
      <c r="A139" s="907"/>
      <c r="B139" s="631" t="s">
        <v>23</v>
      </c>
      <c r="C139" s="667" t="s">
        <v>1758</v>
      </c>
      <c r="D139" s="668" t="s">
        <v>1438</v>
      </c>
      <c r="E139" s="634" t="s">
        <v>11</v>
      </c>
      <c r="F139" s="642"/>
      <c r="G139" s="643"/>
      <c r="H139" s="643"/>
      <c r="I139" s="643"/>
      <c r="J139" s="636"/>
    </row>
    <row r="140" spans="1:10" ht="18" customHeight="1">
      <c r="A140" s="907">
        <v>21</v>
      </c>
      <c r="B140" s="631" t="s">
        <v>23</v>
      </c>
      <c r="C140" s="664" t="s">
        <v>2139</v>
      </c>
      <c r="D140" s="668"/>
      <c r="E140" s="634" t="s">
        <v>11</v>
      </c>
      <c r="F140" s="642"/>
      <c r="G140" s="643"/>
      <c r="H140" s="643"/>
      <c r="I140" s="670" t="s">
        <v>2974</v>
      </c>
      <c r="J140" s="636"/>
    </row>
    <row r="141" spans="1:10" ht="18" customHeight="1">
      <c r="A141" s="907"/>
      <c r="B141" s="631" t="s">
        <v>23</v>
      </c>
      <c r="C141" s="667" t="s">
        <v>2131</v>
      </c>
      <c r="D141" s="668" t="s">
        <v>1438</v>
      </c>
      <c r="E141" s="634" t="s">
        <v>11</v>
      </c>
      <c r="F141" s="642"/>
      <c r="G141" s="643"/>
      <c r="H141" s="643"/>
      <c r="I141" s="643"/>
      <c r="J141" s="636"/>
    </row>
    <row r="142" spans="1:10" ht="18" customHeight="1">
      <c r="A142" s="907"/>
      <c r="B142" s="631" t="s">
        <v>23</v>
      </c>
      <c r="C142" s="665" t="s">
        <v>1759</v>
      </c>
      <c r="D142" s="668" t="s">
        <v>1438</v>
      </c>
      <c r="E142" s="634" t="s">
        <v>11</v>
      </c>
      <c r="F142" s="642"/>
      <c r="G142" s="643"/>
      <c r="H142" s="643"/>
      <c r="I142" s="670"/>
      <c r="J142" s="636"/>
    </row>
    <row r="143" spans="1:10" ht="18" customHeight="1">
      <c r="A143" s="907">
        <v>22</v>
      </c>
      <c r="B143" s="631" t="s">
        <v>23</v>
      </c>
      <c r="C143" s="664" t="s">
        <v>2138</v>
      </c>
      <c r="D143" s="666"/>
      <c r="E143" s="634" t="s">
        <v>11</v>
      </c>
      <c r="F143" s="640"/>
      <c r="G143" s="643"/>
      <c r="H143" s="643"/>
      <c r="I143" s="672" t="s">
        <v>2975</v>
      </c>
      <c r="J143" s="636"/>
    </row>
    <row r="144" spans="1:10" ht="18" customHeight="1">
      <c r="A144" s="907"/>
      <c r="B144" s="631" t="s">
        <v>23</v>
      </c>
      <c r="C144" s="665" t="s">
        <v>2130</v>
      </c>
      <c r="D144" s="668" t="s">
        <v>2976</v>
      </c>
      <c r="E144" s="634" t="s">
        <v>11</v>
      </c>
      <c r="F144" s="640"/>
      <c r="G144" s="643"/>
      <c r="H144" s="643"/>
      <c r="I144" s="670"/>
      <c r="J144" s="636"/>
    </row>
    <row r="145" spans="1:10" ht="18" customHeight="1">
      <c r="A145" s="907"/>
      <c r="B145" s="631" t="s">
        <v>23</v>
      </c>
      <c r="C145" s="667" t="s">
        <v>1758</v>
      </c>
      <c r="D145" s="668" t="s">
        <v>1438</v>
      </c>
      <c r="E145" s="634" t="s">
        <v>11</v>
      </c>
      <c r="F145" s="640"/>
      <c r="G145" s="643"/>
      <c r="H145" s="643"/>
      <c r="I145" s="643"/>
      <c r="J145" s="636"/>
    </row>
    <row r="146" spans="1:10" ht="18" customHeight="1">
      <c r="A146" s="907">
        <v>23</v>
      </c>
      <c r="B146" s="631" t="s">
        <v>23</v>
      </c>
      <c r="C146" s="664" t="s">
        <v>2137</v>
      </c>
      <c r="D146" s="668"/>
      <c r="E146" s="634" t="s">
        <v>11</v>
      </c>
      <c r="F146" s="640"/>
      <c r="G146" s="639" t="s">
        <v>2973</v>
      </c>
      <c r="H146" s="643"/>
      <c r="I146" s="670" t="s">
        <v>2125</v>
      </c>
      <c r="J146" s="636"/>
    </row>
    <row r="147" spans="1:10" ht="18" customHeight="1">
      <c r="A147" s="907"/>
      <c r="B147" s="631" t="s">
        <v>23</v>
      </c>
      <c r="C147" s="667" t="s">
        <v>1758</v>
      </c>
      <c r="D147" s="668" t="s">
        <v>1438</v>
      </c>
      <c r="E147" s="634" t="s">
        <v>11</v>
      </c>
      <c r="F147" s="640"/>
      <c r="G147" s="643"/>
      <c r="H147" s="643"/>
      <c r="I147" s="643"/>
      <c r="J147" s="636"/>
    </row>
    <row r="148" spans="1:10" ht="18" customHeight="1">
      <c r="A148" s="907">
        <v>24</v>
      </c>
      <c r="B148" s="631" t="s">
        <v>23</v>
      </c>
      <c r="C148" s="664" t="s">
        <v>2977</v>
      </c>
      <c r="D148" s="668"/>
      <c r="E148" s="634" t="s">
        <v>11</v>
      </c>
      <c r="F148" s="640"/>
      <c r="G148" s="643"/>
      <c r="H148" s="643"/>
      <c r="I148" s="643" t="s">
        <v>2123</v>
      </c>
      <c r="J148" s="636"/>
    </row>
    <row r="149" spans="1:10" ht="18" customHeight="1">
      <c r="A149" s="907"/>
      <c r="B149" s="631" t="s">
        <v>23</v>
      </c>
      <c r="C149" s="667" t="s">
        <v>2131</v>
      </c>
      <c r="D149" s="668" t="s">
        <v>1438</v>
      </c>
      <c r="E149" s="634" t="s">
        <v>11</v>
      </c>
      <c r="F149" s="640"/>
      <c r="G149" s="643"/>
      <c r="H149" s="643"/>
      <c r="I149" s="643"/>
      <c r="J149" s="636"/>
    </row>
    <row r="150" spans="1:10" ht="18" customHeight="1">
      <c r="A150" s="907"/>
      <c r="B150" s="631" t="s">
        <v>23</v>
      </c>
      <c r="C150" s="665" t="s">
        <v>1759</v>
      </c>
      <c r="D150" s="668" t="s">
        <v>1438</v>
      </c>
      <c r="E150" s="634" t="s">
        <v>11</v>
      </c>
      <c r="F150" s="640"/>
      <c r="G150" s="643"/>
      <c r="H150" s="643"/>
      <c r="I150" s="643"/>
      <c r="J150" s="636"/>
    </row>
    <row r="151" spans="1:10" ht="18" customHeight="1">
      <c r="A151" s="907">
        <v>25</v>
      </c>
      <c r="B151" s="631" t="s">
        <v>23</v>
      </c>
      <c r="C151" s="664" t="s">
        <v>2978</v>
      </c>
      <c r="D151" s="668"/>
      <c r="E151" s="634" t="s">
        <v>11</v>
      </c>
      <c r="F151" s="640"/>
      <c r="G151" s="643"/>
      <c r="H151" s="643"/>
      <c r="I151" s="643" t="s">
        <v>2979</v>
      </c>
      <c r="J151" s="636"/>
    </row>
    <row r="152" spans="1:10" ht="18" customHeight="1">
      <c r="A152" s="907"/>
      <c r="B152" s="631" t="s">
        <v>23</v>
      </c>
      <c r="C152" s="665" t="s">
        <v>2130</v>
      </c>
      <c r="D152" s="668" t="s">
        <v>2976</v>
      </c>
      <c r="E152" s="634" t="s">
        <v>11</v>
      </c>
      <c r="F152" s="640"/>
      <c r="G152" s="643"/>
      <c r="H152" s="643"/>
      <c r="I152" s="643"/>
      <c r="J152" s="636"/>
    </row>
    <row r="153" spans="1:10" ht="18" customHeight="1">
      <c r="A153" s="907"/>
      <c r="B153" s="631" t="s">
        <v>23</v>
      </c>
      <c r="C153" s="667" t="s">
        <v>1758</v>
      </c>
      <c r="D153" s="668" t="s">
        <v>1438</v>
      </c>
      <c r="E153" s="634" t="s">
        <v>11</v>
      </c>
      <c r="F153" s="640"/>
      <c r="G153" s="643"/>
      <c r="H153" s="643"/>
      <c r="I153" s="643"/>
      <c r="J153" s="636"/>
    </row>
    <row r="154" spans="1:10" ht="18" customHeight="1">
      <c r="A154" s="907">
        <v>26</v>
      </c>
      <c r="B154" s="631" t="s">
        <v>23</v>
      </c>
      <c r="C154" s="664" t="s">
        <v>2136</v>
      </c>
      <c r="D154" s="668"/>
      <c r="E154" s="634" t="s">
        <v>11</v>
      </c>
      <c r="F154" s="640"/>
      <c r="G154" s="639" t="s">
        <v>2973</v>
      </c>
      <c r="H154" s="643"/>
      <c r="I154" s="670" t="s">
        <v>2125</v>
      </c>
      <c r="J154" s="636"/>
    </row>
    <row r="155" spans="1:10" ht="18" customHeight="1">
      <c r="A155" s="907"/>
      <c r="B155" s="631" t="s">
        <v>23</v>
      </c>
      <c r="C155" s="667" t="s">
        <v>1758</v>
      </c>
      <c r="D155" s="668" t="s">
        <v>1438</v>
      </c>
      <c r="E155" s="634" t="s">
        <v>11</v>
      </c>
      <c r="F155" s="640"/>
      <c r="G155" s="643"/>
      <c r="H155" s="643"/>
      <c r="I155" s="643"/>
      <c r="J155" s="636"/>
    </row>
    <row r="156" spans="1:10" ht="18" customHeight="1">
      <c r="A156" s="907">
        <v>27</v>
      </c>
      <c r="B156" s="631" t="s">
        <v>23</v>
      </c>
      <c r="C156" s="664" t="s">
        <v>2980</v>
      </c>
      <c r="D156" s="668"/>
      <c r="E156" s="634" t="s">
        <v>11</v>
      </c>
      <c r="F156" s="640"/>
      <c r="G156" s="643"/>
      <c r="H156" s="643"/>
      <c r="I156" s="643" t="s">
        <v>2071</v>
      </c>
      <c r="J156" s="636"/>
    </row>
    <row r="157" spans="1:10" ht="18" customHeight="1">
      <c r="A157" s="907"/>
      <c r="B157" s="631" t="s">
        <v>23</v>
      </c>
      <c r="C157" s="667" t="s">
        <v>2131</v>
      </c>
      <c r="D157" s="668" t="s">
        <v>1438</v>
      </c>
      <c r="E157" s="634" t="s">
        <v>11</v>
      </c>
      <c r="F157" s="640"/>
      <c r="G157" s="643"/>
      <c r="H157" s="643"/>
      <c r="I157" s="643"/>
      <c r="J157" s="636"/>
    </row>
    <row r="158" spans="1:10" ht="18" customHeight="1">
      <c r="A158" s="907"/>
      <c r="B158" s="631" t="s">
        <v>23</v>
      </c>
      <c r="C158" s="665" t="s">
        <v>1759</v>
      </c>
      <c r="D158" s="668" t="s">
        <v>1438</v>
      </c>
      <c r="E158" s="634" t="s">
        <v>11</v>
      </c>
      <c r="F158" s="640"/>
      <c r="G158" s="643"/>
      <c r="H158" s="643"/>
      <c r="I158" s="643"/>
      <c r="J158" s="636"/>
    </row>
    <row r="159" spans="1:10" ht="18" customHeight="1">
      <c r="A159" s="907">
        <v>28</v>
      </c>
      <c r="B159" s="631" t="s">
        <v>23</v>
      </c>
      <c r="C159" s="664" t="s">
        <v>2981</v>
      </c>
      <c r="D159" s="668"/>
      <c r="E159" s="634" t="s">
        <v>11</v>
      </c>
      <c r="F159" s="640"/>
      <c r="G159" s="643"/>
      <c r="H159" s="643"/>
      <c r="I159" s="643" t="s">
        <v>2982</v>
      </c>
      <c r="J159" s="636"/>
    </row>
    <row r="160" spans="1:10" ht="18" customHeight="1">
      <c r="A160" s="907"/>
      <c r="B160" s="631" t="s">
        <v>23</v>
      </c>
      <c r="C160" s="665" t="s">
        <v>2130</v>
      </c>
      <c r="D160" s="668" t="s">
        <v>2976</v>
      </c>
      <c r="E160" s="634" t="s">
        <v>11</v>
      </c>
      <c r="F160" s="640"/>
      <c r="G160" s="643"/>
      <c r="H160" s="643"/>
      <c r="I160" s="643"/>
      <c r="J160" s="636"/>
    </row>
    <row r="161" spans="1:10" ht="18" customHeight="1">
      <c r="A161" s="907"/>
      <c r="B161" s="631" t="s">
        <v>23</v>
      </c>
      <c r="C161" s="667" t="s">
        <v>1758</v>
      </c>
      <c r="D161" s="668" t="s">
        <v>1438</v>
      </c>
      <c r="E161" s="634" t="s">
        <v>11</v>
      </c>
      <c r="F161" s="640"/>
      <c r="G161" s="643"/>
      <c r="H161" s="643"/>
      <c r="I161" s="643"/>
      <c r="J161" s="636"/>
    </row>
    <row r="162" spans="1:10" ht="18" customHeight="1">
      <c r="A162" s="907">
        <v>29</v>
      </c>
      <c r="B162" s="631" t="s">
        <v>23</v>
      </c>
      <c r="C162" s="664" t="s">
        <v>2135</v>
      </c>
      <c r="D162" s="668"/>
      <c r="E162" s="634" t="s">
        <v>11</v>
      </c>
      <c r="F162" s="640"/>
      <c r="G162" s="639" t="s">
        <v>2973</v>
      </c>
      <c r="H162" s="643"/>
      <c r="I162" s="670" t="s">
        <v>2125</v>
      </c>
      <c r="J162" s="636"/>
    </row>
    <row r="163" spans="1:10" ht="18" customHeight="1">
      <c r="A163" s="907"/>
      <c r="B163" s="631" t="s">
        <v>23</v>
      </c>
      <c r="C163" s="667" t="s">
        <v>1758</v>
      </c>
      <c r="D163" s="668" t="s">
        <v>1438</v>
      </c>
      <c r="E163" s="634" t="s">
        <v>11</v>
      </c>
      <c r="F163" s="640"/>
      <c r="G163" s="643"/>
      <c r="H163" s="643"/>
      <c r="I163" s="643"/>
      <c r="J163" s="636"/>
    </row>
    <row r="164" spans="1:10" ht="18" customHeight="1">
      <c r="A164" s="907">
        <v>30</v>
      </c>
      <c r="B164" s="631" t="s">
        <v>23</v>
      </c>
      <c r="C164" s="664" t="s">
        <v>2983</v>
      </c>
      <c r="D164" s="668"/>
      <c r="E164" s="634" t="s">
        <v>11</v>
      </c>
      <c r="F164" s="640"/>
      <c r="G164" s="643"/>
      <c r="H164" s="643"/>
      <c r="I164" s="643" t="s">
        <v>2123</v>
      </c>
      <c r="J164" s="636"/>
    </row>
    <row r="165" spans="1:10" ht="18" customHeight="1">
      <c r="A165" s="907"/>
      <c r="B165" s="631" t="s">
        <v>23</v>
      </c>
      <c r="C165" s="667" t="s">
        <v>2131</v>
      </c>
      <c r="D165" s="668" t="s">
        <v>1438</v>
      </c>
      <c r="E165" s="634" t="s">
        <v>11</v>
      </c>
      <c r="F165" s="640"/>
      <c r="G165" s="643"/>
      <c r="H165" s="643"/>
      <c r="I165" s="643"/>
      <c r="J165" s="636"/>
    </row>
    <row r="166" spans="1:10" ht="18" customHeight="1">
      <c r="A166" s="907"/>
      <c r="B166" s="631" t="s">
        <v>23</v>
      </c>
      <c r="C166" s="665" t="s">
        <v>1759</v>
      </c>
      <c r="D166" s="668" t="s">
        <v>1438</v>
      </c>
      <c r="E166" s="634" t="s">
        <v>11</v>
      </c>
      <c r="F166" s="640"/>
      <c r="G166" s="643"/>
      <c r="H166" s="643"/>
      <c r="I166" s="643"/>
      <c r="J166" s="636"/>
    </row>
    <row r="167" spans="1:10" ht="18" customHeight="1">
      <c r="A167" s="907">
        <v>31</v>
      </c>
      <c r="B167" s="631" t="s">
        <v>23</v>
      </c>
      <c r="C167" s="664" t="s">
        <v>2984</v>
      </c>
      <c r="D167" s="668"/>
      <c r="E167" s="634" t="s">
        <v>11</v>
      </c>
      <c r="F167" s="640"/>
      <c r="G167" s="643"/>
      <c r="H167" s="643"/>
      <c r="I167" s="643" t="s">
        <v>2985</v>
      </c>
      <c r="J167" s="636"/>
    </row>
    <row r="168" spans="1:10" ht="18" customHeight="1">
      <c r="A168" s="907"/>
      <c r="B168" s="631" t="s">
        <v>23</v>
      </c>
      <c r="C168" s="665" t="s">
        <v>2130</v>
      </c>
      <c r="D168" s="668" t="s">
        <v>2134</v>
      </c>
      <c r="E168" s="634" t="s">
        <v>11</v>
      </c>
      <c r="F168" s="640"/>
      <c r="G168" s="643"/>
      <c r="H168" s="643"/>
      <c r="I168" s="643"/>
      <c r="J168" s="636"/>
    </row>
    <row r="169" spans="1:10" ht="18" customHeight="1">
      <c r="A169" s="907"/>
      <c r="B169" s="631" t="s">
        <v>23</v>
      </c>
      <c r="C169" s="667" t="s">
        <v>1758</v>
      </c>
      <c r="D169" s="668" t="s">
        <v>1438</v>
      </c>
      <c r="E169" s="634" t="s">
        <v>11</v>
      </c>
      <c r="F169" s="640"/>
      <c r="G169" s="643"/>
      <c r="H169" s="643"/>
      <c r="I169" s="643"/>
      <c r="J169" s="636"/>
    </row>
    <row r="170" spans="1:10" ht="18" customHeight="1">
      <c r="A170" s="907">
        <v>32</v>
      </c>
      <c r="B170" s="631" t="s">
        <v>23</v>
      </c>
      <c r="C170" s="664" t="s">
        <v>2133</v>
      </c>
      <c r="D170" s="668"/>
      <c r="E170" s="634" t="s">
        <v>11</v>
      </c>
      <c r="F170" s="640"/>
      <c r="G170" s="639" t="s">
        <v>2973</v>
      </c>
      <c r="H170" s="643"/>
      <c r="I170" s="670" t="s">
        <v>2125</v>
      </c>
      <c r="J170" s="636"/>
    </row>
    <row r="171" spans="1:10" ht="18" customHeight="1">
      <c r="A171" s="907"/>
      <c r="B171" s="631" t="s">
        <v>23</v>
      </c>
      <c r="C171" s="667" t="s">
        <v>1758</v>
      </c>
      <c r="D171" s="668" t="s">
        <v>1438</v>
      </c>
      <c r="E171" s="634" t="s">
        <v>11</v>
      </c>
      <c r="F171" s="640"/>
      <c r="G171" s="643"/>
      <c r="H171" s="643"/>
      <c r="I171" s="643"/>
      <c r="J171" s="636"/>
    </row>
    <row r="172" spans="1:10" ht="18" customHeight="1">
      <c r="A172" s="907">
        <v>33</v>
      </c>
      <c r="B172" s="631" t="s">
        <v>23</v>
      </c>
      <c r="C172" s="664" t="s">
        <v>2132</v>
      </c>
      <c r="D172" s="668"/>
      <c r="E172" s="634" t="s">
        <v>11</v>
      </c>
      <c r="F172" s="640"/>
      <c r="G172" s="643"/>
      <c r="H172" s="643"/>
      <c r="I172" s="643" t="s">
        <v>2123</v>
      </c>
      <c r="J172" s="636"/>
    </row>
    <row r="173" spans="1:10" ht="18" customHeight="1">
      <c r="A173" s="907"/>
      <c r="B173" s="631" t="s">
        <v>23</v>
      </c>
      <c r="C173" s="667" t="s">
        <v>2131</v>
      </c>
      <c r="D173" s="668" t="s">
        <v>1438</v>
      </c>
      <c r="E173" s="634" t="s">
        <v>11</v>
      </c>
      <c r="F173" s="640"/>
      <c r="G173" s="643"/>
      <c r="H173" s="643"/>
      <c r="I173" s="643"/>
      <c r="J173" s="636"/>
    </row>
    <row r="174" spans="1:10" ht="18" customHeight="1">
      <c r="A174" s="907"/>
      <c r="B174" s="631" t="s">
        <v>23</v>
      </c>
      <c r="C174" s="665" t="s">
        <v>1759</v>
      </c>
      <c r="D174" s="668" t="s">
        <v>1438</v>
      </c>
      <c r="E174" s="634" t="s">
        <v>11</v>
      </c>
      <c r="F174" s="640"/>
      <c r="G174" s="643"/>
      <c r="H174" s="643"/>
      <c r="I174" s="643"/>
      <c r="J174" s="636"/>
    </row>
    <row r="175" spans="1:10" ht="18" customHeight="1">
      <c r="A175" s="907">
        <v>34</v>
      </c>
      <c r="B175" s="631" t="s">
        <v>23</v>
      </c>
      <c r="C175" s="664" t="s">
        <v>2986</v>
      </c>
      <c r="D175" s="668"/>
      <c r="E175" s="634" t="s">
        <v>11</v>
      </c>
      <c r="F175" s="640"/>
      <c r="G175" s="643"/>
      <c r="H175" s="643"/>
      <c r="I175" s="643" t="s">
        <v>2987</v>
      </c>
      <c r="J175" s="636"/>
    </row>
    <row r="176" spans="1:10" ht="18" customHeight="1">
      <c r="A176" s="907"/>
      <c r="B176" s="631" t="s">
        <v>23</v>
      </c>
      <c r="C176" s="665" t="s">
        <v>2130</v>
      </c>
      <c r="D176" s="671" t="s">
        <v>2988</v>
      </c>
      <c r="E176" s="634" t="s">
        <v>11</v>
      </c>
      <c r="F176" s="640"/>
      <c r="G176" s="643"/>
      <c r="H176" s="643"/>
      <c r="I176" s="643"/>
      <c r="J176" s="636"/>
    </row>
    <row r="177" spans="1:10" ht="18" customHeight="1">
      <c r="A177" s="907"/>
      <c r="B177" s="631" t="s">
        <v>23</v>
      </c>
      <c r="C177" s="667" t="s">
        <v>1758</v>
      </c>
      <c r="D177" s="668" t="s">
        <v>1438</v>
      </c>
      <c r="E177" s="634" t="s">
        <v>11</v>
      </c>
      <c r="F177" s="640"/>
      <c r="G177" s="643"/>
      <c r="H177" s="643"/>
      <c r="I177" s="643"/>
      <c r="J177" s="636"/>
    </row>
    <row r="178" spans="1:10" ht="18" customHeight="1">
      <c r="A178" s="907">
        <v>35</v>
      </c>
      <c r="B178" s="631" t="s">
        <v>23</v>
      </c>
      <c r="C178" s="664" t="s">
        <v>2989</v>
      </c>
      <c r="D178" s="668"/>
      <c r="E178" s="634" t="s">
        <v>11</v>
      </c>
      <c r="F178" s="640"/>
      <c r="G178" s="639" t="s">
        <v>2990</v>
      </c>
      <c r="H178" s="643"/>
      <c r="I178" s="670" t="s">
        <v>2125</v>
      </c>
      <c r="J178" s="636"/>
    </row>
    <row r="179" spans="1:10" ht="18" customHeight="1">
      <c r="A179" s="907"/>
      <c r="B179" s="631" t="s">
        <v>23</v>
      </c>
      <c r="C179" s="667" t="s">
        <v>1758</v>
      </c>
      <c r="D179" s="668" t="s">
        <v>1438</v>
      </c>
      <c r="E179" s="634" t="s">
        <v>11</v>
      </c>
      <c r="F179" s="640"/>
      <c r="G179" s="643"/>
      <c r="H179" s="643"/>
      <c r="I179" s="643"/>
      <c r="J179" s="636"/>
    </row>
    <row r="180" spans="1:10" ht="18" customHeight="1">
      <c r="A180" s="916">
        <v>36</v>
      </c>
      <c r="B180" s="631" t="s">
        <v>23</v>
      </c>
      <c r="C180" s="664" t="s">
        <v>2991</v>
      </c>
      <c r="D180" s="668"/>
      <c r="E180" s="634" t="s">
        <v>11</v>
      </c>
      <c r="F180" s="640"/>
      <c r="G180" s="643"/>
      <c r="H180" s="643"/>
      <c r="I180" s="643" t="s">
        <v>2123</v>
      </c>
      <c r="J180" s="636"/>
    </row>
    <row r="181" spans="1:10" ht="18" customHeight="1">
      <c r="A181" s="914"/>
      <c r="B181" s="631" t="s">
        <v>23</v>
      </c>
      <c r="C181" s="665" t="s">
        <v>1782</v>
      </c>
      <c r="D181" s="668" t="s">
        <v>1438</v>
      </c>
      <c r="E181" s="634" t="s">
        <v>11</v>
      </c>
      <c r="F181" s="640"/>
      <c r="G181" s="643"/>
      <c r="H181" s="643"/>
      <c r="I181" s="643"/>
      <c r="J181" s="636"/>
    </row>
    <row r="182" spans="1:10" ht="18" customHeight="1">
      <c r="A182" s="914"/>
      <c r="B182" s="631" t="s">
        <v>23</v>
      </c>
      <c r="C182" s="665" t="s">
        <v>1759</v>
      </c>
      <c r="D182" s="668" t="s">
        <v>1438</v>
      </c>
      <c r="E182" s="634" t="s">
        <v>11</v>
      </c>
      <c r="F182" s="640"/>
      <c r="G182" s="643"/>
      <c r="H182" s="643"/>
      <c r="I182" s="643"/>
      <c r="J182" s="636"/>
    </row>
    <row r="183" spans="1:10" ht="18" customHeight="1">
      <c r="A183" s="916">
        <v>37</v>
      </c>
      <c r="B183" s="631" t="s">
        <v>23</v>
      </c>
      <c r="C183" s="664" t="s">
        <v>2992</v>
      </c>
      <c r="D183" s="668"/>
      <c r="E183" s="634" t="s">
        <v>11</v>
      </c>
      <c r="F183" s="640"/>
      <c r="G183" s="643"/>
      <c r="H183" s="643"/>
      <c r="I183" s="643" t="s">
        <v>2909</v>
      </c>
      <c r="J183" s="636"/>
    </row>
    <row r="184" spans="1:10" ht="18" customHeight="1">
      <c r="A184" s="914"/>
      <c r="B184" s="631" t="s">
        <v>23</v>
      </c>
      <c r="C184" s="665" t="s">
        <v>2993</v>
      </c>
      <c r="D184" s="668"/>
      <c r="E184" s="634" t="s">
        <v>11</v>
      </c>
      <c r="F184" s="640"/>
      <c r="G184" s="643"/>
      <c r="H184" s="643"/>
      <c r="I184" s="643"/>
      <c r="J184" s="636"/>
    </row>
    <row r="185" spans="1:10" ht="18" customHeight="1">
      <c r="A185" s="914"/>
      <c r="B185" s="631" t="s">
        <v>23</v>
      </c>
      <c r="C185" s="665" t="s">
        <v>1759</v>
      </c>
      <c r="D185" s="668" t="s">
        <v>1438</v>
      </c>
      <c r="E185" s="634" t="s">
        <v>11</v>
      </c>
      <c r="F185" s="640"/>
      <c r="G185" s="643"/>
      <c r="H185" s="643"/>
      <c r="I185" s="643"/>
      <c r="J185" s="636"/>
    </row>
    <row r="186" spans="1:10" ht="18" customHeight="1">
      <c r="A186" s="907">
        <v>38</v>
      </c>
      <c r="B186" s="631" t="s">
        <v>23</v>
      </c>
      <c r="C186" s="664" t="s">
        <v>2994</v>
      </c>
      <c r="D186" s="668"/>
      <c r="E186" s="634" t="s">
        <v>11</v>
      </c>
      <c r="F186" s="640"/>
      <c r="G186" s="643"/>
      <c r="H186" s="643"/>
      <c r="I186" s="643"/>
      <c r="J186" s="636"/>
    </row>
    <row r="187" spans="1:10" ht="18" customHeight="1">
      <c r="A187" s="907"/>
      <c r="B187" s="631" t="s">
        <v>23</v>
      </c>
      <c r="C187" s="665" t="s">
        <v>2122</v>
      </c>
      <c r="D187" s="671" t="s">
        <v>2911</v>
      </c>
      <c r="E187" s="634" t="s">
        <v>11</v>
      </c>
      <c r="F187" s="640"/>
      <c r="G187" s="643"/>
      <c r="H187" s="643"/>
      <c r="I187" s="643"/>
      <c r="J187" s="636"/>
    </row>
    <row r="188" spans="1:10" ht="18" customHeight="1">
      <c r="A188" s="907"/>
      <c r="B188" s="631" t="s">
        <v>23</v>
      </c>
      <c r="C188" s="665" t="s">
        <v>2121</v>
      </c>
      <c r="D188" s="671" t="s">
        <v>2912</v>
      </c>
      <c r="E188" s="634" t="s">
        <v>11</v>
      </c>
      <c r="F188" s="640"/>
      <c r="G188" s="643"/>
      <c r="H188" s="643"/>
      <c r="I188" s="643"/>
      <c r="J188" s="636"/>
    </row>
    <row r="189" spans="1:10" ht="18" customHeight="1">
      <c r="A189" s="907"/>
      <c r="B189" s="631" t="s">
        <v>23</v>
      </c>
      <c r="C189" s="665" t="s">
        <v>1759</v>
      </c>
      <c r="D189" s="671" t="s">
        <v>2913</v>
      </c>
      <c r="E189" s="634" t="s">
        <v>11</v>
      </c>
      <c r="F189" s="640"/>
      <c r="G189" s="643"/>
      <c r="H189" s="643"/>
      <c r="I189" s="643"/>
      <c r="J189" s="636"/>
    </row>
    <row r="190" spans="1:10" ht="18" customHeight="1">
      <c r="A190" s="907">
        <v>39</v>
      </c>
      <c r="B190" s="631" t="s">
        <v>23</v>
      </c>
      <c r="C190" s="664" t="s">
        <v>2995</v>
      </c>
      <c r="D190" s="668"/>
      <c r="E190" s="634" t="s">
        <v>11</v>
      </c>
      <c r="F190" s="640"/>
      <c r="G190" s="643"/>
      <c r="H190" s="643"/>
      <c r="I190" s="643" t="s">
        <v>2996</v>
      </c>
      <c r="J190" s="636"/>
    </row>
    <row r="191" spans="1:10" ht="18" customHeight="1">
      <c r="A191" s="907"/>
      <c r="B191" s="631" t="s">
        <v>23</v>
      </c>
      <c r="C191" s="665" t="s">
        <v>2048</v>
      </c>
      <c r="D191" s="671" t="s">
        <v>2916</v>
      </c>
      <c r="E191" s="634" t="s">
        <v>11</v>
      </c>
      <c r="F191" s="640"/>
      <c r="G191" s="643"/>
      <c r="H191" s="643"/>
      <c r="I191" s="643"/>
      <c r="J191" s="636"/>
    </row>
    <row r="192" spans="1:10" ht="18" customHeight="1">
      <c r="A192" s="907"/>
      <c r="B192" s="631" t="s">
        <v>23</v>
      </c>
      <c r="C192" s="665" t="s">
        <v>2047</v>
      </c>
      <c r="D192" s="671" t="s">
        <v>2918</v>
      </c>
      <c r="E192" s="634" t="s">
        <v>11</v>
      </c>
      <c r="F192" s="640"/>
      <c r="G192" s="643"/>
      <c r="H192" s="643"/>
      <c r="I192" s="643"/>
      <c r="J192" s="636"/>
    </row>
    <row r="193" spans="1:10" ht="18" customHeight="1">
      <c r="A193" s="907"/>
      <c r="B193" s="631" t="s">
        <v>23</v>
      </c>
      <c r="C193" s="665" t="s">
        <v>2046</v>
      </c>
      <c r="D193" s="671"/>
      <c r="E193" s="634" t="s">
        <v>11</v>
      </c>
      <c r="F193" s="640"/>
      <c r="G193" s="643"/>
      <c r="H193" s="643"/>
      <c r="I193" s="643"/>
      <c r="J193" s="636"/>
    </row>
    <row r="194" spans="1:10" ht="18" customHeight="1">
      <c r="A194" s="907"/>
      <c r="B194" s="631" t="s">
        <v>23</v>
      </c>
      <c r="C194" s="665" t="s">
        <v>2045</v>
      </c>
      <c r="D194" s="671"/>
      <c r="E194" s="634" t="s">
        <v>11</v>
      </c>
      <c r="F194" s="640"/>
      <c r="G194" s="643"/>
      <c r="H194" s="643"/>
      <c r="I194" s="643"/>
      <c r="J194" s="636"/>
    </row>
    <row r="195" spans="1:10" ht="18" customHeight="1">
      <c r="A195" s="907"/>
      <c r="B195" s="631" t="s">
        <v>23</v>
      </c>
      <c r="C195" s="665" t="s">
        <v>2044</v>
      </c>
      <c r="D195" s="671"/>
      <c r="E195" s="634" t="s">
        <v>11</v>
      </c>
      <c r="F195" s="640"/>
      <c r="G195" s="643"/>
      <c r="H195" s="643"/>
      <c r="I195" s="643"/>
      <c r="J195" s="636"/>
    </row>
    <row r="196" spans="1:10" ht="18" customHeight="1">
      <c r="A196" s="907"/>
      <c r="B196" s="631" t="s">
        <v>23</v>
      </c>
      <c r="C196" s="665" t="s">
        <v>2043</v>
      </c>
      <c r="D196" s="671"/>
      <c r="E196" s="634" t="s">
        <v>11</v>
      </c>
      <c r="F196" s="640"/>
      <c r="G196" s="643"/>
      <c r="H196" s="643"/>
      <c r="I196" s="643"/>
      <c r="J196" s="636"/>
    </row>
    <row r="197" spans="1:10" ht="18" customHeight="1">
      <c r="A197" s="907"/>
      <c r="B197" s="631" t="s">
        <v>23</v>
      </c>
      <c r="C197" s="665" t="s">
        <v>2042</v>
      </c>
      <c r="D197" s="671"/>
      <c r="E197" s="634" t="s">
        <v>11</v>
      </c>
      <c r="F197" s="640"/>
      <c r="G197" s="643"/>
      <c r="H197" s="643"/>
      <c r="I197" s="643"/>
      <c r="J197" s="636"/>
    </row>
    <row r="198" spans="1:10" ht="18" customHeight="1">
      <c r="A198" s="907"/>
      <c r="B198" s="631" t="s">
        <v>23</v>
      </c>
      <c r="C198" s="665" t="s">
        <v>2041</v>
      </c>
      <c r="D198" s="671"/>
      <c r="E198" s="634" t="s">
        <v>11</v>
      </c>
      <c r="F198" s="640"/>
      <c r="G198" s="643"/>
      <c r="H198" s="643"/>
      <c r="I198" s="643"/>
      <c r="J198" s="636"/>
    </row>
    <row r="199" spans="1:10" ht="18" customHeight="1">
      <c r="A199" s="907"/>
      <c r="B199" s="631" t="s">
        <v>23</v>
      </c>
      <c r="C199" s="665" t="s">
        <v>2040</v>
      </c>
      <c r="D199" s="671"/>
      <c r="E199" s="634" t="s">
        <v>11</v>
      </c>
      <c r="F199" s="640"/>
      <c r="G199" s="643"/>
      <c r="H199" s="643"/>
      <c r="I199" s="643"/>
      <c r="J199" s="636"/>
    </row>
    <row r="200" spans="1:10" ht="18" customHeight="1">
      <c r="A200" s="907"/>
      <c r="B200" s="631" t="s">
        <v>23</v>
      </c>
      <c r="C200" s="665" t="s">
        <v>2039</v>
      </c>
      <c r="D200" s="671"/>
      <c r="E200" s="634" t="s">
        <v>11</v>
      </c>
      <c r="F200" s="640"/>
      <c r="G200" s="643"/>
      <c r="H200" s="643"/>
      <c r="I200" s="643"/>
      <c r="J200" s="636"/>
    </row>
    <row r="201" spans="1:10" ht="18" customHeight="1">
      <c r="A201" s="907"/>
      <c r="B201" s="631" t="s">
        <v>23</v>
      </c>
      <c r="C201" s="665" t="s">
        <v>2038</v>
      </c>
      <c r="D201" s="671"/>
      <c r="E201" s="634" t="s">
        <v>11</v>
      </c>
      <c r="F201" s="640"/>
      <c r="G201" s="643"/>
      <c r="H201" s="643"/>
      <c r="I201" s="643"/>
      <c r="J201" s="636"/>
    </row>
    <row r="202" spans="1:10" ht="18" customHeight="1">
      <c r="A202" s="907"/>
      <c r="B202" s="631" t="s">
        <v>23</v>
      </c>
      <c r="C202" s="665" t="s">
        <v>2037</v>
      </c>
      <c r="D202" s="671"/>
      <c r="E202" s="634" t="s">
        <v>11</v>
      </c>
      <c r="F202" s="640"/>
      <c r="G202" s="643"/>
      <c r="H202" s="643"/>
      <c r="I202" s="643"/>
      <c r="J202" s="636"/>
    </row>
    <row r="203" spans="1:10" ht="18" customHeight="1">
      <c r="A203" s="907"/>
      <c r="B203" s="631" t="s">
        <v>23</v>
      </c>
      <c r="C203" s="665" t="s">
        <v>2036</v>
      </c>
      <c r="D203" s="671"/>
      <c r="E203" s="634" t="s">
        <v>11</v>
      </c>
      <c r="F203" s="640"/>
      <c r="G203" s="643"/>
      <c r="H203" s="643"/>
      <c r="I203" s="643"/>
      <c r="J203" s="636"/>
    </row>
    <row r="204" spans="1:10" ht="18" customHeight="1">
      <c r="A204" s="907"/>
      <c r="B204" s="631" t="s">
        <v>23</v>
      </c>
      <c r="C204" s="665" t="s">
        <v>2035</v>
      </c>
      <c r="D204" s="671"/>
      <c r="E204" s="634" t="s">
        <v>11</v>
      </c>
      <c r="F204" s="640"/>
      <c r="G204" s="643"/>
      <c r="H204" s="643"/>
      <c r="I204" s="643"/>
      <c r="J204" s="636"/>
    </row>
    <row r="205" spans="1:10" ht="18" customHeight="1">
      <c r="A205" s="907"/>
      <c r="B205" s="631" t="s">
        <v>23</v>
      </c>
      <c r="C205" s="665" t="s">
        <v>2034</v>
      </c>
      <c r="D205" s="671"/>
      <c r="E205" s="634" t="s">
        <v>11</v>
      </c>
      <c r="F205" s="640"/>
      <c r="G205" s="643"/>
      <c r="H205" s="643"/>
      <c r="I205" s="643"/>
      <c r="J205" s="636"/>
    </row>
    <row r="206" spans="1:10" ht="18" customHeight="1">
      <c r="A206" s="907"/>
      <c r="B206" s="631" t="s">
        <v>23</v>
      </c>
      <c r="C206" s="665" t="s">
        <v>2830</v>
      </c>
      <c r="D206" s="671"/>
      <c r="E206" s="634" t="s">
        <v>11</v>
      </c>
      <c r="F206" s="640"/>
      <c r="G206" s="643"/>
      <c r="H206" s="643"/>
      <c r="I206" s="643"/>
      <c r="J206" s="636"/>
    </row>
    <row r="207" spans="1:10" ht="18" customHeight="1">
      <c r="A207" s="907"/>
      <c r="B207" s="631" t="s">
        <v>23</v>
      </c>
      <c r="C207" s="665" t="s">
        <v>2831</v>
      </c>
      <c r="D207" s="671"/>
      <c r="E207" s="634" t="s">
        <v>11</v>
      </c>
      <c r="F207" s="640"/>
      <c r="G207" s="643"/>
      <c r="H207" s="643"/>
      <c r="I207" s="643"/>
      <c r="J207" s="636"/>
    </row>
    <row r="208" spans="1:10" ht="18" customHeight="1">
      <c r="A208" s="907"/>
      <c r="B208" s="631" t="s">
        <v>23</v>
      </c>
      <c r="C208" s="665" t="s">
        <v>1759</v>
      </c>
      <c r="D208" s="671" t="s">
        <v>2913</v>
      </c>
      <c r="E208" s="634" t="s">
        <v>11</v>
      </c>
      <c r="F208" s="640"/>
      <c r="G208" s="643"/>
      <c r="H208" s="643"/>
      <c r="I208" s="643"/>
      <c r="J208" s="636"/>
    </row>
    <row r="209" spans="1:10" ht="18" customHeight="1">
      <c r="A209" s="915">
        <v>40</v>
      </c>
      <c r="B209" s="631" t="s">
        <v>23</v>
      </c>
      <c r="C209" s="664" t="s">
        <v>2997</v>
      </c>
      <c r="D209" s="668"/>
      <c r="E209" s="634" t="s">
        <v>11</v>
      </c>
      <c r="F209" s="640"/>
      <c r="G209" s="643"/>
      <c r="H209" s="643"/>
      <c r="I209" s="643" t="s">
        <v>2998</v>
      </c>
      <c r="J209" s="636"/>
    </row>
    <row r="210" spans="1:10" ht="18" customHeight="1">
      <c r="A210" s="906"/>
      <c r="B210" s="631" t="s">
        <v>23</v>
      </c>
      <c r="C210" s="665" t="s">
        <v>2048</v>
      </c>
      <c r="D210" s="671" t="s">
        <v>2916</v>
      </c>
      <c r="E210" s="634" t="s">
        <v>11</v>
      </c>
      <c r="F210" s="640"/>
      <c r="G210" s="643"/>
      <c r="H210" s="643"/>
      <c r="I210" s="643"/>
      <c r="J210" s="636"/>
    </row>
    <row r="211" spans="1:10" ht="18" customHeight="1">
      <c r="A211" s="906"/>
      <c r="B211" s="631" t="s">
        <v>23</v>
      </c>
      <c r="C211" s="665" t="s">
        <v>2047</v>
      </c>
      <c r="D211" s="671" t="s">
        <v>2918</v>
      </c>
      <c r="E211" s="634" t="s">
        <v>11</v>
      </c>
      <c r="F211" s="640"/>
      <c r="G211" s="643"/>
      <c r="H211" s="643"/>
      <c r="I211" s="643"/>
      <c r="J211" s="636"/>
    </row>
    <row r="212" spans="1:10" ht="18" customHeight="1">
      <c r="A212" s="906"/>
      <c r="B212" s="631" t="s">
        <v>23</v>
      </c>
      <c r="C212" s="665" t="s">
        <v>2046</v>
      </c>
      <c r="D212" s="671"/>
      <c r="E212" s="634" t="s">
        <v>11</v>
      </c>
      <c r="F212" s="640"/>
      <c r="G212" s="643"/>
      <c r="H212" s="643"/>
      <c r="I212" s="643"/>
      <c r="J212" s="636"/>
    </row>
    <row r="213" spans="1:10" ht="18" customHeight="1">
      <c r="A213" s="906"/>
      <c r="B213" s="631" t="s">
        <v>23</v>
      </c>
      <c r="C213" s="665" t="s">
        <v>2045</v>
      </c>
      <c r="D213" s="671"/>
      <c r="E213" s="634" t="s">
        <v>11</v>
      </c>
      <c r="F213" s="640"/>
      <c r="G213" s="643"/>
      <c r="H213" s="643"/>
      <c r="I213" s="643"/>
      <c r="J213" s="636"/>
    </row>
    <row r="214" spans="1:10" ht="18" customHeight="1">
      <c r="A214" s="906"/>
      <c r="B214" s="631" t="s">
        <v>23</v>
      </c>
      <c r="C214" s="665" t="s">
        <v>2044</v>
      </c>
      <c r="D214" s="671"/>
      <c r="E214" s="634" t="s">
        <v>11</v>
      </c>
      <c r="F214" s="640"/>
      <c r="G214" s="643"/>
      <c r="H214" s="643"/>
      <c r="I214" s="643"/>
      <c r="J214" s="636"/>
    </row>
    <row r="215" spans="1:10" ht="18" customHeight="1">
      <c r="A215" s="906"/>
      <c r="B215" s="631" t="s">
        <v>23</v>
      </c>
      <c r="C215" s="665" t="s">
        <v>2043</v>
      </c>
      <c r="D215" s="671"/>
      <c r="E215" s="634" t="s">
        <v>11</v>
      </c>
      <c r="F215" s="640"/>
      <c r="G215" s="643"/>
      <c r="H215" s="643"/>
      <c r="I215" s="643"/>
      <c r="J215" s="636"/>
    </row>
    <row r="216" spans="1:10" ht="18" customHeight="1">
      <c r="A216" s="906"/>
      <c r="B216" s="631" t="s">
        <v>23</v>
      </c>
      <c r="C216" s="665" t="s">
        <v>2042</v>
      </c>
      <c r="D216" s="671"/>
      <c r="E216" s="634" t="s">
        <v>11</v>
      </c>
      <c r="F216" s="640"/>
      <c r="G216" s="643"/>
      <c r="H216" s="643"/>
      <c r="I216" s="643"/>
      <c r="J216" s="636"/>
    </row>
    <row r="217" spans="1:10" ht="18" customHeight="1">
      <c r="A217" s="906"/>
      <c r="B217" s="631" t="s">
        <v>23</v>
      </c>
      <c r="C217" s="665" t="s">
        <v>2041</v>
      </c>
      <c r="D217" s="671"/>
      <c r="E217" s="634" t="s">
        <v>11</v>
      </c>
      <c r="F217" s="640"/>
      <c r="G217" s="643"/>
      <c r="H217" s="643"/>
      <c r="I217" s="643"/>
      <c r="J217" s="636"/>
    </row>
    <row r="218" spans="1:10" ht="18" customHeight="1">
      <c r="A218" s="906"/>
      <c r="B218" s="631" t="s">
        <v>23</v>
      </c>
      <c r="C218" s="665" t="s">
        <v>2040</v>
      </c>
      <c r="D218" s="671"/>
      <c r="E218" s="634" t="s">
        <v>11</v>
      </c>
      <c r="F218" s="640"/>
      <c r="G218" s="643"/>
      <c r="H218" s="643"/>
      <c r="I218" s="643"/>
      <c r="J218" s="636"/>
    </row>
    <row r="219" spans="1:10" ht="18" customHeight="1">
      <c r="A219" s="906"/>
      <c r="B219" s="631" t="s">
        <v>23</v>
      </c>
      <c r="C219" s="665" t="s">
        <v>2039</v>
      </c>
      <c r="D219" s="671"/>
      <c r="E219" s="634" t="s">
        <v>11</v>
      </c>
      <c r="F219" s="640"/>
      <c r="G219" s="643"/>
      <c r="H219" s="643"/>
      <c r="I219" s="643"/>
      <c r="J219" s="636"/>
    </row>
    <row r="220" spans="1:10" ht="18" customHeight="1">
      <c r="A220" s="906"/>
      <c r="B220" s="631" t="s">
        <v>23</v>
      </c>
      <c r="C220" s="665" t="s">
        <v>2038</v>
      </c>
      <c r="D220" s="671"/>
      <c r="E220" s="634" t="s">
        <v>11</v>
      </c>
      <c r="F220" s="640"/>
      <c r="G220" s="643"/>
      <c r="H220" s="643"/>
      <c r="I220" s="643"/>
      <c r="J220" s="636"/>
    </row>
    <row r="221" spans="1:10" ht="18" customHeight="1">
      <c r="A221" s="906"/>
      <c r="B221" s="631" t="s">
        <v>23</v>
      </c>
      <c r="C221" s="665" t="s">
        <v>2037</v>
      </c>
      <c r="D221" s="671"/>
      <c r="E221" s="634" t="s">
        <v>11</v>
      </c>
      <c r="F221" s="640"/>
      <c r="G221" s="643"/>
      <c r="H221" s="643"/>
      <c r="I221" s="643"/>
      <c r="J221" s="636"/>
    </row>
    <row r="222" spans="1:10" ht="18" customHeight="1">
      <c r="A222" s="906"/>
      <c r="B222" s="631" t="s">
        <v>23</v>
      </c>
      <c r="C222" s="665" t="s">
        <v>2036</v>
      </c>
      <c r="D222" s="671"/>
      <c r="E222" s="634" t="s">
        <v>11</v>
      </c>
      <c r="F222" s="640"/>
      <c r="G222" s="643"/>
      <c r="H222" s="643"/>
      <c r="I222" s="643"/>
      <c r="J222" s="636"/>
    </row>
    <row r="223" spans="1:10" ht="18" customHeight="1">
      <c r="A223" s="906"/>
      <c r="B223" s="631" t="s">
        <v>23</v>
      </c>
      <c r="C223" s="665" t="s">
        <v>2035</v>
      </c>
      <c r="D223" s="671"/>
      <c r="E223" s="634" t="s">
        <v>11</v>
      </c>
      <c r="F223" s="640"/>
      <c r="G223" s="643"/>
      <c r="H223" s="643"/>
      <c r="I223" s="643"/>
      <c r="J223" s="636"/>
    </row>
    <row r="224" spans="1:10" ht="18" customHeight="1">
      <c r="A224" s="906"/>
      <c r="B224" s="631" t="s">
        <v>23</v>
      </c>
      <c r="C224" s="665" t="s">
        <v>2034</v>
      </c>
      <c r="D224" s="671"/>
      <c r="E224" s="634" t="s">
        <v>11</v>
      </c>
      <c r="F224" s="640"/>
      <c r="G224" s="643"/>
      <c r="H224" s="643"/>
      <c r="I224" s="643"/>
      <c r="J224" s="636"/>
    </row>
    <row r="225" spans="1:10" ht="18" customHeight="1">
      <c r="A225" s="906"/>
      <c r="B225" s="631" t="s">
        <v>23</v>
      </c>
      <c r="C225" s="665" t="s">
        <v>2830</v>
      </c>
      <c r="D225" s="671"/>
      <c r="E225" s="634" t="s">
        <v>11</v>
      </c>
      <c r="F225" s="640"/>
      <c r="G225" s="643"/>
      <c r="H225" s="643"/>
      <c r="I225" s="643"/>
      <c r="J225" s="636"/>
    </row>
    <row r="226" spans="1:10" ht="18" customHeight="1">
      <c r="A226" s="906"/>
      <c r="B226" s="631" t="s">
        <v>23</v>
      </c>
      <c r="C226" s="665" t="s">
        <v>2831</v>
      </c>
      <c r="D226" s="671"/>
      <c r="E226" s="634" t="s">
        <v>11</v>
      </c>
      <c r="F226" s="640"/>
      <c r="G226" s="643"/>
      <c r="H226" s="643"/>
      <c r="I226" s="643"/>
      <c r="J226" s="636"/>
    </row>
    <row r="227" spans="1:10" ht="18" customHeight="1">
      <c r="A227" s="905"/>
      <c r="B227" s="631" t="s">
        <v>23</v>
      </c>
      <c r="C227" s="665" t="s">
        <v>1759</v>
      </c>
      <c r="D227" s="671" t="s">
        <v>2913</v>
      </c>
      <c r="E227" s="634" t="s">
        <v>11</v>
      </c>
      <c r="F227" s="640"/>
      <c r="G227" s="643"/>
      <c r="H227" s="643"/>
      <c r="I227" s="643"/>
      <c r="J227" s="636"/>
    </row>
    <row r="228" spans="1:10" ht="18" customHeight="1">
      <c r="A228" s="915">
        <v>41</v>
      </c>
      <c r="B228" s="631" t="s">
        <v>23</v>
      </c>
      <c r="C228" s="664" t="s">
        <v>2999</v>
      </c>
      <c r="D228" s="668"/>
      <c r="E228" s="634" t="s">
        <v>11</v>
      </c>
      <c r="F228" s="640"/>
      <c r="G228" s="643"/>
      <c r="H228" s="643"/>
      <c r="I228" s="643" t="s">
        <v>3000</v>
      </c>
      <c r="J228" s="636"/>
    </row>
    <row r="229" spans="1:10" ht="18" customHeight="1">
      <c r="A229" s="906"/>
      <c r="B229" s="631" t="s">
        <v>23</v>
      </c>
      <c r="C229" s="665" t="s">
        <v>2836</v>
      </c>
      <c r="D229" s="671"/>
      <c r="E229" s="634" t="s">
        <v>11</v>
      </c>
      <c r="F229" s="640"/>
      <c r="G229" s="643"/>
      <c r="H229" s="643"/>
      <c r="I229" s="643"/>
      <c r="J229" s="636"/>
    </row>
    <row r="230" spans="1:10" ht="18" customHeight="1">
      <c r="A230" s="906"/>
      <c r="B230" s="631" t="s">
        <v>23</v>
      </c>
      <c r="C230" s="665" t="s">
        <v>2837</v>
      </c>
      <c r="D230" s="671"/>
      <c r="E230" s="634" t="s">
        <v>11</v>
      </c>
      <c r="F230" s="640"/>
      <c r="G230" s="643"/>
      <c r="H230" s="643"/>
      <c r="I230" s="643"/>
      <c r="J230" s="636"/>
    </row>
    <row r="231" spans="1:10" ht="18" customHeight="1">
      <c r="A231" s="906"/>
      <c r="B231" s="631" t="s">
        <v>23</v>
      </c>
      <c r="C231" s="665" t="s">
        <v>2838</v>
      </c>
      <c r="D231" s="671" t="s">
        <v>2924</v>
      </c>
      <c r="E231" s="634" t="s">
        <v>11</v>
      </c>
      <c r="F231" s="640"/>
      <c r="G231" s="643"/>
      <c r="H231" s="643"/>
      <c r="I231" s="643"/>
      <c r="J231" s="636"/>
    </row>
    <row r="232" spans="1:10" ht="18" customHeight="1">
      <c r="A232" s="906"/>
      <c r="B232" s="631" t="s">
        <v>23</v>
      </c>
      <c r="C232" s="665" t="s">
        <v>2839</v>
      </c>
      <c r="D232" s="671" t="s">
        <v>2911</v>
      </c>
      <c r="E232" s="634" t="s">
        <v>11</v>
      </c>
      <c r="F232" s="640"/>
      <c r="G232" s="643"/>
      <c r="H232" s="643"/>
      <c r="I232" s="643"/>
      <c r="J232" s="636"/>
    </row>
    <row r="233" spans="1:10" ht="18" customHeight="1">
      <c r="A233" s="906"/>
      <c r="B233" s="631" t="s">
        <v>23</v>
      </c>
      <c r="C233" s="665" t="s">
        <v>2925</v>
      </c>
      <c r="D233" s="671"/>
      <c r="E233" s="634" t="s">
        <v>11</v>
      </c>
      <c r="F233" s="640"/>
      <c r="G233" s="643"/>
      <c r="H233" s="643"/>
      <c r="I233" s="643"/>
      <c r="J233" s="636"/>
    </row>
    <row r="234" spans="1:10" ht="18" customHeight="1">
      <c r="A234" s="906"/>
      <c r="B234" s="631" t="s">
        <v>23</v>
      </c>
      <c r="C234" s="665" t="s">
        <v>2926</v>
      </c>
      <c r="D234" s="671"/>
      <c r="E234" s="634" t="s">
        <v>11</v>
      </c>
      <c r="F234" s="640"/>
      <c r="G234" s="643"/>
      <c r="H234" s="643"/>
      <c r="I234" s="643"/>
      <c r="J234" s="636"/>
    </row>
    <row r="235" spans="1:10" ht="18" customHeight="1">
      <c r="A235" s="906"/>
      <c r="B235" s="631" t="s">
        <v>23</v>
      </c>
      <c r="C235" s="665" t="s">
        <v>2927</v>
      </c>
      <c r="D235" s="671"/>
      <c r="E235" s="634" t="s">
        <v>11</v>
      </c>
      <c r="F235" s="640"/>
      <c r="G235" s="643"/>
      <c r="H235" s="643"/>
      <c r="I235" s="643"/>
      <c r="J235" s="636"/>
    </row>
    <row r="236" spans="1:10" ht="18" customHeight="1">
      <c r="A236" s="906"/>
      <c r="B236" s="631" t="s">
        <v>23</v>
      </c>
      <c r="C236" s="665" t="s">
        <v>2928</v>
      </c>
      <c r="D236" s="671"/>
      <c r="E236" s="634" t="s">
        <v>11</v>
      </c>
      <c r="F236" s="640"/>
      <c r="G236" s="643"/>
      <c r="H236" s="643"/>
      <c r="I236" s="643"/>
      <c r="J236" s="636"/>
    </row>
    <row r="237" spans="1:10" ht="18" customHeight="1">
      <c r="A237" s="906"/>
      <c r="B237" s="631" t="s">
        <v>23</v>
      </c>
      <c r="C237" s="665" t="s">
        <v>2929</v>
      </c>
      <c r="D237" s="671"/>
      <c r="E237" s="634" t="s">
        <v>11</v>
      </c>
      <c r="F237" s="640"/>
      <c r="G237" s="643"/>
      <c r="H237" s="643"/>
      <c r="I237" s="643"/>
      <c r="J237" s="636"/>
    </row>
    <row r="238" spans="1:10" ht="18" customHeight="1">
      <c r="A238" s="906"/>
      <c r="B238" s="631" t="s">
        <v>23</v>
      </c>
      <c r="C238" s="665" t="s">
        <v>2930</v>
      </c>
      <c r="D238" s="671"/>
      <c r="E238" s="634" t="s">
        <v>11</v>
      </c>
      <c r="F238" s="640"/>
      <c r="G238" s="643"/>
      <c r="H238" s="643"/>
      <c r="I238" s="643"/>
      <c r="J238" s="636"/>
    </row>
    <row r="239" spans="1:10" ht="18" customHeight="1">
      <c r="A239" s="906"/>
      <c r="B239" s="631" t="s">
        <v>23</v>
      </c>
      <c r="C239" s="665" t="s">
        <v>2931</v>
      </c>
      <c r="D239" s="671"/>
      <c r="E239" s="634" t="s">
        <v>11</v>
      </c>
      <c r="F239" s="640"/>
      <c r="G239" s="643"/>
      <c r="H239" s="643"/>
      <c r="I239" s="643"/>
      <c r="J239" s="636"/>
    </row>
    <row r="240" spans="1:10" ht="18" customHeight="1">
      <c r="A240" s="906"/>
      <c r="B240" s="631" t="s">
        <v>23</v>
      </c>
      <c r="C240" s="665" t="s">
        <v>2932</v>
      </c>
      <c r="D240" s="671"/>
      <c r="E240" s="634" t="s">
        <v>11</v>
      </c>
      <c r="F240" s="640"/>
      <c r="G240" s="643"/>
      <c r="H240" s="643"/>
      <c r="I240" s="643"/>
      <c r="J240" s="636"/>
    </row>
    <row r="241" spans="1:10" ht="18" customHeight="1">
      <c r="A241" s="906"/>
      <c r="B241" s="631" t="s">
        <v>23</v>
      </c>
      <c r="C241" s="665" t="s">
        <v>2933</v>
      </c>
      <c r="D241" s="671"/>
      <c r="E241" s="634" t="s">
        <v>11</v>
      </c>
      <c r="F241" s="640"/>
      <c r="G241" s="643"/>
      <c r="H241" s="643"/>
      <c r="I241" s="643"/>
      <c r="J241" s="636"/>
    </row>
    <row r="242" spans="1:10" ht="18" customHeight="1">
      <c r="A242" s="906"/>
      <c r="B242" s="631" t="s">
        <v>23</v>
      </c>
      <c r="C242" s="665" t="s">
        <v>2934</v>
      </c>
      <c r="D242" s="671"/>
      <c r="E242" s="634" t="s">
        <v>11</v>
      </c>
      <c r="F242" s="640"/>
      <c r="G242" s="643"/>
      <c r="H242" s="643"/>
      <c r="I242" s="643"/>
      <c r="J242" s="636"/>
    </row>
    <row r="243" spans="1:10" ht="18" customHeight="1">
      <c r="A243" s="906"/>
      <c r="B243" s="631" t="s">
        <v>23</v>
      </c>
      <c r="C243" s="665" t="s">
        <v>2935</v>
      </c>
      <c r="D243" s="671"/>
      <c r="E243" s="634" t="s">
        <v>11</v>
      </c>
      <c r="F243" s="640"/>
      <c r="G243" s="643"/>
      <c r="H243" s="643"/>
      <c r="I243" s="643"/>
      <c r="J243" s="636"/>
    </row>
    <row r="244" spans="1:10" ht="18" customHeight="1">
      <c r="A244" s="906"/>
      <c r="B244" s="631" t="s">
        <v>23</v>
      </c>
      <c r="C244" s="665" t="s">
        <v>2936</v>
      </c>
      <c r="D244" s="671"/>
      <c r="E244" s="634" t="s">
        <v>11</v>
      </c>
      <c r="F244" s="640"/>
      <c r="G244" s="643"/>
      <c r="H244" s="643"/>
      <c r="I244" s="643"/>
      <c r="J244" s="636"/>
    </row>
    <row r="245" spans="1:10" ht="18" customHeight="1">
      <c r="A245" s="906"/>
      <c r="B245" s="631" t="s">
        <v>23</v>
      </c>
      <c r="C245" s="665" t="s">
        <v>2937</v>
      </c>
      <c r="D245" s="671"/>
      <c r="E245" s="634" t="s">
        <v>11</v>
      </c>
      <c r="F245" s="640"/>
      <c r="G245" s="643"/>
      <c r="H245" s="643"/>
      <c r="I245" s="643"/>
      <c r="J245" s="636"/>
    </row>
    <row r="246" spans="1:10" ht="18" customHeight="1">
      <c r="A246" s="906"/>
      <c r="B246" s="631" t="s">
        <v>23</v>
      </c>
      <c r="C246" s="665" t="s">
        <v>2938</v>
      </c>
      <c r="D246" s="671"/>
      <c r="E246" s="634" t="s">
        <v>11</v>
      </c>
      <c r="F246" s="640"/>
      <c r="G246" s="643"/>
      <c r="H246" s="643"/>
      <c r="I246" s="643"/>
      <c r="J246" s="636"/>
    </row>
    <row r="247" spans="1:10" ht="18" customHeight="1">
      <c r="A247" s="906"/>
      <c r="B247" s="631" t="s">
        <v>23</v>
      </c>
      <c r="C247" s="665" t="s">
        <v>2939</v>
      </c>
      <c r="D247" s="671"/>
      <c r="E247" s="634" t="s">
        <v>11</v>
      </c>
      <c r="F247" s="640"/>
      <c r="G247" s="643"/>
      <c r="H247" s="643"/>
      <c r="I247" s="643"/>
      <c r="J247" s="636"/>
    </row>
    <row r="248" spans="1:10" ht="18" customHeight="1">
      <c r="A248" s="906"/>
      <c r="B248" s="631" t="s">
        <v>23</v>
      </c>
      <c r="C248" s="665" t="s">
        <v>2940</v>
      </c>
      <c r="D248" s="671"/>
      <c r="E248" s="634" t="s">
        <v>11</v>
      </c>
      <c r="F248" s="640"/>
      <c r="G248" s="643"/>
      <c r="H248" s="643"/>
      <c r="I248" s="643"/>
      <c r="J248" s="636"/>
    </row>
    <row r="249" spans="1:10" ht="18" customHeight="1">
      <c r="A249" s="906"/>
      <c r="B249" s="631" t="s">
        <v>23</v>
      </c>
      <c r="C249" s="665" t="s">
        <v>2941</v>
      </c>
      <c r="D249" s="671"/>
      <c r="E249" s="634" t="s">
        <v>11</v>
      </c>
      <c r="F249" s="640"/>
      <c r="G249" s="643"/>
      <c r="H249" s="643"/>
      <c r="I249" s="643"/>
      <c r="J249" s="636"/>
    </row>
    <row r="250" spans="1:10" ht="18" customHeight="1">
      <c r="A250" s="906"/>
      <c r="B250" s="631" t="s">
        <v>23</v>
      </c>
      <c r="C250" s="665" t="s">
        <v>2942</v>
      </c>
      <c r="D250" s="671"/>
      <c r="E250" s="634" t="s">
        <v>11</v>
      </c>
      <c r="F250" s="640"/>
      <c r="G250" s="643"/>
      <c r="H250" s="643"/>
      <c r="I250" s="643"/>
      <c r="J250" s="636"/>
    </row>
    <row r="251" spans="1:10" ht="18" customHeight="1">
      <c r="A251" s="906"/>
      <c r="B251" s="631" t="s">
        <v>23</v>
      </c>
      <c r="C251" s="665" t="s">
        <v>2943</v>
      </c>
      <c r="D251" s="671"/>
      <c r="E251" s="634" t="s">
        <v>11</v>
      </c>
      <c r="F251" s="640"/>
      <c r="G251" s="643"/>
      <c r="H251" s="643"/>
      <c r="I251" s="643"/>
      <c r="J251" s="636"/>
    </row>
    <row r="252" spans="1:10" ht="18" customHeight="1">
      <c r="A252" s="906"/>
      <c r="B252" s="631" t="s">
        <v>23</v>
      </c>
      <c r="C252" s="665" t="s">
        <v>2944</v>
      </c>
      <c r="D252" s="671"/>
      <c r="E252" s="634" t="s">
        <v>11</v>
      </c>
      <c r="F252" s="640"/>
      <c r="G252" s="643"/>
      <c r="H252" s="643"/>
      <c r="I252" s="643"/>
      <c r="J252" s="636"/>
    </row>
    <row r="253" spans="1:10" ht="18" customHeight="1">
      <c r="A253" s="906"/>
      <c r="B253" s="631" t="s">
        <v>23</v>
      </c>
      <c r="C253" s="665" t="s">
        <v>2945</v>
      </c>
      <c r="D253" s="671"/>
      <c r="E253" s="634" t="s">
        <v>11</v>
      </c>
      <c r="F253" s="640"/>
      <c r="G253" s="643"/>
      <c r="H253" s="643"/>
      <c r="I253" s="643"/>
      <c r="J253" s="636"/>
    </row>
    <row r="254" spans="1:10" ht="18" customHeight="1">
      <c r="A254" s="906"/>
      <c r="B254" s="631" t="s">
        <v>23</v>
      </c>
      <c r="C254" s="665" t="s">
        <v>2946</v>
      </c>
      <c r="D254" s="671"/>
      <c r="E254" s="634" t="s">
        <v>11</v>
      </c>
      <c r="F254" s="640"/>
      <c r="G254" s="643"/>
      <c r="H254" s="643"/>
      <c r="I254" s="643"/>
      <c r="J254" s="636"/>
    </row>
    <row r="255" spans="1:10" ht="18" customHeight="1">
      <c r="A255" s="906"/>
      <c r="B255" s="631" t="s">
        <v>23</v>
      </c>
      <c r="C255" s="665" t="s">
        <v>2947</v>
      </c>
      <c r="D255" s="671"/>
      <c r="E255" s="634" t="s">
        <v>11</v>
      </c>
      <c r="F255" s="640"/>
      <c r="G255" s="643"/>
      <c r="H255" s="643"/>
      <c r="I255" s="643"/>
      <c r="J255" s="636"/>
    </row>
    <row r="256" spans="1:10" ht="18" customHeight="1">
      <c r="A256" s="906"/>
      <c r="B256" s="631" t="s">
        <v>23</v>
      </c>
      <c r="C256" s="665" t="s">
        <v>2948</v>
      </c>
      <c r="D256" s="671"/>
      <c r="E256" s="634" t="s">
        <v>11</v>
      </c>
      <c r="F256" s="640"/>
      <c r="G256" s="643"/>
      <c r="H256" s="643"/>
      <c r="I256" s="643"/>
      <c r="J256" s="636"/>
    </row>
    <row r="257" spans="1:10" ht="18" customHeight="1">
      <c r="A257" s="906"/>
      <c r="B257" s="631" t="s">
        <v>23</v>
      </c>
      <c r="C257" s="665" t="s">
        <v>2949</v>
      </c>
      <c r="D257" s="671"/>
      <c r="E257" s="634" t="s">
        <v>11</v>
      </c>
      <c r="F257" s="640"/>
      <c r="G257" s="643"/>
      <c r="H257" s="643"/>
      <c r="I257" s="643"/>
      <c r="J257" s="636"/>
    </row>
    <row r="258" spans="1:10" ht="18" customHeight="1">
      <c r="A258" s="906"/>
      <c r="B258" s="631" t="s">
        <v>23</v>
      </c>
      <c r="C258" s="665" t="s">
        <v>2950</v>
      </c>
      <c r="D258" s="671"/>
      <c r="E258" s="634" t="s">
        <v>11</v>
      </c>
      <c r="F258" s="640"/>
      <c r="G258" s="643"/>
      <c r="H258" s="643"/>
      <c r="I258" s="643"/>
      <c r="J258" s="636"/>
    </row>
    <row r="259" spans="1:10" ht="18" customHeight="1">
      <c r="A259" s="906"/>
      <c r="B259" s="631" t="s">
        <v>23</v>
      </c>
      <c r="C259" s="665" t="s">
        <v>2951</v>
      </c>
      <c r="D259" s="671"/>
      <c r="E259" s="634" t="s">
        <v>11</v>
      </c>
      <c r="F259" s="640"/>
      <c r="G259" s="643"/>
      <c r="H259" s="643"/>
      <c r="I259" s="643"/>
      <c r="J259" s="636"/>
    </row>
    <row r="260" spans="1:10" ht="18" customHeight="1">
      <c r="A260" s="906"/>
      <c r="B260" s="631" t="s">
        <v>23</v>
      </c>
      <c r="C260" s="665" t="s">
        <v>2952</v>
      </c>
      <c r="D260" s="671"/>
      <c r="E260" s="634" t="s">
        <v>11</v>
      </c>
      <c r="F260" s="640"/>
      <c r="G260" s="643"/>
      <c r="H260" s="643"/>
      <c r="I260" s="643"/>
      <c r="J260" s="636"/>
    </row>
    <row r="261" spans="1:10" ht="18" customHeight="1">
      <c r="A261" s="906"/>
      <c r="B261" s="631" t="s">
        <v>23</v>
      </c>
      <c r="C261" s="665" t="s">
        <v>2953</v>
      </c>
      <c r="D261" s="671"/>
      <c r="E261" s="634" t="s">
        <v>11</v>
      </c>
      <c r="F261" s="640"/>
      <c r="G261" s="643"/>
      <c r="H261" s="643"/>
      <c r="I261" s="643"/>
      <c r="J261" s="636"/>
    </row>
    <row r="262" spans="1:10" ht="18" customHeight="1">
      <c r="A262" s="906"/>
      <c r="B262" s="631" t="s">
        <v>23</v>
      </c>
      <c r="C262" s="665" t="s">
        <v>2954</v>
      </c>
      <c r="D262" s="671"/>
      <c r="E262" s="634" t="s">
        <v>11</v>
      </c>
      <c r="F262" s="640"/>
      <c r="G262" s="643"/>
      <c r="H262" s="643"/>
      <c r="I262" s="643"/>
      <c r="J262" s="636"/>
    </row>
    <row r="263" spans="1:10" ht="18" customHeight="1">
      <c r="A263" s="906"/>
      <c r="B263" s="631" t="s">
        <v>23</v>
      </c>
      <c r="C263" s="665" t="s">
        <v>2955</v>
      </c>
      <c r="D263" s="671"/>
      <c r="E263" s="634" t="s">
        <v>11</v>
      </c>
      <c r="F263" s="640"/>
      <c r="G263" s="643"/>
      <c r="H263" s="643"/>
      <c r="I263" s="643"/>
      <c r="J263" s="636"/>
    </row>
    <row r="264" spans="1:10" ht="18" customHeight="1">
      <c r="A264" s="906"/>
      <c r="B264" s="631" t="s">
        <v>23</v>
      </c>
      <c r="C264" s="665" t="s">
        <v>2956</v>
      </c>
      <c r="D264" s="671"/>
      <c r="E264" s="634" t="s">
        <v>11</v>
      </c>
      <c r="F264" s="640"/>
      <c r="G264" s="643"/>
      <c r="H264" s="643"/>
      <c r="I264" s="643"/>
      <c r="J264" s="636"/>
    </row>
    <row r="265" spans="1:10" ht="18" customHeight="1">
      <c r="A265" s="906"/>
      <c r="B265" s="631" t="s">
        <v>23</v>
      </c>
      <c r="C265" s="665" t="s">
        <v>2957</v>
      </c>
      <c r="D265" s="671"/>
      <c r="E265" s="634" t="s">
        <v>11</v>
      </c>
      <c r="F265" s="640"/>
      <c r="G265" s="643"/>
      <c r="H265" s="643"/>
      <c r="I265" s="643"/>
      <c r="J265" s="636"/>
    </row>
    <row r="266" spans="1:10" ht="18" customHeight="1">
      <c r="A266" s="906"/>
      <c r="B266" s="631" t="s">
        <v>23</v>
      </c>
      <c r="C266" s="665" t="s">
        <v>2958</v>
      </c>
      <c r="D266" s="671"/>
      <c r="E266" s="634" t="s">
        <v>11</v>
      </c>
      <c r="F266" s="640"/>
      <c r="G266" s="643"/>
      <c r="H266" s="643"/>
      <c r="I266" s="643"/>
      <c r="J266" s="636"/>
    </row>
    <row r="267" spans="1:10" ht="18" customHeight="1">
      <c r="A267" s="906"/>
      <c r="B267" s="631" t="s">
        <v>23</v>
      </c>
      <c r="C267" s="665" t="s">
        <v>2959</v>
      </c>
      <c r="D267" s="671"/>
      <c r="E267" s="634" t="s">
        <v>11</v>
      </c>
      <c r="F267" s="640"/>
      <c r="G267" s="643"/>
      <c r="H267" s="643"/>
      <c r="I267" s="643"/>
      <c r="J267" s="636"/>
    </row>
    <row r="268" spans="1:10" ht="18" customHeight="1">
      <c r="A268" s="906"/>
      <c r="B268" s="631" t="s">
        <v>23</v>
      </c>
      <c r="C268" s="665" t="s">
        <v>2960</v>
      </c>
      <c r="D268" s="671"/>
      <c r="E268" s="634" t="s">
        <v>11</v>
      </c>
      <c r="F268" s="640"/>
      <c r="G268" s="643"/>
      <c r="H268" s="643"/>
      <c r="I268" s="643"/>
      <c r="J268" s="636"/>
    </row>
    <row r="269" spans="1:10" ht="18" customHeight="1">
      <c r="A269" s="906"/>
      <c r="B269" s="631" t="s">
        <v>23</v>
      </c>
      <c r="C269" s="665" t="s">
        <v>2961</v>
      </c>
      <c r="D269" s="671"/>
      <c r="E269" s="634" t="s">
        <v>11</v>
      </c>
      <c r="F269" s="640"/>
      <c r="G269" s="643"/>
      <c r="H269" s="643"/>
      <c r="I269" s="643"/>
      <c r="J269" s="636"/>
    </row>
    <row r="270" spans="1:10" ht="18" customHeight="1">
      <c r="A270" s="906"/>
      <c r="B270" s="631" t="s">
        <v>23</v>
      </c>
      <c r="C270" s="665" t="s">
        <v>2962</v>
      </c>
      <c r="D270" s="671"/>
      <c r="E270" s="634" t="s">
        <v>11</v>
      </c>
      <c r="F270" s="640"/>
      <c r="G270" s="643"/>
      <c r="H270" s="643"/>
      <c r="I270" s="643"/>
      <c r="J270" s="636"/>
    </row>
    <row r="271" spans="1:10" ht="18" customHeight="1">
      <c r="A271" s="906"/>
      <c r="B271" s="631" t="s">
        <v>23</v>
      </c>
      <c r="C271" s="665" t="s">
        <v>2963</v>
      </c>
      <c r="D271" s="671"/>
      <c r="E271" s="634" t="s">
        <v>11</v>
      </c>
      <c r="F271" s="640"/>
      <c r="G271" s="643"/>
      <c r="H271" s="643"/>
      <c r="I271" s="643"/>
      <c r="J271" s="636"/>
    </row>
    <row r="272" spans="1:10" ht="18" customHeight="1">
      <c r="A272" s="906"/>
      <c r="B272" s="631" t="s">
        <v>23</v>
      </c>
      <c r="C272" s="665" t="s">
        <v>2964</v>
      </c>
      <c r="D272" s="671"/>
      <c r="E272" s="634" t="s">
        <v>11</v>
      </c>
      <c r="F272" s="640"/>
      <c r="G272" s="643"/>
      <c r="H272" s="643"/>
      <c r="I272" s="643"/>
      <c r="J272" s="636"/>
    </row>
    <row r="273" spans="1:10" ht="18" customHeight="1">
      <c r="A273" s="906"/>
      <c r="B273" s="631" t="s">
        <v>23</v>
      </c>
      <c r="C273" s="665" t="s">
        <v>2965</v>
      </c>
      <c r="D273" s="671"/>
      <c r="E273" s="634" t="s">
        <v>11</v>
      </c>
      <c r="F273" s="640"/>
      <c r="G273" s="643"/>
      <c r="H273" s="643"/>
      <c r="I273" s="643"/>
      <c r="J273" s="636"/>
    </row>
    <row r="274" spans="1:10" ht="18" customHeight="1">
      <c r="A274" s="906"/>
      <c r="B274" s="631" t="s">
        <v>23</v>
      </c>
      <c r="C274" s="665" t="s">
        <v>2966</v>
      </c>
      <c r="D274" s="671"/>
      <c r="E274" s="634" t="s">
        <v>11</v>
      </c>
      <c r="F274" s="640"/>
      <c r="G274" s="643"/>
      <c r="H274" s="643"/>
      <c r="I274" s="643"/>
      <c r="J274" s="636"/>
    </row>
    <row r="275" spans="1:10" ht="18" customHeight="1">
      <c r="A275" s="906"/>
      <c r="B275" s="631" t="s">
        <v>23</v>
      </c>
      <c r="C275" s="665" t="s">
        <v>2967</v>
      </c>
      <c r="D275" s="671"/>
      <c r="E275" s="634" t="s">
        <v>11</v>
      </c>
      <c r="F275" s="640"/>
      <c r="G275" s="643"/>
      <c r="H275" s="643"/>
      <c r="I275" s="643"/>
      <c r="J275" s="636"/>
    </row>
    <row r="276" spans="1:10" ht="18" customHeight="1">
      <c r="A276" s="905"/>
      <c r="B276" s="631" t="s">
        <v>23</v>
      </c>
      <c r="C276" s="665" t="s">
        <v>1759</v>
      </c>
      <c r="D276" s="671" t="s">
        <v>2913</v>
      </c>
      <c r="E276" s="634" t="s">
        <v>11</v>
      </c>
      <c r="F276" s="640"/>
      <c r="G276" s="643"/>
      <c r="H276" s="643"/>
      <c r="I276" s="643"/>
      <c r="J276" s="636"/>
    </row>
    <row r="277" spans="1:10" ht="18" customHeight="1">
      <c r="A277" s="907">
        <v>42</v>
      </c>
      <c r="B277" s="631" t="s">
        <v>23</v>
      </c>
      <c r="C277" s="664" t="s">
        <v>3001</v>
      </c>
      <c r="D277" s="673"/>
      <c r="E277" s="634" t="s">
        <v>11</v>
      </c>
      <c r="F277" s="640"/>
      <c r="G277" s="643"/>
      <c r="H277" s="643"/>
      <c r="I277" s="643" t="s">
        <v>2115</v>
      </c>
      <c r="J277" s="636"/>
    </row>
    <row r="278" spans="1:10">
      <c r="A278" s="907"/>
      <c r="B278" s="631" t="s">
        <v>23</v>
      </c>
      <c r="C278" s="667" t="s">
        <v>1758</v>
      </c>
      <c r="D278" s="668" t="s">
        <v>1438</v>
      </c>
      <c r="E278" s="634" t="s">
        <v>11</v>
      </c>
      <c r="F278" s="640"/>
      <c r="G278" s="643"/>
      <c r="H278" s="643"/>
      <c r="I278" s="643"/>
      <c r="J278" s="636"/>
    </row>
    <row r="279" spans="1:10" ht="15.75" customHeight="1">
      <c r="A279" s="907">
        <v>43</v>
      </c>
      <c r="B279" s="631" t="s">
        <v>23</v>
      </c>
      <c r="C279" s="664" t="s">
        <v>2114</v>
      </c>
      <c r="D279" s="673"/>
      <c r="E279" s="634" t="s">
        <v>11</v>
      </c>
      <c r="F279" s="640"/>
      <c r="G279" s="643" t="s">
        <v>3002</v>
      </c>
      <c r="H279" s="643"/>
      <c r="I279" s="643"/>
      <c r="J279" s="636"/>
    </row>
    <row r="280" spans="1:10">
      <c r="A280" s="907"/>
      <c r="B280" s="631" t="s">
        <v>23</v>
      </c>
      <c r="C280" s="667" t="s">
        <v>3003</v>
      </c>
      <c r="D280" s="668" t="s">
        <v>1438</v>
      </c>
      <c r="E280" s="634" t="s">
        <v>11</v>
      </c>
      <c r="F280" s="640"/>
      <c r="G280" s="643"/>
      <c r="H280" s="643"/>
      <c r="I280" s="643"/>
      <c r="J280" s="636"/>
    </row>
    <row r="281" spans="1:10" ht="18" customHeight="1">
      <c r="A281" s="916">
        <v>44</v>
      </c>
      <c r="B281" s="631" t="s">
        <v>23</v>
      </c>
      <c r="C281" s="664" t="s">
        <v>3004</v>
      </c>
      <c r="D281" s="673"/>
      <c r="E281" s="634" t="s">
        <v>11</v>
      </c>
      <c r="F281" s="640"/>
      <c r="G281" s="643"/>
      <c r="H281" s="643"/>
      <c r="I281" s="643" t="s">
        <v>3005</v>
      </c>
      <c r="J281" s="636"/>
    </row>
    <row r="282" spans="1:10">
      <c r="A282" s="914"/>
      <c r="B282" s="631" t="s">
        <v>23</v>
      </c>
      <c r="C282" s="665" t="s">
        <v>1783</v>
      </c>
      <c r="D282" s="671" t="s">
        <v>3006</v>
      </c>
      <c r="E282" s="634" t="s">
        <v>11</v>
      </c>
      <c r="F282" s="640"/>
      <c r="G282" s="643"/>
      <c r="H282" s="643"/>
      <c r="I282" s="643"/>
      <c r="J282" s="636"/>
    </row>
    <row r="283" spans="1:10">
      <c r="A283" s="914"/>
      <c r="B283" s="631" t="s">
        <v>23</v>
      </c>
      <c r="C283" s="665" t="s">
        <v>1784</v>
      </c>
      <c r="D283" s="671" t="s">
        <v>3007</v>
      </c>
      <c r="E283" s="634" t="s">
        <v>11</v>
      </c>
      <c r="F283" s="640"/>
      <c r="G283" s="643"/>
      <c r="H283" s="643"/>
      <c r="I283" s="643"/>
      <c r="J283" s="636"/>
    </row>
    <row r="284" spans="1:10">
      <c r="A284" s="914"/>
      <c r="B284" s="631" t="s">
        <v>23</v>
      </c>
      <c r="C284" s="665" t="s">
        <v>1785</v>
      </c>
      <c r="D284" s="671" t="s">
        <v>636</v>
      </c>
      <c r="E284" s="634" t="s">
        <v>11</v>
      </c>
      <c r="F284" s="640"/>
      <c r="G284" s="643"/>
      <c r="H284" s="643"/>
      <c r="I284" s="643"/>
      <c r="J284" s="636"/>
    </row>
    <row r="285" spans="1:10">
      <c r="A285" s="914"/>
      <c r="B285" s="631" t="s">
        <v>23</v>
      </c>
      <c r="C285" s="665" t="s">
        <v>1786</v>
      </c>
      <c r="D285" s="671" t="s">
        <v>3008</v>
      </c>
      <c r="E285" s="634" t="s">
        <v>11</v>
      </c>
      <c r="F285" s="640"/>
      <c r="G285" s="643"/>
      <c r="H285" s="643"/>
      <c r="I285" s="643"/>
      <c r="J285" s="636"/>
    </row>
    <row r="286" spans="1:10">
      <c r="A286" s="914"/>
      <c r="B286" s="631" t="s">
        <v>23</v>
      </c>
      <c r="C286" s="665" t="s">
        <v>1787</v>
      </c>
      <c r="D286" s="671" t="s">
        <v>3008</v>
      </c>
      <c r="E286" s="634" t="s">
        <v>11</v>
      </c>
      <c r="F286" s="640"/>
      <c r="G286" s="643"/>
      <c r="H286" s="643"/>
      <c r="I286" s="643"/>
      <c r="J286" s="636"/>
    </row>
    <row r="287" spans="1:10">
      <c r="A287" s="914"/>
      <c r="B287" s="631" t="s">
        <v>23</v>
      </c>
      <c r="C287" s="665" t="s">
        <v>1788</v>
      </c>
      <c r="D287" s="671" t="s">
        <v>3008</v>
      </c>
      <c r="E287" s="634" t="s">
        <v>11</v>
      </c>
      <c r="F287" s="640"/>
      <c r="G287" s="643"/>
      <c r="H287" s="643"/>
      <c r="I287" s="643"/>
      <c r="J287" s="636"/>
    </row>
    <row r="288" spans="1:10">
      <c r="A288" s="914"/>
      <c r="B288" s="631" t="s">
        <v>23</v>
      </c>
      <c r="C288" s="665" t="s">
        <v>1789</v>
      </c>
      <c r="D288" s="671" t="s">
        <v>3008</v>
      </c>
      <c r="E288" s="634" t="s">
        <v>11</v>
      </c>
      <c r="F288" s="640"/>
      <c r="G288" s="643"/>
      <c r="H288" s="643"/>
      <c r="I288" s="643"/>
      <c r="J288" s="636"/>
    </row>
    <row r="289" spans="1:10">
      <c r="A289" s="914"/>
      <c r="B289" s="631" t="s">
        <v>23</v>
      </c>
      <c r="C289" s="665" t="s">
        <v>1759</v>
      </c>
      <c r="D289" s="668" t="s">
        <v>1438</v>
      </c>
      <c r="E289" s="634" t="s">
        <v>11</v>
      </c>
      <c r="F289" s="640"/>
      <c r="G289" s="643"/>
      <c r="H289" s="643"/>
      <c r="I289" s="643"/>
      <c r="J289" s="636"/>
    </row>
    <row r="290" spans="1:10">
      <c r="A290" s="907">
        <v>45</v>
      </c>
      <c r="B290" s="631" t="s">
        <v>23</v>
      </c>
      <c r="C290" s="664" t="s">
        <v>3009</v>
      </c>
      <c r="D290" s="668"/>
      <c r="E290" s="634" t="s">
        <v>11</v>
      </c>
      <c r="F290" s="640"/>
      <c r="G290" s="643"/>
      <c r="H290" s="643"/>
      <c r="I290" s="643"/>
      <c r="J290" s="636"/>
    </row>
    <row r="291" spans="1:10">
      <c r="A291" s="907"/>
      <c r="B291" s="631" t="s">
        <v>23</v>
      </c>
      <c r="C291" s="665" t="s">
        <v>2113</v>
      </c>
      <c r="D291" s="671" t="s">
        <v>3010</v>
      </c>
      <c r="E291" s="634" t="s">
        <v>11</v>
      </c>
      <c r="F291" s="640"/>
      <c r="G291" s="643"/>
      <c r="H291" s="643"/>
      <c r="I291" s="643"/>
      <c r="J291" s="636"/>
    </row>
    <row r="292" spans="1:10">
      <c r="A292" s="907"/>
      <c r="B292" s="631" t="s">
        <v>23</v>
      </c>
      <c r="C292" s="665" t="s">
        <v>2112</v>
      </c>
      <c r="D292" s="671" t="s">
        <v>3011</v>
      </c>
      <c r="E292" s="634" t="s">
        <v>11</v>
      </c>
      <c r="F292" s="640"/>
      <c r="G292" s="643"/>
      <c r="H292" s="643"/>
      <c r="I292" s="643"/>
      <c r="J292" s="636"/>
    </row>
    <row r="293" spans="1:10">
      <c r="A293" s="907"/>
      <c r="B293" s="631" t="s">
        <v>23</v>
      </c>
      <c r="C293" s="665" t="s">
        <v>2111</v>
      </c>
      <c r="D293" s="671" t="s">
        <v>3010</v>
      </c>
      <c r="E293" s="634" t="s">
        <v>11</v>
      </c>
      <c r="F293" s="640"/>
      <c r="G293" s="643"/>
      <c r="H293" s="643"/>
      <c r="I293" s="643"/>
      <c r="J293" s="636"/>
    </row>
    <row r="294" spans="1:10">
      <c r="A294" s="907"/>
      <c r="B294" s="631" t="s">
        <v>23</v>
      </c>
      <c r="C294" s="665" t="s">
        <v>2110</v>
      </c>
      <c r="D294" s="671" t="s">
        <v>3011</v>
      </c>
      <c r="E294" s="634" t="s">
        <v>11</v>
      </c>
      <c r="F294" s="640"/>
      <c r="G294" s="643"/>
      <c r="H294" s="643"/>
      <c r="I294" s="643"/>
      <c r="J294" s="636"/>
    </row>
    <row r="295" spans="1:10">
      <c r="A295" s="907"/>
      <c r="B295" s="631" t="s">
        <v>23</v>
      </c>
      <c r="C295" s="665" t="s">
        <v>2109</v>
      </c>
      <c r="D295" s="671" t="s">
        <v>3010</v>
      </c>
      <c r="E295" s="634" t="s">
        <v>11</v>
      </c>
      <c r="F295" s="640"/>
      <c r="G295" s="643"/>
      <c r="H295" s="643"/>
      <c r="I295" s="643"/>
      <c r="J295" s="636"/>
    </row>
    <row r="296" spans="1:10">
      <c r="A296" s="907"/>
      <c r="B296" s="631" t="s">
        <v>23</v>
      </c>
      <c r="C296" s="665" t="s">
        <v>2108</v>
      </c>
      <c r="D296" s="671" t="s">
        <v>3011</v>
      </c>
      <c r="E296" s="634" t="s">
        <v>11</v>
      </c>
      <c r="F296" s="640"/>
      <c r="G296" s="643"/>
      <c r="H296" s="643"/>
      <c r="I296" s="643"/>
      <c r="J296" s="636"/>
    </row>
    <row r="297" spans="1:10">
      <c r="A297" s="907"/>
      <c r="B297" s="631" t="s">
        <v>23</v>
      </c>
      <c r="C297" s="665" t="s">
        <v>2107</v>
      </c>
      <c r="D297" s="671" t="s">
        <v>3010</v>
      </c>
      <c r="E297" s="634" t="s">
        <v>11</v>
      </c>
      <c r="F297" s="640"/>
      <c r="G297" s="643"/>
      <c r="H297" s="643"/>
      <c r="I297" s="643"/>
      <c r="J297" s="636"/>
    </row>
    <row r="298" spans="1:10">
      <c r="A298" s="907"/>
      <c r="B298" s="631" t="s">
        <v>23</v>
      </c>
      <c r="C298" s="665" t="s">
        <v>2106</v>
      </c>
      <c r="D298" s="671" t="s">
        <v>3011</v>
      </c>
      <c r="E298" s="634" t="s">
        <v>11</v>
      </c>
      <c r="F298" s="640"/>
      <c r="G298" s="643"/>
      <c r="H298" s="643"/>
      <c r="I298" s="643"/>
      <c r="J298" s="636"/>
    </row>
    <row r="299" spans="1:10">
      <c r="A299" s="907"/>
      <c r="B299" s="631" t="s">
        <v>23</v>
      </c>
      <c r="C299" s="665" t="s">
        <v>1759</v>
      </c>
      <c r="D299" s="671" t="s">
        <v>2913</v>
      </c>
      <c r="E299" s="634" t="s">
        <v>11</v>
      </c>
      <c r="F299" s="640"/>
      <c r="G299" s="643"/>
      <c r="H299" s="643"/>
      <c r="I299" s="643"/>
      <c r="J299" s="636"/>
    </row>
    <row r="300" spans="1:10" ht="17.25" customHeight="1">
      <c r="A300" s="915">
        <v>46</v>
      </c>
      <c r="B300" s="631" t="s">
        <v>23</v>
      </c>
      <c r="C300" s="664" t="s">
        <v>3012</v>
      </c>
      <c r="D300" s="673"/>
      <c r="E300" s="634" t="s">
        <v>11</v>
      </c>
      <c r="F300" s="640"/>
      <c r="G300" s="643"/>
      <c r="H300" s="643"/>
      <c r="I300" s="643" t="s">
        <v>3013</v>
      </c>
      <c r="J300" s="636"/>
    </row>
    <row r="301" spans="1:10" ht="17.25" customHeight="1">
      <c r="A301" s="906"/>
      <c r="B301" s="631" t="s">
        <v>23</v>
      </c>
      <c r="C301" s="665" t="s">
        <v>1439</v>
      </c>
      <c r="D301" s="671" t="s">
        <v>3014</v>
      </c>
      <c r="E301" s="634" t="s">
        <v>11</v>
      </c>
      <c r="F301" s="640"/>
      <c r="G301" s="643"/>
      <c r="H301" s="643"/>
      <c r="I301" s="643"/>
      <c r="J301" s="636"/>
    </row>
    <row r="302" spans="1:10" ht="17.25" customHeight="1">
      <c r="A302" s="906"/>
      <c r="B302" s="631" t="s">
        <v>23</v>
      </c>
      <c r="C302" s="665" t="s">
        <v>1440</v>
      </c>
      <c r="D302" s="671" t="s">
        <v>3015</v>
      </c>
      <c r="E302" s="634" t="s">
        <v>11</v>
      </c>
      <c r="F302" s="640"/>
      <c r="G302" s="643"/>
      <c r="H302" s="643"/>
      <c r="I302" s="643"/>
      <c r="J302" s="636"/>
    </row>
    <row r="303" spans="1:10" ht="17.25" customHeight="1">
      <c r="A303" s="906"/>
      <c r="B303" s="631" t="s">
        <v>23</v>
      </c>
      <c r="C303" s="665" t="s">
        <v>2061</v>
      </c>
      <c r="D303" s="674"/>
      <c r="E303" s="634" t="s">
        <v>11</v>
      </c>
      <c r="F303" s="640"/>
      <c r="G303" s="643"/>
      <c r="H303" s="643"/>
      <c r="I303" s="643"/>
      <c r="J303" s="636"/>
    </row>
    <row r="304" spans="1:10" ht="17.25" customHeight="1">
      <c r="A304" s="906"/>
      <c r="B304" s="631" t="s">
        <v>23</v>
      </c>
      <c r="C304" s="665" t="s">
        <v>2060</v>
      </c>
      <c r="D304" s="674"/>
      <c r="E304" s="634" t="s">
        <v>11</v>
      </c>
      <c r="F304" s="640"/>
      <c r="G304" s="643"/>
      <c r="H304" s="643"/>
      <c r="I304" s="643"/>
      <c r="J304" s="636"/>
    </row>
    <row r="305" spans="1:10" ht="17.25" customHeight="1">
      <c r="A305" s="906"/>
      <c r="B305" s="631" t="s">
        <v>23</v>
      </c>
      <c r="C305" s="665" t="s">
        <v>2059</v>
      </c>
      <c r="D305" s="674"/>
      <c r="E305" s="634" t="s">
        <v>11</v>
      </c>
      <c r="F305" s="640"/>
      <c r="G305" s="643"/>
      <c r="H305" s="643"/>
      <c r="I305" s="643"/>
      <c r="J305" s="636"/>
    </row>
    <row r="306" spans="1:10" ht="17.25" customHeight="1">
      <c r="A306" s="906"/>
      <c r="B306" s="631" t="s">
        <v>23</v>
      </c>
      <c r="C306" s="665" t="s">
        <v>2058</v>
      </c>
      <c r="D306" s="674"/>
      <c r="E306" s="634" t="s">
        <v>11</v>
      </c>
      <c r="F306" s="640"/>
      <c r="G306" s="643"/>
      <c r="H306" s="643"/>
      <c r="I306" s="643"/>
      <c r="J306" s="636"/>
    </row>
    <row r="307" spans="1:10" ht="17.25" customHeight="1">
      <c r="A307" s="906"/>
      <c r="B307" s="631" t="s">
        <v>23</v>
      </c>
      <c r="C307" s="665" t="s">
        <v>2057</v>
      </c>
      <c r="D307" s="674"/>
      <c r="E307" s="634" t="s">
        <v>11</v>
      </c>
      <c r="F307" s="640"/>
      <c r="G307" s="643"/>
      <c r="H307" s="643"/>
      <c r="I307" s="643"/>
      <c r="J307" s="636"/>
    </row>
    <row r="308" spans="1:10" ht="17.25" customHeight="1">
      <c r="A308" s="906"/>
      <c r="B308" s="631" t="s">
        <v>23</v>
      </c>
      <c r="C308" s="665" t="s">
        <v>2056</v>
      </c>
      <c r="D308" s="674"/>
      <c r="E308" s="634" t="s">
        <v>11</v>
      </c>
      <c r="F308" s="640"/>
      <c r="G308" s="643"/>
      <c r="H308" s="643"/>
      <c r="I308" s="643"/>
      <c r="J308" s="636"/>
    </row>
    <row r="309" spans="1:10" ht="17.25" customHeight="1">
      <c r="A309" s="906"/>
      <c r="B309" s="631" t="s">
        <v>23</v>
      </c>
      <c r="C309" s="665" t="s">
        <v>2055</v>
      </c>
      <c r="D309" s="674"/>
      <c r="E309" s="634" t="s">
        <v>11</v>
      </c>
      <c r="F309" s="640"/>
      <c r="G309" s="643"/>
      <c r="H309" s="643"/>
      <c r="I309" s="643"/>
      <c r="J309" s="636"/>
    </row>
    <row r="310" spans="1:10" ht="17.25" customHeight="1">
      <c r="A310" s="906"/>
      <c r="B310" s="631" t="s">
        <v>23</v>
      </c>
      <c r="C310" s="665" t="s">
        <v>2054</v>
      </c>
      <c r="D310" s="674"/>
      <c r="E310" s="634" t="s">
        <v>11</v>
      </c>
      <c r="F310" s="640"/>
      <c r="G310" s="643"/>
      <c r="H310" s="643"/>
      <c r="I310" s="643"/>
      <c r="J310" s="636"/>
    </row>
    <row r="311" spans="1:10" ht="17.25" customHeight="1">
      <c r="A311" s="906"/>
      <c r="B311" s="631" t="s">
        <v>23</v>
      </c>
      <c r="C311" s="665" t="s">
        <v>2053</v>
      </c>
      <c r="D311" s="674"/>
      <c r="E311" s="634" t="s">
        <v>11</v>
      </c>
      <c r="F311" s="640"/>
      <c r="G311" s="643"/>
      <c r="H311" s="643"/>
      <c r="I311" s="643"/>
      <c r="J311" s="636"/>
    </row>
    <row r="312" spans="1:10" ht="17.25" customHeight="1">
      <c r="A312" s="906"/>
      <c r="B312" s="631" t="s">
        <v>23</v>
      </c>
      <c r="C312" s="665" t="s">
        <v>2052</v>
      </c>
      <c r="D312" s="674"/>
      <c r="E312" s="634" t="s">
        <v>11</v>
      </c>
      <c r="F312" s="640"/>
      <c r="G312" s="643"/>
      <c r="H312" s="643"/>
      <c r="I312" s="643"/>
      <c r="J312" s="636"/>
    </row>
    <row r="313" spans="1:10" ht="17.25" customHeight="1">
      <c r="A313" s="906"/>
      <c r="B313" s="631" t="s">
        <v>23</v>
      </c>
      <c r="C313" s="665" t="s">
        <v>2051</v>
      </c>
      <c r="D313" s="674"/>
      <c r="E313" s="634" t="s">
        <v>11</v>
      </c>
      <c r="F313" s="640"/>
      <c r="G313" s="643"/>
      <c r="H313" s="643"/>
      <c r="I313" s="643"/>
      <c r="J313" s="636"/>
    </row>
    <row r="314" spans="1:10" ht="17.25" customHeight="1">
      <c r="A314" s="906"/>
      <c r="B314" s="631" t="s">
        <v>23</v>
      </c>
      <c r="C314" s="665" t="s">
        <v>2050</v>
      </c>
      <c r="D314" s="674"/>
      <c r="E314" s="634" t="s">
        <v>11</v>
      </c>
      <c r="F314" s="640"/>
      <c r="G314" s="643"/>
      <c r="H314" s="643"/>
      <c r="I314" s="643"/>
      <c r="J314" s="636"/>
    </row>
    <row r="315" spans="1:10" ht="17.25" customHeight="1">
      <c r="A315" s="906"/>
      <c r="B315" s="631" t="s">
        <v>23</v>
      </c>
      <c r="C315" s="665" t="s">
        <v>2049</v>
      </c>
      <c r="D315" s="674"/>
      <c r="E315" s="634" t="s">
        <v>11</v>
      </c>
      <c r="F315" s="640"/>
      <c r="G315" s="643"/>
      <c r="H315" s="643"/>
      <c r="I315" s="643"/>
      <c r="J315" s="636"/>
    </row>
    <row r="316" spans="1:10" ht="17.25" customHeight="1">
      <c r="A316" s="906"/>
      <c r="B316" s="631" t="s">
        <v>23</v>
      </c>
      <c r="C316" s="665" t="s">
        <v>2828</v>
      </c>
      <c r="D316" s="674"/>
      <c r="E316" s="634" t="s">
        <v>11</v>
      </c>
      <c r="F316" s="640"/>
      <c r="G316" s="643"/>
      <c r="H316" s="643"/>
      <c r="I316" s="643"/>
      <c r="J316" s="636"/>
    </row>
    <row r="317" spans="1:10" ht="17.25" customHeight="1">
      <c r="A317" s="906"/>
      <c r="B317" s="631" t="s">
        <v>23</v>
      </c>
      <c r="C317" s="665" t="s">
        <v>2829</v>
      </c>
      <c r="D317" s="674"/>
      <c r="E317" s="634" t="s">
        <v>11</v>
      </c>
      <c r="F317" s="640"/>
      <c r="G317" s="643"/>
      <c r="H317" s="643"/>
      <c r="I317" s="643"/>
      <c r="J317" s="636"/>
    </row>
    <row r="318" spans="1:10" ht="17.25" customHeight="1">
      <c r="A318" s="906"/>
      <c r="B318" s="631" t="s">
        <v>23</v>
      </c>
      <c r="C318" s="665" t="s">
        <v>2048</v>
      </c>
      <c r="D318" s="671" t="s">
        <v>3014</v>
      </c>
      <c r="E318" s="634" t="s">
        <v>11</v>
      </c>
      <c r="F318" s="640"/>
      <c r="G318" s="643"/>
      <c r="H318" s="643"/>
      <c r="I318" s="643"/>
      <c r="J318" s="636"/>
    </row>
    <row r="319" spans="1:10" ht="17.25" customHeight="1">
      <c r="A319" s="906"/>
      <c r="B319" s="631" t="s">
        <v>23</v>
      </c>
      <c r="C319" s="665" t="s">
        <v>2047</v>
      </c>
      <c r="D319" s="671" t="s">
        <v>3015</v>
      </c>
      <c r="E319" s="634" t="s">
        <v>11</v>
      </c>
      <c r="F319" s="640"/>
      <c r="G319" s="643"/>
      <c r="H319" s="643"/>
      <c r="I319" s="643"/>
      <c r="J319" s="636"/>
    </row>
    <row r="320" spans="1:10" ht="17.25" customHeight="1">
      <c r="A320" s="906"/>
      <c r="B320" s="631" t="s">
        <v>23</v>
      </c>
      <c r="C320" s="665" t="s">
        <v>2046</v>
      </c>
      <c r="D320" s="674"/>
      <c r="E320" s="634" t="s">
        <v>11</v>
      </c>
      <c r="F320" s="640"/>
      <c r="G320" s="643"/>
      <c r="H320" s="643"/>
      <c r="I320" s="643"/>
      <c r="J320" s="636"/>
    </row>
    <row r="321" spans="1:10" ht="17.25" customHeight="1">
      <c r="A321" s="906"/>
      <c r="B321" s="631" t="s">
        <v>23</v>
      </c>
      <c r="C321" s="665" t="s">
        <v>2045</v>
      </c>
      <c r="D321" s="674"/>
      <c r="E321" s="634" t="s">
        <v>11</v>
      </c>
      <c r="F321" s="640"/>
      <c r="G321" s="643"/>
      <c r="H321" s="643"/>
      <c r="I321" s="643"/>
      <c r="J321" s="636"/>
    </row>
    <row r="322" spans="1:10" ht="17.25" customHeight="1">
      <c r="A322" s="906"/>
      <c r="B322" s="631" t="s">
        <v>23</v>
      </c>
      <c r="C322" s="665" t="s">
        <v>2044</v>
      </c>
      <c r="D322" s="674"/>
      <c r="E322" s="634" t="s">
        <v>11</v>
      </c>
      <c r="F322" s="640"/>
      <c r="G322" s="643"/>
      <c r="H322" s="643"/>
      <c r="I322" s="643"/>
      <c r="J322" s="636"/>
    </row>
    <row r="323" spans="1:10" ht="17.25" customHeight="1">
      <c r="A323" s="906"/>
      <c r="B323" s="631" t="s">
        <v>23</v>
      </c>
      <c r="C323" s="665" t="s">
        <v>2043</v>
      </c>
      <c r="D323" s="674"/>
      <c r="E323" s="634" t="s">
        <v>11</v>
      </c>
      <c r="F323" s="640"/>
      <c r="G323" s="643"/>
      <c r="H323" s="643"/>
      <c r="I323" s="643"/>
      <c r="J323" s="636"/>
    </row>
    <row r="324" spans="1:10" ht="17.25" customHeight="1">
      <c r="A324" s="906"/>
      <c r="B324" s="631" t="s">
        <v>23</v>
      </c>
      <c r="C324" s="665" t="s">
        <v>2042</v>
      </c>
      <c r="D324" s="674"/>
      <c r="E324" s="634" t="s">
        <v>11</v>
      </c>
      <c r="F324" s="640"/>
      <c r="G324" s="643"/>
      <c r="H324" s="643"/>
      <c r="I324" s="643"/>
      <c r="J324" s="636"/>
    </row>
    <row r="325" spans="1:10" ht="17.25" customHeight="1">
      <c r="A325" s="906"/>
      <c r="B325" s="631" t="s">
        <v>23</v>
      </c>
      <c r="C325" s="665" t="s">
        <v>2041</v>
      </c>
      <c r="D325" s="674"/>
      <c r="E325" s="634" t="s">
        <v>11</v>
      </c>
      <c r="F325" s="640"/>
      <c r="G325" s="643"/>
      <c r="H325" s="643"/>
      <c r="I325" s="643"/>
      <c r="J325" s="636"/>
    </row>
    <row r="326" spans="1:10" ht="17.25" customHeight="1">
      <c r="A326" s="906"/>
      <c r="B326" s="631" t="s">
        <v>23</v>
      </c>
      <c r="C326" s="665" t="s">
        <v>2040</v>
      </c>
      <c r="D326" s="674"/>
      <c r="E326" s="634" t="s">
        <v>11</v>
      </c>
      <c r="F326" s="640"/>
      <c r="G326" s="643"/>
      <c r="H326" s="643"/>
      <c r="I326" s="643"/>
      <c r="J326" s="636"/>
    </row>
    <row r="327" spans="1:10" ht="17.25" customHeight="1">
      <c r="A327" s="906"/>
      <c r="B327" s="631" t="s">
        <v>23</v>
      </c>
      <c r="C327" s="665" t="s">
        <v>2039</v>
      </c>
      <c r="D327" s="674"/>
      <c r="E327" s="634" t="s">
        <v>11</v>
      </c>
      <c r="F327" s="640"/>
      <c r="G327" s="643"/>
      <c r="H327" s="643"/>
      <c r="I327" s="643"/>
      <c r="J327" s="636"/>
    </row>
    <row r="328" spans="1:10" ht="17.25" customHeight="1">
      <c r="A328" s="906"/>
      <c r="B328" s="631" t="s">
        <v>23</v>
      </c>
      <c r="C328" s="665" t="s">
        <v>2038</v>
      </c>
      <c r="D328" s="674"/>
      <c r="E328" s="634" t="s">
        <v>11</v>
      </c>
      <c r="F328" s="640"/>
      <c r="G328" s="643"/>
      <c r="H328" s="643"/>
      <c r="I328" s="643"/>
      <c r="J328" s="636"/>
    </row>
    <row r="329" spans="1:10" ht="17.25" customHeight="1">
      <c r="A329" s="906"/>
      <c r="B329" s="631" t="s">
        <v>23</v>
      </c>
      <c r="C329" s="665" t="s">
        <v>2037</v>
      </c>
      <c r="D329" s="674"/>
      <c r="E329" s="634" t="s">
        <v>11</v>
      </c>
      <c r="F329" s="640"/>
      <c r="G329" s="643"/>
      <c r="H329" s="643"/>
      <c r="I329" s="643"/>
      <c r="J329" s="636"/>
    </row>
    <row r="330" spans="1:10" ht="17.25" customHeight="1">
      <c r="A330" s="906"/>
      <c r="B330" s="631" t="s">
        <v>23</v>
      </c>
      <c r="C330" s="665" t="s">
        <v>2036</v>
      </c>
      <c r="D330" s="674"/>
      <c r="E330" s="634" t="s">
        <v>11</v>
      </c>
      <c r="F330" s="640"/>
      <c r="G330" s="643"/>
      <c r="H330" s="643"/>
      <c r="I330" s="643"/>
      <c r="J330" s="636"/>
    </row>
    <row r="331" spans="1:10" ht="17.25" customHeight="1">
      <c r="A331" s="906"/>
      <c r="B331" s="631" t="s">
        <v>23</v>
      </c>
      <c r="C331" s="665" t="s">
        <v>2035</v>
      </c>
      <c r="D331" s="674"/>
      <c r="E331" s="634" t="s">
        <v>11</v>
      </c>
      <c r="F331" s="640"/>
      <c r="G331" s="643"/>
      <c r="H331" s="643"/>
      <c r="I331" s="643"/>
      <c r="J331" s="636"/>
    </row>
    <row r="332" spans="1:10" ht="17.25" customHeight="1">
      <c r="A332" s="906"/>
      <c r="B332" s="631" t="s">
        <v>23</v>
      </c>
      <c r="C332" s="665" t="s">
        <v>2034</v>
      </c>
      <c r="D332" s="674"/>
      <c r="E332" s="634" t="s">
        <v>11</v>
      </c>
      <c r="F332" s="640"/>
      <c r="G332" s="643"/>
      <c r="H332" s="643"/>
      <c r="I332" s="643"/>
      <c r="J332" s="636"/>
    </row>
    <row r="333" spans="1:10" ht="17.25" customHeight="1">
      <c r="A333" s="906"/>
      <c r="B333" s="631" t="s">
        <v>23</v>
      </c>
      <c r="C333" s="665" t="s">
        <v>2830</v>
      </c>
      <c r="D333" s="674"/>
      <c r="E333" s="634" t="s">
        <v>11</v>
      </c>
      <c r="F333" s="640"/>
      <c r="G333" s="643"/>
      <c r="H333" s="643"/>
      <c r="I333" s="643"/>
      <c r="J333" s="636"/>
    </row>
    <row r="334" spans="1:10" ht="17.25" customHeight="1">
      <c r="A334" s="906"/>
      <c r="B334" s="631" t="s">
        <v>23</v>
      </c>
      <c r="C334" s="665" t="s">
        <v>2831</v>
      </c>
      <c r="D334" s="674"/>
      <c r="E334" s="634" t="s">
        <v>11</v>
      </c>
      <c r="F334" s="640"/>
      <c r="G334" s="643"/>
      <c r="H334" s="643"/>
      <c r="I334" s="643"/>
      <c r="J334" s="636"/>
    </row>
    <row r="335" spans="1:10" ht="17.25" customHeight="1">
      <c r="A335" s="906"/>
      <c r="B335" s="631" t="s">
        <v>23</v>
      </c>
      <c r="C335" s="665" t="s">
        <v>2105</v>
      </c>
      <c r="D335" s="671" t="s">
        <v>3014</v>
      </c>
      <c r="E335" s="634" t="s">
        <v>11</v>
      </c>
      <c r="F335" s="640"/>
      <c r="G335" s="643"/>
      <c r="H335" s="643"/>
      <c r="I335" s="643"/>
      <c r="J335" s="636"/>
    </row>
    <row r="336" spans="1:10" ht="17.25" customHeight="1">
      <c r="A336" s="906"/>
      <c r="B336" s="631" t="s">
        <v>23</v>
      </c>
      <c r="C336" s="665" t="s">
        <v>2104</v>
      </c>
      <c r="D336" s="671" t="s">
        <v>3015</v>
      </c>
      <c r="E336" s="634" t="s">
        <v>11</v>
      </c>
      <c r="F336" s="640"/>
      <c r="G336" s="643"/>
      <c r="H336" s="643"/>
      <c r="I336" s="643"/>
      <c r="J336" s="636"/>
    </row>
    <row r="337" spans="1:10" ht="17.25" customHeight="1">
      <c r="A337" s="906"/>
      <c r="B337" s="631" t="s">
        <v>23</v>
      </c>
      <c r="C337" s="665" t="s">
        <v>2103</v>
      </c>
      <c r="D337" s="674"/>
      <c r="E337" s="634" t="s">
        <v>11</v>
      </c>
      <c r="F337" s="640"/>
      <c r="G337" s="643"/>
      <c r="H337" s="643"/>
      <c r="I337" s="643"/>
      <c r="J337" s="636"/>
    </row>
    <row r="338" spans="1:10" ht="17.25" customHeight="1">
      <c r="A338" s="906"/>
      <c r="B338" s="631" t="s">
        <v>23</v>
      </c>
      <c r="C338" s="665" t="s">
        <v>2102</v>
      </c>
      <c r="D338" s="674"/>
      <c r="E338" s="634" t="s">
        <v>11</v>
      </c>
      <c r="F338" s="640"/>
      <c r="G338" s="643"/>
      <c r="H338" s="643"/>
      <c r="I338" s="643"/>
      <c r="J338" s="636"/>
    </row>
    <row r="339" spans="1:10" ht="17.25" customHeight="1">
      <c r="A339" s="906"/>
      <c r="B339" s="631" t="s">
        <v>23</v>
      </c>
      <c r="C339" s="665" t="s">
        <v>2101</v>
      </c>
      <c r="D339" s="674"/>
      <c r="E339" s="634" t="s">
        <v>11</v>
      </c>
      <c r="F339" s="640"/>
      <c r="G339" s="643"/>
      <c r="H339" s="643"/>
      <c r="I339" s="643"/>
      <c r="J339" s="636"/>
    </row>
    <row r="340" spans="1:10" ht="17.25" customHeight="1">
      <c r="A340" s="906"/>
      <c r="B340" s="631" t="s">
        <v>23</v>
      </c>
      <c r="C340" s="665" t="s">
        <v>2100</v>
      </c>
      <c r="D340" s="674"/>
      <c r="E340" s="634" t="s">
        <v>11</v>
      </c>
      <c r="F340" s="640"/>
      <c r="G340" s="643"/>
      <c r="H340" s="643"/>
      <c r="I340" s="643"/>
      <c r="J340" s="636"/>
    </row>
    <row r="341" spans="1:10" ht="17.25" customHeight="1">
      <c r="A341" s="906"/>
      <c r="B341" s="631" t="s">
        <v>23</v>
      </c>
      <c r="C341" s="665" t="s">
        <v>2099</v>
      </c>
      <c r="D341" s="674"/>
      <c r="E341" s="634" t="s">
        <v>11</v>
      </c>
      <c r="F341" s="640"/>
      <c r="G341" s="643"/>
      <c r="H341" s="643"/>
      <c r="I341" s="643"/>
      <c r="J341" s="636"/>
    </row>
    <row r="342" spans="1:10" ht="17.25" customHeight="1">
      <c r="A342" s="906"/>
      <c r="B342" s="631" t="s">
        <v>23</v>
      </c>
      <c r="C342" s="665" t="s">
        <v>2098</v>
      </c>
      <c r="D342" s="674"/>
      <c r="E342" s="634" t="s">
        <v>11</v>
      </c>
      <c r="F342" s="640"/>
      <c r="G342" s="643"/>
      <c r="H342" s="643"/>
      <c r="I342" s="643"/>
      <c r="J342" s="636"/>
    </row>
    <row r="343" spans="1:10" ht="17.25" customHeight="1">
      <c r="A343" s="906"/>
      <c r="B343" s="631" t="s">
        <v>23</v>
      </c>
      <c r="C343" s="665" t="s">
        <v>2097</v>
      </c>
      <c r="D343" s="674"/>
      <c r="E343" s="634" t="s">
        <v>11</v>
      </c>
      <c r="F343" s="640"/>
      <c r="G343" s="643"/>
      <c r="H343" s="643"/>
      <c r="I343" s="643"/>
      <c r="J343" s="636"/>
    </row>
    <row r="344" spans="1:10" ht="17.25" customHeight="1">
      <c r="A344" s="906"/>
      <c r="B344" s="631" t="s">
        <v>23</v>
      </c>
      <c r="C344" s="665" t="s">
        <v>2096</v>
      </c>
      <c r="D344" s="674"/>
      <c r="E344" s="634" t="s">
        <v>11</v>
      </c>
      <c r="F344" s="640"/>
      <c r="G344" s="643"/>
      <c r="H344" s="643"/>
      <c r="I344" s="643"/>
      <c r="J344" s="636"/>
    </row>
    <row r="345" spans="1:10" ht="17.25" customHeight="1">
      <c r="A345" s="906"/>
      <c r="B345" s="631" t="s">
        <v>23</v>
      </c>
      <c r="C345" s="665" t="s">
        <v>2095</v>
      </c>
      <c r="D345" s="674"/>
      <c r="E345" s="634" t="s">
        <v>11</v>
      </c>
      <c r="F345" s="640"/>
      <c r="G345" s="643"/>
      <c r="H345" s="643"/>
      <c r="I345" s="643"/>
      <c r="J345" s="636"/>
    </row>
    <row r="346" spans="1:10" ht="17.25" customHeight="1">
      <c r="A346" s="906"/>
      <c r="B346" s="631" t="s">
        <v>23</v>
      </c>
      <c r="C346" s="665" t="s">
        <v>2094</v>
      </c>
      <c r="D346" s="674"/>
      <c r="E346" s="634" t="s">
        <v>11</v>
      </c>
      <c r="F346" s="640"/>
      <c r="G346" s="643"/>
      <c r="H346" s="643"/>
      <c r="I346" s="643"/>
      <c r="J346" s="636"/>
    </row>
    <row r="347" spans="1:10" ht="17.25" customHeight="1">
      <c r="A347" s="906"/>
      <c r="B347" s="631" t="s">
        <v>23</v>
      </c>
      <c r="C347" s="665" t="s">
        <v>2093</v>
      </c>
      <c r="D347" s="674"/>
      <c r="E347" s="634" t="s">
        <v>11</v>
      </c>
      <c r="F347" s="640"/>
      <c r="G347" s="643"/>
      <c r="H347" s="643"/>
      <c r="I347" s="643"/>
      <c r="J347" s="636"/>
    </row>
    <row r="348" spans="1:10" ht="17.25" customHeight="1">
      <c r="A348" s="906"/>
      <c r="B348" s="631" t="s">
        <v>23</v>
      </c>
      <c r="C348" s="665" t="s">
        <v>2092</v>
      </c>
      <c r="D348" s="674"/>
      <c r="E348" s="634" t="s">
        <v>11</v>
      </c>
      <c r="F348" s="640"/>
      <c r="G348" s="643"/>
      <c r="H348" s="643"/>
      <c r="I348" s="643"/>
      <c r="J348" s="636"/>
    </row>
    <row r="349" spans="1:10" ht="17.25" customHeight="1">
      <c r="A349" s="906"/>
      <c r="B349" s="631" t="s">
        <v>23</v>
      </c>
      <c r="C349" s="665" t="s">
        <v>2091</v>
      </c>
      <c r="D349" s="674"/>
      <c r="E349" s="634" t="s">
        <v>11</v>
      </c>
      <c r="F349" s="640"/>
      <c r="G349" s="643"/>
      <c r="H349" s="643"/>
      <c r="I349" s="643"/>
      <c r="J349" s="636"/>
    </row>
    <row r="350" spans="1:10" ht="17.25" customHeight="1">
      <c r="A350" s="906"/>
      <c r="B350" s="631" t="s">
        <v>23</v>
      </c>
      <c r="C350" s="665" t="s">
        <v>3016</v>
      </c>
      <c r="D350" s="674"/>
      <c r="E350" s="634" t="s">
        <v>11</v>
      </c>
      <c r="F350" s="640"/>
      <c r="G350" s="643"/>
      <c r="H350" s="643"/>
      <c r="I350" s="643"/>
      <c r="J350" s="636"/>
    </row>
    <row r="351" spans="1:10" ht="17.25" customHeight="1">
      <c r="A351" s="906"/>
      <c r="B351" s="631" t="s">
        <v>23</v>
      </c>
      <c r="C351" s="665" t="s">
        <v>3017</v>
      </c>
      <c r="D351" s="674"/>
      <c r="E351" s="634" t="s">
        <v>11</v>
      </c>
      <c r="F351" s="640"/>
      <c r="G351" s="643"/>
      <c r="H351" s="643"/>
      <c r="I351" s="643"/>
      <c r="J351" s="636"/>
    </row>
    <row r="352" spans="1:10" ht="17.25" customHeight="1">
      <c r="A352" s="906"/>
      <c r="B352" s="631" t="s">
        <v>23</v>
      </c>
      <c r="C352" s="665" t="s">
        <v>2090</v>
      </c>
      <c r="D352" s="671" t="s">
        <v>3014</v>
      </c>
      <c r="E352" s="634" t="s">
        <v>11</v>
      </c>
      <c r="F352" s="640"/>
      <c r="G352" s="643"/>
      <c r="H352" s="643"/>
      <c r="I352" s="643"/>
      <c r="J352" s="636"/>
    </row>
    <row r="353" spans="1:10" ht="17.25" customHeight="1">
      <c r="A353" s="906"/>
      <c r="B353" s="631" t="s">
        <v>23</v>
      </c>
      <c r="C353" s="665" t="s">
        <v>2089</v>
      </c>
      <c r="D353" s="671" t="s">
        <v>3015</v>
      </c>
      <c r="E353" s="634" t="s">
        <v>11</v>
      </c>
      <c r="F353" s="640"/>
      <c r="G353" s="643"/>
      <c r="H353" s="643"/>
      <c r="I353" s="643"/>
      <c r="J353" s="636"/>
    </row>
    <row r="354" spans="1:10" ht="17.25" customHeight="1">
      <c r="A354" s="906"/>
      <c r="B354" s="631" t="s">
        <v>23</v>
      </c>
      <c r="C354" s="665" t="s">
        <v>2088</v>
      </c>
      <c r="D354" s="674"/>
      <c r="E354" s="634" t="s">
        <v>11</v>
      </c>
      <c r="F354" s="640"/>
      <c r="G354" s="643"/>
      <c r="H354" s="643"/>
      <c r="I354" s="643"/>
      <c r="J354" s="636"/>
    </row>
    <row r="355" spans="1:10" ht="17.25" customHeight="1">
      <c r="A355" s="906"/>
      <c r="B355" s="631" t="s">
        <v>23</v>
      </c>
      <c r="C355" s="665" t="s">
        <v>2087</v>
      </c>
      <c r="D355" s="674"/>
      <c r="E355" s="634" t="s">
        <v>11</v>
      </c>
      <c r="F355" s="640"/>
      <c r="G355" s="643"/>
      <c r="H355" s="643"/>
      <c r="I355" s="643"/>
      <c r="J355" s="636"/>
    </row>
    <row r="356" spans="1:10" ht="17.25" customHeight="1">
      <c r="A356" s="906"/>
      <c r="B356" s="631" t="s">
        <v>23</v>
      </c>
      <c r="C356" s="665" t="s">
        <v>2086</v>
      </c>
      <c r="D356" s="674"/>
      <c r="E356" s="634" t="s">
        <v>11</v>
      </c>
      <c r="F356" s="640"/>
      <c r="G356" s="643"/>
      <c r="H356" s="643"/>
      <c r="I356" s="643"/>
      <c r="J356" s="636"/>
    </row>
    <row r="357" spans="1:10" ht="17.25" customHeight="1">
      <c r="A357" s="906"/>
      <c r="B357" s="631" t="s">
        <v>23</v>
      </c>
      <c r="C357" s="665" t="s">
        <v>2085</v>
      </c>
      <c r="D357" s="674"/>
      <c r="E357" s="634" t="s">
        <v>11</v>
      </c>
      <c r="F357" s="640"/>
      <c r="G357" s="643"/>
      <c r="H357" s="643"/>
      <c r="I357" s="643"/>
      <c r="J357" s="636"/>
    </row>
    <row r="358" spans="1:10" ht="17.25" customHeight="1">
      <c r="A358" s="906"/>
      <c r="B358" s="631" t="s">
        <v>23</v>
      </c>
      <c r="C358" s="665" t="s">
        <v>2084</v>
      </c>
      <c r="D358" s="674"/>
      <c r="E358" s="634" t="s">
        <v>11</v>
      </c>
      <c r="F358" s="640"/>
      <c r="G358" s="643"/>
      <c r="H358" s="643"/>
      <c r="I358" s="643"/>
      <c r="J358" s="636"/>
    </row>
    <row r="359" spans="1:10" ht="17.25" customHeight="1">
      <c r="A359" s="906"/>
      <c r="B359" s="631" t="s">
        <v>23</v>
      </c>
      <c r="C359" s="665" t="s">
        <v>2083</v>
      </c>
      <c r="D359" s="674"/>
      <c r="E359" s="634" t="s">
        <v>11</v>
      </c>
      <c r="F359" s="640"/>
      <c r="G359" s="643"/>
      <c r="H359" s="643"/>
      <c r="I359" s="643"/>
      <c r="J359" s="636"/>
    </row>
    <row r="360" spans="1:10" ht="17.25" customHeight="1">
      <c r="A360" s="906"/>
      <c r="B360" s="631" t="s">
        <v>23</v>
      </c>
      <c r="C360" s="665" t="s">
        <v>2082</v>
      </c>
      <c r="D360" s="674"/>
      <c r="E360" s="634" t="s">
        <v>11</v>
      </c>
      <c r="F360" s="640"/>
      <c r="G360" s="643"/>
      <c r="H360" s="643"/>
      <c r="I360" s="643"/>
      <c r="J360" s="636"/>
    </row>
    <row r="361" spans="1:10">
      <c r="A361" s="906"/>
      <c r="B361" s="631" t="s">
        <v>23</v>
      </c>
      <c r="C361" s="665" t="s">
        <v>2081</v>
      </c>
      <c r="D361" s="671"/>
      <c r="E361" s="634" t="s">
        <v>11</v>
      </c>
      <c r="F361" s="640"/>
      <c r="G361" s="643"/>
      <c r="H361" s="643"/>
      <c r="I361" s="643"/>
      <c r="J361" s="636"/>
    </row>
    <row r="362" spans="1:10">
      <c r="A362" s="906"/>
      <c r="B362" s="631" t="s">
        <v>23</v>
      </c>
      <c r="C362" s="665" t="s">
        <v>2080</v>
      </c>
      <c r="D362" s="671"/>
      <c r="E362" s="634" t="s">
        <v>11</v>
      </c>
      <c r="F362" s="640"/>
      <c r="G362" s="643"/>
      <c r="H362" s="643"/>
      <c r="I362" s="643"/>
      <c r="J362" s="636"/>
    </row>
    <row r="363" spans="1:10">
      <c r="A363" s="906"/>
      <c r="B363" s="631" t="s">
        <v>23</v>
      </c>
      <c r="C363" s="665" t="s">
        <v>2079</v>
      </c>
      <c r="D363" s="671"/>
      <c r="E363" s="634" t="s">
        <v>11</v>
      </c>
      <c r="F363" s="640"/>
      <c r="G363" s="643"/>
      <c r="H363" s="643"/>
      <c r="I363" s="643"/>
      <c r="J363" s="675"/>
    </row>
    <row r="364" spans="1:10">
      <c r="A364" s="906"/>
      <c r="B364" s="631" t="s">
        <v>23</v>
      </c>
      <c r="C364" s="665" t="s">
        <v>2078</v>
      </c>
      <c r="D364" s="671"/>
      <c r="E364" s="634" t="s">
        <v>11</v>
      </c>
      <c r="F364" s="640"/>
      <c r="G364" s="643"/>
      <c r="H364" s="643"/>
      <c r="I364" s="643"/>
      <c r="J364" s="675"/>
    </row>
    <row r="365" spans="1:10">
      <c r="A365" s="906"/>
      <c r="B365" s="631" t="s">
        <v>23</v>
      </c>
      <c r="C365" s="665" t="s">
        <v>2077</v>
      </c>
      <c r="D365" s="671"/>
      <c r="E365" s="634" t="s">
        <v>11</v>
      </c>
      <c r="F365" s="640"/>
      <c r="G365" s="643"/>
      <c r="H365" s="643"/>
      <c r="I365" s="643"/>
      <c r="J365" s="675"/>
    </row>
    <row r="366" spans="1:10">
      <c r="A366" s="906"/>
      <c r="B366" s="631" t="s">
        <v>23</v>
      </c>
      <c r="C366" s="665" t="s">
        <v>2076</v>
      </c>
      <c r="D366" s="671"/>
      <c r="E366" s="634" t="s">
        <v>11</v>
      </c>
      <c r="F366" s="640"/>
      <c r="G366" s="643"/>
      <c r="H366" s="643"/>
      <c r="I366" s="643"/>
      <c r="J366" s="675"/>
    </row>
    <row r="367" spans="1:10">
      <c r="A367" s="906"/>
      <c r="B367" s="631" t="s">
        <v>23</v>
      </c>
      <c r="C367" s="665" t="s">
        <v>3018</v>
      </c>
      <c r="D367" s="671"/>
      <c r="E367" s="634" t="s">
        <v>11</v>
      </c>
      <c r="F367" s="640"/>
      <c r="G367" s="643"/>
      <c r="H367" s="643"/>
      <c r="I367" s="643"/>
      <c r="J367" s="675"/>
    </row>
    <row r="368" spans="1:10">
      <c r="A368" s="906"/>
      <c r="B368" s="631" t="s">
        <v>23</v>
      </c>
      <c r="C368" s="665" t="s">
        <v>3019</v>
      </c>
      <c r="D368" s="671"/>
      <c r="E368" s="634" t="s">
        <v>11</v>
      </c>
      <c r="F368" s="640"/>
      <c r="G368" s="643"/>
      <c r="H368" s="643"/>
      <c r="I368" s="643"/>
      <c r="J368" s="675"/>
    </row>
    <row r="369" spans="1:10">
      <c r="A369" s="905"/>
      <c r="B369" s="631" t="s">
        <v>23</v>
      </c>
      <c r="C369" s="665" t="s">
        <v>1759</v>
      </c>
      <c r="D369" s="671" t="s">
        <v>2913</v>
      </c>
      <c r="E369" s="634" t="s">
        <v>11</v>
      </c>
      <c r="F369" s="640"/>
      <c r="G369" s="643"/>
      <c r="H369" s="643"/>
      <c r="I369" s="643"/>
      <c r="J369" s="675"/>
    </row>
    <row r="370" spans="1:10" ht="18" customHeight="1">
      <c r="A370" s="915">
        <v>47</v>
      </c>
      <c r="B370" s="631" t="s">
        <v>23</v>
      </c>
      <c r="C370" s="664" t="s">
        <v>3020</v>
      </c>
      <c r="D370" s="668"/>
      <c r="E370" s="634" t="s">
        <v>11</v>
      </c>
      <c r="F370" s="640"/>
      <c r="G370" s="643" t="s">
        <v>3021</v>
      </c>
      <c r="H370" s="643"/>
      <c r="I370" s="643"/>
      <c r="J370" s="675"/>
    </row>
    <row r="371" spans="1:10">
      <c r="A371" s="905"/>
      <c r="B371" s="631" t="s">
        <v>23</v>
      </c>
      <c r="C371" s="665" t="s">
        <v>1759</v>
      </c>
      <c r="D371" s="671" t="s">
        <v>2913</v>
      </c>
      <c r="E371" s="634" t="s">
        <v>11</v>
      </c>
      <c r="F371" s="640"/>
      <c r="G371" s="643"/>
      <c r="H371" s="643"/>
      <c r="I371" s="643"/>
      <c r="J371" s="675"/>
    </row>
    <row r="372" spans="1:10">
      <c r="A372" s="907">
        <v>48</v>
      </c>
      <c r="B372" s="631" t="s">
        <v>23</v>
      </c>
      <c r="C372" s="664" t="s">
        <v>3022</v>
      </c>
      <c r="D372" s="673"/>
      <c r="E372" s="634" t="s">
        <v>11</v>
      </c>
      <c r="F372" s="640"/>
      <c r="G372" s="643"/>
      <c r="H372" s="636"/>
      <c r="I372" s="643" t="s">
        <v>1790</v>
      </c>
      <c r="J372" s="636"/>
    </row>
    <row r="373" spans="1:10">
      <c r="A373" s="907"/>
      <c r="B373" s="631" t="s">
        <v>23</v>
      </c>
      <c r="C373" s="667" t="s">
        <v>1758</v>
      </c>
      <c r="D373" s="668" t="s">
        <v>1438</v>
      </c>
      <c r="E373" s="634" t="s">
        <v>11</v>
      </c>
      <c r="F373" s="640"/>
      <c r="G373" s="643"/>
      <c r="H373" s="643"/>
      <c r="I373" s="643"/>
      <c r="J373" s="636"/>
    </row>
  </sheetData>
  <mergeCells count="49">
    <mergeCell ref="A372:A373"/>
    <mergeCell ref="A277:A278"/>
    <mergeCell ref="A279:A280"/>
    <mergeCell ref="A281:A289"/>
    <mergeCell ref="A290:A299"/>
    <mergeCell ref="A300:A369"/>
    <mergeCell ref="A370:A371"/>
    <mergeCell ref="A228:A276"/>
    <mergeCell ref="A164:A166"/>
    <mergeCell ref="A167:A169"/>
    <mergeCell ref="A170:A171"/>
    <mergeCell ref="A172:A174"/>
    <mergeCell ref="A175:A177"/>
    <mergeCell ref="A178:A179"/>
    <mergeCell ref="A180:A182"/>
    <mergeCell ref="A183:A185"/>
    <mergeCell ref="A186:A189"/>
    <mergeCell ref="A190:A208"/>
    <mergeCell ref="A209:A227"/>
    <mergeCell ref="A162:A163"/>
    <mergeCell ref="A132:A134"/>
    <mergeCell ref="A135:A137"/>
    <mergeCell ref="A138:A139"/>
    <mergeCell ref="A140:A142"/>
    <mergeCell ref="A143:A145"/>
    <mergeCell ref="A146:A147"/>
    <mergeCell ref="A148:A150"/>
    <mergeCell ref="A151:A153"/>
    <mergeCell ref="A154:A155"/>
    <mergeCell ref="A156:A158"/>
    <mergeCell ref="A159:A161"/>
    <mergeCell ref="A130:A131"/>
    <mergeCell ref="A21:A23"/>
    <mergeCell ref="A24:A26"/>
    <mergeCell ref="A27:A28"/>
    <mergeCell ref="A29:A31"/>
    <mergeCell ref="A32:A34"/>
    <mergeCell ref="A35:A38"/>
    <mergeCell ref="A39:A57"/>
    <mergeCell ref="A58:A76"/>
    <mergeCell ref="A77:A125"/>
    <mergeCell ref="A126:A127"/>
    <mergeCell ref="A128:A129"/>
    <mergeCell ref="A19:A20"/>
    <mergeCell ref="C1:D8"/>
    <mergeCell ref="A10:A12"/>
    <mergeCell ref="A13:A14"/>
    <mergeCell ref="A15:A16"/>
    <mergeCell ref="A17:A18"/>
  </mergeCells>
  <phoneticPr fontId="2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454"/>
  <sheetViews>
    <sheetView topLeftCell="A445" zoomScale="85" zoomScaleNormal="85" workbookViewId="0">
      <selection activeCell="G12" sqref="G12"/>
    </sheetView>
  </sheetViews>
  <sheetFormatPr defaultColWidth="9" defaultRowHeight="16.5"/>
  <cols>
    <col min="1" max="1" width="5.375" style="117" customWidth="1"/>
    <col min="2" max="2" width="9.5" style="117" customWidth="1"/>
    <col min="3" max="3" width="58.375" style="117" bestFit="1" customWidth="1"/>
    <col min="4" max="4" width="21.125" style="117" customWidth="1"/>
    <col min="5" max="5" width="13.625" style="117" customWidth="1"/>
    <col min="6" max="6" width="16" style="117" customWidth="1"/>
    <col min="7" max="7" width="33.375" style="117" customWidth="1"/>
    <col min="8" max="8" width="19.125" style="117" customWidth="1"/>
    <col min="9" max="9" width="121.125" style="116" customWidth="1"/>
    <col min="10" max="10" width="9" style="116" customWidth="1"/>
    <col min="11" max="256" width="9" style="117" customWidth="1"/>
    <col min="257" max="16384" width="9" style="124"/>
  </cols>
  <sheetData>
    <row r="1" spans="1:10" ht="27">
      <c r="A1" s="606"/>
      <c r="B1" s="607"/>
      <c r="C1" s="908" t="s">
        <v>3023</v>
      </c>
      <c r="D1" s="909"/>
      <c r="E1" s="652"/>
      <c r="F1" s="609" t="s">
        <v>5</v>
      </c>
      <c r="G1" s="436"/>
      <c r="H1" s="435"/>
      <c r="I1" s="434"/>
    </row>
    <row r="2" spans="1:10" ht="27">
      <c r="A2" s="606"/>
      <c r="B2" s="607"/>
      <c r="C2" s="910"/>
      <c r="D2" s="911"/>
      <c r="E2" s="653" t="s">
        <v>6</v>
      </c>
      <c r="F2" s="611">
        <f>COUNTIF(E11:E300,"Not POR")</f>
        <v>0</v>
      </c>
      <c r="G2" s="612"/>
      <c r="H2" s="118"/>
      <c r="I2" s="119"/>
    </row>
    <row r="3" spans="1:10" ht="27">
      <c r="A3" s="606"/>
      <c r="B3" s="607"/>
      <c r="C3" s="910"/>
      <c r="D3" s="911"/>
      <c r="E3" s="654" t="s">
        <v>8</v>
      </c>
      <c r="F3" s="611">
        <f>COUNTIF(E11:E300,"CHN validation")</f>
        <v>0</v>
      </c>
      <c r="G3" s="612"/>
      <c r="H3" s="118"/>
      <c r="I3" s="119"/>
    </row>
    <row r="4" spans="1:10" ht="27">
      <c r="A4" s="606"/>
      <c r="B4" s="607"/>
      <c r="C4" s="910"/>
      <c r="D4" s="911"/>
      <c r="E4" s="655" t="s">
        <v>9</v>
      </c>
      <c r="F4" s="611">
        <f>COUNTIF(E11:E300,"New Item")</f>
        <v>0</v>
      </c>
      <c r="G4" s="612"/>
      <c r="H4" s="118"/>
      <c r="I4" s="119"/>
    </row>
    <row r="5" spans="1:10">
      <c r="A5" s="516"/>
      <c r="B5" s="607"/>
      <c r="C5" s="910"/>
      <c r="D5" s="911"/>
      <c r="E5" s="656" t="s">
        <v>7</v>
      </c>
      <c r="F5" s="611">
        <f>COUNTIF(E11:E300,"Pending update")</f>
        <v>0</v>
      </c>
      <c r="G5" s="616"/>
      <c r="H5" s="617"/>
      <c r="I5" s="657"/>
    </row>
    <row r="6" spans="1:10" ht="27">
      <c r="A6" s="606"/>
      <c r="B6" s="607"/>
      <c r="C6" s="910"/>
      <c r="D6" s="911"/>
      <c r="E6" s="658" t="s">
        <v>10</v>
      </c>
      <c r="F6" s="611">
        <f>COUNTIF(E11:E300,"Modified")</f>
        <v>0</v>
      </c>
      <c r="G6" s="612"/>
      <c r="H6" s="118"/>
      <c r="I6" s="119"/>
    </row>
    <row r="7" spans="1:10" ht="27">
      <c r="A7" s="606"/>
      <c r="B7" s="607"/>
      <c r="C7" s="910"/>
      <c r="D7" s="911"/>
      <c r="E7" s="659" t="s">
        <v>11</v>
      </c>
      <c r="F7" s="611">
        <f>COUNTIF(E11:E300,"Ready")</f>
        <v>290</v>
      </c>
      <c r="G7" s="612"/>
      <c r="H7" s="118"/>
      <c r="I7" s="119"/>
    </row>
    <row r="8" spans="1:10" ht="27.75" thickBot="1">
      <c r="A8" s="621"/>
      <c r="B8" s="660"/>
      <c r="C8" s="910"/>
      <c r="D8" s="912"/>
      <c r="E8" s="661" t="s">
        <v>12</v>
      </c>
      <c r="F8" s="611">
        <f>COUNTIF(E11:E300,"Not ready")</f>
        <v>0</v>
      </c>
      <c r="G8" s="624"/>
      <c r="H8" s="625"/>
      <c r="I8" s="120"/>
    </row>
    <row r="9" spans="1:10" ht="31.5">
      <c r="A9" s="439" t="s">
        <v>13</v>
      </c>
      <c r="B9" s="662" t="s">
        <v>14</v>
      </c>
      <c r="C9" s="676" t="s">
        <v>2894</v>
      </c>
      <c r="D9" s="122" t="s">
        <v>190</v>
      </c>
      <c r="E9" s="630" t="s">
        <v>17</v>
      </c>
      <c r="F9" s="630" t="s">
        <v>18</v>
      </c>
      <c r="G9" s="123" t="s">
        <v>451</v>
      </c>
      <c r="H9" s="123" t="s">
        <v>452</v>
      </c>
      <c r="I9" s="121" t="s">
        <v>1437</v>
      </c>
      <c r="J9" s="123" t="s">
        <v>2074</v>
      </c>
    </row>
    <row r="10" spans="1:10" ht="15.75" customHeight="1">
      <c r="A10" s="897">
        <v>1</v>
      </c>
      <c r="B10" s="677" t="s">
        <v>23</v>
      </c>
      <c r="C10" s="664" t="s">
        <v>2147</v>
      </c>
      <c r="D10" s="671"/>
      <c r="E10" s="634" t="s">
        <v>11</v>
      </c>
      <c r="F10" s="635"/>
      <c r="G10" s="596"/>
      <c r="H10" s="596"/>
      <c r="I10" s="438" t="s">
        <v>3024</v>
      </c>
      <c r="J10" s="636"/>
    </row>
    <row r="11" spans="1:10">
      <c r="A11" s="897"/>
      <c r="B11" s="677" t="s">
        <v>23</v>
      </c>
      <c r="C11" s="637" t="s">
        <v>2707</v>
      </c>
      <c r="D11" s="671"/>
      <c r="E11" s="634" t="s">
        <v>11</v>
      </c>
      <c r="F11" s="635"/>
      <c r="G11" s="596"/>
      <c r="H11" s="596"/>
      <c r="I11" s="438"/>
      <c r="J11" s="636"/>
    </row>
    <row r="12" spans="1:10">
      <c r="A12" s="897"/>
      <c r="B12" s="677" t="s">
        <v>23</v>
      </c>
      <c r="C12" s="637" t="s">
        <v>1759</v>
      </c>
      <c r="D12" s="671" t="s">
        <v>2913</v>
      </c>
      <c r="E12" s="634" t="s">
        <v>11</v>
      </c>
      <c r="F12" s="635"/>
      <c r="G12" s="596"/>
      <c r="H12" s="596"/>
      <c r="I12" s="438"/>
      <c r="J12" s="636"/>
    </row>
    <row r="13" spans="1:10">
      <c r="A13" s="915">
        <v>2</v>
      </c>
      <c r="B13" s="677" t="s">
        <v>23</v>
      </c>
      <c r="C13" s="664" t="s">
        <v>2146</v>
      </c>
      <c r="D13" s="671"/>
      <c r="E13" s="634" t="s">
        <v>11</v>
      </c>
      <c r="F13" s="635"/>
      <c r="G13" s="596"/>
      <c r="H13" s="596" t="s">
        <v>2073</v>
      </c>
      <c r="I13" s="438"/>
      <c r="J13" s="636"/>
    </row>
    <row r="14" spans="1:10">
      <c r="A14" s="905"/>
      <c r="B14" s="677" t="s">
        <v>23</v>
      </c>
      <c r="C14" s="637" t="s">
        <v>1759</v>
      </c>
      <c r="D14" s="671" t="s">
        <v>2913</v>
      </c>
      <c r="E14" s="634" t="s">
        <v>11</v>
      </c>
      <c r="F14" s="635"/>
      <c r="G14" s="596"/>
      <c r="H14" s="596"/>
      <c r="I14" s="669"/>
      <c r="J14" s="636"/>
    </row>
    <row r="15" spans="1:10">
      <c r="A15" s="915">
        <v>3</v>
      </c>
      <c r="B15" s="677" t="s">
        <v>23</v>
      </c>
      <c r="C15" s="664" t="s">
        <v>2896</v>
      </c>
      <c r="D15" s="671"/>
      <c r="E15" s="634" t="s">
        <v>11</v>
      </c>
      <c r="F15" s="635"/>
      <c r="G15" s="596" t="s">
        <v>2073</v>
      </c>
      <c r="H15" s="596"/>
      <c r="I15" s="669"/>
      <c r="J15" s="636"/>
    </row>
    <row r="16" spans="1:10">
      <c r="A16" s="905"/>
      <c r="B16" s="677" t="s">
        <v>23</v>
      </c>
      <c r="C16" s="638" t="s">
        <v>3003</v>
      </c>
      <c r="D16" s="671" t="s">
        <v>2913</v>
      </c>
      <c r="E16" s="634" t="s">
        <v>11</v>
      </c>
      <c r="F16" s="635"/>
      <c r="G16" s="596"/>
      <c r="H16" s="596"/>
      <c r="I16" s="669"/>
      <c r="J16" s="636"/>
    </row>
    <row r="17" spans="1:10" ht="13.5" customHeight="1">
      <c r="A17" s="915">
        <v>4</v>
      </c>
      <c r="B17" s="677" t="s">
        <v>23</v>
      </c>
      <c r="C17" s="664" t="s">
        <v>3025</v>
      </c>
      <c r="D17" s="671"/>
      <c r="E17" s="634" t="s">
        <v>11</v>
      </c>
      <c r="F17" s="635"/>
      <c r="G17" s="678" t="s">
        <v>3026</v>
      </c>
      <c r="H17" s="596"/>
      <c r="I17" s="669" t="s">
        <v>3027</v>
      </c>
      <c r="J17" s="636"/>
    </row>
    <row r="18" spans="1:10">
      <c r="A18" s="906"/>
      <c r="B18" s="677" t="s">
        <v>23</v>
      </c>
      <c r="C18" s="637" t="s">
        <v>2069</v>
      </c>
      <c r="D18" s="671" t="s">
        <v>3028</v>
      </c>
      <c r="E18" s="634" t="s">
        <v>11</v>
      </c>
      <c r="F18" s="635"/>
      <c r="G18" s="438"/>
      <c r="H18" s="596"/>
      <c r="I18" s="669"/>
      <c r="J18" s="636"/>
    </row>
    <row r="19" spans="1:10">
      <c r="A19" s="906"/>
      <c r="B19" s="677" t="s">
        <v>23</v>
      </c>
      <c r="C19" s="637" t="s">
        <v>2068</v>
      </c>
      <c r="D19" s="671" t="s">
        <v>3028</v>
      </c>
      <c r="E19" s="634" t="s">
        <v>11</v>
      </c>
      <c r="F19" s="635"/>
      <c r="G19" s="596"/>
      <c r="H19" s="596"/>
      <c r="I19" s="669"/>
      <c r="J19" s="636"/>
    </row>
    <row r="20" spans="1:10">
      <c r="A20" s="906"/>
      <c r="B20" s="677" t="s">
        <v>23</v>
      </c>
      <c r="C20" s="637" t="s">
        <v>2067</v>
      </c>
      <c r="D20" s="671" t="s">
        <v>3028</v>
      </c>
      <c r="E20" s="634" t="s">
        <v>11</v>
      </c>
      <c r="F20" s="635"/>
      <c r="G20" s="596"/>
      <c r="H20" s="596"/>
      <c r="I20" s="669"/>
      <c r="J20" s="636"/>
    </row>
    <row r="21" spans="1:10" ht="17.25" customHeight="1">
      <c r="A21" s="906"/>
      <c r="B21" s="677" t="s">
        <v>23</v>
      </c>
      <c r="C21" s="637" t="s">
        <v>2066</v>
      </c>
      <c r="D21" s="671" t="s">
        <v>3028</v>
      </c>
      <c r="E21" s="634" t="s">
        <v>11</v>
      </c>
      <c r="F21" s="635"/>
      <c r="G21" s="639"/>
      <c r="H21" s="596"/>
      <c r="I21" s="643"/>
      <c r="J21" s="636"/>
    </row>
    <row r="22" spans="1:10">
      <c r="A22" s="905"/>
      <c r="B22" s="677" t="s">
        <v>23</v>
      </c>
      <c r="C22" s="637" t="s">
        <v>1759</v>
      </c>
      <c r="D22" s="671" t="s">
        <v>2913</v>
      </c>
      <c r="E22" s="634" t="s">
        <v>11</v>
      </c>
      <c r="F22" s="635"/>
      <c r="G22" s="596"/>
      <c r="H22" s="596"/>
      <c r="I22" s="669"/>
      <c r="J22" s="636"/>
    </row>
    <row r="23" spans="1:10" ht="16.5" customHeight="1">
      <c r="A23" s="915">
        <v>5</v>
      </c>
      <c r="B23" s="677" t="s">
        <v>23</v>
      </c>
      <c r="C23" s="664" t="s">
        <v>3029</v>
      </c>
      <c r="D23" s="671"/>
      <c r="E23" s="634" t="s">
        <v>11</v>
      </c>
      <c r="F23" s="635"/>
      <c r="G23" s="596"/>
      <c r="H23" s="596"/>
      <c r="I23" s="670"/>
      <c r="J23" s="636"/>
    </row>
    <row r="24" spans="1:10" ht="18" customHeight="1">
      <c r="A24" s="906"/>
      <c r="B24" s="677" t="s">
        <v>23</v>
      </c>
      <c r="C24" s="637" t="s">
        <v>2065</v>
      </c>
      <c r="D24" s="671" t="s">
        <v>3030</v>
      </c>
      <c r="E24" s="634" t="s">
        <v>11</v>
      </c>
      <c r="F24" s="640"/>
      <c r="G24" s="639"/>
      <c r="H24" s="596"/>
      <c r="I24" s="670"/>
      <c r="J24" s="636"/>
    </row>
    <row r="25" spans="1:10">
      <c r="A25" s="906"/>
      <c r="B25" s="677" t="s">
        <v>23</v>
      </c>
      <c r="C25" s="637" t="s">
        <v>2064</v>
      </c>
      <c r="D25" s="671" t="s">
        <v>3031</v>
      </c>
      <c r="E25" s="634" t="s">
        <v>11</v>
      </c>
      <c r="F25" s="640"/>
      <c r="G25" s="596"/>
      <c r="H25" s="596"/>
      <c r="I25" s="670"/>
      <c r="J25" s="636"/>
    </row>
    <row r="26" spans="1:10" ht="16.5" customHeight="1">
      <c r="A26" s="906"/>
      <c r="B26" s="677" t="s">
        <v>23</v>
      </c>
      <c r="C26" s="637" t="s">
        <v>2063</v>
      </c>
      <c r="D26" s="671" t="s">
        <v>3030</v>
      </c>
      <c r="E26" s="634" t="s">
        <v>11</v>
      </c>
      <c r="F26" s="640"/>
      <c r="G26" s="596"/>
      <c r="H26" s="596"/>
      <c r="I26" s="670"/>
      <c r="J26" s="636"/>
    </row>
    <row r="27" spans="1:10">
      <c r="A27" s="906"/>
      <c r="B27" s="677" t="s">
        <v>23</v>
      </c>
      <c r="C27" s="637" t="s">
        <v>2062</v>
      </c>
      <c r="D27" s="671" t="s">
        <v>3031</v>
      </c>
      <c r="E27" s="634" t="s">
        <v>11</v>
      </c>
      <c r="F27" s="640"/>
      <c r="G27" s="596"/>
      <c r="H27" s="596"/>
      <c r="I27" s="670"/>
      <c r="J27" s="636"/>
    </row>
    <row r="28" spans="1:10">
      <c r="A28" s="905"/>
      <c r="B28" s="677" t="s">
        <v>23</v>
      </c>
      <c r="C28" s="637" t="s">
        <v>1759</v>
      </c>
      <c r="D28" s="671" t="s">
        <v>2913</v>
      </c>
      <c r="E28" s="634" t="s">
        <v>11</v>
      </c>
      <c r="F28" s="640"/>
      <c r="G28" s="596"/>
      <c r="H28" s="596"/>
      <c r="I28" s="670"/>
      <c r="J28" s="636"/>
    </row>
    <row r="29" spans="1:10" ht="14.25" customHeight="1">
      <c r="A29" s="915">
        <v>6</v>
      </c>
      <c r="B29" s="677" t="s">
        <v>23</v>
      </c>
      <c r="C29" s="664" t="s">
        <v>3032</v>
      </c>
      <c r="D29" s="671"/>
      <c r="E29" s="634" t="s">
        <v>11</v>
      </c>
      <c r="F29" s="640"/>
      <c r="G29" s="596"/>
      <c r="H29" s="596"/>
      <c r="I29" s="672" t="s">
        <v>3033</v>
      </c>
      <c r="J29" s="636"/>
    </row>
    <row r="30" spans="1:10">
      <c r="A30" s="906"/>
      <c r="B30" s="677" t="s">
        <v>23</v>
      </c>
      <c r="C30" s="637" t="s">
        <v>1439</v>
      </c>
      <c r="D30" s="671" t="s">
        <v>3034</v>
      </c>
      <c r="E30" s="634" t="s">
        <v>11</v>
      </c>
      <c r="F30" s="640"/>
      <c r="G30" s="596"/>
      <c r="H30" s="596"/>
      <c r="I30" s="670"/>
      <c r="J30" s="636"/>
    </row>
    <row r="31" spans="1:10">
      <c r="A31" s="906"/>
      <c r="B31" s="677" t="s">
        <v>23</v>
      </c>
      <c r="C31" s="637" t="s">
        <v>1440</v>
      </c>
      <c r="D31" s="671" t="s">
        <v>2918</v>
      </c>
      <c r="E31" s="634" t="s">
        <v>11</v>
      </c>
      <c r="F31" s="640"/>
      <c r="G31" s="596"/>
      <c r="H31" s="596"/>
      <c r="I31" s="670"/>
      <c r="J31" s="636"/>
    </row>
    <row r="32" spans="1:10">
      <c r="A32" s="906"/>
      <c r="B32" s="677" t="s">
        <v>23</v>
      </c>
      <c r="C32" s="637" t="s">
        <v>2061</v>
      </c>
      <c r="D32" s="671"/>
      <c r="E32" s="634" t="s">
        <v>11</v>
      </c>
      <c r="F32" s="640"/>
      <c r="G32" s="596"/>
      <c r="H32" s="596"/>
      <c r="I32" s="670"/>
      <c r="J32" s="636"/>
    </row>
    <row r="33" spans="1:10">
      <c r="A33" s="906"/>
      <c r="B33" s="677" t="s">
        <v>23</v>
      </c>
      <c r="C33" s="637" t="s">
        <v>2060</v>
      </c>
      <c r="D33" s="671"/>
      <c r="E33" s="634" t="s">
        <v>11</v>
      </c>
      <c r="F33" s="640"/>
      <c r="G33" s="596"/>
      <c r="H33" s="596"/>
      <c r="I33" s="670"/>
      <c r="J33" s="636"/>
    </row>
    <row r="34" spans="1:10">
      <c r="A34" s="906"/>
      <c r="B34" s="677" t="s">
        <v>23</v>
      </c>
      <c r="C34" s="637" t="s">
        <v>2059</v>
      </c>
      <c r="D34" s="671"/>
      <c r="E34" s="634" t="s">
        <v>11</v>
      </c>
      <c r="F34" s="640"/>
      <c r="G34" s="596"/>
      <c r="H34" s="596"/>
      <c r="I34" s="670"/>
      <c r="J34" s="636"/>
    </row>
    <row r="35" spans="1:10">
      <c r="A35" s="906"/>
      <c r="B35" s="677" t="s">
        <v>23</v>
      </c>
      <c r="C35" s="637" t="s">
        <v>2058</v>
      </c>
      <c r="D35" s="671"/>
      <c r="E35" s="634" t="s">
        <v>11</v>
      </c>
      <c r="F35" s="640"/>
      <c r="G35" s="596"/>
      <c r="H35" s="596"/>
      <c r="I35" s="670"/>
      <c r="J35" s="636"/>
    </row>
    <row r="36" spans="1:10">
      <c r="A36" s="906"/>
      <c r="B36" s="677" t="s">
        <v>23</v>
      </c>
      <c r="C36" s="637" t="s">
        <v>2057</v>
      </c>
      <c r="D36" s="671"/>
      <c r="E36" s="634" t="s">
        <v>11</v>
      </c>
      <c r="F36" s="640"/>
      <c r="G36" s="596"/>
      <c r="H36" s="596"/>
      <c r="I36" s="670"/>
      <c r="J36" s="636"/>
    </row>
    <row r="37" spans="1:10">
      <c r="A37" s="906"/>
      <c r="B37" s="677" t="s">
        <v>23</v>
      </c>
      <c r="C37" s="637" t="s">
        <v>2056</v>
      </c>
      <c r="D37" s="671"/>
      <c r="E37" s="634" t="s">
        <v>11</v>
      </c>
      <c r="F37" s="640"/>
      <c r="G37" s="596"/>
      <c r="H37" s="596"/>
      <c r="I37" s="670"/>
      <c r="J37" s="636"/>
    </row>
    <row r="38" spans="1:10">
      <c r="A38" s="906"/>
      <c r="B38" s="677" t="s">
        <v>23</v>
      </c>
      <c r="C38" s="637" t="s">
        <v>2055</v>
      </c>
      <c r="D38" s="671"/>
      <c r="E38" s="634" t="s">
        <v>11</v>
      </c>
      <c r="F38" s="640"/>
      <c r="G38" s="596"/>
      <c r="H38" s="596"/>
      <c r="I38" s="670"/>
      <c r="J38" s="636"/>
    </row>
    <row r="39" spans="1:10">
      <c r="A39" s="906"/>
      <c r="B39" s="677" t="s">
        <v>23</v>
      </c>
      <c r="C39" s="637" t="s">
        <v>2054</v>
      </c>
      <c r="D39" s="671"/>
      <c r="E39" s="634" t="s">
        <v>11</v>
      </c>
      <c r="F39" s="640"/>
      <c r="G39" s="596"/>
      <c r="H39" s="596"/>
      <c r="I39" s="670"/>
      <c r="J39" s="636"/>
    </row>
    <row r="40" spans="1:10">
      <c r="A40" s="906"/>
      <c r="B40" s="677" t="s">
        <v>23</v>
      </c>
      <c r="C40" s="637" t="s">
        <v>2053</v>
      </c>
      <c r="D40" s="671"/>
      <c r="E40" s="634" t="s">
        <v>11</v>
      </c>
      <c r="F40" s="640"/>
      <c r="G40" s="596"/>
      <c r="H40" s="596"/>
      <c r="I40" s="670"/>
      <c r="J40" s="636"/>
    </row>
    <row r="41" spans="1:10">
      <c r="A41" s="906"/>
      <c r="B41" s="677" t="s">
        <v>23</v>
      </c>
      <c r="C41" s="637" t="s">
        <v>2052</v>
      </c>
      <c r="D41" s="671"/>
      <c r="E41" s="634" t="s">
        <v>11</v>
      </c>
      <c r="F41" s="640"/>
      <c r="G41" s="596"/>
      <c r="H41" s="596"/>
      <c r="I41" s="670"/>
      <c r="J41" s="636"/>
    </row>
    <row r="42" spans="1:10">
      <c r="A42" s="906"/>
      <c r="B42" s="677" t="s">
        <v>23</v>
      </c>
      <c r="C42" s="637" t="s">
        <v>2051</v>
      </c>
      <c r="D42" s="671"/>
      <c r="E42" s="634" t="s">
        <v>11</v>
      </c>
      <c r="F42" s="640"/>
      <c r="G42" s="596"/>
      <c r="H42" s="596"/>
      <c r="I42" s="670"/>
      <c r="J42" s="636"/>
    </row>
    <row r="43" spans="1:10">
      <c r="A43" s="906"/>
      <c r="B43" s="677" t="s">
        <v>23</v>
      </c>
      <c r="C43" s="637" t="s">
        <v>2050</v>
      </c>
      <c r="D43" s="671"/>
      <c r="E43" s="634" t="s">
        <v>11</v>
      </c>
      <c r="F43" s="640"/>
      <c r="G43" s="596"/>
      <c r="H43" s="596"/>
      <c r="I43" s="670"/>
      <c r="J43" s="636"/>
    </row>
    <row r="44" spans="1:10">
      <c r="A44" s="906"/>
      <c r="B44" s="677" t="s">
        <v>23</v>
      </c>
      <c r="C44" s="637" t="s">
        <v>2049</v>
      </c>
      <c r="D44" s="671"/>
      <c r="E44" s="634" t="s">
        <v>11</v>
      </c>
      <c r="F44" s="640"/>
      <c r="G44" s="596"/>
      <c r="H44" s="596"/>
      <c r="I44" s="670"/>
      <c r="J44" s="636"/>
    </row>
    <row r="45" spans="1:10">
      <c r="A45" s="906"/>
      <c r="B45" s="677" t="s">
        <v>23</v>
      </c>
      <c r="C45" s="637" t="s">
        <v>2828</v>
      </c>
      <c r="D45" s="671"/>
      <c r="E45" s="634" t="s">
        <v>11</v>
      </c>
      <c r="F45" s="640"/>
      <c r="G45" s="596"/>
      <c r="H45" s="596"/>
      <c r="I45" s="670"/>
      <c r="J45" s="636"/>
    </row>
    <row r="46" spans="1:10">
      <c r="A46" s="906"/>
      <c r="B46" s="677" t="s">
        <v>23</v>
      </c>
      <c r="C46" s="637" t="s">
        <v>2829</v>
      </c>
      <c r="D46" s="671"/>
      <c r="E46" s="634" t="s">
        <v>11</v>
      </c>
      <c r="F46" s="640"/>
      <c r="G46" s="596"/>
      <c r="H46" s="596"/>
      <c r="I46" s="670"/>
      <c r="J46" s="636"/>
    </row>
    <row r="47" spans="1:10">
      <c r="A47" s="906"/>
      <c r="B47" s="677" t="s">
        <v>23</v>
      </c>
      <c r="C47" s="637" t="s">
        <v>2048</v>
      </c>
      <c r="D47" s="671" t="s">
        <v>3034</v>
      </c>
      <c r="E47" s="634" t="s">
        <v>11</v>
      </c>
      <c r="F47" s="640"/>
      <c r="G47" s="596"/>
      <c r="H47" s="596"/>
      <c r="I47" s="670"/>
      <c r="J47" s="636"/>
    </row>
    <row r="48" spans="1:10">
      <c r="A48" s="906"/>
      <c r="B48" s="677" t="s">
        <v>23</v>
      </c>
      <c r="C48" s="637" t="s">
        <v>2047</v>
      </c>
      <c r="D48" s="671" t="s">
        <v>2918</v>
      </c>
      <c r="E48" s="634" t="s">
        <v>11</v>
      </c>
      <c r="F48" s="640"/>
      <c r="G48" s="596"/>
      <c r="H48" s="596"/>
      <c r="I48" s="670"/>
      <c r="J48" s="636"/>
    </row>
    <row r="49" spans="1:10">
      <c r="A49" s="906"/>
      <c r="B49" s="677" t="s">
        <v>23</v>
      </c>
      <c r="C49" s="637" t="s">
        <v>2046</v>
      </c>
      <c r="D49" s="671" t="s">
        <v>262</v>
      </c>
      <c r="E49" s="634" t="s">
        <v>11</v>
      </c>
      <c r="F49" s="640"/>
      <c r="G49" s="596"/>
      <c r="H49" s="596"/>
      <c r="I49" s="670"/>
      <c r="J49" s="636"/>
    </row>
    <row r="50" spans="1:10">
      <c r="A50" s="906"/>
      <c r="B50" s="677" t="s">
        <v>23</v>
      </c>
      <c r="C50" s="637" t="s">
        <v>2045</v>
      </c>
      <c r="D50" s="671" t="s">
        <v>262</v>
      </c>
      <c r="E50" s="634" t="s">
        <v>11</v>
      </c>
      <c r="F50" s="640"/>
      <c r="G50" s="596"/>
      <c r="H50" s="596"/>
      <c r="I50" s="670"/>
      <c r="J50" s="636"/>
    </row>
    <row r="51" spans="1:10">
      <c r="A51" s="906"/>
      <c r="B51" s="677" t="s">
        <v>23</v>
      </c>
      <c r="C51" s="637" t="s">
        <v>2044</v>
      </c>
      <c r="D51" s="671" t="s">
        <v>262</v>
      </c>
      <c r="E51" s="634" t="s">
        <v>11</v>
      </c>
      <c r="F51" s="640"/>
      <c r="G51" s="596"/>
      <c r="H51" s="596"/>
      <c r="I51" s="670"/>
      <c r="J51" s="636"/>
    </row>
    <row r="52" spans="1:10">
      <c r="A52" s="906"/>
      <c r="B52" s="677" t="s">
        <v>23</v>
      </c>
      <c r="C52" s="637" t="s">
        <v>2043</v>
      </c>
      <c r="D52" s="671" t="s">
        <v>262</v>
      </c>
      <c r="E52" s="634" t="s">
        <v>11</v>
      </c>
      <c r="F52" s="640"/>
      <c r="G52" s="596"/>
      <c r="H52" s="596"/>
      <c r="I52" s="670"/>
      <c r="J52" s="636"/>
    </row>
    <row r="53" spans="1:10">
      <c r="A53" s="906"/>
      <c r="B53" s="677" t="s">
        <v>23</v>
      </c>
      <c r="C53" s="637" t="s">
        <v>2042</v>
      </c>
      <c r="D53" s="671" t="s">
        <v>262</v>
      </c>
      <c r="E53" s="634" t="s">
        <v>11</v>
      </c>
      <c r="F53" s="640"/>
      <c r="G53" s="596"/>
      <c r="H53" s="596"/>
      <c r="I53" s="670"/>
      <c r="J53" s="636"/>
    </row>
    <row r="54" spans="1:10">
      <c r="A54" s="906"/>
      <c r="B54" s="677" t="s">
        <v>23</v>
      </c>
      <c r="C54" s="637" t="s">
        <v>2041</v>
      </c>
      <c r="D54" s="671" t="s">
        <v>262</v>
      </c>
      <c r="E54" s="634" t="s">
        <v>11</v>
      </c>
      <c r="F54" s="640"/>
      <c r="G54" s="596"/>
      <c r="H54" s="596"/>
      <c r="I54" s="670"/>
      <c r="J54" s="636"/>
    </row>
    <row r="55" spans="1:10">
      <c r="A55" s="906"/>
      <c r="B55" s="677" t="s">
        <v>23</v>
      </c>
      <c r="C55" s="637" t="s">
        <v>2040</v>
      </c>
      <c r="D55" s="671" t="s">
        <v>262</v>
      </c>
      <c r="E55" s="634" t="s">
        <v>11</v>
      </c>
      <c r="F55" s="640"/>
      <c r="G55" s="596"/>
      <c r="H55" s="596"/>
      <c r="I55" s="670"/>
      <c r="J55" s="636"/>
    </row>
    <row r="56" spans="1:10">
      <c r="A56" s="906"/>
      <c r="B56" s="677" t="s">
        <v>23</v>
      </c>
      <c r="C56" s="637" t="s">
        <v>2039</v>
      </c>
      <c r="D56" s="671" t="s">
        <v>262</v>
      </c>
      <c r="E56" s="634" t="s">
        <v>11</v>
      </c>
      <c r="F56" s="640"/>
      <c r="G56" s="596"/>
      <c r="H56" s="596"/>
      <c r="I56" s="670"/>
      <c r="J56" s="636"/>
    </row>
    <row r="57" spans="1:10">
      <c r="A57" s="906"/>
      <c r="B57" s="677" t="s">
        <v>23</v>
      </c>
      <c r="C57" s="637" t="s">
        <v>2038</v>
      </c>
      <c r="D57" s="671" t="s">
        <v>262</v>
      </c>
      <c r="E57" s="634" t="s">
        <v>11</v>
      </c>
      <c r="F57" s="640"/>
      <c r="G57" s="596"/>
      <c r="H57" s="596"/>
      <c r="I57" s="670"/>
      <c r="J57" s="636"/>
    </row>
    <row r="58" spans="1:10">
      <c r="A58" s="906"/>
      <c r="B58" s="677" t="s">
        <v>23</v>
      </c>
      <c r="C58" s="637" t="s">
        <v>2037</v>
      </c>
      <c r="D58" s="671" t="s">
        <v>262</v>
      </c>
      <c r="E58" s="634" t="s">
        <v>11</v>
      </c>
      <c r="F58" s="640"/>
      <c r="G58" s="596"/>
      <c r="H58" s="596"/>
      <c r="I58" s="670"/>
      <c r="J58" s="636"/>
    </row>
    <row r="59" spans="1:10">
      <c r="A59" s="906"/>
      <c r="B59" s="677" t="s">
        <v>23</v>
      </c>
      <c r="C59" s="637" t="s">
        <v>2036</v>
      </c>
      <c r="D59" s="671" t="s">
        <v>262</v>
      </c>
      <c r="E59" s="634" t="s">
        <v>11</v>
      </c>
      <c r="F59" s="640"/>
      <c r="G59" s="596"/>
      <c r="H59" s="596"/>
      <c r="I59" s="670"/>
      <c r="J59" s="636"/>
    </row>
    <row r="60" spans="1:10">
      <c r="A60" s="906"/>
      <c r="B60" s="677" t="s">
        <v>23</v>
      </c>
      <c r="C60" s="637" t="s">
        <v>2035</v>
      </c>
      <c r="D60" s="671" t="s">
        <v>262</v>
      </c>
      <c r="E60" s="634" t="s">
        <v>11</v>
      </c>
      <c r="F60" s="640"/>
      <c r="G60" s="596"/>
      <c r="H60" s="596"/>
      <c r="I60" s="670"/>
      <c r="J60" s="636"/>
    </row>
    <row r="61" spans="1:10">
      <c r="A61" s="906"/>
      <c r="B61" s="677" t="s">
        <v>23</v>
      </c>
      <c r="C61" s="637" t="s">
        <v>2034</v>
      </c>
      <c r="D61" s="671" t="s">
        <v>262</v>
      </c>
      <c r="E61" s="634" t="s">
        <v>11</v>
      </c>
      <c r="F61" s="640"/>
      <c r="G61" s="596"/>
      <c r="H61" s="596"/>
      <c r="I61" s="670"/>
      <c r="J61" s="636"/>
    </row>
    <row r="62" spans="1:10">
      <c r="A62" s="906"/>
      <c r="B62" s="677" t="s">
        <v>23</v>
      </c>
      <c r="C62" s="637" t="s">
        <v>2830</v>
      </c>
      <c r="D62" s="671" t="s">
        <v>262</v>
      </c>
      <c r="E62" s="634" t="s">
        <v>11</v>
      </c>
      <c r="F62" s="640"/>
      <c r="G62" s="596"/>
      <c r="H62" s="596"/>
      <c r="I62" s="670"/>
      <c r="J62" s="636"/>
    </row>
    <row r="63" spans="1:10">
      <c r="A63" s="906"/>
      <c r="B63" s="677" t="s">
        <v>23</v>
      </c>
      <c r="C63" s="637" t="s">
        <v>2831</v>
      </c>
      <c r="D63" s="671" t="s">
        <v>262</v>
      </c>
      <c r="E63" s="634" t="s">
        <v>11</v>
      </c>
      <c r="F63" s="640"/>
      <c r="G63" s="596"/>
      <c r="H63" s="596"/>
      <c r="I63" s="670"/>
      <c r="J63" s="636"/>
    </row>
    <row r="64" spans="1:10">
      <c r="A64" s="905"/>
      <c r="B64" s="677" t="s">
        <v>23</v>
      </c>
      <c r="C64" s="638" t="s">
        <v>3003</v>
      </c>
      <c r="D64" s="671" t="s">
        <v>2913</v>
      </c>
      <c r="E64" s="634" t="s">
        <v>11</v>
      </c>
      <c r="F64" s="640"/>
      <c r="G64" s="596"/>
      <c r="H64" s="596"/>
      <c r="I64" s="670"/>
      <c r="J64" s="636"/>
    </row>
    <row r="65" spans="1:10" ht="17.25" customHeight="1">
      <c r="A65" s="915">
        <v>7</v>
      </c>
      <c r="B65" s="677" t="s">
        <v>23</v>
      </c>
      <c r="C65" s="664" t="s">
        <v>3035</v>
      </c>
      <c r="D65" s="671"/>
      <c r="E65" s="634" t="s">
        <v>11</v>
      </c>
      <c r="F65" s="640"/>
      <c r="G65" s="596"/>
      <c r="H65" s="596"/>
      <c r="I65" s="672" t="s">
        <v>3036</v>
      </c>
      <c r="J65" s="636"/>
    </row>
    <row r="66" spans="1:10">
      <c r="A66" s="906"/>
      <c r="B66" s="677" t="s">
        <v>23</v>
      </c>
      <c r="C66" s="637" t="s">
        <v>1439</v>
      </c>
      <c r="D66" s="671" t="s">
        <v>3034</v>
      </c>
      <c r="E66" s="634" t="s">
        <v>11</v>
      </c>
      <c r="F66" s="640"/>
      <c r="G66" s="596"/>
      <c r="H66" s="596"/>
      <c r="I66" s="670"/>
      <c r="J66" s="636"/>
    </row>
    <row r="67" spans="1:10">
      <c r="A67" s="906"/>
      <c r="B67" s="677" t="s">
        <v>23</v>
      </c>
      <c r="C67" s="637" t="s">
        <v>1440</v>
      </c>
      <c r="D67" s="671" t="s">
        <v>2918</v>
      </c>
      <c r="E67" s="634" t="s">
        <v>11</v>
      </c>
      <c r="F67" s="640"/>
      <c r="G67" s="596"/>
      <c r="H67" s="596"/>
      <c r="I67" s="670"/>
      <c r="J67" s="636"/>
    </row>
    <row r="68" spans="1:10">
      <c r="A68" s="906"/>
      <c r="B68" s="677" t="s">
        <v>23</v>
      </c>
      <c r="C68" s="637" t="s">
        <v>2061</v>
      </c>
      <c r="D68" s="671" t="s">
        <v>262</v>
      </c>
      <c r="E68" s="634" t="s">
        <v>11</v>
      </c>
      <c r="F68" s="640"/>
      <c r="G68" s="596"/>
      <c r="H68" s="596"/>
      <c r="I68" s="670"/>
      <c r="J68" s="636"/>
    </row>
    <row r="69" spans="1:10">
      <c r="A69" s="906"/>
      <c r="B69" s="677" t="s">
        <v>23</v>
      </c>
      <c r="C69" s="637" t="s">
        <v>2060</v>
      </c>
      <c r="D69" s="671" t="s">
        <v>262</v>
      </c>
      <c r="E69" s="634" t="s">
        <v>11</v>
      </c>
      <c r="F69" s="640"/>
      <c r="G69" s="596"/>
      <c r="H69" s="596"/>
      <c r="I69" s="670"/>
      <c r="J69" s="636"/>
    </row>
    <row r="70" spans="1:10">
      <c r="A70" s="906"/>
      <c r="B70" s="677" t="s">
        <v>23</v>
      </c>
      <c r="C70" s="637" t="s">
        <v>2059</v>
      </c>
      <c r="D70" s="671" t="s">
        <v>262</v>
      </c>
      <c r="E70" s="634" t="s">
        <v>11</v>
      </c>
      <c r="F70" s="640"/>
      <c r="G70" s="596"/>
      <c r="H70" s="596"/>
      <c r="I70" s="670"/>
      <c r="J70" s="636"/>
    </row>
    <row r="71" spans="1:10">
      <c r="A71" s="906"/>
      <c r="B71" s="677" t="s">
        <v>23</v>
      </c>
      <c r="C71" s="637" t="s">
        <v>2058</v>
      </c>
      <c r="D71" s="671" t="s">
        <v>262</v>
      </c>
      <c r="E71" s="634" t="s">
        <v>11</v>
      </c>
      <c r="F71" s="640"/>
      <c r="G71" s="596"/>
      <c r="H71" s="596"/>
      <c r="I71" s="670"/>
      <c r="J71" s="636"/>
    </row>
    <row r="72" spans="1:10">
      <c r="A72" s="906"/>
      <c r="B72" s="677" t="s">
        <v>23</v>
      </c>
      <c r="C72" s="637" t="s">
        <v>2057</v>
      </c>
      <c r="D72" s="671" t="s">
        <v>262</v>
      </c>
      <c r="E72" s="634" t="s">
        <v>11</v>
      </c>
      <c r="F72" s="640"/>
      <c r="G72" s="596"/>
      <c r="H72" s="596"/>
      <c r="I72" s="670"/>
      <c r="J72" s="636"/>
    </row>
    <row r="73" spans="1:10">
      <c r="A73" s="906"/>
      <c r="B73" s="677" t="s">
        <v>23</v>
      </c>
      <c r="C73" s="637" t="s">
        <v>2056</v>
      </c>
      <c r="D73" s="671" t="s">
        <v>262</v>
      </c>
      <c r="E73" s="634" t="s">
        <v>11</v>
      </c>
      <c r="F73" s="640"/>
      <c r="G73" s="596"/>
      <c r="H73" s="596"/>
      <c r="I73" s="670"/>
      <c r="J73" s="636"/>
    </row>
    <row r="74" spans="1:10">
      <c r="A74" s="906"/>
      <c r="B74" s="677" t="s">
        <v>23</v>
      </c>
      <c r="C74" s="637" t="s">
        <v>2055</v>
      </c>
      <c r="D74" s="671" t="s">
        <v>262</v>
      </c>
      <c r="E74" s="634" t="s">
        <v>11</v>
      </c>
      <c r="F74" s="640"/>
      <c r="G74" s="596"/>
      <c r="H74" s="596"/>
      <c r="I74" s="670"/>
      <c r="J74" s="636"/>
    </row>
    <row r="75" spans="1:10">
      <c r="A75" s="906"/>
      <c r="B75" s="677" t="s">
        <v>23</v>
      </c>
      <c r="C75" s="637" t="s">
        <v>2054</v>
      </c>
      <c r="D75" s="671" t="s">
        <v>262</v>
      </c>
      <c r="E75" s="634" t="s">
        <v>11</v>
      </c>
      <c r="F75" s="640"/>
      <c r="G75" s="596"/>
      <c r="H75" s="596"/>
      <c r="I75" s="670"/>
      <c r="J75" s="636"/>
    </row>
    <row r="76" spans="1:10">
      <c r="A76" s="906"/>
      <c r="B76" s="677" t="s">
        <v>23</v>
      </c>
      <c r="C76" s="637" t="s">
        <v>2053</v>
      </c>
      <c r="D76" s="671" t="s">
        <v>262</v>
      </c>
      <c r="E76" s="634" t="s">
        <v>11</v>
      </c>
      <c r="F76" s="640"/>
      <c r="G76" s="596"/>
      <c r="H76" s="596"/>
      <c r="I76" s="670"/>
      <c r="J76" s="636"/>
    </row>
    <row r="77" spans="1:10">
      <c r="A77" s="906"/>
      <c r="B77" s="677" t="s">
        <v>23</v>
      </c>
      <c r="C77" s="637" t="s">
        <v>2052</v>
      </c>
      <c r="D77" s="671" t="s">
        <v>262</v>
      </c>
      <c r="E77" s="634" t="s">
        <v>11</v>
      </c>
      <c r="F77" s="640"/>
      <c r="G77" s="596"/>
      <c r="H77" s="596"/>
      <c r="I77" s="670"/>
      <c r="J77" s="636"/>
    </row>
    <row r="78" spans="1:10">
      <c r="A78" s="906"/>
      <c r="B78" s="677" t="s">
        <v>23</v>
      </c>
      <c r="C78" s="637" t="s">
        <v>2051</v>
      </c>
      <c r="D78" s="671" t="s">
        <v>262</v>
      </c>
      <c r="E78" s="634" t="s">
        <v>11</v>
      </c>
      <c r="F78" s="640"/>
      <c r="G78" s="596"/>
      <c r="H78" s="596"/>
      <c r="I78" s="670"/>
      <c r="J78" s="636"/>
    </row>
    <row r="79" spans="1:10">
      <c r="A79" s="906"/>
      <c r="B79" s="677" t="s">
        <v>23</v>
      </c>
      <c r="C79" s="637" t="s">
        <v>2050</v>
      </c>
      <c r="D79" s="671" t="s">
        <v>262</v>
      </c>
      <c r="E79" s="634" t="s">
        <v>11</v>
      </c>
      <c r="F79" s="640"/>
      <c r="G79" s="596"/>
      <c r="H79" s="596"/>
      <c r="I79" s="670"/>
      <c r="J79" s="636"/>
    </row>
    <row r="80" spans="1:10">
      <c r="A80" s="906"/>
      <c r="B80" s="677" t="s">
        <v>23</v>
      </c>
      <c r="C80" s="637" t="s">
        <v>2049</v>
      </c>
      <c r="D80" s="671" t="s">
        <v>262</v>
      </c>
      <c r="E80" s="634" t="s">
        <v>11</v>
      </c>
      <c r="F80" s="640"/>
      <c r="G80" s="596"/>
      <c r="H80" s="596"/>
      <c r="I80" s="670"/>
      <c r="J80" s="636"/>
    </row>
    <row r="81" spans="1:10">
      <c r="A81" s="906"/>
      <c r="B81" s="677" t="s">
        <v>23</v>
      </c>
      <c r="C81" s="637" t="s">
        <v>2828</v>
      </c>
      <c r="D81" s="671" t="s">
        <v>262</v>
      </c>
      <c r="E81" s="634" t="s">
        <v>11</v>
      </c>
      <c r="F81" s="640"/>
      <c r="G81" s="596"/>
      <c r="H81" s="596"/>
      <c r="I81" s="670"/>
      <c r="J81" s="636"/>
    </row>
    <row r="82" spans="1:10">
      <c r="A82" s="906"/>
      <c r="B82" s="677" t="s">
        <v>23</v>
      </c>
      <c r="C82" s="637" t="s">
        <v>2829</v>
      </c>
      <c r="D82" s="671" t="s">
        <v>262</v>
      </c>
      <c r="E82" s="634" t="s">
        <v>11</v>
      </c>
      <c r="F82" s="640"/>
      <c r="G82" s="596"/>
      <c r="H82" s="596"/>
      <c r="I82" s="670"/>
      <c r="J82" s="636"/>
    </row>
    <row r="83" spans="1:10">
      <c r="A83" s="906"/>
      <c r="B83" s="677" t="s">
        <v>23</v>
      </c>
      <c r="C83" s="637" t="s">
        <v>2048</v>
      </c>
      <c r="D83" s="671" t="s">
        <v>3034</v>
      </c>
      <c r="E83" s="634" t="s">
        <v>11</v>
      </c>
      <c r="F83" s="640"/>
      <c r="G83" s="596"/>
      <c r="H83" s="596"/>
      <c r="I83" s="670"/>
      <c r="J83" s="636"/>
    </row>
    <row r="84" spans="1:10">
      <c r="A84" s="906"/>
      <c r="B84" s="677" t="s">
        <v>23</v>
      </c>
      <c r="C84" s="637" t="s">
        <v>2047</v>
      </c>
      <c r="D84" s="671" t="s">
        <v>2918</v>
      </c>
      <c r="E84" s="634" t="s">
        <v>11</v>
      </c>
      <c r="F84" s="640"/>
      <c r="G84" s="596"/>
      <c r="H84" s="596"/>
      <c r="I84" s="670"/>
      <c r="J84" s="636"/>
    </row>
    <row r="85" spans="1:10">
      <c r="A85" s="906"/>
      <c r="B85" s="677" t="s">
        <v>23</v>
      </c>
      <c r="C85" s="637" t="s">
        <v>2046</v>
      </c>
      <c r="D85" s="671" t="s">
        <v>262</v>
      </c>
      <c r="E85" s="634" t="s">
        <v>11</v>
      </c>
      <c r="F85" s="640"/>
      <c r="G85" s="596"/>
      <c r="H85" s="596"/>
      <c r="I85" s="670"/>
      <c r="J85" s="636"/>
    </row>
    <row r="86" spans="1:10">
      <c r="A86" s="906"/>
      <c r="B86" s="677" t="s">
        <v>23</v>
      </c>
      <c r="C86" s="637" t="s">
        <v>2045</v>
      </c>
      <c r="D86" s="671" t="s">
        <v>262</v>
      </c>
      <c r="E86" s="634" t="s">
        <v>11</v>
      </c>
      <c r="F86" s="640"/>
      <c r="G86" s="596"/>
      <c r="H86" s="596"/>
      <c r="I86" s="670"/>
      <c r="J86" s="636"/>
    </row>
    <row r="87" spans="1:10">
      <c r="A87" s="906"/>
      <c r="B87" s="677" t="s">
        <v>23</v>
      </c>
      <c r="C87" s="637" t="s">
        <v>2044</v>
      </c>
      <c r="D87" s="671" t="s">
        <v>262</v>
      </c>
      <c r="E87" s="634" t="s">
        <v>11</v>
      </c>
      <c r="F87" s="640"/>
      <c r="G87" s="596"/>
      <c r="H87" s="596"/>
      <c r="I87" s="670"/>
      <c r="J87" s="636"/>
    </row>
    <row r="88" spans="1:10">
      <c r="A88" s="906"/>
      <c r="B88" s="677" t="s">
        <v>23</v>
      </c>
      <c r="C88" s="637" t="s">
        <v>2043</v>
      </c>
      <c r="D88" s="671" t="s">
        <v>262</v>
      </c>
      <c r="E88" s="634" t="s">
        <v>11</v>
      </c>
      <c r="F88" s="640"/>
      <c r="G88" s="596"/>
      <c r="H88" s="596"/>
      <c r="I88" s="670"/>
      <c r="J88" s="636"/>
    </row>
    <row r="89" spans="1:10">
      <c r="A89" s="906"/>
      <c r="B89" s="677" t="s">
        <v>23</v>
      </c>
      <c r="C89" s="637" t="s">
        <v>2042</v>
      </c>
      <c r="D89" s="671" t="s">
        <v>262</v>
      </c>
      <c r="E89" s="634" t="s">
        <v>11</v>
      </c>
      <c r="F89" s="640"/>
      <c r="G89" s="596"/>
      <c r="H89" s="596"/>
      <c r="I89" s="670"/>
      <c r="J89" s="636"/>
    </row>
    <row r="90" spans="1:10">
      <c r="A90" s="906"/>
      <c r="B90" s="677" t="s">
        <v>23</v>
      </c>
      <c r="C90" s="637" t="s">
        <v>2041</v>
      </c>
      <c r="D90" s="671" t="s">
        <v>262</v>
      </c>
      <c r="E90" s="634" t="s">
        <v>11</v>
      </c>
      <c r="F90" s="640"/>
      <c r="G90" s="596"/>
      <c r="H90" s="596"/>
      <c r="I90" s="670"/>
      <c r="J90" s="636"/>
    </row>
    <row r="91" spans="1:10">
      <c r="A91" s="906"/>
      <c r="B91" s="677" t="s">
        <v>23</v>
      </c>
      <c r="C91" s="637" t="s">
        <v>2040</v>
      </c>
      <c r="D91" s="671" t="s">
        <v>262</v>
      </c>
      <c r="E91" s="634" t="s">
        <v>11</v>
      </c>
      <c r="F91" s="640"/>
      <c r="G91" s="596"/>
      <c r="H91" s="596"/>
      <c r="I91" s="670"/>
      <c r="J91" s="636"/>
    </row>
    <row r="92" spans="1:10">
      <c r="A92" s="906"/>
      <c r="B92" s="677" t="s">
        <v>23</v>
      </c>
      <c r="C92" s="637" t="s">
        <v>2039</v>
      </c>
      <c r="D92" s="671" t="s">
        <v>262</v>
      </c>
      <c r="E92" s="634" t="s">
        <v>11</v>
      </c>
      <c r="F92" s="640"/>
      <c r="G92" s="596"/>
      <c r="H92" s="596"/>
      <c r="I92" s="670"/>
      <c r="J92" s="636"/>
    </row>
    <row r="93" spans="1:10">
      <c r="A93" s="906"/>
      <c r="B93" s="677" t="s">
        <v>23</v>
      </c>
      <c r="C93" s="637" t="s">
        <v>2038</v>
      </c>
      <c r="D93" s="671" t="s">
        <v>262</v>
      </c>
      <c r="E93" s="634" t="s">
        <v>11</v>
      </c>
      <c r="F93" s="640"/>
      <c r="G93" s="596"/>
      <c r="H93" s="596"/>
      <c r="I93" s="670"/>
      <c r="J93" s="636"/>
    </row>
    <row r="94" spans="1:10">
      <c r="A94" s="906"/>
      <c r="B94" s="677" t="s">
        <v>23</v>
      </c>
      <c r="C94" s="637" t="s">
        <v>2037</v>
      </c>
      <c r="D94" s="671" t="s">
        <v>262</v>
      </c>
      <c r="E94" s="634" t="s">
        <v>11</v>
      </c>
      <c r="F94" s="640"/>
      <c r="G94" s="596"/>
      <c r="H94" s="596"/>
      <c r="I94" s="670"/>
      <c r="J94" s="636"/>
    </row>
    <row r="95" spans="1:10">
      <c r="A95" s="906"/>
      <c r="B95" s="677" t="s">
        <v>23</v>
      </c>
      <c r="C95" s="637" t="s">
        <v>2036</v>
      </c>
      <c r="D95" s="671" t="s">
        <v>262</v>
      </c>
      <c r="E95" s="634" t="s">
        <v>11</v>
      </c>
      <c r="F95" s="640"/>
      <c r="G95" s="596"/>
      <c r="H95" s="596"/>
      <c r="I95" s="670"/>
      <c r="J95" s="636"/>
    </row>
    <row r="96" spans="1:10">
      <c r="A96" s="906"/>
      <c r="B96" s="677" t="s">
        <v>23</v>
      </c>
      <c r="C96" s="637" t="s">
        <v>2035</v>
      </c>
      <c r="D96" s="671" t="s">
        <v>262</v>
      </c>
      <c r="E96" s="634" t="s">
        <v>11</v>
      </c>
      <c r="F96" s="640"/>
      <c r="G96" s="596"/>
      <c r="H96" s="596"/>
      <c r="I96" s="670"/>
      <c r="J96" s="636"/>
    </row>
    <row r="97" spans="1:10">
      <c r="A97" s="906"/>
      <c r="B97" s="677" t="s">
        <v>23</v>
      </c>
      <c r="C97" s="637" t="s">
        <v>2034</v>
      </c>
      <c r="D97" s="671" t="s">
        <v>262</v>
      </c>
      <c r="E97" s="634" t="s">
        <v>11</v>
      </c>
      <c r="F97" s="640"/>
      <c r="G97" s="596"/>
      <c r="H97" s="596"/>
      <c r="I97" s="670"/>
      <c r="J97" s="636"/>
    </row>
    <row r="98" spans="1:10">
      <c r="A98" s="906"/>
      <c r="B98" s="677" t="s">
        <v>23</v>
      </c>
      <c r="C98" s="637" t="s">
        <v>2830</v>
      </c>
      <c r="D98" s="671" t="s">
        <v>262</v>
      </c>
      <c r="E98" s="634" t="s">
        <v>11</v>
      </c>
      <c r="F98" s="640"/>
      <c r="G98" s="596"/>
      <c r="H98" s="596"/>
      <c r="I98" s="670"/>
      <c r="J98" s="636"/>
    </row>
    <row r="99" spans="1:10">
      <c r="A99" s="906"/>
      <c r="B99" s="677" t="s">
        <v>23</v>
      </c>
      <c r="C99" s="637" t="s">
        <v>2831</v>
      </c>
      <c r="D99" s="671" t="s">
        <v>262</v>
      </c>
      <c r="E99" s="634" t="s">
        <v>11</v>
      </c>
      <c r="F99" s="640"/>
      <c r="G99" s="596"/>
      <c r="H99" s="596"/>
      <c r="I99" s="670"/>
      <c r="J99" s="636"/>
    </row>
    <row r="100" spans="1:10">
      <c r="A100" s="905"/>
      <c r="B100" s="677" t="s">
        <v>23</v>
      </c>
      <c r="C100" s="637" t="s">
        <v>1759</v>
      </c>
      <c r="D100" s="671" t="s">
        <v>2913</v>
      </c>
      <c r="E100" s="634" t="s">
        <v>11</v>
      </c>
      <c r="F100" s="640"/>
      <c r="G100" s="596"/>
      <c r="H100" s="596"/>
      <c r="I100" s="670"/>
      <c r="J100" s="636"/>
    </row>
    <row r="101" spans="1:10" ht="16.5" customHeight="1">
      <c r="A101" s="915">
        <v>8</v>
      </c>
      <c r="B101" s="677" t="s">
        <v>23</v>
      </c>
      <c r="C101" s="664" t="s">
        <v>3037</v>
      </c>
      <c r="D101" s="671"/>
      <c r="E101" s="634" t="s">
        <v>11</v>
      </c>
      <c r="F101" s="640"/>
      <c r="G101" s="596"/>
      <c r="H101" s="596"/>
      <c r="I101" s="672" t="s">
        <v>3038</v>
      </c>
      <c r="J101" s="636"/>
    </row>
    <row r="102" spans="1:10">
      <c r="A102" s="906"/>
      <c r="B102" s="677" t="s">
        <v>23</v>
      </c>
      <c r="C102" s="637" t="s">
        <v>2836</v>
      </c>
      <c r="D102" s="671" t="s">
        <v>262</v>
      </c>
      <c r="E102" s="634" t="s">
        <v>11</v>
      </c>
      <c r="F102" s="640"/>
      <c r="G102" s="596"/>
      <c r="H102" s="596"/>
      <c r="I102" s="670"/>
      <c r="J102" s="636"/>
    </row>
    <row r="103" spans="1:10">
      <c r="A103" s="906"/>
      <c r="B103" s="677" t="s">
        <v>23</v>
      </c>
      <c r="C103" s="637" t="s">
        <v>2837</v>
      </c>
      <c r="D103" s="671" t="s">
        <v>262</v>
      </c>
      <c r="E103" s="634" t="s">
        <v>11</v>
      </c>
      <c r="F103" s="640"/>
      <c r="G103" s="596"/>
      <c r="H103" s="596"/>
      <c r="I103" s="670"/>
      <c r="J103" s="636"/>
    </row>
    <row r="104" spans="1:10">
      <c r="A104" s="906"/>
      <c r="B104" s="677" t="s">
        <v>23</v>
      </c>
      <c r="C104" s="637" t="s">
        <v>2838</v>
      </c>
      <c r="D104" s="671" t="s">
        <v>3039</v>
      </c>
      <c r="E104" s="634" t="s">
        <v>11</v>
      </c>
      <c r="F104" s="640"/>
      <c r="G104" s="596"/>
      <c r="H104" s="596"/>
      <c r="I104" s="670"/>
      <c r="J104" s="636"/>
    </row>
    <row r="105" spans="1:10">
      <c r="A105" s="906"/>
      <c r="B105" s="677" t="s">
        <v>23</v>
      </c>
      <c r="C105" s="637" t="s">
        <v>2839</v>
      </c>
      <c r="D105" s="671" t="s">
        <v>3030</v>
      </c>
      <c r="E105" s="634" t="s">
        <v>11</v>
      </c>
      <c r="F105" s="640"/>
      <c r="G105" s="596"/>
      <c r="H105" s="596"/>
      <c r="I105" s="670"/>
      <c r="J105" s="636"/>
    </row>
    <row r="106" spans="1:10">
      <c r="A106" s="906"/>
      <c r="B106" s="677" t="s">
        <v>23</v>
      </c>
      <c r="C106" s="637" t="s">
        <v>2840</v>
      </c>
      <c r="D106" s="671" t="s">
        <v>262</v>
      </c>
      <c r="E106" s="634" t="s">
        <v>11</v>
      </c>
      <c r="F106" s="640"/>
      <c r="G106" s="596"/>
      <c r="H106" s="596"/>
      <c r="I106" s="670"/>
      <c r="J106" s="636"/>
    </row>
    <row r="107" spans="1:10">
      <c r="A107" s="906"/>
      <c r="B107" s="677" t="s">
        <v>23</v>
      </c>
      <c r="C107" s="637" t="s">
        <v>2841</v>
      </c>
      <c r="D107" s="671" t="s">
        <v>262</v>
      </c>
      <c r="E107" s="634" t="s">
        <v>11</v>
      </c>
      <c r="F107" s="640"/>
      <c r="G107" s="596"/>
      <c r="H107" s="596"/>
      <c r="I107" s="670"/>
      <c r="J107" s="636"/>
    </row>
    <row r="108" spans="1:10">
      <c r="A108" s="906"/>
      <c r="B108" s="677" t="s">
        <v>23</v>
      </c>
      <c r="C108" s="637" t="s">
        <v>2842</v>
      </c>
      <c r="D108" s="671" t="s">
        <v>3039</v>
      </c>
      <c r="E108" s="634" t="s">
        <v>11</v>
      </c>
      <c r="F108" s="640"/>
      <c r="G108" s="596"/>
      <c r="H108" s="596"/>
      <c r="I108" s="670"/>
      <c r="J108" s="636"/>
    </row>
    <row r="109" spans="1:10">
      <c r="A109" s="906"/>
      <c r="B109" s="677" t="s">
        <v>23</v>
      </c>
      <c r="C109" s="637" t="s">
        <v>2843</v>
      </c>
      <c r="D109" s="671" t="s">
        <v>3030</v>
      </c>
      <c r="E109" s="634" t="s">
        <v>11</v>
      </c>
      <c r="F109" s="640"/>
      <c r="G109" s="596"/>
      <c r="H109" s="596"/>
      <c r="I109" s="670"/>
      <c r="J109" s="636"/>
    </row>
    <row r="110" spans="1:10">
      <c r="A110" s="906"/>
      <c r="B110" s="677" t="s">
        <v>23</v>
      </c>
      <c r="C110" s="637" t="s">
        <v>2844</v>
      </c>
      <c r="D110" s="671" t="s">
        <v>262</v>
      </c>
      <c r="E110" s="634" t="s">
        <v>11</v>
      </c>
      <c r="F110" s="640"/>
      <c r="G110" s="596"/>
      <c r="H110" s="596"/>
      <c r="I110" s="670"/>
      <c r="J110" s="636"/>
    </row>
    <row r="111" spans="1:10">
      <c r="A111" s="906"/>
      <c r="B111" s="677" t="s">
        <v>23</v>
      </c>
      <c r="C111" s="637" t="s">
        <v>2845</v>
      </c>
      <c r="D111" s="671" t="s">
        <v>262</v>
      </c>
      <c r="E111" s="634" t="s">
        <v>11</v>
      </c>
      <c r="F111" s="640"/>
      <c r="G111" s="596"/>
      <c r="H111" s="596"/>
      <c r="I111" s="670"/>
      <c r="J111" s="636"/>
    </row>
    <row r="112" spans="1:10">
      <c r="A112" s="906"/>
      <c r="B112" s="677" t="s">
        <v>23</v>
      </c>
      <c r="C112" s="637" t="s">
        <v>2846</v>
      </c>
      <c r="D112" s="671" t="s">
        <v>262</v>
      </c>
      <c r="E112" s="634" t="s">
        <v>11</v>
      </c>
      <c r="F112" s="640"/>
      <c r="G112" s="596"/>
      <c r="H112" s="596"/>
      <c r="I112" s="670"/>
      <c r="J112" s="636"/>
    </row>
    <row r="113" spans="1:10">
      <c r="A113" s="906"/>
      <c r="B113" s="677" t="s">
        <v>23</v>
      </c>
      <c r="C113" s="637" t="s">
        <v>2847</v>
      </c>
      <c r="D113" s="671" t="s">
        <v>262</v>
      </c>
      <c r="E113" s="634" t="s">
        <v>11</v>
      </c>
      <c r="F113" s="640"/>
      <c r="G113" s="596"/>
      <c r="H113" s="596"/>
      <c r="I113" s="670"/>
      <c r="J113" s="636"/>
    </row>
    <row r="114" spans="1:10">
      <c r="A114" s="906"/>
      <c r="B114" s="677" t="s">
        <v>23</v>
      </c>
      <c r="C114" s="637" t="s">
        <v>2848</v>
      </c>
      <c r="D114" s="671" t="s">
        <v>262</v>
      </c>
      <c r="E114" s="634" t="s">
        <v>11</v>
      </c>
      <c r="F114" s="640"/>
      <c r="G114" s="596"/>
      <c r="H114" s="596"/>
      <c r="I114" s="670"/>
      <c r="J114" s="636"/>
    </row>
    <row r="115" spans="1:10">
      <c r="A115" s="906"/>
      <c r="B115" s="677" t="s">
        <v>23</v>
      </c>
      <c r="C115" s="637" t="s">
        <v>2849</v>
      </c>
      <c r="D115" s="671" t="s">
        <v>262</v>
      </c>
      <c r="E115" s="634" t="s">
        <v>11</v>
      </c>
      <c r="F115" s="640"/>
      <c r="G115" s="596"/>
      <c r="H115" s="596"/>
      <c r="I115" s="670"/>
      <c r="J115" s="636"/>
    </row>
    <row r="116" spans="1:10">
      <c r="A116" s="906"/>
      <c r="B116" s="677" t="s">
        <v>23</v>
      </c>
      <c r="C116" s="637" t="s">
        <v>2850</v>
      </c>
      <c r="D116" s="671" t="s">
        <v>262</v>
      </c>
      <c r="E116" s="634" t="s">
        <v>11</v>
      </c>
      <c r="F116" s="640"/>
      <c r="G116" s="596"/>
      <c r="H116" s="596"/>
      <c r="I116" s="670"/>
      <c r="J116" s="636"/>
    </row>
    <row r="117" spans="1:10">
      <c r="A117" s="906"/>
      <c r="B117" s="677" t="s">
        <v>23</v>
      </c>
      <c r="C117" s="637" t="s">
        <v>2851</v>
      </c>
      <c r="D117" s="671" t="s">
        <v>262</v>
      </c>
      <c r="E117" s="634" t="s">
        <v>11</v>
      </c>
      <c r="F117" s="640"/>
      <c r="G117" s="596"/>
      <c r="H117" s="596"/>
      <c r="I117" s="670"/>
      <c r="J117" s="636"/>
    </row>
    <row r="118" spans="1:10">
      <c r="A118" s="906"/>
      <c r="B118" s="677" t="s">
        <v>23</v>
      </c>
      <c r="C118" s="637" t="s">
        <v>2852</v>
      </c>
      <c r="D118" s="671" t="s">
        <v>262</v>
      </c>
      <c r="E118" s="634" t="s">
        <v>11</v>
      </c>
      <c r="F118" s="640"/>
      <c r="G118" s="596"/>
      <c r="H118" s="596"/>
      <c r="I118" s="670"/>
      <c r="J118" s="636"/>
    </row>
    <row r="119" spans="1:10">
      <c r="A119" s="906"/>
      <c r="B119" s="677" t="s">
        <v>23</v>
      </c>
      <c r="C119" s="637" t="s">
        <v>2853</v>
      </c>
      <c r="D119" s="671" t="s">
        <v>262</v>
      </c>
      <c r="E119" s="634" t="s">
        <v>11</v>
      </c>
      <c r="F119" s="640"/>
      <c r="G119" s="596"/>
      <c r="H119" s="596"/>
      <c r="I119" s="670"/>
      <c r="J119" s="636"/>
    </row>
    <row r="120" spans="1:10">
      <c r="A120" s="906"/>
      <c r="B120" s="677" t="s">
        <v>23</v>
      </c>
      <c r="C120" s="637" t="s">
        <v>2854</v>
      </c>
      <c r="D120" s="671" t="s">
        <v>262</v>
      </c>
      <c r="E120" s="634" t="s">
        <v>11</v>
      </c>
      <c r="F120" s="640"/>
      <c r="G120" s="596"/>
      <c r="H120" s="596"/>
      <c r="I120" s="670"/>
      <c r="J120" s="636"/>
    </row>
    <row r="121" spans="1:10">
      <c r="A121" s="906"/>
      <c r="B121" s="677" t="s">
        <v>23</v>
      </c>
      <c r="C121" s="637" t="s">
        <v>2855</v>
      </c>
      <c r="D121" s="671" t="s">
        <v>262</v>
      </c>
      <c r="E121" s="634" t="s">
        <v>11</v>
      </c>
      <c r="F121" s="640"/>
      <c r="G121" s="596"/>
      <c r="H121" s="596"/>
      <c r="I121" s="670"/>
      <c r="J121" s="636"/>
    </row>
    <row r="122" spans="1:10">
      <c r="A122" s="906"/>
      <c r="B122" s="677" t="s">
        <v>23</v>
      </c>
      <c r="C122" s="637" t="s">
        <v>2856</v>
      </c>
      <c r="D122" s="671" t="s">
        <v>262</v>
      </c>
      <c r="E122" s="634" t="s">
        <v>11</v>
      </c>
      <c r="F122" s="640"/>
      <c r="G122" s="596"/>
      <c r="H122" s="596"/>
      <c r="I122" s="670"/>
      <c r="J122" s="636"/>
    </row>
    <row r="123" spans="1:10">
      <c r="A123" s="906"/>
      <c r="B123" s="677" t="s">
        <v>23</v>
      </c>
      <c r="C123" s="637" t="s">
        <v>2857</v>
      </c>
      <c r="D123" s="671" t="s">
        <v>262</v>
      </c>
      <c r="E123" s="634" t="s">
        <v>11</v>
      </c>
      <c r="F123" s="640"/>
      <c r="G123" s="596"/>
      <c r="H123" s="596"/>
      <c r="I123" s="670"/>
      <c r="J123" s="636"/>
    </row>
    <row r="124" spans="1:10">
      <c r="A124" s="906"/>
      <c r="B124" s="677" t="s">
        <v>23</v>
      </c>
      <c r="C124" s="637" t="s">
        <v>2858</v>
      </c>
      <c r="D124" s="671" t="s">
        <v>262</v>
      </c>
      <c r="E124" s="634" t="s">
        <v>11</v>
      </c>
      <c r="F124" s="640"/>
      <c r="G124" s="596"/>
      <c r="H124" s="596"/>
      <c r="I124" s="670"/>
      <c r="J124" s="636"/>
    </row>
    <row r="125" spans="1:10">
      <c r="A125" s="906"/>
      <c r="B125" s="677" t="s">
        <v>23</v>
      </c>
      <c r="C125" s="637" t="s">
        <v>2859</v>
      </c>
      <c r="D125" s="671" t="s">
        <v>262</v>
      </c>
      <c r="E125" s="634" t="s">
        <v>11</v>
      </c>
      <c r="F125" s="640"/>
      <c r="G125" s="596"/>
      <c r="H125" s="596"/>
      <c r="I125" s="670"/>
      <c r="J125" s="636"/>
    </row>
    <row r="126" spans="1:10">
      <c r="A126" s="906"/>
      <c r="B126" s="677" t="s">
        <v>23</v>
      </c>
      <c r="C126" s="637" t="s">
        <v>2860</v>
      </c>
      <c r="D126" s="671" t="s">
        <v>262</v>
      </c>
      <c r="E126" s="634" t="s">
        <v>11</v>
      </c>
      <c r="F126" s="640"/>
      <c r="G126" s="596"/>
      <c r="H126" s="596"/>
      <c r="I126" s="670"/>
      <c r="J126" s="636"/>
    </row>
    <row r="127" spans="1:10">
      <c r="A127" s="906"/>
      <c r="B127" s="677" t="s">
        <v>23</v>
      </c>
      <c r="C127" s="637" t="s">
        <v>2861</v>
      </c>
      <c r="D127" s="671" t="s">
        <v>262</v>
      </c>
      <c r="E127" s="634" t="s">
        <v>11</v>
      </c>
      <c r="F127" s="640"/>
      <c r="G127" s="596"/>
      <c r="H127" s="596"/>
      <c r="I127" s="670"/>
      <c r="J127" s="636"/>
    </row>
    <row r="128" spans="1:10">
      <c r="A128" s="906"/>
      <c r="B128" s="677" t="s">
        <v>23</v>
      </c>
      <c r="C128" s="637" t="s">
        <v>2862</v>
      </c>
      <c r="D128" s="671" t="s">
        <v>262</v>
      </c>
      <c r="E128" s="634" t="s">
        <v>11</v>
      </c>
      <c r="F128" s="640"/>
      <c r="G128" s="596"/>
      <c r="H128" s="596"/>
      <c r="I128" s="670"/>
      <c r="J128" s="636"/>
    </row>
    <row r="129" spans="1:10">
      <c r="A129" s="906"/>
      <c r="B129" s="677" t="s">
        <v>23</v>
      </c>
      <c r="C129" s="637" t="s">
        <v>2863</v>
      </c>
      <c r="D129" s="671" t="s">
        <v>262</v>
      </c>
      <c r="E129" s="634" t="s">
        <v>11</v>
      </c>
      <c r="F129" s="640"/>
      <c r="G129" s="596"/>
      <c r="H129" s="596"/>
      <c r="I129" s="670"/>
      <c r="J129" s="636"/>
    </row>
    <row r="130" spans="1:10">
      <c r="A130" s="906"/>
      <c r="B130" s="677" t="s">
        <v>23</v>
      </c>
      <c r="C130" s="637" t="s">
        <v>2864</v>
      </c>
      <c r="D130" s="671" t="s">
        <v>262</v>
      </c>
      <c r="E130" s="634" t="s">
        <v>11</v>
      </c>
      <c r="F130" s="640"/>
      <c r="G130" s="596"/>
      <c r="H130" s="596"/>
      <c r="I130" s="670"/>
      <c r="J130" s="636"/>
    </row>
    <row r="131" spans="1:10">
      <c r="A131" s="906"/>
      <c r="B131" s="677" t="s">
        <v>23</v>
      </c>
      <c r="C131" s="637" t="s">
        <v>2865</v>
      </c>
      <c r="D131" s="671" t="s">
        <v>262</v>
      </c>
      <c r="E131" s="634" t="s">
        <v>11</v>
      </c>
      <c r="F131" s="640"/>
      <c r="G131" s="596"/>
      <c r="H131" s="596"/>
      <c r="I131" s="670"/>
      <c r="J131" s="636"/>
    </row>
    <row r="132" spans="1:10">
      <c r="A132" s="906"/>
      <c r="B132" s="677" t="s">
        <v>23</v>
      </c>
      <c r="C132" s="637" t="s">
        <v>2866</v>
      </c>
      <c r="D132" s="671" t="s">
        <v>262</v>
      </c>
      <c r="E132" s="634" t="s">
        <v>11</v>
      </c>
      <c r="F132" s="640"/>
      <c r="G132" s="596"/>
      <c r="H132" s="596"/>
      <c r="I132" s="670"/>
      <c r="J132" s="636"/>
    </row>
    <row r="133" spans="1:10">
      <c r="A133" s="906"/>
      <c r="B133" s="677" t="s">
        <v>23</v>
      </c>
      <c r="C133" s="637" t="s">
        <v>2867</v>
      </c>
      <c r="D133" s="671" t="s">
        <v>262</v>
      </c>
      <c r="E133" s="634" t="s">
        <v>11</v>
      </c>
      <c r="F133" s="640"/>
      <c r="G133" s="596"/>
      <c r="H133" s="596"/>
      <c r="I133" s="670"/>
      <c r="J133" s="636"/>
    </row>
    <row r="134" spans="1:10">
      <c r="A134" s="906"/>
      <c r="B134" s="677" t="s">
        <v>23</v>
      </c>
      <c r="C134" s="637" t="s">
        <v>2868</v>
      </c>
      <c r="D134" s="671" t="s">
        <v>262</v>
      </c>
      <c r="E134" s="634" t="s">
        <v>11</v>
      </c>
      <c r="F134" s="640"/>
      <c r="G134" s="596"/>
      <c r="H134" s="596"/>
      <c r="I134" s="670"/>
      <c r="J134" s="636"/>
    </row>
    <row r="135" spans="1:10">
      <c r="A135" s="906"/>
      <c r="B135" s="677" t="s">
        <v>23</v>
      </c>
      <c r="C135" s="637" t="s">
        <v>2869</v>
      </c>
      <c r="D135" s="671" t="s">
        <v>262</v>
      </c>
      <c r="E135" s="634" t="s">
        <v>11</v>
      </c>
      <c r="F135" s="640"/>
      <c r="G135" s="596"/>
      <c r="H135" s="596"/>
      <c r="I135" s="670"/>
      <c r="J135" s="636"/>
    </row>
    <row r="136" spans="1:10">
      <c r="A136" s="906"/>
      <c r="B136" s="677" t="s">
        <v>23</v>
      </c>
      <c r="C136" s="637" t="s">
        <v>2870</v>
      </c>
      <c r="D136" s="671" t="s">
        <v>262</v>
      </c>
      <c r="E136" s="634" t="s">
        <v>11</v>
      </c>
      <c r="F136" s="640"/>
      <c r="G136" s="596"/>
      <c r="H136" s="596"/>
      <c r="I136" s="670"/>
      <c r="J136" s="636"/>
    </row>
    <row r="137" spans="1:10">
      <c r="A137" s="906"/>
      <c r="B137" s="677" t="s">
        <v>23</v>
      </c>
      <c r="C137" s="637" t="s">
        <v>3040</v>
      </c>
      <c r="D137" s="671" t="s">
        <v>262</v>
      </c>
      <c r="E137" s="634" t="s">
        <v>11</v>
      </c>
      <c r="F137" s="640"/>
      <c r="G137" s="596"/>
      <c r="H137" s="596"/>
      <c r="I137" s="670"/>
      <c r="J137" s="636"/>
    </row>
    <row r="138" spans="1:10">
      <c r="A138" s="906"/>
      <c r="B138" s="677" t="s">
        <v>23</v>
      </c>
      <c r="C138" s="637" t="s">
        <v>3041</v>
      </c>
      <c r="D138" s="671" t="s">
        <v>262</v>
      </c>
      <c r="E138" s="634" t="s">
        <v>11</v>
      </c>
      <c r="F138" s="640"/>
      <c r="G138" s="596"/>
      <c r="H138" s="596"/>
      <c r="I138" s="670"/>
      <c r="J138" s="636"/>
    </row>
    <row r="139" spans="1:10">
      <c r="A139" s="906"/>
      <c r="B139" s="677" t="s">
        <v>23</v>
      </c>
      <c r="C139" s="637" t="s">
        <v>3042</v>
      </c>
      <c r="D139" s="671" t="s">
        <v>262</v>
      </c>
      <c r="E139" s="634" t="s">
        <v>11</v>
      </c>
      <c r="F139" s="640"/>
      <c r="G139" s="596"/>
      <c r="H139" s="596"/>
      <c r="I139" s="670"/>
      <c r="J139" s="636"/>
    </row>
    <row r="140" spans="1:10">
      <c r="A140" s="906"/>
      <c r="B140" s="677" t="s">
        <v>23</v>
      </c>
      <c r="C140" s="637" t="s">
        <v>3043</v>
      </c>
      <c r="D140" s="671" t="s">
        <v>262</v>
      </c>
      <c r="E140" s="634" t="s">
        <v>11</v>
      </c>
      <c r="F140" s="640"/>
      <c r="G140" s="596"/>
      <c r="H140" s="596"/>
      <c r="I140" s="670"/>
      <c r="J140" s="636"/>
    </row>
    <row r="141" spans="1:10">
      <c r="A141" s="906"/>
      <c r="B141" s="677" t="s">
        <v>23</v>
      </c>
      <c r="C141" s="637" t="s">
        <v>3044</v>
      </c>
      <c r="D141" s="671" t="s">
        <v>262</v>
      </c>
      <c r="E141" s="634" t="s">
        <v>11</v>
      </c>
      <c r="F141" s="640"/>
      <c r="G141" s="596"/>
      <c r="H141" s="596"/>
      <c r="I141" s="670"/>
      <c r="J141" s="636"/>
    </row>
    <row r="142" spans="1:10">
      <c r="A142" s="906"/>
      <c r="B142" s="677" t="s">
        <v>23</v>
      </c>
      <c r="C142" s="637" t="s">
        <v>3045</v>
      </c>
      <c r="D142" s="671" t="s">
        <v>262</v>
      </c>
      <c r="E142" s="634" t="s">
        <v>11</v>
      </c>
      <c r="F142" s="640"/>
      <c r="G142" s="596"/>
      <c r="H142" s="596"/>
      <c r="I142" s="670"/>
      <c r="J142" s="636"/>
    </row>
    <row r="143" spans="1:10">
      <c r="A143" s="906"/>
      <c r="B143" s="677" t="s">
        <v>23</v>
      </c>
      <c r="C143" s="637" t="s">
        <v>3046</v>
      </c>
      <c r="D143" s="671" t="s">
        <v>262</v>
      </c>
      <c r="E143" s="634" t="s">
        <v>11</v>
      </c>
      <c r="F143" s="640"/>
      <c r="G143" s="596"/>
      <c r="H143" s="596"/>
      <c r="I143" s="670"/>
      <c r="J143" s="636"/>
    </row>
    <row r="144" spans="1:10">
      <c r="A144" s="906"/>
      <c r="B144" s="677" t="s">
        <v>23</v>
      </c>
      <c r="C144" s="637" t="s">
        <v>3047</v>
      </c>
      <c r="D144" s="671" t="s">
        <v>262</v>
      </c>
      <c r="E144" s="634" t="s">
        <v>11</v>
      </c>
      <c r="F144" s="640"/>
      <c r="G144" s="596"/>
      <c r="H144" s="596"/>
      <c r="I144" s="670"/>
      <c r="J144" s="636"/>
    </row>
    <row r="145" spans="1:10">
      <c r="A145" s="906"/>
      <c r="B145" s="677" t="s">
        <v>23</v>
      </c>
      <c r="C145" s="637" t="s">
        <v>2879</v>
      </c>
      <c r="D145" s="671" t="s">
        <v>262</v>
      </c>
      <c r="E145" s="634" t="s">
        <v>11</v>
      </c>
      <c r="F145" s="640"/>
      <c r="G145" s="596"/>
      <c r="H145" s="596"/>
      <c r="I145" s="670"/>
      <c r="J145" s="636"/>
    </row>
    <row r="146" spans="1:10" ht="16.5" customHeight="1">
      <c r="A146" s="906"/>
      <c r="B146" s="677" t="s">
        <v>23</v>
      </c>
      <c r="C146" s="637" t="s">
        <v>3048</v>
      </c>
      <c r="D146" s="671" t="s">
        <v>262</v>
      </c>
      <c r="E146" s="634" t="s">
        <v>11</v>
      </c>
      <c r="F146" s="642"/>
      <c r="G146" s="639"/>
      <c r="H146" s="643"/>
      <c r="I146" s="643"/>
      <c r="J146" s="636"/>
    </row>
    <row r="147" spans="1:10">
      <c r="A147" s="906"/>
      <c r="B147" s="677" t="s">
        <v>23</v>
      </c>
      <c r="C147" s="637" t="s">
        <v>3049</v>
      </c>
      <c r="D147" s="671" t="s">
        <v>262</v>
      </c>
      <c r="E147" s="634" t="s">
        <v>11</v>
      </c>
      <c r="F147" s="642"/>
      <c r="G147" s="643"/>
      <c r="H147" s="643"/>
      <c r="I147" s="670"/>
      <c r="J147" s="636"/>
    </row>
    <row r="148" spans="1:10" ht="17.25" customHeight="1">
      <c r="A148" s="906"/>
      <c r="B148" s="677" t="s">
        <v>23</v>
      </c>
      <c r="C148" s="637" t="s">
        <v>3050</v>
      </c>
      <c r="D148" s="671" t="s">
        <v>262</v>
      </c>
      <c r="E148" s="634" t="s">
        <v>11</v>
      </c>
      <c r="F148" s="642"/>
      <c r="G148" s="643"/>
      <c r="H148" s="643"/>
      <c r="I148" s="643"/>
      <c r="J148" s="636"/>
    </row>
    <row r="149" spans="1:10">
      <c r="A149" s="906"/>
      <c r="B149" s="677" t="s">
        <v>23</v>
      </c>
      <c r="C149" s="637" t="s">
        <v>3051</v>
      </c>
      <c r="D149" s="671" t="s">
        <v>262</v>
      </c>
      <c r="E149" s="634" t="s">
        <v>11</v>
      </c>
      <c r="F149" s="642"/>
      <c r="G149" s="643"/>
      <c r="H149" s="643"/>
      <c r="I149" s="670"/>
      <c r="J149" s="636"/>
    </row>
    <row r="150" spans="1:10">
      <c r="A150" s="906"/>
      <c r="B150" s="677" t="s">
        <v>23</v>
      </c>
      <c r="C150" s="637" t="s">
        <v>3052</v>
      </c>
      <c r="D150" s="671" t="s">
        <v>262</v>
      </c>
      <c r="E150" s="634" t="s">
        <v>11</v>
      </c>
      <c r="F150" s="642"/>
      <c r="G150" s="643"/>
      <c r="H150" s="643"/>
      <c r="I150" s="672"/>
      <c r="J150" s="636"/>
    </row>
    <row r="151" spans="1:10" ht="15.75" customHeight="1">
      <c r="A151" s="906"/>
      <c r="B151" s="677" t="s">
        <v>23</v>
      </c>
      <c r="C151" s="637" t="s">
        <v>3053</v>
      </c>
      <c r="D151" s="671" t="s">
        <v>262</v>
      </c>
      <c r="E151" s="634" t="s">
        <v>11</v>
      </c>
      <c r="F151" s="640"/>
      <c r="G151" s="643"/>
      <c r="H151" s="643"/>
      <c r="I151" s="670"/>
      <c r="J151" s="636"/>
    </row>
    <row r="152" spans="1:10">
      <c r="A152" s="906"/>
      <c r="B152" s="677" t="s">
        <v>23</v>
      </c>
      <c r="C152" s="637" t="s">
        <v>3054</v>
      </c>
      <c r="D152" s="671" t="s">
        <v>262</v>
      </c>
      <c r="E152" s="634" t="s">
        <v>11</v>
      </c>
      <c r="F152" s="640"/>
      <c r="G152" s="643"/>
      <c r="H152" s="643"/>
      <c r="I152" s="643"/>
      <c r="J152" s="636"/>
    </row>
    <row r="153" spans="1:10">
      <c r="A153" s="906"/>
      <c r="B153" s="677" t="s">
        <v>23</v>
      </c>
      <c r="C153" s="637" t="s">
        <v>3055</v>
      </c>
      <c r="D153" s="671" t="s">
        <v>262</v>
      </c>
      <c r="E153" s="634" t="s">
        <v>11</v>
      </c>
      <c r="F153" s="640"/>
      <c r="G153" s="643"/>
      <c r="H153" s="643"/>
      <c r="I153" s="670"/>
      <c r="J153" s="636"/>
    </row>
    <row r="154" spans="1:10" ht="15.75" customHeight="1">
      <c r="A154" s="906"/>
      <c r="B154" s="677" t="s">
        <v>23</v>
      </c>
      <c r="C154" s="637" t="s">
        <v>2888</v>
      </c>
      <c r="D154" s="671" t="s">
        <v>262</v>
      </c>
      <c r="E154" s="634" t="s">
        <v>11</v>
      </c>
      <c r="F154" s="640"/>
      <c r="G154" s="639"/>
      <c r="H154" s="643"/>
      <c r="I154" s="643"/>
      <c r="J154" s="636"/>
    </row>
    <row r="155" spans="1:10">
      <c r="A155" s="905"/>
      <c r="B155" s="677" t="s">
        <v>23</v>
      </c>
      <c r="C155" s="637" t="s">
        <v>1759</v>
      </c>
      <c r="D155" s="671" t="s">
        <v>2913</v>
      </c>
      <c r="E155" s="634" t="s">
        <v>11</v>
      </c>
      <c r="F155" s="640"/>
      <c r="G155" s="643"/>
      <c r="H155" s="643"/>
      <c r="I155" s="643"/>
      <c r="J155" s="636"/>
    </row>
    <row r="156" spans="1:10">
      <c r="A156" s="915">
        <v>9</v>
      </c>
      <c r="B156" s="677" t="s">
        <v>23</v>
      </c>
      <c r="C156" s="664" t="s">
        <v>3056</v>
      </c>
      <c r="D156" s="671"/>
      <c r="E156" s="634" t="s">
        <v>11</v>
      </c>
      <c r="F156" s="640"/>
      <c r="G156" s="643"/>
      <c r="H156" s="643"/>
      <c r="I156" s="643" t="s">
        <v>2070</v>
      </c>
      <c r="J156" s="636"/>
    </row>
    <row r="157" spans="1:10">
      <c r="A157" s="905"/>
      <c r="B157" s="677" t="s">
        <v>23</v>
      </c>
      <c r="C157" s="637" t="s">
        <v>1759</v>
      </c>
      <c r="D157" s="671" t="s">
        <v>2913</v>
      </c>
      <c r="E157" s="634" t="s">
        <v>11</v>
      </c>
      <c r="F157" s="640"/>
      <c r="G157" s="643"/>
      <c r="H157" s="643"/>
      <c r="I157" s="643"/>
      <c r="J157" s="636"/>
    </row>
    <row r="158" spans="1:10">
      <c r="A158" s="915">
        <v>10</v>
      </c>
      <c r="B158" s="677" t="s">
        <v>23</v>
      </c>
      <c r="C158" s="664" t="s">
        <v>2897</v>
      </c>
      <c r="D158" s="671"/>
      <c r="E158" s="634" t="s">
        <v>11</v>
      </c>
      <c r="F158" s="640"/>
      <c r="G158" s="643"/>
      <c r="H158" s="643"/>
      <c r="I158" s="643" t="s">
        <v>3057</v>
      </c>
      <c r="J158" s="636"/>
    </row>
    <row r="159" spans="1:10">
      <c r="A159" s="905"/>
      <c r="B159" s="677" t="s">
        <v>23</v>
      </c>
      <c r="C159" s="637" t="s">
        <v>1759</v>
      </c>
      <c r="D159" s="671" t="s">
        <v>2913</v>
      </c>
      <c r="E159" s="634" t="s">
        <v>11</v>
      </c>
      <c r="F159" s="640"/>
      <c r="G159" s="643"/>
      <c r="H159" s="643"/>
      <c r="I159" s="643"/>
      <c r="J159" s="636"/>
    </row>
    <row r="160" spans="1:10" ht="16.5" customHeight="1">
      <c r="A160" s="915">
        <v>11</v>
      </c>
      <c r="B160" s="677" t="s">
        <v>23</v>
      </c>
      <c r="C160" s="664" t="s">
        <v>2126</v>
      </c>
      <c r="D160" s="671"/>
      <c r="E160" s="634" t="s">
        <v>11</v>
      </c>
      <c r="F160" s="640"/>
      <c r="G160" s="643" t="s">
        <v>3058</v>
      </c>
      <c r="H160" s="643"/>
      <c r="I160" s="643" t="s">
        <v>2125</v>
      </c>
      <c r="J160" s="636"/>
    </row>
    <row r="161" spans="1:10">
      <c r="A161" s="905"/>
      <c r="B161" s="677" t="s">
        <v>23</v>
      </c>
      <c r="C161" s="637" t="s">
        <v>1759</v>
      </c>
      <c r="D161" s="671" t="s">
        <v>2913</v>
      </c>
      <c r="E161" s="634" t="s">
        <v>11</v>
      </c>
      <c r="F161" s="640"/>
      <c r="G161" s="643"/>
      <c r="H161" s="643"/>
      <c r="I161" s="643"/>
      <c r="J161" s="636"/>
    </row>
    <row r="162" spans="1:10">
      <c r="A162" s="915">
        <v>12</v>
      </c>
      <c r="B162" s="677" t="s">
        <v>23</v>
      </c>
      <c r="C162" s="664" t="s">
        <v>2124</v>
      </c>
      <c r="D162" s="671"/>
      <c r="E162" s="634" t="s">
        <v>11</v>
      </c>
      <c r="F162" s="640"/>
      <c r="G162" s="643"/>
      <c r="H162" s="643"/>
      <c r="I162" s="643" t="s">
        <v>2071</v>
      </c>
      <c r="J162" s="636"/>
    </row>
    <row r="163" spans="1:10" ht="14.25" customHeight="1">
      <c r="A163" s="906"/>
      <c r="B163" s="677" t="s">
        <v>23</v>
      </c>
      <c r="C163" s="637" t="s">
        <v>1782</v>
      </c>
      <c r="D163" s="671" t="s">
        <v>2913</v>
      </c>
      <c r="E163" s="634" t="s">
        <v>11</v>
      </c>
      <c r="F163" s="640"/>
      <c r="G163" s="643"/>
      <c r="H163" s="643"/>
      <c r="I163" s="643"/>
      <c r="J163" s="636"/>
    </row>
    <row r="164" spans="1:10">
      <c r="A164" s="905"/>
      <c r="B164" s="677" t="s">
        <v>23</v>
      </c>
      <c r="C164" s="637" t="s">
        <v>1759</v>
      </c>
      <c r="D164" s="671" t="s">
        <v>2913</v>
      </c>
      <c r="E164" s="634" t="s">
        <v>11</v>
      </c>
      <c r="F164" s="640"/>
      <c r="G164" s="643"/>
      <c r="H164" s="643"/>
      <c r="I164" s="643"/>
      <c r="J164" s="636"/>
    </row>
    <row r="165" spans="1:10">
      <c r="A165" s="915">
        <v>13</v>
      </c>
      <c r="B165" s="677" t="s">
        <v>23</v>
      </c>
      <c r="C165" s="664" t="s">
        <v>3059</v>
      </c>
      <c r="D165" s="671"/>
      <c r="E165" s="634" t="s">
        <v>11</v>
      </c>
      <c r="F165" s="640"/>
      <c r="G165" s="643"/>
      <c r="H165" s="643"/>
      <c r="I165" s="643"/>
      <c r="J165" s="636"/>
    </row>
    <row r="166" spans="1:10">
      <c r="A166" s="906"/>
      <c r="B166" s="677" t="s">
        <v>23</v>
      </c>
      <c r="C166" s="637" t="s">
        <v>2122</v>
      </c>
      <c r="D166" s="671" t="s">
        <v>3060</v>
      </c>
      <c r="E166" s="634" t="s">
        <v>11</v>
      </c>
      <c r="F166" s="640"/>
      <c r="G166" s="643"/>
      <c r="H166" s="643"/>
      <c r="I166" s="670"/>
      <c r="J166" s="636"/>
    </row>
    <row r="167" spans="1:10" ht="16.5" customHeight="1">
      <c r="A167" s="906"/>
      <c r="B167" s="677" t="s">
        <v>23</v>
      </c>
      <c r="C167" s="637" t="s">
        <v>2121</v>
      </c>
      <c r="D167" s="671" t="s">
        <v>3011</v>
      </c>
      <c r="E167" s="634" t="s">
        <v>11</v>
      </c>
      <c r="F167" s="640"/>
      <c r="G167" s="639"/>
      <c r="H167" s="643"/>
      <c r="I167" s="643"/>
      <c r="J167" s="636"/>
    </row>
    <row r="168" spans="1:10">
      <c r="A168" s="905"/>
      <c r="B168" s="677" t="s">
        <v>23</v>
      </c>
      <c r="C168" s="637" t="s">
        <v>1759</v>
      </c>
      <c r="D168" s="671" t="s">
        <v>2913</v>
      </c>
      <c r="E168" s="634" t="s">
        <v>11</v>
      </c>
      <c r="F168" s="640"/>
      <c r="G168" s="643"/>
      <c r="H168" s="643"/>
      <c r="I168" s="643"/>
      <c r="J168" s="636"/>
    </row>
    <row r="169" spans="1:10" ht="21.75" customHeight="1">
      <c r="A169" s="915">
        <v>14</v>
      </c>
      <c r="B169" s="677" t="s">
        <v>23</v>
      </c>
      <c r="C169" s="664" t="s">
        <v>2120</v>
      </c>
      <c r="D169" s="671"/>
      <c r="E169" s="634" t="s">
        <v>11</v>
      </c>
      <c r="F169" s="640"/>
      <c r="G169" s="643"/>
      <c r="H169" s="643"/>
      <c r="I169" s="643" t="s">
        <v>2119</v>
      </c>
      <c r="J169" s="636"/>
    </row>
    <row r="170" spans="1:10">
      <c r="A170" s="906"/>
      <c r="B170" s="677" t="s">
        <v>23</v>
      </c>
      <c r="C170" s="637" t="s">
        <v>1439</v>
      </c>
      <c r="D170" s="671" t="s">
        <v>3061</v>
      </c>
      <c r="E170" s="634" t="s">
        <v>11</v>
      </c>
      <c r="F170" s="640"/>
      <c r="G170" s="643"/>
      <c r="H170" s="643"/>
      <c r="I170" s="643"/>
      <c r="J170" s="636"/>
    </row>
    <row r="171" spans="1:10">
      <c r="A171" s="906"/>
      <c r="B171" s="677" t="s">
        <v>23</v>
      </c>
      <c r="C171" s="637" t="s">
        <v>1440</v>
      </c>
      <c r="D171" s="671" t="s">
        <v>3062</v>
      </c>
      <c r="E171" s="634" t="s">
        <v>11</v>
      </c>
      <c r="F171" s="640"/>
      <c r="G171" s="643"/>
      <c r="H171" s="643"/>
      <c r="I171" s="643"/>
      <c r="J171" s="636"/>
    </row>
    <row r="172" spans="1:10">
      <c r="A172" s="906"/>
      <c r="B172" s="677" t="s">
        <v>23</v>
      </c>
      <c r="C172" s="637" t="s">
        <v>2061</v>
      </c>
      <c r="D172" s="671" t="s">
        <v>262</v>
      </c>
      <c r="E172" s="634" t="s">
        <v>11</v>
      </c>
      <c r="F172" s="640"/>
      <c r="G172" s="643"/>
      <c r="H172" s="643"/>
      <c r="I172" s="643"/>
      <c r="J172" s="636"/>
    </row>
    <row r="173" spans="1:10" ht="17.25" customHeight="1">
      <c r="A173" s="906"/>
      <c r="B173" s="677" t="s">
        <v>23</v>
      </c>
      <c r="C173" s="637" t="s">
        <v>2060</v>
      </c>
      <c r="D173" s="671" t="s">
        <v>262</v>
      </c>
      <c r="E173" s="634" t="s">
        <v>11</v>
      </c>
      <c r="F173" s="640"/>
      <c r="G173" s="643"/>
      <c r="H173" s="643"/>
      <c r="I173" s="643"/>
      <c r="J173" s="636"/>
    </row>
    <row r="174" spans="1:10">
      <c r="A174" s="906"/>
      <c r="B174" s="677" t="s">
        <v>23</v>
      </c>
      <c r="C174" s="637" t="s">
        <v>2059</v>
      </c>
      <c r="D174" s="671" t="s">
        <v>262</v>
      </c>
      <c r="E174" s="634" t="s">
        <v>11</v>
      </c>
      <c r="F174" s="640"/>
      <c r="G174" s="643"/>
      <c r="H174" s="643"/>
      <c r="I174" s="643"/>
      <c r="J174" s="636"/>
    </row>
    <row r="175" spans="1:10">
      <c r="A175" s="906"/>
      <c r="B175" s="677" t="s">
        <v>23</v>
      </c>
      <c r="C175" s="637" t="s">
        <v>2058</v>
      </c>
      <c r="D175" s="671" t="s">
        <v>262</v>
      </c>
      <c r="E175" s="634" t="s">
        <v>11</v>
      </c>
      <c r="F175" s="640"/>
      <c r="G175" s="643"/>
      <c r="H175" s="643"/>
      <c r="I175" s="670"/>
      <c r="J175" s="636"/>
    </row>
    <row r="176" spans="1:10" ht="16.5" customHeight="1">
      <c r="A176" s="906"/>
      <c r="B176" s="677" t="s">
        <v>23</v>
      </c>
      <c r="C176" s="637" t="s">
        <v>2057</v>
      </c>
      <c r="D176" s="671" t="s">
        <v>262</v>
      </c>
      <c r="E176" s="634" t="s">
        <v>11</v>
      </c>
      <c r="F176" s="640"/>
      <c r="G176" s="639"/>
      <c r="H176" s="643"/>
      <c r="I176" s="643"/>
      <c r="J176" s="636"/>
    </row>
    <row r="177" spans="1:10">
      <c r="A177" s="906"/>
      <c r="B177" s="677" t="s">
        <v>23</v>
      </c>
      <c r="C177" s="637" t="s">
        <v>2056</v>
      </c>
      <c r="D177" s="671" t="s">
        <v>262</v>
      </c>
      <c r="E177" s="634" t="s">
        <v>11</v>
      </c>
      <c r="F177" s="640"/>
      <c r="G177" s="643"/>
      <c r="H177" s="643"/>
      <c r="I177" s="643"/>
      <c r="J177" s="636"/>
    </row>
    <row r="178" spans="1:10">
      <c r="A178" s="906"/>
      <c r="B178" s="677" t="s">
        <v>23</v>
      </c>
      <c r="C178" s="637" t="s">
        <v>2055</v>
      </c>
      <c r="D178" s="671" t="s">
        <v>262</v>
      </c>
      <c r="E178" s="634" t="s">
        <v>11</v>
      </c>
      <c r="F178" s="640"/>
      <c r="G178" s="643"/>
      <c r="H178" s="643"/>
      <c r="I178" s="643"/>
      <c r="J178" s="636"/>
    </row>
    <row r="179" spans="1:10">
      <c r="A179" s="906"/>
      <c r="B179" s="677" t="s">
        <v>23</v>
      </c>
      <c r="C179" s="637" t="s">
        <v>2054</v>
      </c>
      <c r="D179" s="671" t="s">
        <v>262</v>
      </c>
      <c r="E179" s="634" t="s">
        <v>11</v>
      </c>
      <c r="F179" s="640"/>
      <c r="G179" s="643"/>
      <c r="H179" s="643"/>
      <c r="I179" s="643"/>
      <c r="J179" s="636"/>
    </row>
    <row r="180" spans="1:10">
      <c r="A180" s="906"/>
      <c r="B180" s="677" t="s">
        <v>23</v>
      </c>
      <c r="C180" s="637" t="s">
        <v>2053</v>
      </c>
      <c r="D180" s="671" t="s">
        <v>262</v>
      </c>
      <c r="E180" s="634" t="s">
        <v>11</v>
      </c>
      <c r="F180" s="640"/>
      <c r="G180" s="643"/>
      <c r="H180" s="643"/>
      <c r="I180" s="643"/>
      <c r="J180" s="636"/>
    </row>
    <row r="181" spans="1:10" ht="18" customHeight="1">
      <c r="A181" s="906"/>
      <c r="B181" s="677" t="s">
        <v>23</v>
      </c>
      <c r="C181" s="637" t="s">
        <v>2052</v>
      </c>
      <c r="D181" s="671" t="s">
        <v>262</v>
      </c>
      <c r="E181" s="634" t="s">
        <v>11</v>
      </c>
      <c r="F181" s="640"/>
      <c r="G181" s="643"/>
      <c r="H181" s="643"/>
      <c r="I181" s="643"/>
      <c r="J181" s="636"/>
    </row>
    <row r="182" spans="1:10">
      <c r="A182" s="906"/>
      <c r="B182" s="677" t="s">
        <v>23</v>
      </c>
      <c r="C182" s="637" t="s">
        <v>2051</v>
      </c>
      <c r="D182" s="671" t="s">
        <v>262</v>
      </c>
      <c r="E182" s="634" t="s">
        <v>11</v>
      </c>
      <c r="F182" s="640"/>
      <c r="G182" s="643"/>
      <c r="H182" s="643"/>
      <c r="I182" s="643"/>
      <c r="J182" s="636"/>
    </row>
    <row r="183" spans="1:10">
      <c r="A183" s="906"/>
      <c r="B183" s="677" t="s">
        <v>23</v>
      </c>
      <c r="C183" s="637" t="s">
        <v>2050</v>
      </c>
      <c r="D183" s="671" t="s">
        <v>262</v>
      </c>
      <c r="E183" s="634" t="s">
        <v>11</v>
      </c>
      <c r="F183" s="640"/>
      <c r="G183" s="643"/>
      <c r="H183" s="643"/>
      <c r="I183" s="670"/>
      <c r="J183" s="636"/>
    </row>
    <row r="184" spans="1:10" ht="18" customHeight="1">
      <c r="A184" s="906"/>
      <c r="B184" s="677" t="s">
        <v>23</v>
      </c>
      <c r="C184" s="637" t="s">
        <v>2049</v>
      </c>
      <c r="D184" s="671" t="s">
        <v>262</v>
      </c>
      <c r="E184" s="634" t="s">
        <v>11</v>
      </c>
      <c r="F184" s="640"/>
      <c r="G184" s="639"/>
      <c r="H184" s="643"/>
      <c r="I184" s="643"/>
      <c r="J184" s="636"/>
    </row>
    <row r="185" spans="1:10">
      <c r="A185" s="906"/>
      <c r="B185" s="677" t="s">
        <v>23</v>
      </c>
      <c r="C185" s="637" t="s">
        <v>2828</v>
      </c>
      <c r="D185" s="671" t="s">
        <v>262</v>
      </c>
      <c r="E185" s="634" t="s">
        <v>11</v>
      </c>
      <c r="F185" s="640"/>
      <c r="G185" s="643"/>
      <c r="H185" s="643"/>
      <c r="I185" s="643"/>
      <c r="J185" s="636"/>
    </row>
    <row r="186" spans="1:10">
      <c r="A186" s="906"/>
      <c r="B186" s="677" t="s">
        <v>23</v>
      </c>
      <c r="C186" s="637" t="s">
        <v>2829</v>
      </c>
      <c r="D186" s="671" t="s">
        <v>262</v>
      </c>
      <c r="E186" s="634" t="s">
        <v>11</v>
      </c>
      <c r="F186" s="640"/>
      <c r="G186" s="643"/>
      <c r="H186" s="643"/>
      <c r="I186" s="643"/>
      <c r="J186" s="636"/>
    </row>
    <row r="187" spans="1:10">
      <c r="A187" s="905"/>
      <c r="B187" s="677" t="s">
        <v>23</v>
      </c>
      <c r="C187" s="637" t="s">
        <v>1759</v>
      </c>
      <c r="D187" s="671" t="s">
        <v>2913</v>
      </c>
      <c r="E187" s="634" t="s">
        <v>11</v>
      </c>
      <c r="F187" s="640"/>
      <c r="G187" s="643"/>
      <c r="H187" s="643"/>
      <c r="I187" s="643"/>
      <c r="J187" s="636"/>
    </row>
    <row r="188" spans="1:10">
      <c r="A188" s="915">
        <v>15</v>
      </c>
      <c r="B188" s="677" t="s">
        <v>23</v>
      </c>
      <c r="C188" s="664" t="s">
        <v>2118</v>
      </c>
      <c r="D188" s="671"/>
      <c r="E188" s="634" t="s">
        <v>11</v>
      </c>
      <c r="F188" s="640"/>
      <c r="G188" s="643"/>
      <c r="H188" s="643"/>
      <c r="I188" s="643" t="s">
        <v>2920</v>
      </c>
      <c r="J188" s="636"/>
    </row>
    <row r="189" spans="1:10">
      <c r="A189" s="906"/>
      <c r="B189" s="677" t="s">
        <v>23</v>
      </c>
      <c r="C189" s="637" t="s">
        <v>1439</v>
      </c>
      <c r="D189" s="671" t="s">
        <v>3061</v>
      </c>
      <c r="E189" s="634" t="s">
        <v>11</v>
      </c>
      <c r="F189" s="640"/>
      <c r="G189" s="643"/>
      <c r="H189" s="643"/>
      <c r="I189" s="643"/>
      <c r="J189" s="636"/>
    </row>
    <row r="190" spans="1:10" ht="19.5" customHeight="1">
      <c r="A190" s="906"/>
      <c r="B190" s="677" t="s">
        <v>23</v>
      </c>
      <c r="C190" s="637" t="s">
        <v>1440</v>
      </c>
      <c r="D190" s="671" t="s">
        <v>3062</v>
      </c>
      <c r="E190" s="634" t="s">
        <v>11</v>
      </c>
      <c r="F190" s="640"/>
      <c r="G190" s="643"/>
      <c r="H190" s="643"/>
      <c r="I190" s="643"/>
      <c r="J190" s="636"/>
    </row>
    <row r="191" spans="1:10">
      <c r="A191" s="906"/>
      <c r="B191" s="677" t="s">
        <v>23</v>
      </c>
      <c r="C191" s="637" t="s">
        <v>2061</v>
      </c>
      <c r="D191" s="671" t="s">
        <v>262</v>
      </c>
      <c r="E191" s="634" t="s">
        <v>11</v>
      </c>
      <c r="F191" s="640"/>
      <c r="G191" s="643"/>
      <c r="H191" s="643"/>
      <c r="I191" s="643"/>
      <c r="J191" s="636"/>
    </row>
    <row r="192" spans="1:10">
      <c r="A192" s="906"/>
      <c r="B192" s="677" t="s">
        <v>23</v>
      </c>
      <c r="C192" s="637" t="s">
        <v>2060</v>
      </c>
      <c r="D192" s="671" t="s">
        <v>262</v>
      </c>
      <c r="E192" s="634" t="s">
        <v>11</v>
      </c>
      <c r="F192" s="640"/>
      <c r="G192" s="643"/>
      <c r="H192" s="643"/>
      <c r="I192" s="670"/>
      <c r="J192" s="636"/>
    </row>
    <row r="193" spans="1:10" ht="17.25" customHeight="1">
      <c r="A193" s="906"/>
      <c r="B193" s="677" t="s">
        <v>23</v>
      </c>
      <c r="C193" s="637" t="s">
        <v>2059</v>
      </c>
      <c r="D193" s="671" t="s">
        <v>262</v>
      </c>
      <c r="E193" s="634" t="s">
        <v>11</v>
      </c>
      <c r="F193" s="640"/>
      <c r="G193" s="639"/>
      <c r="H193" s="643"/>
      <c r="I193" s="643"/>
      <c r="J193" s="636"/>
    </row>
    <row r="194" spans="1:10">
      <c r="A194" s="906"/>
      <c r="B194" s="677" t="s">
        <v>23</v>
      </c>
      <c r="C194" s="637" t="s">
        <v>2058</v>
      </c>
      <c r="D194" s="671" t="s">
        <v>262</v>
      </c>
      <c r="E194" s="634" t="s">
        <v>11</v>
      </c>
      <c r="F194" s="640"/>
      <c r="G194" s="643"/>
      <c r="H194" s="643"/>
      <c r="I194" s="643"/>
      <c r="J194" s="636"/>
    </row>
    <row r="195" spans="1:10">
      <c r="A195" s="906"/>
      <c r="B195" s="677" t="s">
        <v>23</v>
      </c>
      <c r="C195" s="637" t="s">
        <v>2057</v>
      </c>
      <c r="D195" s="671" t="s">
        <v>262</v>
      </c>
      <c r="E195" s="634" t="s">
        <v>11</v>
      </c>
      <c r="F195" s="640"/>
      <c r="G195" s="643"/>
      <c r="H195" s="643"/>
      <c r="I195" s="643"/>
      <c r="J195" s="636"/>
    </row>
    <row r="196" spans="1:10">
      <c r="A196" s="906"/>
      <c r="B196" s="677" t="s">
        <v>23</v>
      </c>
      <c r="C196" s="637" t="s">
        <v>2056</v>
      </c>
      <c r="D196" s="671" t="s">
        <v>262</v>
      </c>
      <c r="E196" s="634" t="s">
        <v>11</v>
      </c>
      <c r="F196" s="640"/>
      <c r="G196" s="643"/>
      <c r="H196" s="643"/>
      <c r="I196" s="643"/>
      <c r="J196" s="636"/>
    </row>
    <row r="197" spans="1:10">
      <c r="A197" s="906"/>
      <c r="B197" s="677" t="s">
        <v>23</v>
      </c>
      <c r="C197" s="637" t="s">
        <v>2055</v>
      </c>
      <c r="D197" s="671" t="s">
        <v>262</v>
      </c>
      <c r="E197" s="634" t="s">
        <v>11</v>
      </c>
      <c r="F197" s="640"/>
      <c r="G197" s="643"/>
      <c r="H197" s="643"/>
      <c r="I197" s="643"/>
      <c r="J197" s="636"/>
    </row>
    <row r="198" spans="1:10">
      <c r="A198" s="906"/>
      <c r="B198" s="677" t="s">
        <v>23</v>
      </c>
      <c r="C198" s="637" t="s">
        <v>2054</v>
      </c>
      <c r="D198" s="671" t="s">
        <v>262</v>
      </c>
      <c r="E198" s="634" t="s">
        <v>11</v>
      </c>
      <c r="F198" s="640"/>
      <c r="G198" s="643"/>
      <c r="H198" s="643"/>
      <c r="I198" s="643"/>
      <c r="J198" s="636"/>
    </row>
    <row r="199" spans="1:10">
      <c r="A199" s="906"/>
      <c r="B199" s="677" t="s">
        <v>23</v>
      </c>
      <c r="C199" s="637" t="s">
        <v>2053</v>
      </c>
      <c r="D199" s="671" t="s">
        <v>262</v>
      </c>
      <c r="E199" s="634" t="s">
        <v>11</v>
      </c>
      <c r="F199" s="640"/>
      <c r="G199" s="643"/>
      <c r="H199" s="643"/>
      <c r="I199" s="643"/>
      <c r="J199" s="636"/>
    </row>
    <row r="200" spans="1:10">
      <c r="A200" s="906"/>
      <c r="B200" s="677" t="s">
        <v>23</v>
      </c>
      <c r="C200" s="637" t="s">
        <v>2052</v>
      </c>
      <c r="D200" s="671" t="s">
        <v>262</v>
      </c>
      <c r="E200" s="634" t="s">
        <v>11</v>
      </c>
      <c r="F200" s="640"/>
      <c r="G200" s="643"/>
      <c r="H200" s="643"/>
      <c r="I200" s="643"/>
      <c r="J200" s="636"/>
    </row>
    <row r="201" spans="1:10">
      <c r="A201" s="906"/>
      <c r="B201" s="677" t="s">
        <v>23</v>
      </c>
      <c r="C201" s="637" t="s">
        <v>2051</v>
      </c>
      <c r="D201" s="671" t="s">
        <v>262</v>
      </c>
      <c r="E201" s="634" t="s">
        <v>11</v>
      </c>
      <c r="F201" s="640"/>
      <c r="G201" s="643"/>
      <c r="H201" s="643"/>
      <c r="I201" s="643"/>
      <c r="J201" s="636"/>
    </row>
    <row r="202" spans="1:10">
      <c r="A202" s="906"/>
      <c r="B202" s="677" t="s">
        <v>23</v>
      </c>
      <c r="C202" s="637" t="s">
        <v>2050</v>
      </c>
      <c r="D202" s="671" t="s">
        <v>262</v>
      </c>
      <c r="E202" s="634" t="s">
        <v>11</v>
      </c>
      <c r="F202" s="640"/>
      <c r="G202" s="643"/>
      <c r="H202" s="643"/>
      <c r="I202" s="643"/>
      <c r="J202" s="636"/>
    </row>
    <row r="203" spans="1:10">
      <c r="A203" s="906"/>
      <c r="B203" s="677" t="s">
        <v>23</v>
      </c>
      <c r="C203" s="637" t="s">
        <v>2049</v>
      </c>
      <c r="D203" s="671" t="s">
        <v>262</v>
      </c>
      <c r="E203" s="634" t="s">
        <v>11</v>
      </c>
      <c r="F203" s="640"/>
      <c r="G203" s="643"/>
      <c r="H203" s="643"/>
      <c r="I203" s="643"/>
      <c r="J203" s="636"/>
    </row>
    <row r="204" spans="1:10">
      <c r="A204" s="906"/>
      <c r="B204" s="677" t="s">
        <v>23</v>
      </c>
      <c r="C204" s="637" t="s">
        <v>2828</v>
      </c>
      <c r="D204" s="671" t="s">
        <v>262</v>
      </c>
      <c r="E204" s="634" t="s">
        <v>11</v>
      </c>
      <c r="F204" s="640"/>
      <c r="G204" s="643"/>
      <c r="H204" s="643"/>
      <c r="I204" s="643"/>
      <c r="J204" s="636"/>
    </row>
    <row r="205" spans="1:10">
      <c r="A205" s="906"/>
      <c r="B205" s="677" t="s">
        <v>23</v>
      </c>
      <c r="C205" s="637" t="s">
        <v>2829</v>
      </c>
      <c r="D205" s="671" t="s">
        <v>262</v>
      </c>
      <c r="E205" s="634" t="s">
        <v>11</v>
      </c>
      <c r="F205" s="640"/>
      <c r="G205" s="643"/>
      <c r="H205" s="643"/>
      <c r="I205" s="643"/>
      <c r="J205" s="636"/>
    </row>
    <row r="206" spans="1:10">
      <c r="A206" s="905"/>
      <c r="B206" s="677" t="s">
        <v>23</v>
      </c>
      <c r="C206" s="637" t="s">
        <v>1759</v>
      </c>
      <c r="D206" s="671" t="s">
        <v>2913</v>
      </c>
      <c r="E206" s="634" t="s">
        <v>11</v>
      </c>
      <c r="F206" s="640"/>
      <c r="G206" s="643"/>
      <c r="H206" s="643"/>
      <c r="I206" s="643"/>
      <c r="J206" s="636"/>
    </row>
    <row r="207" spans="1:10" ht="17.25" customHeight="1">
      <c r="A207" s="915">
        <v>16</v>
      </c>
      <c r="B207" s="677" t="s">
        <v>23</v>
      </c>
      <c r="C207" s="664" t="s">
        <v>2117</v>
      </c>
      <c r="D207" s="671"/>
      <c r="E207" s="634" t="s">
        <v>11</v>
      </c>
      <c r="F207" s="640"/>
      <c r="G207" s="643"/>
      <c r="H207" s="643"/>
      <c r="I207" s="643" t="s">
        <v>3063</v>
      </c>
      <c r="J207" s="636"/>
    </row>
    <row r="208" spans="1:10">
      <c r="A208" s="906"/>
      <c r="B208" s="677" t="s">
        <v>23</v>
      </c>
      <c r="C208" s="637" t="s">
        <v>2840</v>
      </c>
      <c r="D208" s="671" t="s">
        <v>262</v>
      </c>
      <c r="E208" s="634" t="s">
        <v>11</v>
      </c>
      <c r="F208" s="640"/>
      <c r="G208" s="643"/>
      <c r="H208" s="643"/>
      <c r="I208" s="643"/>
      <c r="J208" s="636"/>
    </row>
    <row r="209" spans="1:10">
      <c r="A209" s="906"/>
      <c r="B209" s="677" t="s">
        <v>23</v>
      </c>
      <c r="C209" s="637" t="s">
        <v>2841</v>
      </c>
      <c r="D209" s="671" t="s">
        <v>262</v>
      </c>
      <c r="E209" s="634" t="s">
        <v>11</v>
      </c>
      <c r="F209" s="640"/>
      <c r="G209" s="643"/>
      <c r="H209" s="643"/>
      <c r="I209" s="643"/>
      <c r="J209" s="636"/>
    </row>
    <row r="210" spans="1:10">
      <c r="A210" s="906"/>
      <c r="B210" s="677" t="s">
        <v>23</v>
      </c>
      <c r="C210" s="637" t="s">
        <v>2842</v>
      </c>
      <c r="D210" s="671" t="s">
        <v>3064</v>
      </c>
      <c r="E210" s="634" t="s">
        <v>11</v>
      </c>
      <c r="F210" s="640"/>
      <c r="G210" s="643"/>
      <c r="H210" s="643"/>
      <c r="I210" s="643"/>
      <c r="J210" s="636"/>
    </row>
    <row r="211" spans="1:10">
      <c r="A211" s="906"/>
      <c r="B211" s="677" t="s">
        <v>23</v>
      </c>
      <c r="C211" s="637" t="s">
        <v>2843</v>
      </c>
      <c r="D211" s="671" t="s">
        <v>3060</v>
      </c>
      <c r="E211" s="634" t="s">
        <v>11</v>
      </c>
      <c r="F211" s="640"/>
      <c r="G211" s="643"/>
      <c r="H211" s="643"/>
      <c r="I211" s="643"/>
      <c r="J211" s="636"/>
    </row>
    <row r="212" spans="1:10">
      <c r="A212" s="906"/>
      <c r="B212" s="677" t="s">
        <v>23</v>
      </c>
      <c r="C212" s="637" t="s">
        <v>3065</v>
      </c>
      <c r="D212" s="671" t="s">
        <v>262</v>
      </c>
      <c r="E212" s="634" t="s">
        <v>11</v>
      </c>
      <c r="F212" s="640"/>
      <c r="G212" s="643"/>
      <c r="H212" s="643"/>
      <c r="I212" s="643"/>
      <c r="J212" s="636"/>
    </row>
    <row r="213" spans="1:10">
      <c r="A213" s="906"/>
      <c r="B213" s="677" t="s">
        <v>23</v>
      </c>
      <c r="C213" s="637" t="s">
        <v>3066</v>
      </c>
      <c r="D213" s="671" t="s">
        <v>262</v>
      </c>
      <c r="E213" s="634" t="s">
        <v>11</v>
      </c>
      <c r="F213" s="640"/>
      <c r="G213" s="643"/>
      <c r="H213" s="643"/>
      <c r="I213" s="643"/>
      <c r="J213" s="636"/>
    </row>
    <row r="214" spans="1:10">
      <c r="A214" s="906"/>
      <c r="B214" s="677" t="s">
        <v>23</v>
      </c>
      <c r="C214" s="637" t="s">
        <v>3067</v>
      </c>
      <c r="D214" s="671" t="s">
        <v>262</v>
      </c>
      <c r="E214" s="634" t="s">
        <v>11</v>
      </c>
      <c r="F214" s="640"/>
      <c r="G214" s="643"/>
      <c r="H214" s="643"/>
      <c r="I214" s="643"/>
      <c r="J214" s="636"/>
    </row>
    <row r="215" spans="1:10">
      <c r="A215" s="906"/>
      <c r="B215" s="677" t="s">
        <v>23</v>
      </c>
      <c r="C215" s="637" t="s">
        <v>3068</v>
      </c>
      <c r="D215" s="671" t="s">
        <v>262</v>
      </c>
      <c r="E215" s="634" t="s">
        <v>11</v>
      </c>
      <c r="F215" s="640"/>
      <c r="G215" s="643"/>
      <c r="H215" s="643"/>
      <c r="I215" s="643"/>
      <c r="J215" s="636"/>
    </row>
    <row r="216" spans="1:10">
      <c r="A216" s="906"/>
      <c r="B216" s="677" t="s">
        <v>23</v>
      </c>
      <c r="C216" s="637" t="s">
        <v>3069</v>
      </c>
      <c r="D216" s="671" t="s">
        <v>262</v>
      </c>
      <c r="E216" s="634" t="s">
        <v>11</v>
      </c>
      <c r="F216" s="640"/>
      <c r="G216" s="643"/>
      <c r="H216" s="643"/>
      <c r="I216" s="643"/>
      <c r="J216" s="636"/>
    </row>
    <row r="217" spans="1:10">
      <c r="A217" s="906"/>
      <c r="B217" s="677" t="s">
        <v>23</v>
      </c>
      <c r="C217" s="637" t="s">
        <v>3070</v>
      </c>
      <c r="D217" s="671" t="s">
        <v>262</v>
      </c>
      <c r="E217" s="634" t="s">
        <v>11</v>
      </c>
      <c r="F217" s="640"/>
      <c r="G217" s="643"/>
      <c r="H217" s="643"/>
      <c r="I217" s="643"/>
      <c r="J217" s="636"/>
    </row>
    <row r="218" spans="1:10">
      <c r="A218" s="906"/>
      <c r="B218" s="677" t="s">
        <v>23</v>
      </c>
      <c r="C218" s="637" t="s">
        <v>3071</v>
      </c>
      <c r="D218" s="671" t="s">
        <v>262</v>
      </c>
      <c r="E218" s="634" t="s">
        <v>11</v>
      </c>
      <c r="F218" s="640"/>
      <c r="G218" s="643"/>
      <c r="H218" s="643"/>
      <c r="I218" s="643"/>
      <c r="J218" s="636"/>
    </row>
    <row r="219" spans="1:10">
      <c r="A219" s="906"/>
      <c r="B219" s="677" t="s">
        <v>23</v>
      </c>
      <c r="C219" s="637" t="s">
        <v>3072</v>
      </c>
      <c r="D219" s="671" t="s">
        <v>262</v>
      </c>
      <c r="E219" s="634" t="s">
        <v>11</v>
      </c>
      <c r="F219" s="640"/>
      <c r="G219" s="643"/>
      <c r="H219" s="643"/>
      <c r="I219" s="643"/>
      <c r="J219" s="636"/>
    </row>
    <row r="220" spans="1:10">
      <c r="A220" s="906"/>
      <c r="B220" s="677" t="s">
        <v>23</v>
      </c>
      <c r="C220" s="637" t="s">
        <v>3073</v>
      </c>
      <c r="D220" s="671" t="s">
        <v>262</v>
      </c>
      <c r="E220" s="634" t="s">
        <v>11</v>
      </c>
      <c r="F220" s="640"/>
      <c r="G220" s="643"/>
      <c r="H220" s="643"/>
      <c r="I220" s="643"/>
      <c r="J220" s="636"/>
    </row>
    <row r="221" spans="1:10">
      <c r="A221" s="906"/>
      <c r="B221" s="677" t="s">
        <v>23</v>
      </c>
      <c r="C221" s="637" t="s">
        <v>3074</v>
      </c>
      <c r="D221" s="671" t="s">
        <v>262</v>
      </c>
      <c r="E221" s="634" t="s">
        <v>11</v>
      </c>
      <c r="F221" s="640"/>
      <c r="G221" s="643"/>
      <c r="H221" s="643"/>
      <c r="I221" s="643"/>
      <c r="J221" s="636"/>
    </row>
    <row r="222" spans="1:10">
      <c r="A222" s="906"/>
      <c r="B222" s="677" t="s">
        <v>23</v>
      </c>
      <c r="C222" s="637" t="s">
        <v>3075</v>
      </c>
      <c r="D222" s="671" t="s">
        <v>262</v>
      </c>
      <c r="E222" s="634" t="s">
        <v>11</v>
      </c>
      <c r="F222" s="640"/>
      <c r="G222" s="643"/>
      <c r="H222" s="643"/>
      <c r="I222" s="643"/>
      <c r="J222" s="636"/>
    </row>
    <row r="223" spans="1:10">
      <c r="A223" s="906"/>
      <c r="B223" s="677" t="s">
        <v>23</v>
      </c>
      <c r="C223" s="637" t="s">
        <v>3076</v>
      </c>
      <c r="D223" s="671" t="s">
        <v>262</v>
      </c>
      <c r="E223" s="634" t="s">
        <v>11</v>
      </c>
      <c r="F223" s="640"/>
      <c r="G223" s="643"/>
      <c r="H223" s="643"/>
      <c r="I223" s="643"/>
      <c r="J223" s="636"/>
    </row>
    <row r="224" spans="1:10">
      <c r="A224" s="906"/>
      <c r="B224" s="677" t="s">
        <v>23</v>
      </c>
      <c r="C224" s="637" t="s">
        <v>3077</v>
      </c>
      <c r="D224" s="671" t="s">
        <v>262</v>
      </c>
      <c r="E224" s="634" t="s">
        <v>11</v>
      </c>
      <c r="F224" s="640"/>
      <c r="G224" s="643"/>
      <c r="H224" s="643"/>
      <c r="I224" s="643"/>
      <c r="J224" s="636"/>
    </row>
    <row r="225" spans="1:10">
      <c r="A225" s="906"/>
      <c r="B225" s="677" t="s">
        <v>23</v>
      </c>
      <c r="C225" s="637" t="s">
        <v>3078</v>
      </c>
      <c r="D225" s="671" t="s">
        <v>262</v>
      </c>
      <c r="E225" s="634" t="s">
        <v>11</v>
      </c>
      <c r="F225" s="640"/>
      <c r="G225" s="643"/>
      <c r="H225" s="643"/>
      <c r="I225" s="643"/>
      <c r="J225" s="636"/>
    </row>
    <row r="226" spans="1:10">
      <c r="A226" s="906"/>
      <c r="B226" s="677" t="s">
        <v>23</v>
      </c>
      <c r="C226" s="637" t="s">
        <v>3079</v>
      </c>
      <c r="D226" s="671" t="s">
        <v>262</v>
      </c>
      <c r="E226" s="634" t="s">
        <v>11</v>
      </c>
      <c r="F226" s="640"/>
      <c r="G226" s="643"/>
      <c r="H226" s="643"/>
      <c r="I226" s="643"/>
      <c r="J226" s="636"/>
    </row>
    <row r="227" spans="1:10">
      <c r="A227" s="906"/>
      <c r="B227" s="677" t="s">
        <v>23</v>
      </c>
      <c r="C227" s="637" t="s">
        <v>3080</v>
      </c>
      <c r="D227" s="671" t="s">
        <v>262</v>
      </c>
      <c r="E227" s="634" t="s">
        <v>11</v>
      </c>
      <c r="F227" s="640"/>
      <c r="G227" s="643"/>
      <c r="H227" s="643"/>
      <c r="I227" s="643"/>
      <c r="J227" s="636"/>
    </row>
    <row r="228" spans="1:10">
      <c r="A228" s="906"/>
      <c r="B228" s="677" t="s">
        <v>23</v>
      </c>
      <c r="C228" s="637" t="s">
        <v>3081</v>
      </c>
      <c r="D228" s="671" t="s">
        <v>262</v>
      </c>
      <c r="E228" s="634" t="s">
        <v>11</v>
      </c>
      <c r="F228" s="640"/>
      <c r="G228" s="643"/>
      <c r="H228" s="643"/>
      <c r="I228" s="643"/>
      <c r="J228" s="636"/>
    </row>
    <row r="229" spans="1:10">
      <c r="A229" s="906"/>
      <c r="B229" s="677" t="s">
        <v>23</v>
      </c>
      <c r="C229" s="637" t="s">
        <v>3082</v>
      </c>
      <c r="D229" s="671" t="s">
        <v>262</v>
      </c>
      <c r="E229" s="634" t="s">
        <v>11</v>
      </c>
      <c r="F229" s="640"/>
      <c r="G229" s="643"/>
      <c r="H229" s="643"/>
      <c r="I229" s="643"/>
      <c r="J229" s="636"/>
    </row>
    <row r="230" spans="1:10">
      <c r="A230" s="906"/>
      <c r="B230" s="677" t="s">
        <v>23</v>
      </c>
      <c r="C230" s="637" t="s">
        <v>3083</v>
      </c>
      <c r="D230" s="671" t="s">
        <v>262</v>
      </c>
      <c r="E230" s="634" t="s">
        <v>11</v>
      </c>
      <c r="F230" s="640"/>
      <c r="G230" s="643"/>
      <c r="H230" s="643"/>
      <c r="I230" s="643"/>
      <c r="J230" s="636"/>
    </row>
    <row r="231" spans="1:10">
      <c r="A231" s="906"/>
      <c r="B231" s="677" t="s">
        <v>23</v>
      </c>
      <c r="C231" s="637" t="s">
        <v>3084</v>
      </c>
      <c r="D231" s="671" t="s">
        <v>262</v>
      </c>
      <c r="E231" s="634" t="s">
        <v>11</v>
      </c>
      <c r="F231" s="640"/>
      <c r="G231" s="643"/>
      <c r="H231" s="643"/>
      <c r="I231" s="643"/>
      <c r="J231" s="636"/>
    </row>
    <row r="232" spans="1:10">
      <c r="A232" s="906"/>
      <c r="B232" s="677" t="s">
        <v>23</v>
      </c>
      <c r="C232" s="637" t="s">
        <v>3085</v>
      </c>
      <c r="D232" s="671" t="s">
        <v>262</v>
      </c>
      <c r="E232" s="634" t="s">
        <v>11</v>
      </c>
      <c r="F232" s="640"/>
      <c r="G232" s="643"/>
      <c r="H232" s="643"/>
      <c r="I232" s="643"/>
      <c r="J232" s="636"/>
    </row>
    <row r="233" spans="1:10">
      <c r="A233" s="906"/>
      <c r="B233" s="677" t="s">
        <v>23</v>
      </c>
      <c r="C233" s="637" t="s">
        <v>3086</v>
      </c>
      <c r="D233" s="671" t="s">
        <v>262</v>
      </c>
      <c r="E233" s="634" t="s">
        <v>11</v>
      </c>
      <c r="F233" s="640"/>
      <c r="G233" s="643"/>
      <c r="H233" s="643"/>
      <c r="I233" s="643"/>
      <c r="J233" s="636"/>
    </row>
    <row r="234" spans="1:10">
      <c r="A234" s="906"/>
      <c r="B234" s="677" t="s">
        <v>23</v>
      </c>
      <c r="C234" s="637" t="s">
        <v>3087</v>
      </c>
      <c r="D234" s="671" t="s">
        <v>262</v>
      </c>
      <c r="E234" s="634" t="s">
        <v>11</v>
      </c>
      <c r="F234" s="640"/>
      <c r="G234" s="643"/>
      <c r="H234" s="643"/>
      <c r="I234" s="643"/>
      <c r="J234" s="636"/>
    </row>
    <row r="235" spans="1:10">
      <c r="A235" s="906"/>
      <c r="B235" s="677" t="s">
        <v>23</v>
      </c>
      <c r="C235" s="637" t="s">
        <v>3088</v>
      </c>
      <c r="D235" s="671" t="s">
        <v>262</v>
      </c>
      <c r="E235" s="634" t="s">
        <v>11</v>
      </c>
      <c r="F235" s="640"/>
      <c r="G235" s="643"/>
      <c r="H235" s="643"/>
      <c r="I235" s="643"/>
      <c r="J235" s="636"/>
    </row>
    <row r="236" spans="1:10">
      <c r="A236" s="906"/>
      <c r="B236" s="677" t="s">
        <v>23</v>
      </c>
      <c r="C236" s="637" t="s">
        <v>3089</v>
      </c>
      <c r="D236" s="671" t="s">
        <v>262</v>
      </c>
      <c r="E236" s="634" t="s">
        <v>11</v>
      </c>
      <c r="F236" s="640"/>
      <c r="G236" s="643"/>
      <c r="H236" s="643"/>
      <c r="I236" s="643"/>
      <c r="J236" s="636"/>
    </row>
    <row r="237" spans="1:10">
      <c r="A237" s="906"/>
      <c r="B237" s="677" t="s">
        <v>23</v>
      </c>
      <c r="C237" s="637" t="s">
        <v>3090</v>
      </c>
      <c r="D237" s="671" t="s">
        <v>262</v>
      </c>
      <c r="E237" s="634" t="s">
        <v>11</v>
      </c>
      <c r="F237" s="640"/>
      <c r="G237" s="643"/>
      <c r="H237" s="643"/>
      <c r="I237" s="643"/>
      <c r="J237" s="636"/>
    </row>
    <row r="238" spans="1:10">
      <c r="A238" s="906"/>
      <c r="B238" s="677" t="s">
        <v>23</v>
      </c>
      <c r="C238" s="637" t="s">
        <v>3091</v>
      </c>
      <c r="D238" s="671" t="s">
        <v>262</v>
      </c>
      <c r="E238" s="634" t="s">
        <v>11</v>
      </c>
      <c r="F238" s="640"/>
      <c r="G238" s="643"/>
      <c r="H238" s="643"/>
      <c r="I238" s="643"/>
      <c r="J238" s="636"/>
    </row>
    <row r="239" spans="1:10">
      <c r="A239" s="906"/>
      <c r="B239" s="677" t="s">
        <v>23</v>
      </c>
      <c r="C239" s="637" t="s">
        <v>3092</v>
      </c>
      <c r="D239" s="671" t="s">
        <v>262</v>
      </c>
      <c r="E239" s="634" t="s">
        <v>11</v>
      </c>
      <c r="F239" s="640"/>
      <c r="G239" s="643"/>
      <c r="H239" s="643"/>
      <c r="I239" s="643"/>
      <c r="J239" s="636"/>
    </row>
    <row r="240" spans="1:10">
      <c r="A240" s="906"/>
      <c r="B240" s="677" t="s">
        <v>23</v>
      </c>
      <c r="C240" s="637" t="s">
        <v>3093</v>
      </c>
      <c r="D240" s="671" t="s">
        <v>262</v>
      </c>
      <c r="E240" s="634" t="s">
        <v>11</v>
      </c>
      <c r="F240" s="640"/>
      <c r="G240" s="643"/>
      <c r="H240" s="643"/>
      <c r="I240" s="643"/>
      <c r="J240" s="636"/>
    </row>
    <row r="241" spans="1:10">
      <c r="A241" s="906"/>
      <c r="B241" s="677" t="s">
        <v>23</v>
      </c>
      <c r="C241" s="637" t="s">
        <v>3094</v>
      </c>
      <c r="D241" s="671" t="s">
        <v>262</v>
      </c>
      <c r="E241" s="634" t="s">
        <v>11</v>
      </c>
      <c r="F241" s="640"/>
      <c r="G241" s="643"/>
      <c r="H241" s="643"/>
      <c r="I241" s="643"/>
      <c r="J241" s="636"/>
    </row>
    <row r="242" spans="1:10">
      <c r="A242" s="906"/>
      <c r="B242" s="677" t="s">
        <v>23</v>
      </c>
      <c r="C242" s="637" t="s">
        <v>3095</v>
      </c>
      <c r="D242" s="671" t="s">
        <v>262</v>
      </c>
      <c r="E242" s="634" t="s">
        <v>11</v>
      </c>
      <c r="F242" s="640"/>
      <c r="G242" s="643"/>
      <c r="H242" s="643"/>
      <c r="I242" s="643"/>
      <c r="J242" s="636"/>
    </row>
    <row r="243" spans="1:10">
      <c r="A243" s="906"/>
      <c r="B243" s="677" t="s">
        <v>23</v>
      </c>
      <c r="C243" s="637" t="s">
        <v>3096</v>
      </c>
      <c r="D243" s="671" t="s">
        <v>262</v>
      </c>
      <c r="E243" s="634" t="s">
        <v>11</v>
      </c>
      <c r="F243" s="640"/>
      <c r="G243" s="643"/>
      <c r="H243" s="643"/>
      <c r="I243" s="643"/>
      <c r="J243" s="636"/>
    </row>
    <row r="244" spans="1:10">
      <c r="A244" s="906"/>
      <c r="B244" s="677" t="s">
        <v>23</v>
      </c>
      <c r="C244" s="637" t="s">
        <v>3097</v>
      </c>
      <c r="D244" s="671" t="s">
        <v>262</v>
      </c>
      <c r="E244" s="634" t="s">
        <v>11</v>
      </c>
      <c r="F244" s="640"/>
      <c r="G244" s="643"/>
      <c r="H244" s="643"/>
      <c r="I244" s="643"/>
      <c r="J244" s="636"/>
    </row>
    <row r="245" spans="1:10">
      <c r="A245" s="906"/>
      <c r="B245" s="677" t="s">
        <v>23</v>
      </c>
      <c r="C245" s="637" t="s">
        <v>3098</v>
      </c>
      <c r="D245" s="671" t="s">
        <v>262</v>
      </c>
      <c r="E245" s="634" t="s">
        <v>11</v>
      </c>
      <c r="F245" s="640"/>
      <c r="G245" s="643"/>
      <c r="H245" s="643"/>
      <c r="I245" s="643"/>
      <c r="J245" s="636"/>
    </row>
    <row r="246" spans="1:10">
      <c r="A246" s="906"/>
      <c r="B246" s="677" t="s">
        <v>23</v>
      </c>
      <c r="C246" s="637" t="s">
        <v>3099</v>
      </c>
      <c r="D246" s="671" t="s">
        <v>262</v>
      </c>
      <c r="E246" s="634" t="s">
        <v>11</v>
      </c>
      <c r="F246" s="640"/>
      <c r="G246" s="643"/>
      <c r="H246" s="643"/>
      <c r="I246" s="643"/>
      <c r="J246" s="636"/>
    </row>
    <row r="247" spans="1:10">
      <c r="A247" s="906"/>
      <c r="B247" s="677" t="s">
        <v>23</v>
      </c>
      <c r="C247" s="637" t="s">
        <v>3100</v>
      </c>
      <c r="D247" s="671" t="s">
        <v>262</v>
      </c>
      <c r="E247" s="634" t="s">
        <v>11</v>
      </c>
      <c r="F247" s="640"/>
      <c r="G247" s="643"/>
      <c r="H247" s="643"/>
      <c r="I247" s="643"/>
      <c r="J247" s="636"/>
    </row>
    <row r="248" spans="1:10">
      <c r="A248" s="906"/>
      <c r="B248" s="677" t="s">
        <v>23</v>
      </c>
      <c r="C248" s="637" t="s">
        <v>3101</v>
      </c>
      <c r="D248" s="671" t="s">
        <v>262</v>
      </c>
      <c r="E248" s="634" t="s">
        <v>11</v>
      </c>
      <c r="F248" s="640"/>
      <c r="G248" s="643"/>
      <c r="H248" s="643"/>
      <c r="I248" s="643"/>
      <c r="J248" s="636"/>
    </row>
    <row r="249" spans="1:10">
      <c r="A249" s="906"/>
      <c r="B249" s="677" t="s">
        <v>23</v>
      </c>
      <c r="C249" s="637" t="s">
        <v>3102</v>
      </c>
      <c r="D249" s="671" t="s">
        <v>262</v>
      </c>
      <c r="E249" s="634" t="s">
        <v>11</v>
      </c>
      <c r="F249" s="640"/>
      <c r="G249" s="643"/>
      <c r="H249" s="643"/>
      <c r="I249" s="643"/>
      <c r="J249" s="636"/>
    </row>
    <row r="250" spans="1:10">
      <c r="A250" s="906"/>
      <c r="B250" s="677" t="s">
        <v>23</v>
      </c>
      <c r="C250" s="637" t="s">
        <v>3103</v>
      </c>
      <c r="D250" s="671" t="s">
        <v>262</v>
      </c>
      <c r="E250" s="634" t="s">
        <v>11</v>
      </c>
      <c r="F250" s="640"/>
      <c r="G250" s="643"/>
      <c r="H250" s="643"/>
      <c r="I250" s="643"/>
      <c r="J250" s="636"/>
    </row>
    <row r="251" spans="1:10">
      <c r="A251" s="906"/>
      <c r="B251" s="677" t="s">
        <v>23</v>
      </c>
      <c r="C251" s="637" t="s">
        <v>3104</v>
      </c>
      <c r="D251" s="671" t="s">
        <v>262</v>
      </c>
      <c r="E251" s="634" t="s">
        <v>11</v>
      </c>
      <c r="F251" s="640"/>
      <c r="G251" s="643"/>
      <c r="H251" s="643"/>
      <c r="I251" s="643"/>
      <c r="J251" s="636"/>
    </row>
    <row r="252" spans="1:10">
      <c r="A252" s="906"/>
      <c r="B252" s="677" t="s">
        <v>23</v>
      </c>
      <c r="C252" s="637" t="s">
        <v>3105</v>
      </c>
      <c r="D252" s="671" t="s">
        <v>262</v>
      </c>
      <c r="E252" s="634" t="s">
        <v>11</v>
      </c>
      <c r="F252" s="640"/>
      <c r="G252" s="643"/>
      <c r="H252" s="643"/>
      <c r="I252" s="643"/>
      <c r="J252" s="636"/>
    </row>
    <row r="253" spans="1:10">
      <c r="A253" s="906"/>
      <c r="B253" s="677" t="s">
        <v>23</v>
      </c>
      <c r="C253" s="637" t="s">
        <v>3106</v>
      </c>
      <c r="D253" s="671" t="s">
        <v>262</v>
      </c>
      <c r="E253" s="634" t="s">
        <v>11</v>
      </c>
      <c r="F253" s="640"/>
      <c r="G253" s="643"/>
      <c r="H253" s="643"/>
      <c r="I253" s="643"/>
      <c r="J253" s="636"/>
    </row>
    <row r="254" spans="1:10">
      <c r="A254" s="906"/>
      <c r="B254" s="677" t="s">
        <v>23</v>
      </c>
      <c r="C254" s="637" t="s">
        <v>3107</v>
      </c>
      <c r="D254" s="671" t="s">
        <v>262</v>
      </c>
      <c r="E254" s="634" t="s">
        <v>11</v>
      </c>
      <c r="F254" s="640"/>
      <c r="G254" s="643"/>
      <c r="H254" s="643"/>
      <c r="I254" s="643"/>
      <c r="J254" s="636"/>
    </row>
    <row r="255" spans="1:10">
      <c r="A255" s="905"/>
      <c r="B255" s="677" t="s">
        <v>23</v>
      </c>
      <c r="C255" s="637" t="s">
        <v>1759</v>
      </c>
      <c r="D255" s="671" t="s">
        <v>2913</v>
      </c>
      <c r="E255" s="634" t="s">
        <v>11</v>
      </c>
      <c r="F255" s="640"/>
      <c r="G255" s="643"/>
      <c r="H255" s="643"/>
      <c r="I255" s="643"/>
      <c r="J255" s="636"/>
    </row>
    <row r="256" spans="1:10">
      <c r="A256" s="915">
        <v>17</v>
      </c>
      <c r="B256" s="677" t="s">
        <v>23</v>
      </c>
      <c r="C256" s="664" t="s">
        <v>3056</v>
      </c>
      <c r="D256" s="671"/>
      <c r="E256" s="634" t="s">
        <v>11</v>
      </c>
      <c r="F256" s="640"/>
      <c r="G256" s="643"/>
      <c r="H256" s="643"/>
      <c r="I256" s="643" t="s">
        <v>2070</v>
      </c>
      <c r="J256" s="636"/>
    </row>
    <row r="257" spans="1:10">
      <c r="A257" s="905"/>
      <c r="B257" s="677" t="s">
        <v>23</v>
      </c>
      <c r="C257" s="637" t="s">
        <v>1759</v>
      </c>
      <c r="D257" s="671" t="s">
        <v>2913</v>
      </c>
      <c r="E257" s="634" t="s">
        <v>11</v>
      </c>
      <c r="F257" s="640"/>
      <c r="G257" s="643"/>
      <c r="H257" s="643"/>
      <c r="I257" s="643"/>
      <c r="J257" s="636"/>
    </row>
    <row r="258" spans="1:10">
      <c r="A258" s="915">
        <v>18</v>
      </c>
      <c r="B258" s="677" t="s">
        <v>23</v>
      </c>
      <c r="C258" s="664" t="s">
        <v>2968</v>
      </c>
      <c r="D258" s="671"/>
      <c r="E258" s="634" t="s">
        <v>11</v>
      </c>
      <c r="F258" s="640"/>
      <c r="G258" s="643"/>
      <c r="H258" s="643"/>
      <c r="I258" s="643" t="s">
        <v>3057</v>
      </c>
      <c r="J258" s="636"/>
    </row>
    <row r="259" spans="1:10">
      <c r="A259" s="905"/>
      <c r="B259" s="677" t="s">
        <v>23</v>
      </c>
      <c r="C259" s="637" t="s">
        <v>1759</v>
      </c>
      <c r="D259" s="671" t="s">
        <v>2913</v>
      </c>
      <c r="E259" s="634" t="s">
        <v>11</v>
      </c>
      <c r="F259" s="640"/>
      <c r="G259" s="643"/>
      <c r="H259" s="643"/>
      <c r="I259" s="643"/>
      <c r="J259" s="636"/>
    </row>
    <row r="260" spans="1:10" ht="16.5" customHeight="1">
      <c r="A260" s="915">
        <v>19</v>
      </c>
      <c r="B260" s="677" t="s">
        <v>23</v>
      </c>
      <c r="C260" s="664" t="s">
        <v>2129</v>
      </c>
      <c r="D260" s="671"/>
      <c r="E260" s="634" t="s">
        <v>11</v>
      </c>
      <c r="F260" s="640"/>
      <c r="G260" s="643" t="s">
        <v>3058</v>
      </c>
      <c r="H260" s="643"/>
      <c r="I260" s="643" t="s">
        <v>2125</v>
      </c>
      <c r="J260" s="636"/>
    </row>
    <row r="261" spans="1:10">
      <c r="A261" s="905"/>
      <c r="B261" s="677" t="s">
        <v>23</v>
      </c>
      <c r="C261" s="637" t="s">
        <v>1759</v>
      </c>
      <c r="D261" s="671" t="s">
        <v>2913</v>
      </c>
      <c r="E261" s="634" t="s">
        <v>11</v>
      </c>
      <c r="F261" s="640"/>
      <c r="G261" s="643"/>
      <c r="H261" s="643"/>
      <c r="I261" s="643"/>
      <c r="J261" s="636"/>
    </row>
    <row r="262" spans="1:10">
      <c r="A262" s="915">
        <v>20</v>
      </c>
      <c r="B262" s="677" t="s">
        <v>23</v>
      </c>
      <c r="C262" s="664" t="s">
        <v>3108</v>
      </c>
      <c r="D262" s="671"/>
      <c r="E262" s="634" t="s">
        <v>11</v>
      </c>
      <c r="F262" s="640"/>
      <c r="G262" s="643"/>
      <c r="H262" s="643"/>
      <c r="I262" s="643" t="s">
        <v>2071</v>
      </c>
      <c r="J262" s="636"/>
    </row>
    <row r="263" spans="1:10">
      <c r="A263" s="906"/>
      <c r="B263" s="677" t="s">
        <v>23</v>
      </c>
      <c r="C263" s="637" t="s">
        <v>1782</v>
      </c>
      <c r="D263" s="671" t="s">
        <v>2913</v>
      </c>
      <c r="E263" s="634" t="s">
        <v>11</v>
      </c>
      <c r="F263" s="640"/>
      <c r="G263" s="643"/>
      <c r="H263" s="643"/>
      <c r="I263" s="643"/>
      <c r="J263" s="636"/>
    </row>
    <row r="264" spans="1:10">
      <c r="A264" s="905"/>
      <c r="B264" s="677" t="s">
        <v>23</v>
      </c>
      <c r="C264" s="637" t="s">
        <v>1759</v>
      </c>
      <c r="D264" s="671" t="s">
        <v>2913</v>
      </c>
      <c r="E264" s="634" t="s">
        <v>11</v>
      </c>
      <c r="F264" s="640"/>
      <c r="G264" s="643"/>
      <c r="H264" s="643"/>
      <c r="I264" s="643"/>
      <c r="J264" s="636"/>
    </row>
    <row r="265" spans="1:10">
      <c r="A265" s="915">
        <v>21</v>
      </c>
      <c r="B265" s="677" t="s">
        <v>23</v>
      </c>
      <c r="C265" s="664" t="s">
        <v>3109</v>
      </c>
      <c r="D265" s="671"/>
      <c r="E265" s="634" t="s">
        <v>11</v>
      </c>
      <c r="F265" s="640"/>
      <c r="G265" s="643"/>
      <c r="H265" s="643"/>
      <c r="I265" s="643"/>
      <c r="J265" s="636"/>
    </row>
    <row r="266" spans="1:10">
      <c r="A266" s="906"/>
      <c r="B266" s="677" t="s">
        <v>23</v>
      </c>
      <c r="C266" s="637" t="s">
        <v>2122</v>
      </c>
      <c r="D266" s="671" t="s">
        <v>3060</v>
      </c>
      <c r="E266" s="634" t="s">
        <v>11</v>
      </c>
      <c r="F266" s="640"/>
      <c r="G266" s="643"/>
      <c r="H266" s="643"/>
      <c r="I266" s="643"/>
      <c r="J266" s="636"/>
    </row>
    <row r="267" spans="1:10">
      <c r="A267" s="906"/>
      <c r="B267" s="677" t="s">
        <v>23</v>
      </c>
      <c r="C267" s="637" t="s">
        <v>2121</v>
      </c>
      <c r="D267" s="671" t="s">
        <v>3011</v>
      </c>
      <c r="E267" s="634" t="s">
        <v>11</v>
      </c>
      <c r="F267" s="640"/>
      <c r="G267" s="643"/>
      <c r="H267" s="643"/>
      <c r="I267" s="643"/>
      <c r="J267" s="636"/>
    </row>
    <row r="268" spans="1:10">
      <c r="A268" s="905"/>
      <c r="B268" s="677" t="s">
        <v>23</v>
      </c>
      <c r="C268" s="637" t="s">
        <v>1759</v>
      </c>
      <c r="D268" s="671" t="s">
        <v>2913</v>
      </c>
      <c r="E268" s="634" t="s">
        <v>11</v>
      </c>
      <c r="F268" s="640"/>
      <c r="G268" s="643"/>
      <c r="H268" s="643"/>
      <c r="I268" s="643"/>
      <c r="J268" s="636"/>
    </row>
    <row r="269" spans="1:10">
      <c r="A269" s="915">
        <v>22</v>
      </c>
      <c r="B269" s="677" t="s">
        <v>23</v>
      </c>
      <c r="C269" s="664" t="s">
        <v>2128</v>
      </c>
      <c r="D269" s="671"/>
      <c r="E269" s="634" t="s">
        <v>11</v>
      </c>
      <c r="F269" s="640"/>
      <c r="G269" s="643"/>
      <c r="H269" s="643"/>
      <c r="I269" s="643" t="s">
        <v>2996</v>
      </c>
      <c r="J269" s="636"/>
    </row>
    <row r="270" spans="1:10">
      <c r="A270" s="906"/>
      <c r="B270" s="677" t="s">
        <v>23</v>
      </c>
      <c r="C270" s="637" t="s">
        <v>2048</v>
      </c>
      <c r="D270" s="671" t="s">
        <v>3061</v>
      </c>
      <c r="E270" s="634" t="s">
        <v>11</v>
      </c>
      <c r="F270" s="640"/>
      <c r="G270" s="643"/>
      <c r="H270" s="643"/>
      <c r="I270" s="643"/>
      <c r="J270" s="636"/>
    </row>
    <row r="271" spans="1:10">
      <c r="A271" s="906"/>
      <c r="B271" s="677" t="s">
        <v>23</v>
      </c>
      <c r="C271" s="637" t="s">
        <v>2047</v>
      </c>
      <c r="D271" s="671" t="s">
        <v>3062</v>
      </c>
      <c r="E271" s="634" t="s">
        <v>11</v>
      </c>
      <c r="F271" s="640"/>
      <c r="G271" s="643"/>
      <c r="H271" s="643"/>
      <c r="I271" s="643"/>
      <c r="J271" s="636"/>
    </row>
    <row r="272" spans="1:10">
      <c r="A272" s="906"/>
      <c r="B272" s="677" t="s">
        <v>23</v>
      </c>
      <c r="C272" s="637" t="s">
        <v>2046</v>
      </c>
      <c r="D272" s="671" t="s">
        <v>262</v>
      </c>
      <c r="E272" s="634" t="s">
        <v>11</v>
      </c>
      <c r="F272" s="640"/>
      <c r="G272" s="643"/>
      <c r="H272" s="643"/>
      <c r="I272" s="643"/>
      <c r="J272" s="636"/>
    </row>
    <row r="273" spans="1:10">
      <c r="A273" s="906"/>
      <c r="B273" s="677" t="s">
        <v>23</v>
      </c>
      <c r="C273" s="637" t="s">
        <v>2045</v>
      </c>
      <c r="D273" s="671" t="s">
        <v>262</v>
      </c>
      <c r="E273" s="634" t="s">
        <v>11</v>
      </c>
      <c r="F273" s="640"/>
      <c r="G273" s="643"/>
      <c r="H273" s="643"/>
      <c r="I273" s="643"/>
      <c r="J273" s="636"/>
    </row>
    <row r="274" spans="1:10">
      <c r="A274" s="906"/>
      <c r="B274" s="677" t="s">
        <v>23</v>
      </c>
      <c r="C274" s="637" t="s">
        <v>2044</v>
      </c>
      <c r="D274" s="671" t="s">
        <v>262</v>
      </c>
      <c r="E274" s="634" t="s">
        <v>11</v>
      </c>
      <c r="F274" s="640"/>
      <c r="G274" s="643"/>
      <c r="H274" s="643"/>
      <c r="I274" s="643"/>
      <c r="J274" s="636"/>
    </row>
    <row r="275" spans="1:10">
      <c r="A275" s="906"/>
      <c r="B275" s="677" t="s">
        <v>23</v>
      </c>
      <c r="C275" s="637" t="s">
        <v>2043</v>
      </c>
      <c r="D275" s="671" t="s">
        <v>262</v>
      </c>
      <c r="E275" s="634" t="s">
        <v>11</v>
      </c>
      <c r="F275" s="640"/>
      <c r="G275" s="643"/>
      <c r="H275" s="643"/>
      <c r="I275" s="643"/>
      <c r="J275" s="636"/>
    </row>
    <row r="276" spans="1:10">
      <c r="A276" s="906"/>
      <c r="B276" s="677" t="s">
        <v>23</v>
      </c>
      <c r="C276" s="637" t="s">
        <v>2042</v>
      </c>
      <c r="D276" s="671" t="s">
        <v>262</v>
      </c>
      <c r="E276" s="634" t="s">
        <v>11</v>
      </c>
      <c r="F276" s="640"/>
      <c r="G276" s="643"/>
      <c r="H276" s="643"/>
      <c r="I276" s="643"/>
      <c r="J276" s="636"/>
    </row>
    <row r="277" spans="1:10">
      <c r="A277" s="906"/>
      <c r="B277" s="677" t="s">
        <v>23</v>
      </c>
      <c r="C277" s="637" t="s">
        <v>2041</v>
      </c>
      <c r="D277" s="671" t="s">
        <v>262</v>
      </c>
      <c r="E277" s="634" t="s">
        <v>11</v>
      </c>
      <c r="F277" s="640"/>
      <c r="G277" s="643"/>
      <c r="H277" s="643"/>
      <c r="I277" s="643"/>
      <c r="J277" s="636"/>
    </row>
    <row r="278" spans="1:10">
      <c r="A278" s="906"/>
      <c r="B278" s="677" t="s">
        <v>23</v>
      </c>
      <c r="C278" s="637" t="s">
        <v>2040</v>
      </c>
      <c r="D278" s="671" t="s">
        <v>262</v>
      </c>
      <c r="E278" s="634" t="s">
        <v>11</v>
      </c>
      <c r="F278" s="640"/>
      <c r="G278" s="643"/>
      <c r="H278" s="643"/>
      <c r="I278" s="643"/>
      <c r="J278" s="636"/>
    </row>
    <row r="279" spans="1:10">
      <c r="A279" s="906"/>
      <c r="B279" s="677" t="s">
        <v>23</v>
      </c>
      <c r="C279" s="637" t="s">
        <v>2039</v>
      </c>
      <c r="D279" s="671" t="s">
        <v>262</v>
      </c>
      <c r="E279" s="634" t="s">
        <v>11</v>
      </c>
      <c r="F279" s="640"/>
      <c r="G279" s="643"/>
      <c r="H279" s="643"/>
      <c r="I279" s="643"/>
      <c r="J279" s="636"/>
    </row>
    <row r="280" spans="1:10">
      <c r="A280" s="906"/>
      <c r="B280" s="677" t="s">
        <v>23</v>
      </c>
      <c r="C280" s="637" t="s">
        <v>2038</v>
      </c>
      <c r="D280" s="671" t="s">
        <v>262</v>
      </c>
      <c r="E280" s="634" t="s">
        <v>11</v>
      </c>
      <c r="F280" s="640"/>
      <c r="G280" s="643"/>
      <c r="H280" s="643"/>
      <c r="I280" s="643"/>
      <c r="J280" s="636"/>
    </row>
    <row r="281" spans="1:10">
      <c r="A281" s="906"/>
      <c r="B281" s="677" t="s">
        <v>23</v>
      </c>
      <c r="C281" s="637" t="s">
        <v>2037</v>
      </c>
      <c r="D281" s="671" t="s">
        <v>262</v>
      </c>
      <c r="E281" s="634" t="s">
        <v>11</v>
      </c>
      <c r="F281" s="640"/>
      <c r="G281" s="643"/>
      <c r="H281" s="643"/>
      <c r="I281" s="643"/>
      <c r="J281" s="636"/>
    </row>
    <row r="282" spans="1:10">
      <c r="A282" s="906"/>
      <c r="B282" s="677" t="s">
        <v>23</v>
      </c>
      <c r="C282" s="637" t="s">
        <v>2036</v>
      </c>
      <c r="D282" s="671" t="s">
        <v>262</v>
      </c>
      <c r="E282" s="634" t="s">
        <v>11</v>
      </c>
      <c r="F282" s="640"/>
      <c r="G282" s="643"/>
      <c r="H282" s="643"/>
      <c r="I282" s="643"/>
      <c r="J282" s="636"/>
    </row>
    <row r="283" spans="1:10">
      <c r="A283" s="906"/>
      <c r="B283" s="677" t="s">
        <v>23</v>
      </c>
      <c r="C283" s="637" t="s">
        <v>2035</v>
      </c>
      <c r="D283" s="671" t="s">
        <v>262</v>
      </c>
      <c r="E283" s="634" t="s">
        <v>11</v>
      </c>
      <c r="F283" s="640"/>
      <c r="G283" s="643"/>
      <c r="H283" s="643"/>
      <c r="I283" s="643"/>
      <c r="J283" s="636"/>
    </row>
    <row r="284" spans="1:10">
      <c r="A284" s="906"/>
      <c r="B284" s="677" t="s">
        <v>23</v>
      </c>
      <c r="C284" s="637" t="s">
        <v>2034</v>
      </c>
      <c r="D284" s="671" t="s">
        <v>262</v>
      </c>
      <c r="E284" s="634" t="s">
        <v>11</v>
      </c>
      <c r="F284" s="640"/>
      <c r="G284" s="643"/>
      <c r="H284" s="643"/>
      <c r="I284" s="643"/>
      <c r="J284" s="636"/>
    </row>
    <row r="285" spans="1:10">
      <c r="A285" s="906"/>
      <c r="B285" s="677" t="s">
        <v>23</v>
      </c>
      <c r="C285" s="637" t="s">
        <v>2830</v>
      </c>
      <c r="D285" s="671" t="s">
        <v>262</v>
      </c>
      <c r="E285" s="634" t="s">
        <v>11</v>
      </c>
      <c r="F285" s="640"/>
      <c r="G285" s="643"/>
      <c r="H285" s="643"/>
      <c r="I285" s="643"/>
      <c r="J285" s="636"/>
    </row>
    <row r="286" spans="1:10">
      <c r="A286" s="906"/>
      <c r="B286" s="677" t="s">
        <v>23</v>
      </c>
      <c r="C286" s="637" t="s">
        <v>2831</v>
      </c>
      <c r="D286" s="671" t="s">
        <v>262</v>
      </c>
      <c r="E286" s="634" t="s">
        <v>11</v>
      </c>
      <c r="F286" s="640"/>
      <c r="G286" s="643"/>
      <c r="H286" s="643"/>
      <c r="I286" s="643"/>
      <c r="J286" s="636"/>
    </row>
    <row r="287" spans="1:10">
      <c r="A287" s="905"/>
      <c r="B287" s="677" t="s">
        <v>23</v>
      </c>
      <c r="C287" s="637" t="s">
        <v>1759</v>
      </c>
      <c r="D287" s="671" t="s">
        <v>2913</v>
      </c>
      <c r="E287" s="634" t="s">
        <v>11</v>
      </c>
      <c r="F287" s="640"/>
      <c r="G287" s="643"/>
      <c r="H287" s="643"/>
      <c r="I287" s="643"/>
      <c r="J287" s="636"/>
    </row>
    <row r="288" spans="1:10">
      <c r="A288" s="915">
        <v>23</v>
      </c>
      <c r="B288" s="677" t="s">
        <v>23</v>
      </c>
      <c r="C288" s="664" t="s">
        <v>2127</v>
      </c>
      <c r="D288" s="671"/>
      <c r="E288" s="634" t="s">
        <v>11</v>
      </c>
      <c r="F288" s="640"/>
      <c r="G288" s="643"/>
      <c r="H288" s="643"/>
      <c r="I288" s="643" t="s">
        <v>2998</v>
      </c>
      <c r="J288" s="636"/>
    </row>
    <row r="289" spans="1:10">
      <c r="A289" s="906"/>
      <c r="B289" s="677" t="s">
        <v>23</v>
      </c>
      <c r="C289" s="637" t="s">
        <v>2048</v>
      </c>
      <c r="D289" s="671" t="s">
        <v>3061</v>
      </c>
      <c r="E289" s="634" t="s">
        <v>11</v>
      </c>
      <c r="F289" s="640"/>
      <c r="G289" s="643"/>
      <c r="H289" s="643"/>
      <c r="I289" s="643"/>
      <c r="J289" s="636"/>
    </row>
    <row r="290" spans="1:10">
      <c r="A290" s="906"/>
      <c r="B290" s="677" t="s">
        <v>23</v>
      </c>
      <c r="C290" s="637" t="s">
        <v>2047</v>
      </c>
      <c r="D290" s="671" t="s">
        <v>3062</v>
      </c>
      <c r="E290" s="634" t="s">
        <v>11</v>
      </c>
      <c r="F290" s="640"/>
      <c r="G290" s="643"/>
      <c r="H290" s="643"/>
      <c r="I290" s="643"/>
      <c r="J290" s="636"/>
    </row>
    <row r="291" spans="1:10">
      <c r="A291" s="906"/>
      <c r="B291" s="677" t="s">
        <v>23</v>
      </c>
      <c r="C291" s="637" t="s">
        <v>2046</v>
      </c>
      <c r="D291" s="671" t="s">
        <v>262</v>
      </c>
      <c r="E291" s="634" t="s">
        <v>11</v>
      </c>
      <c r="F291" s="640"/>
      <c r="G291" s="643"/>
      <c r="H291" s="643"/>
      <c r="I291" s="643"/>
      <c r="J291" s="636"/>
    </row>
    <row r="292" spans="1:10">
      <c r="A292" s="906"/>
      <c r="B292" s="677" t="s">
        <v>23</v>
      </c>
      <c r="C292" s="637" t="s">
        <v>2045</v>
      </c>
      <c r="D292" s="671" t="s">
        <v>262</v>
      </c>
      <c r="E292" s="634" t="s">
        <v>11</v>
      </c>
      <c r="F292" s="640"/>
      <c r="G292" s="643"/>
      <c r="H292" s="643"/>
      <c r="I292" s="643"/>
      <c r="J292" s="636"/>
    </row>
    <row r="293" spans="1:10">
      <c r="A293" s="906"/>
      <c r="B293" s="677" t="s">
        <v>23</v>
      </c>
      <c r="C293" s="637" t="s">
        <v>2044</v>
      </c>
      <c r="D293" s="671" t="s">
        <v>262</v>
      </c>
      <c r="E293" s="634" t="s">
        <v>11</v>
      </c>
      <c r="F293" s="640"/>
      <c r="G293" s="643"/>
      <c r="H293" s="643"/>
      <c r="I293" s="643"/>
      <c r="J293" s="636"/>
    </row>
    <row r="294" spans="1:10">
      <c r="A294" s="906"/>
      <c r="B294" s="677" t="s">
        <v>23</v>
      </c>
      <c r="C294" s="637" t="s">
        <v>2043</v>
      </c>
      <c r="D294" s="671" t="s">
        <v>262</v>
      </c>
      <c r="E294" s="634" t="s">
        <v>11</v>
      </c>
      <c r="F294" s="640"/>
      <c r="G294" s="643"/>
      <c r="H294" s="643"/>
      <c r="I294" s="643"/>
      <c r="J294" s="636"/>
    </row>
    <row r="295" spans="1:10">
      <c r="A295" s="906"/>
      <c r="B295" s="677" t="s">
        <v>23</v>
      </c>
      <c r="C295" s="637" t="s">
        <v>2042</v>
      </c>
      <c r="D295" s="671" t="s">
        <v>262</v>
      </c>
      <c r="E295" s="634" t="s">
        <v>11</v>
      </c>
      <c r="F295" s="640"/>
      <c r="G295" s="643"/>
      <c r="H295" s="643"/>
      <c r="I295" s="643"/>
      <c r="J295" s="636"/>
    </row>
    <row r="296" spans="1:10">
      <c r="A296" s="906"/>
      <c r="B296" s="677" t="s">
        <v>23</v>
      </c>
      <c r="C296" s="637" t="s">
        <v>2041</v>
      </c>
      <c r="D296" s="671" t="s">
        <v>262</v>
      </c>
      <c r="E296" s="634" t="s">
        <v>11</v>
      </c>
      <c r="F296" s="640"/>
      <c r="G296" s="643"/>
      <c r="H296" s="643"/>
      <c r="I296" s="643"/>
      <c r="J296" s="636"/>
    </row>
    <row r="297" spans="1:10">
      <c r="A297" s="906"/>
      <c r="B297" s="677" t="s">
        <v>23</v>
      </c>
      <c r="C297" s="637" t="s">
        <v>2040</v>
      </c>
      <c r="D297" s="671" t="s">
        <v>262</v>
      </c>
      <c r="E297" s="634" t="s">
        <v>11</v>
      </c>
      <c r="F297" s="640"/>
      <c r="G297" s="643"/>
      <c r="H297" s="643"/>
      <c r="I297" s="643"/>
      <c r="J297" s="636"/>
    </row>
    <row r="298" spans="1:10">
      <c r="A298" s="906"/>
      <c r="B298" s="677" t="s">
        <v>23</v>
      </c>
      <c r="C298" s="637" t="s">
        <v>2039</v>
      </c>
      <c r="D298" s="671" t="s">
        <v>262</v>
      </c>
      <c r="E298" s="634" t="s">
        <v>11</v>
      </c>
      <c r="F298" s="640"/>
      <c r="G298" s="643"/>
      <c r="H298" s="643"/>
      <c r="I298" s="643"/>
      <c r="J298" s="636"/>
    </row>
    <row r="299" spans="1:10">
      <c r="A299" s="906"/>
      <c r="B299" s="677" t="s">
        <v>23</v>
      </c>
      <c r="C299" s="637" t="s">
        <v>2038</v>
      </c>
      <c r="D299" s="671" t="s">
        <v>262</v>
      </c>
      <c r="E299" s="634" t="s">
        <v>11</v>
      </c>
      <c r="F299" s="640"/>
      <c r="G299" s="643"/>
      <c r="H299" s="643"/>
      <c r="I299" s="643"/>
      <c r="J299" s="636"/>
    </row>
    <row r="300" spans="1:10">
      <c r="A300" s="906"/>
      <c r="B300" s="677" t="s">
        <v>23</v>
      </c>
      <c r="C300" s="637" t="s">
        <v>2037</v>
      </c>
      <c r="D300" s="671" t="s">
        <v>262</v>
      </c>
      <c r="E300" s="634" t="s">
        <v>11</v>
      </c>
      <c r="F300" s="640"/>
      <c r="G300" s="643"/>
      <c r="H300" s="643"/>
      <c r="I300" s="643"/>
      <c r="J300" s="636"/>
    </row>
    <row r="301" spans="1:10">
      <c r="A301" s="906"/>
      <c r="B301" s="677" t="s">
        <v>23</v>
      </c>
      <c r="C301" s="637" t="s">
        <v>2036</v>
      </c>
      <c r="D301" s="671" t="s">
        <v>262</v>
      </c>
      <c r="E301" s="634" t="s">
        <v>11</v>
      </c>
      <c r="F301" s="640"/>
      <c r="G301" s="643"/>
      <c r="H301" s="643"/>
      <c r="I301" s="643"/>
      <c r="J301" s="636"/>
    </row>
    <row r="302" spans="1:10" ht="14.25" customHeight="1">
      <c r="A302" s="906"/>
      <c r="B302" s="677" t="s">
        <v>23</v>
      </c>
      <c r="C302" s="637" t="s">
        <v>2035</v>
      </c>
      <c r="D302" s="671" t="s">
        <v>262</v>
      </c>
      <c r="E302" s="634" t="s">
        <v>11</v>
      </c>
      <c r="F302" s="640"/>
      <c r="G302" s="643"/>
      <c r="H302" s="643"/>
      <c r="I302" s="643"/>
      <c r="J302" s="636"/>
    </row>
    <row r="303" spans="1:10">
      <c r="A303" s="906"/>
      <c r="B303" s="677" t="s">
        <v>23</v>
      </c>
      <c r="C303" s="637" t="s">
        <v>2034</v>
      </c>
      <c r="D303" s="671" t="s">
        <v>262</v>
      </c>
      <c r="E303" s="634" t="s">
        <v>11</v>
      </c>
      <c r="F303" s="640"/>
      <c r="G303" s="643"/>
      <c r="H303" s="643"/>
      <c r="I303" s="643"/>
      <c r="J303" s="636"/>
    </row>
    <row r="304" spans="1:10" ht="15.75" customHeight="1">
      <c r="A304" s="906"/>
      <c r="B304" s="677" t="s">
        <v>23</v>
      </c>
      <c r="C304" s="637" t="s">
        <v>2830</v>
      </c>
      <c r="D304" s="671" t="s">
        <v>262</v>
      </c>
      <c r="E304" s="634" t="s">
        <v>11</v>
      </c>
      <c r="F304" s="640"/>
      <c r="G304" s="643"/>
      <c r="H304" s="643"/>
      <c r="I304" s="643"/>
      <c r="J304" s="636"/>
    </row>
    <row r="305" spans="1:10">
      <c r="A305" s="906"/>
      <c r="B305" s="677" t="s">
        <v>23</v>
      </c>
      <c r="C305" s="637" t="s">
        <v>2831</v>
      </c>
      <c r="D305" s="671" t="s">
        <v>262</v>
      </c>
      <c r="E305" s="634" t="s">
        <v>11</v>
      </c>
      <c r="F305" s="640"/>
      <c r="G305" s="643"/>
      <c r="H305" s="643"/>
      <c r="I305" s="643"/>
      <c r="J305" s="636"/>
    </row>
    <row r="306" spans="1:10">
      <c r="A306" s="905"/>
      <c r="B306" s="677" t="s">
        <v>23</v>
      </c>
      <c r="C306" s="637" t="s">
        <v>1759</v>
      </c>
      <c r="D306" s="671" t="s">
        <v>2913</v>
      </c>
      <c r="E306" s="634" t="s">
        <v>11</v>
      </c>
      <c r="F306" s="640"/>
      <c r="G306" s="643"/>
      <c r="H306" s="643"/>
      <c r="I306" s="643"/>
      <c r="J306" s="636"/>
    </row>
    <row r="307" spans="1:10" ht="15.75" customHeight="1">
      <c r="A307" s="915">
        <v>24</v>
      </c>
      <c r="B307" s="677" t="s">
        <v>23</v>
      </c>
      <c r="C307" s="664" t="s">
        <v>3110</v>
      </c>
      <c r="D307" s="671"/>
      <c r="E307" s="634" t="s">
        <v>11</v>
      </c>
      <c r="F307" s="640"/>
      <c r="G307" s="643"/>
      <c r="H307" s="643"/>
      <c r="I307" s="643" t="s">
        <v>3111</v>
      </c>
      <c r="J307" s="636"/>
    </row>
    <row r="308" spans="1:10">
      <c r="A308" s="906"/>
      <c r="B308" s="677" t="s">
        <v>23</v>
      </c>
      <c r="C308" s="637" t="s">
        <v>2836</v>
      </c>
      <c r="D308" s="671"/>
      <c r="E308" s="634" t="s">
        <v>11</v>
      </c>
      <c r="F308" s="640"/>
      <c r="G308" s="643"/>
      <c r="H308" s="643"/>
      <c r="I308" s="643"/>
      <c r="J308" s="636"/>
    </row>
    <row r="309" spans="1:10">
      <c r="A309" s="906"/>
      <c r="B309" s="677" t="s">
        <v>23</v>
      </c>
      <c r="C309" s="637" t="s">
        <v>2837</v>
      </c>
      <c r="D309" s="671"/>
      <c r="E309" s="634" t="s">
        <v>11</v>
      </c>
      <c r="F309" s="640"/>
      <c r="G309" s="643"/>
      <c r="H309" s="643"/>
      <c r="I309" s="643"/>
      <c r="J309" s="636"/>
    </row>
    <row r="310" spans="1:10">
      <c r="A310" s="906"/>
      <c r="B310" s="677" t="s">
        <v>23</v>
      </c>
      <c r="C310" s="637" t="s">
        <v>2838</v>
      </c>
      <c r="D310" s="671" t="s">
        <v>3064</v>
      </c>
      <c r="E310" s="634" t="s">
        <v>11</v>
      </c>
      <c r="F310" s="640"/>
      <c r="G310" s="643"/>
      <c r="H310" s="643"/>
      <c r="I310" s="643"/>
      <c r="J310" s="636"/>
    </row>
    <row r="311" spans="1:10">
      <c r="A311" s="906"/>
      <c r="B311" s="677" t="s">
        <v>23</v>
      </c>
      <c r="C311" s="637" t="s">
        <v>2839</v>
      </c>
      <c r="D311" s="671" t="s">
        <v>3060</v>
      </c>
      <c r="E311" s="634" t="s">
        <v>11</v>
      </c>
      <c r="F311" s="640"/>
      <c r="G311" s="643"/>
      <c r="H311" s="643"/>
      <c r="I311" s="643"/>
      <c r="J311" s="636"/>
    </row>
    <row r="312" spans="1:10">
      <c r="A312" s="906"/>
      <c r="B312" s="677" t="s">
        <v>23</v>
      </c>
      <c r="C312" s="637" t="s">
        <v>3065</v>
      </c>
      <c r="D312" s="671"/>
      <c r="E312" s="634" t="s">
        <v>11</v>
      </c>
      <c r="F312" s="640"/>
      <c r="G312" s="643"/>
      <c r="H312" s="643"/>
      <c r="I312" s="643"/>
      <c r="J312" s="636"/>
    </row>
    <row r="313" spans="1:10">
      <c r="A313" s="906"/>
      <c r="B313" s="677" t="s">
        <v>23</v>
      </c>
      <c r="C313" s="637" t="s">
        <v>3066</v>
      </c>
      <c r="D313" s="671"/>
      <c r="E313" s="634" t="s">
        <v>11</v>
      </c>
      <c r="F313" s="640"/>
      <c r="G313" s="643"/>
      <c r="H313" s="643"/>
      <c r="I313" s="643"/>
      <c r="J313" s="636"/>
    </row>
    <row r="314" spans="1:10">
      <c r="A314" s="906"/>
      <c r="B314" s="677" t="s">
        <v>23</v>
      </c>
      <c r="C314" s="637" t="s">
        <v>3067</v>
      </c>
      <c r="D314" s="671"/>
      <c r="E314" s="634" t="s">
        <v>11</v>
      </c>
      <c r="F314" s="640"/>
      <c r="G314" s="643"/>
      <c r="H314" s="643"/>
      <c r="I314" s="643"/>
      <c r="J314" s="636"/>
    </row>
    <row r="315" spans="1:10">
      <c r="A315" s="906"/>
      <c r="B315" s="677" t="s">
        <v>23</v>
      </c>
      <c r="C315" s="637" t="s">
        <v>3068</v>
      </c>
      <c r="D315" s="671"/>
      <c r="E315" s="634" t="s">
        <v>11</v>
      </c>
      <c r="F315" s="640"/>
      <c r="G315" s="643"/>
      <c r="H315" s="643"/>
      <c r="I315" s="643"/>
      <c r="J315" s="636"/>
    </row>
    <row r="316" spans="1:10">
      <c r="A316" s="906"/>
      <c r="B316" s="677" t="s">
        <v>23</v>
      </c>
      <c r="C316" s="637" t="s">
        <v>3069</v>
      </c>
      <c r="D316" s="671"/>
      <c r="E316" s="634" t="s">
        <v>11</v>
      </c>
      <c r="F316" s="640"/>
      <c r="G316" s="643"/>
      <c r="H316" s="643"/>
      <c r="I316" s="643"/>
      <c r="J316" s="636"/>
    </row>
    <row r="317" spans="1:10">
      <c r="A317" s="906"/>
      <c r="B317" s="677" t="s">
        <v>23</v>
      </c>
      <c r="C317" s="637" t="s">
        <v>3070</v>
      </c>
      <c r="D317" s="671"/>
      <c r="E317" s="634" t="s">
        <v>11</v>
      </c>
      <c r="F317" s="640"/>
      <c r="G317" s="643"/>
      <c r="H317" s="643"/>
      <c r="I317" s="643"/>
      <c r="J317" s="636"/>
    </row>
    <row r="318" spans="1:10">
      <c r="A318" s="906"/>
      <c r="B318" s="677" t="s">
        <v>23</v>
      </c>
      <c r="C318" s="637" t="s">
        <v>3071</v>
      </c>
      <c r="D318" s="671"/>
      <c r="E318" s="634" t="s">
        <v>11</v>
      </c>
      <c r="F318" s="640"/>
      <c r="G318" s="643"/>
      <c r="H318" s="643"/>
      <c r="I318" s="643"/>
      <c r="J318" s="636"/>
    </row>
    <row r="319" spans="1:10">
      <c r="A319" s="906"/>
      <c r="B319" s="677" t="s">
        <v>23</v>
      </c>
      <c r="C319" s="637" t="s">
        <v>3072</v>
      </c>
      <c r="D319" s="671"/>
      <c r="E319" s="634" t="s">
        <v>11</v>
      </c>
      <c r="F319" s="640"/>
      <c r="G319" s="643"/>
      <c r="H319" s="643"/>
      <c r="I319" s="643"/>
      <c r="J319" s="636"/>
    </row>
    <row r="320" spans="1:10">
      <c r="A320" s="906"/>
      <c r="B320" s="677" t="s">
        <v>23</v>
      </c>
      <c r="C320" s="637" t="s">
        <v>3073</v>
      </c>
      <c r="D320" s="671"/>
      <c r="E320" s="634" t="s">
        <v>11</v>
      </c>
      <c r="F320" s="640"/>
      <c r="G320" s="643"/>
      <c r="H320" s="643"/>
      <c r="I320" s="643"/>
      <c r="J320" s="636"/>
    </row>
    <row r="321" spans="1:10">
      <c r="A321" s="906"/>
      <c r="B321" s="677" t="s">
        <v>23</v>
      </c>
      <c r="C321" s="637" t="s">
        <v>3074</v>
      </c>
      <c r="D321" s="671"/>
      <c r="E321" s="634" t="s">
        <v>11</v>
      </c>
      <c r="F321" s="640"/>
      <c r="G321" s="643"/>
      <c r="H321" s="643"/>
      <c r="I321" s="643"/>
      <c r="J321" s="636"/>
    </row>
    <row r="322" spans="1:10">
      <c r="A322" s="906"/>
      <c r="B322" s="677" t="s">
        <v>23</v>
      </c>
      <c r="C322" s="637" t="s">
        <v>3075</v>
      </c>
      <c r="D322" s="671"/>
      <c r="E322" s="634" t="s">
        <v>11</v>
      </c>
      <c r="F322" s="640"/>
      <c r="G322" s="643"/>
      <c r="H322" s="643"/>
      <c r="I322" s="643"/>
      <c r="J322" s="636"/>
    </row>
    <row r="323" spans="1:10">
      <c r="A323" s="906"/>
      <c r="B323" s="677" t="s">
        <v>23</v>
      </c>
      <c r="C323" s="637" t="s">
        <v>3076</v>
      </c>
      <c r="D323" s="671"/>
      <c r="E323" s="634" t="s">
        <v>11</v>
      </c>
      <c r="F323" s="640"/>
      <c r="G323" s="643"/>
      <c r="H323" s="643"/>
      <c r="I323" s="643"/>
      <c r="J323" s="636"/>
    </row>
    <row r="324" spans="1:10" ht="18" customHeight="1">
      <c r="A324" s="906"/>
      <c r="B324" s="677" t="s">
        <v>23</v>
      </c>
      <c r="C324" s="637" t="s">
        <v>3077</v>
      </c>
      <c r="D324" s="671"/>
      <c r="E324" s="634" t="s">
        <v>11</v>
      </c>
      <c r="F324" s="640"/>
      <c r="G324" s="643"/>
      <c r="H324" s="643"/>
      <c r="I324" s="643"/>
      <c r="J324" s="636"/>
    </row>
    <row r="325" spans="1:10">
      <c r="A325" s="906"/>
      <c r="B325" s="677" t="s">
        <v>23</v>
      </c>
      <c r="C325" s="637" t="s">
        <v>3078</v>
      </c>
      <c r="D325" s="671"/>
      <c r="E325" s="634" t="s">
        <v>11</v>
      </c>
      <c r="F325" s="640"/>
      <c r="G325" s="643"/>
      <c r="H325" s="643"/>
      <c r="I325" s="643"/>
      <c r="J325" s="636"/>
    </row>
    <row r="326" spans="1:10">
      <c r="A326" s="906"/>
      <c r="B326" s="677" t="s">
        <v>23</v>
      </c>
      <c r="C326" s="637" t="s">
        <v>3079</v>
      </c>
      <c r="D326" s="671"/>
      <c r="E326" s="634" t="s">
        <v>11</v>
      </c>
      <c r="F326" s="640"/>
      <c r="G326" s="643"/>
      <c r="H326" s="643"/>
      <c r="I326" s="643"/>
      <c r="J326" s="636"/>
    </row>
    <row r="327" spans="1:10">
      <c r="A327" s="906"/>
      <c r="B327" s="677" t="s">
        <v>23</v>
      </c>
      <c r="C327" s="637" t="s">
        <v>3080</v>
      </c>
      <c r="D327" s="671"/>
      <c r="E327" s="634" t="s">
        <v>11</v>
      </c>
      <c r="F327" s="640"/>
      <c r="G327" s="643"/>
      <c r="H327" s="643"/>
      <c r="I327" s="643"/>
      <c r="J327" s="636"/>
    </row>
    <row r="328" spans="1:10">
      <c r="A328" s="906"/>
      <c r="B328" s="677" t="s">
        <v>23</v>
      </c>
      <c r="C328" s="637" t="s">
        <v>3081</v>
      </c>
      <c r="D328" s="671"/>
      <c r="E328" s="634" t="s">
        <v>11</v>
      </c>
      <c r="F328" s="640"/>
      <c r="G328" s="643"/>
      <c r="H328" s="643"/>
      <c r="I328" s="643"/>
      <c r="J328" s="636"/>
    </row>
    <row r="329" spans="1:10">
      <c r="A329" s="906"/>
      <c r="B329" s="677" t="s">
        <v>23</v>
      </c>
      <c r="C329" s="637" t="s">
        <v>3082</v>
      </c>
      <c r="D329" s="671"/>
      <c r="E329" s="634" t="s">
        <v>11</v>
      </c>
      <c r="F329" s="640"/>
      <c r="G329" s="643"/>
      <c r="H329" s="643"/>
      <c r="I329" s="643"/>
      <c r="J329" s="636"/>
    </row>
    <row r="330" spans="1:10">
      <c r="A330" s="906"/>
      <c r="B330" s="677" t="s">
        <v>23</v>
      </c>
      <c r="C330" s="637" t="s">
        <v>3083</v>
      </c>
      <c r="D330" s="671"/>
      <c r="E330" s="634" t="s">
        <v>11</v>
      </c>
      <c r="F330" s="640"/>
      <c r="G330" s="643"/>
      <c r="H330" s="643"/>
      <c r="I330" s="643"/>
      <c r="J330" s="636"/>
    </row>
    <row r="331" spans="1:10">
      <c r="A331" s="906"/>
      <c r="B331" s="677" t="s">
        <v>23</v>
      </c>
      <c r="C331" s="637" t="s">
        <v>3084</v>
      </c>
      <c r="D331" s="671"/>
      <c r="E331" s="634" t="s">
        <v>11</v>
      </c>
      <c r="F331" s="640"/>
      <c r="G331" s="643"/>
      <c r="H331" s="643"/>
      <c r="I331" s="643"/>
      <c r="J331" s="636"/>
    </row>
    <row r="332" spans="1:10">
      <c r="A332" s="906"/>
      <c r="B332" s="677" t="s">
        <v>23</v>
      </c>
      <c r="C332" s="637" t="s">
        <v>3085</v>
      </c>
      <c r="D332" s="671"/>
      <c r="E332" s="634" t="s">
        <v>11</v>
      </c>
      <c r="F332" s="640"/>
      <c r="G332" s="643"/>
      <c r="H332" s="643"/>
      <c r="I332" s="643"/>
      <c r="J332" s="636"/>
    </row>
    <row r="333" spans="1:10">
      <c r="A333" s="906"/>
      <c r="B333" s="677" t="s">
        <v>23</v>
      </c>
      <c r="C333" s="637" t="s">
        <v>3086</v>
      </c>
      <c r="D333" s="671"/>
      <c r="E333" s="634" t="s">
        <v>11</v>
      </c>
      <c r="F333" s="640"/>
      <c r="G333" s="643"/>
      <c r="H333" s="643"/>
      <c r="I333" s="643"/>
      <c r="J333" s="636"/>
    </row>
    <row r="334" spans="1:10">
      <c r="A334" s="906"/>
      <c r="B334" s="677" t="s">
        <v>23</v>
      </c>
      <c r="C334" s="637" t="s">
        <v>3087</v>
      </c>
      <c r="D334" s="671"/>
      <c r="E334" s="634" t="s">
        <v>11</v>
      </c>
      <c r="F334" s="640"/>
      <c r="G334" s="643"/>
      <c r="H334" s="643"/>
      <c r="I334" s="643"/>
      <c r="J334" s="636"/>
    </row>
    <row r="335" spans="1:10">
      <c r="A335" s="906"/>
      <c r="B335" s="677" t="s">
        <v>23</v>
      </c>
      <c r="C335" s="637" t="s">
        <v>3088</v>
      </c>
      <c r="D335" s="671"/>
      <c r="E335" s="634" t="s">
        <v>11</v>
      </c>
      <c r="F335" s="640"/>
      <c r="G335" s="643"/>
      <c r="H335" s="643"/>
      <c r="I335" s="643"/>
      <c r="J335" s="636"/>
    </row>
    <row r="336" spans="1:10">
      <c r="A336" s="906"/>
      <c r="B336" s="677" t="s">
        <v>23</v>
      </c>
      <c r="C336" s="637" t="s">
        <v>3089</v>
      </c>
      <c r="D336" s="671"/>
      <c r="E336" s="634" t="s">
        <v>11</v>
      </c>
      <c r="F336" s="640"/>
      <c r="G336" s="643"/>
      <c r="H336" s="643"/>
      <c r="I336" s="643"/>
      <c r="J336" s="636"/>
    </row>
    <row r="337" spans="1:10">
      <c r="A337" s="906"/>
      <c r="B337" s="677" t="s">
        <v>23</v>
      </c>
      <c r="C337" s="637" t="s">
        <v>3090</v>
      </c>
      <c r="D337" s="671"/>
      <c r="E337" s="634" t="s">
        <v>11</v>
      </c>
      <c r="F337" s="640"/>
      <c r="G337" s="643"/>
      <c r="H337" s="643"/>
      <c r="I337" s="643"/>
      <c r="J337" s="636"/>
    </row>
    <row r="338" spans="1:10">
      <c r="A338" s="906"/>
      <c r="B338" s="677" t="s">
        <v>23</v>
      </c>
      <c r="C338" s="637" t="s">
        <v>3091</v>
      </c>
      <c r="D338" s="671"/>
      <c r="E338" s="634" t="s">
        <v>11</v>
      </c>
      <c r="F338" s="640"/>
      <c r="G338" s="643"/>
      <c r="H338" s="643"/>
      <c r="I338" s="643"/>
      <c r="J338" s="636"/>
    </row>
    <row r="339" spans="1:10">
      <c r="A339" s="906"/>
      <c r="B339" s="677" t="s">
        <v>23</v>
      </c>
      <c r="C339" s="637" t="s">
        <v>3092</v>
      </c>
      <c r="D339" s="671"/>
      <c r="E339" s="634" t="s">
        <v>11</v>
      </c>
      <c r="F339" s="640"/>
      <c r="G339" s="643"/>
      <c r="H339" s="643"/>
      <c r="I339" s="643"/>
      <c r="J339" s="636"/>
    </row>
    <row r="340" spans="1:10">
      <c r="A340" s="906"/>
      <c r="B340" s="677" t="s">
        <v>23</v>
      </c>
      <c r="C340" s="637" t="s">
        <v>3093</v>
      </c>
      <c r="D340" s="671"/>
      <c r="E340" s="634" t="s">
        <v>11</v>
      </c>
      <c r="F340" s="640"/>
      <c r="G340" s="643"/>
      <c r="H340" s="643"/>
      <c r="I340" s="643"/>
      <c r="J340" s="636"/>
    </row>
    <row r="341" spans="1:10">
      <c r="A341" s="906"/>
      <c r="B341" s="677" t="s">
        <v>23</v>
      </c>
      <c r="C341" s="637" t="s">
        <v>3094</v>
      </c>
      <c r="D341" s="671"/>
      <c r="E341" s="634" t="s">
        <v>11</v>
      </c>
      <c r="F341" s="640"/>
      <c r="G341" s="643"/>
      <c r="H341" s="643"/>
      <c r="I341" s="643"/>
      <c r="J341" s="636"/>
    </row>
    <row r="342" spans="1:10">
      <c r="A342" s="906"/>
      <c r="B342" s="677" t="s">
        <v>23</v>
      </c>
      <c r="C342" s="637" t="s">
        <v>3095</v>
      </c>
      <c r="D342" s="671"/>
      <c r="E342" s="634" t="s">
        <v>11</v>
      </c>
      <c r="F342" s="640"/>
      <c r="G342" s="643"/>
      <c r="H342" s="643"/>
      <c r="I342" s="643"/>
      <c r="J342" s="636"/>
    </row>
    <row r="343" spans="1:10">
      <c r="A343" s="906"/>
      <c r="B343" s="677" t="s">
        <v>23</v>
      </c>
      <c r="C343" s="637" t="s">
        <v>3096</v>
      </c>
      <c r="D343" s="671"/>
      <c r="E343" s="634" t="s">
        <v>11</v>
      </c>
      <c r="F343" s="640"/>
      <c r="G343" s="643"/>
      <c r="H343" s="643"/>
      <c r="I343" s="643"/>
      <c r="J343" s="636"/>
    </row>
    <row r="344" spans="1:10">
      <c r="A344" s="906"/>
      <c r="B344" s="677" t="s">
        <v>23</v>
      </c>
      <c r="C344" s="637" t="s">
        <v>3097</v>
      </c>
      <c r="D344" s="671"/>
      <c r="E344" s="634" t="s">
        <v>11</v>
      </c>
      <c r="F344" s="640"/>
      <c r="G344" s="643"/>
      <c r="H344" s="643"/>
      <c r="I344" s="643"/>
      <c r="J344" s="636"/>
    </row>
    <row r="345" spans="1:10">
      <c r="A345" s="906"/>
      <c r="B345" s="677" t="s">
        <v>23</v>
      </c>
      <c r="C345" s="637" t="s">
        <v>3098</v>
      </c>
      <c r="D345" s="671"/>
      <c r="E345" s="634" t="s">
        <v>11</v>
      </c>
      <c r="F345" s="640"/>
      <c r="G345" s="643"/>
      <c r="H345" s="643"/>
      <c r="I345" s="643"/>
      <c r="J345" s="636"/>
    </row>
    <row r="346" spans="1:10">
      <c r="A346" s="906"/>
      <c r="B346" s="677" t="s">
        <v>23</v>
      </c>
      <c r="C346" s="637" t="s">
        <v>3099</v>
      </c>
      <c r="D346" s="671"/>
      <c r="E346" s="634" t="s">
        <v>11</v>
      </c>
      <c r="F346" s="640"/>
      <c r="G346" s="643"/>
      <c r="H346" s="643"/>
      <c r="I346" s="643"/>
      <c r="J346" s="636"/>
    </row>
    <row r="347" spans="1:10">
      <c r="A347" s="906"/>
      <c r="B347" s="677" t="s">
        <v>23</v>
      </c>
      <c r="C347" s="637" t="s">
        <v>3100</v>
      </c>
      <c r="D347" s="671"/>
      <c r="E347" s="634" t="s">
        <v>11</v>
      </c>
      <c r="F347" s="640"/>
      <c r="G347" s="643"/>
      <c r="H347" s="643"/>
      <c r="I347" s="643"/>
      <c r="J347" s="636"/>
    </row>
    <row r="348" spans="1:10">
      <c r="A348" s="906"/>
      <c r="B348" s="677" t="s">
        <v>23</v>
      </c>
      <c r="C348" s="637" t="s">
        <v>3101</v>
      </c>
      <c r="D348" s="671"/>
      <c r="E348" s="634" t="s">
        <v>11</v>
      </c>
      <c r="F348" s="640"/>
      <c r="G348" s="643"/>
      <c r="H348" s="643"/>
      <c r="I348" s="643"/>
      <c r="J348" s="636"/>
    </row>
    <row r="349" spans="1:10">
      <c r="A349" s="906"/>
      <c r="B349" s="677" t="s">
        <v>23</v>
      </c>
      <c r="C349" s="637" t="s">
        <v>3102</v>
      </c>
      <c r="D349" s="671"/>
      <c r="E349" s="634" t="s">
        <v>11</v>
      </c>
      <c r="F349" s="640"/>
      <c r="G349" s="643"/>
      <c r="H349" s="643"/>
      <c r="I349" s="643"/>
      <c r="J349" s="636"/>
    </row>
    <row r="350" spans="1:10">
      <c r="A350" s="906"/>
      <c r="B350" s="677" t="s">
        <v>23</v>
      </c>
      <c r="C350" s="637" t="s">
        <v>3103</v>
      </c>
      <c r="D350" s="671"/>
      <c r="E350" s="634" t="s">
        <v>11</v>
      </c>
      <c r="F350" s="640"/>
      <c r="G350" s="643"/>
      <c r="H350" s="643"/>
      <c r="I350" s="643"/>
      <c r="J350" s="636"/>
    </row>
    <row r="351" spans="1:10">
      <c r="A351" s="906"/>
      <c r="B351" s="677" t="s">
        <v>23</v>
      </c>
      <c r="C351" s="637" t="s">
        <v>3104</v>
      </c>
      <c r="D351" s="671"/>
      <c r="E351" s="634" t="s">
        <v>11</v>
      </c>
      <c r="F351" s="640"/>
      <c r="G351" s="643"/>
      <c r="H351" s="643"/>
      <c r="I351" s="643"/>
      <c r="J351" s="636"/>
    </row>
    <row r="352" spans="1:10">
      <c r="A352" s="906"/>
      <c r="B352" s="677" t="s">
        <v>23</v>
      </c>
      <c r="C352" s="637" t="s">
        <v>3105</v>
      </c>
      <c r="D352" s="671"/>
      <c r="E352" s="634" t="s">
        <v>11</v>
      </c>
      <c r="F352" s="640"/>
      <c r="G352" s="643"/>
      <c r="H352" s="643"/>
      <c r="I352" s="643"/>
      <c r="J352" s="636"/>
    </row>
    <row r="353" spans="1:10">
      <c r="A353" s="906"/>
      <c r="B353" s="677" t="s">
        <v>23</v>
      </c>
      <c r="C353" s="637" t="s">
        <v>3106</v>
      </c>
      <c r="D353" s="671"/>
      <c r="E353" s="634" t="s">
        <v>11</v>
      </c>
      <c r="F353" s="640"/>
      <c r="G353" s="643"/>
      <c r="H353" s="643"/>
      <c r="I353" s="643"/>
      <c r="J353" s="636"/>
    </row>
    <row r="354" spans="1:10">
      <c r="A354" s="906"/>
      <c r="B354" s="677" t="s">
        <v>23</v>
      </c>
      <c r="C354" s="637" t="s">
        <v>3107</v>
      </c>
      <c r="D354" s="671"/>
      <c r="E354" s="634" t="s">
        <v>11</v>
      </c>
      <c r="F354" s="640"/>
      <c r="G354" s="643"/>
      <c r="H354" s="643"/>
      <c r="I354" s="643"/>
      <c r="J354" s="636"/>
    </row>
    <row r="355" spans="1:10">
      <c r="A355" s="905"/>
      <c r="B355" s="677" t="s">
        <v>23</v>
      </c>
      <c r="C355" s="637" t="s">
        <v>1759</v>
      </c>
      <c r="D355" s="671" t="s">
        <v>2913</v>
      </c>
      <c r="E355" s="634" t="s">
        <v>11</v>
      </c>
      <c r="F355" s="640"/>
      <c r="G355" s="643"/>
      <c r="H355" s="643"/>
      <c r="I355" s="643"/>
      <c r="J355" s="636"/>
    </row>
    <row r="356" spans="1:10">
      <c r="A356" s="915">
        <v>25</v>
      </c>
      <c r="B356" s="677" t="s">
        <v>23</v>
      </c>
      <c r="C356" s="664" t="s">
        <v>3001</v>
      </c>
      <c r="D356" s="671"/>
      <c r="E356" s="634" t="s">
        <v>11</v>
      </c>
      <c r="F356" s="640"/>
      <c r="G356" s="643"/>
      <c r="H356" s="643"/>
      <c r="I356" s="643" t="s">
        <v>3112</v>
      </c>
      <c r="J356" s="636"/>
    </row>
    <row r="357" spans="1:10">
      <c r="A357" s="905"/>
      <c r="B357" s="677" t="s">
        <v>23</v>
      </c>
      <c r="C357" s="637" t="s">
        <v>1759</v>
      </c>
      <c r="D357" s="671" t="s">
        <v>2913</v>
      </c>
      <c r="E357" s="634" t="s">
        <v>11</v>
      </c>
      <c r="F357" s="640"/>
      <c r="G357" s="643"/>
      <c r="H357" s="643"/>
      <c r="I357" s="643"/>
      <c r="J357" s="636"/>
    </row>
    <row r="358" spans="1:10" ht="17.25" customHeight="1">
      <c r="A358" s="915">
        <v>26</v>
      </c>
      <c r="B358" s="677" t="s">
        <v>23</v>
      </c>
      <c r="C358" s="664" t="s">
        <v>2114</v>
      </c>
      <c r="D358" s="671"/>
      <c r="E358" s="634" t="s">
        <v>11</v>
      </c>
      <c r="F358" s="640"/>
      <c r="G358" s="643" t="s">
        <v>3002</v>
      </c>
      <c r="H358" s="643"/>
      <c r="I358" s="643"/>
      <c r="J358" s="636"/>
    </row>
    <row r="359" spans="1:10">
      <c r="A359" s="905"/>
      <c r="B359" s="677" t="s">
        <v>23</v>
      </c>
      <c r="C359" s="637" t="s">
        <v>1759</v>
      </c>
      <c r="D359" s="671" t="s">
        <v>2913</v>
      </c>
      <c r="E359" s="634" t="s">
        <v>11</v>
      </c>
      <c r="F359" s="640"/>
      <c r="G359" s="643"/>
      <c r="H359" s="643"/>
      <c r="I359" s="643"/>
      <c r="J359" s="636"/>
    </row>
    <row r="360" spans="1:10" ht="15.75" customHeight="1">
      <c r="A360" s="915">
        <v>27</v>
      </c>
      <c r="B360" s="677" t="s">
        <v>23</v>
      </c>
      <c r="C360" s="664" t="s">
        <v>3004</v>
      </c>
      <c r="D360" s="671"/>
      <c r="E360" s="634" t="s">
        <v>11</v>
      </c>
      <c r="F360" s="640"/>
      <c r="G360" s="643"/>
      <c r="H360" s="643"/>
      <c r="I360" s="643" t="s">
        <v>3005</v>
      </c>
      <c r="J360" s="636"/>
    </row>
    <row r="361" spans="1:10">
      <c r="A361" s="906"/>
      <c r="B361" s="677" t="s">
        <v>23</v>
      </c>
      <c r="C361" s="637" t="s">
        <v>1783</v>
      </c>
      <c r="D361" s="671" t="s">
        <v>3006</v>
      </c>
      <c r="E361" s="634" t="s">
        <v>11</v>
      </c>
      <c r="F361" s="640"/>
      <c r="G361" s="643"/>
      <c r="H361" s="643"/>
      <c r="I361" s="643"/>
      <c r="J361" s="636"/>
    </row>
    <row r="362" spans="1:10">
      <c r="A362" s="906"/>
      <c r="B362" s="677" t="s">
        <v>23</v>
      </c>
      <c r="C362" s="637" t="s">
        <v>1784</v>
      </c>
      <c r="D362" s="671" t="s">
        <v>3007</v>
      </c>
      <c r="E362" s="634" t="s">
        <v>11</v>
      </c>
      <c r="F362" s="640"/>
      <c r="G362" s="643"/>
      <c r="H362" s="643"/>
      <c r="I362" s="643"/>
      <c r="J362" s="636"/>
    </row>
    <row r="363" spans="1:10">
      <c r="A363" s="906"/>
      <c r="B363" s="677" t="s">
        <v>23</v>
      </c>
      <c r="C363" s="637" t="s">
        <v>1785</v>
      </c>
      <c r="D363" s="671" t="s">
        <v>636</v>
      </c>
      <c r="E363" s="634" t="s">
        <v>11</v>
      </c>
      <c r="F363" s="640"/>
      <c r="G363" s="643"/>
      <c r="H363" s="643"/>
      <c r="I363" s="643"/>
      <c r="J363" s="636"/>
    </row>
    <row r="364" spans="1:10">
      <c r="A364" s="906"/>
      <c r="B364" s="677" t="s">
        <v>23</v>
      </c>
      <c r="C364" s="637" t="s">
        <v>1786</v>
      </c>
      <c r="D364" s="671" t="s">
        <v>3008</v>
      </c>
      <c r="E364" s="634" t="s">
        <v>11</v>
      </c>
      <c r="F364" s="640"/>
      <c r="G364" s="643"/>
      <c r="H364" s="643"/>
      <c r="I364" s="643"/>
      <c r="J364" s="636"/>
    </row>
    <row r="365" spans="1:10">
      <c r="A365" s="906"/>
      <c r="B365" s="677" t="s">
        <v>23</v>
      </c>
      <c r="C365" s="637" t="s">
        <v>1787</v>
      </c>
      <c r="D365" s="671" t="s">
        <v>3008</v>
      </c>
      <c r="E365" s="634" t="s">
        <v>11</v>
      </c>
      <c r="F365" s="640"/>
      <c r="G365" s="643"/>
      <c r="H365" s="643"/>
      <c r="I365" s="643"/>
      <c r="J365" s="636"/>
    </row>
    <row r="366" spans="1:10">
      <c r="A366" s="906"/>
      <c r="B366" s="677" t="s">
        <v>23</v>
      </c>
      <c r="C366" s="637" t="s">
        <v>1788</v>
      </c>
      <c r="D366" s="671" t="s">
        <v>3008</v>
      </c>
      <c r="E366" s="634" t="s">
        <v>11</v>
      </c>
      <c r="F366" s="640"/>
      <c r="G366" s="643"/>
      <c r="H366" s="643"/>
      <c r="I366" s="643"/>
      <c r="J366" s="636"/>
    </row>
    <row r="367" spans="1:10">
      <c r="A367" s="906"/>
      <c r="B367" s="677" t="s">
        <v>23</v>
      </c>
      <c r="C367" s="637" t="s">
        <v>1789</v>
      </c>
      <c r="D367" s="671" t="s">
        <v>3008</v>
      </c>
      <c r="E367" s="634" t="s">
        <v>11</v>
      </c>
      <c r="F367" s="640"/>
      <c r="G367" s="643"/>
      <c r="H367" s="643"/>
      <c r="I367" s="643"/>
      <c r="J367" s="636"/>
    </row>
    <row r="368" spans="1:10">
      <c r="A368" s="905"/>
      <c r="B368" s="677" t="s">
        <v>23</v>
      </c>
      <c r="C368" s="637" t="s">
        <v>1759</v>
      </c>
      <c r="D368" s="671" t="s">
        <v>2913</v>
      </c>
      <c r="E368" s="634" t="s">
        <v>11</v>
      </c>
      <c r="F368" s="640"/>
      <c r="G368" s="643"/>
      <c r="H368" s="643"/>
      <c r="I368" s="643"/>
      <c r="J368" s="636"/>
    </row>
    <row r="369" spans="1:10" ht="17.25" customHeight="1">
      <c r="A369" s="915">
        <v>28</v>
      </c>
      <c r="B369" s="677" t="s">
        <v>23</v>
      </c>
      <c r="C369" s="664" t="s">
        <v>3012</v>
      </c>
      <c r="D369" s="671"/>
      <c r="E369" s="634" t="s">
        <v>11</v>
      </c>
      <c r="F369" s="640"/>
      <c r="G369" s="643"/>
      <c r="H369" s="643"/>
      <c r="I369" s="643" t="s">
        <v>3013</v>
      </c>
      <c r="J369" s="636"/>
    </row>
    <row r="370" spans="1:10" ht="17.25" customHeight="1">
      <c r="A370" s="906"/>
      <c r="B370" s="677" t="s">
        <v>23</v>
      </c>
      <c r="C370" s="637" t="s">
        <v>1439</v>
      </c>
      <c r="D370" s="671" t="s">
        <v>3014</v>
      </c>
      <c r="E370" s="634" t="s">
        <v>11</v>
      </c>
      <c r="F370" s="640"/>
      <c r="G370" s="643"/>
      <c r="H370" s="643"/>
      <c r="I370" s="643"/>
      <c r="J370" s="636"/>
    </row>
    <row r="371" spans="1:10">
      <c r="A371" s="906"/>
      <c r="B371" s="677" t="s">
        <v>23</v>
      </c>
      <c r="C371" s="637" t="s">
        <v>1440</v>
      </c>
      <c r="D371" s="671" t="s">
        <v>3015</v>
      </c>
      <c r="E371" s="634" t="s">
        <v>11</v>
      </c>
      <c r="F371" s="640"/>
      <c r="G371" s="643"/>
      <c r="H371" s="643"/>
      <c r="I371" s="643"/>
      <c r="J371" s="636"/>
    </row>
    <row r="372" spans="1:10">
      <c r="A372" s="906"/>
      <c r="B372" s="677" t="s">
        <v>23</v>
      </c>
      <c r="C372" s="637" t="s">
        <v>2061</v>
      </c>
      <c r="D372" s="671" t="s">
        <v>262</v>
      </c>
      <c r="E372" s="634" t="s">
        <v>11</v>
      </c>
      <c r="F372" s="640"/>
      <c r="G372" s="643"/>
      <c r="H372" s="643"/>
      <c r="I372" s="643"/>
      <c r="J372" s="636"/>
    </row>
    <row r="373" spans="1:10">
      <c r="A373" s="906"/>
      <c r="B373" s="677" t="s">
        <v>23</v>
      </c>
      <c r="C373" s="637" t="s">
        <v>2060</v>
      </c>
      <c r="D373" s="671" t="s">
        <v>262</v>
      </c>
      <c r="E373" s="634" t="s">
        <v>11</v>
      </c>
      <c r="F373" s="640"/>
      <c r="G373" s="643"/>
      <c r="H373" s="643"/>
      <c r="I373" s="643"/>
      <c r="J373" s="636"/>
    </row>
    <row r="374" spans="1:10">
      <c r="A374" s="906"/>
      <c r="B374" s="677" t="s">
        <v>23</v>
      </c>
      <c r="C374" s="637" t="s">
        <v>2059</v>
      </c>
      <c r="D374" s="671" t="s">
        <v>262</v>
      </c>
      <c r="E374" s="634" t="s">
        <v>11</v>
      </c>
      <c r="F374" s="640"/>
      <c r="G374" s="643"/>
      <c r="H374" s="643"/>
      <c r="I374" s="643"/>
      <c r="J374" s="636"/>
    </row>
    <row r="375" spans="1:10">
      <c r="A375" s="906"/>
      <c r="B375" s="677" t="s">
        <v>23</v>
      </c>
      <c r="C375" s="637" t="s">
        <v>2058</v>
      </c>
      <c r="D375" s="671" t="s">
        <v>262</v>
      </c>
      <c r="E375" s="634" t="s">
        <v>11</v>
      </c>
      <c r="F375" s="640"/>
      <c r="G375" s="643"/>
      <c r="H375" s="643"/>
      <c r="I375" s="643"/>
      <c r="J375" s="636"/>
    </row>
    <row r="376" spans="1:10">
      <c r="A376" s="906"/>
      <c r="B376" s="677" t="s">
        <v>23</v>
      </c>
      <c r="C376" s="637" t="s">
        <v>2057</v>
      </c>
      <c r="D376" s="671" t="s">
        <v>262</v>
      </c>
      <c r="E376" s="634" t="s">
        <v>11</v>
      </c>
      <c r="F376" s="640"/>
      <c r="G376" s="643"/>
      <c r="H376" s="643"/>
      <c r="I376" s="643"/>
      <c r="J376" s="636"/>
    </row>
    <row r="377" spans="1:10">
      <c r="A377" s="906"/>
      <c r="B377" s="677" t="s">
        <v>23</v>
      </c>
      <c r="C377" s="637" t="s">
        <v>2056</v>
      </c>
      <c r="D377" s="671" t="s">
        <v>262</v>
      </c>
      <c r="E377" s="634" t="s">
        <v>11</v>
      </c>
      <c r="F377" s="640"/>
      <c r="G377" s="643"/>
      <c r="H377" s="643"/>
      <c r="I377" s="643"/>
      <c r="J377" s="636"/>
    </row>
    <row r="378" spans="1:10">
      <c r="A378" s="906"/>
      <c r="B378" s="677" t="s">
        <v>23</v>
      </c>
      <c r="C378" s="637" t="s">
        <v>2055</v>
      </c>
      <c r="D378" s="671" t="s">
        <v>262</v>
      </c>
      <c r="E378" s="634" t="s">
        <v>11</v>
      </c>
      <c r="F378" s="640"/>
      <c r="G378" s="643"/>
      <c r="H378" s="643"/>
      <c r="I378" s="643"/>
      <c r="J378" s="636"/>
    </row>
    <row r="379" spans="1:10">
      <c r="A379" s="906"/>
      <c r="B379" s="677" t="s">
        <v>23</v>
      </c>
      <c r="C379" s="637" t="s">
        <v>2054</v>
      </c>
      <c r="D379" s="671" t="s">
        <v>262</v>
      </c>
      <c r="E379" s="634" t="s">
        <v>11</v>
      </c>
      <c r="F379" s="640"/>
      <c r="G379" s="643"/>
      <c r="H379" s="643"/>
      <c r="I379" s="643"/>
      <c r="J379" s="636"/>
    </row>
    <row r="380" spans="1:10">
      <c r="A380" s="906"/>
      <c r="B380" s="677" t="s">
        <v>23</v>
      </c>
      <c r="C380" s="637" t="s">
        <v>2053</v>
      </c>
      <c r="D380" s="671" t="s">
        <v>262</v>
      </c>
      <c r="E380" s="634" t="s">
        <v>11</v>
      </c>
      <c r="F380" s="640"/>
      <c r="G380" s="643"/>
      <c r="H380" s="643"/>
      <c r="I380" s="643"/>
      <c r="J380" s="636"/>
    </row>
    <row r="381" spans="1:10">
      <c r="A381" s="906"/>
      <c r="B381" s="677" t="s">
        <v>23</v>
      </c>
      <c r="C381" s="637" t="s">
        <v>2052</v>
      </c>
      <c r="D381" s="671" t="s">
        <v>262</v>
      </c>
      <c r="E381" s="634" t="s">
        <v>11</v>
      </c>
      <c r="F381" s="640"/>
      <c r="G381" s="643"/>
      <c r="H381" s="643"/>
      <c r="I381" s="643"/>
      <c r="J381" s="636"/>
    </row>
    <row r="382" spans="1:10">
      <c r="A382" s="906"/>
      <c r="B382" s="677" t="s">
        <v>23</v>
      </c>
      <c r="C382" s="637" t="s">
        <v>2051</v>
      </c>
      <c r="D382" s="671" t="s">
        <v>262</v>
      </c>
      <c r="E382" s="634" t="s">
        <v>11</v>
      </c>
      <c r="F382" s="640"/>
      <c r="G382" s="643"/>
      <c r="H382" s="643"/>
      <c r="I382" s="643"/>
      <c r="J382" s="636"/>
    </row>
    <row r="383" spans="1:10">
      <c r="A383" s="906"/>
      <c r="B383" s="677" t="s">
        <v>23</v>
      </c>
      <c r="C383" s="637" t="s">
        <v>2050</v>
      </c>
      <c r="D383" s="671" t="s">
        <v>262</v>
      </c>
      <c r="E383" s="634" t="s">
        <v>11</v>
      </c>
      <c r="F383" s="640"/>
      <c r="G383" s="643"/>
      <c r="H383" s="643"/>
      <c r="I383" s="643"/>
      <c r="J383" s="636"/>
    </row>
    <row r="384" spans="1:10">
      <c r="A384" s="906"/>
      <c r="B384" s="677" t="s">
        <v>23</v>
      </c>
      <c r="C384" s="637" t="s">
        <v>2049</v>
      </c>
      <c r="D384" s="671" t="s">
        <v>262</v>
      </c>
      <c r="E384" s="634" t="s">
        <v>11</v>
      </c>
      <c r="F384" s="640"/>
      <c r="G384" s="643"/>
      <c r="H384" s="643"/>
      <c r="I384" s="643"/>
      <c r="J384" s="636"/>
    </row>
    <row r="385" spans="1:10">
      <c r="A385" s="906"/>
      <c r="B385" s="677" t="s">
        <v>23</v>
      </c>
      <c r="C385" s="637" t="s">
        <v>2828</v>
      </c>
      <c r="D385" s="671" t="s">
        <v>262</v>
      </c>
      <c r="E385" s="634" t="s">
        <v>11</v>
      </c>
      <c r="F385" s="640"/>
      <c r="G385" s="643"/>
      <c r="H385" s="643"/>
      <c r="I385" s="643"/>
      <c r="J385" s="636"/>
    </row>
    <row r="386" spans="1:10">
      <c r="A386" s="906"/>
      <c r="B386" s="677" t="s">
        <v>23</v>
      </c>
      <c r="C386" s="637" t="s">
        <v>2829</v>
      </c>
      <c r="D386" s="671" t="s">
        <v>262</v>
      </c>
      <c r="E386" s="634" t="s">
        <v>11</v>
      </c>
      <c r="F386" s="640"/>
      <c r="G386" s="643"/>
      <c r="H386" s="643"/>
      <c r="I386" s="643"/>
      <c r="J386" s="636"/>
    </row>
    <row r="387" spans="1:10">
      <c r="A387" s="906"/>
      <c r="B387" s="677" t="s">
        <v>23</v>
      </c>
      <c r="C387" s="637" t="s">
        <v>2048</v>
      </c>
      <c r="D387" s="671" t="s">
        <v>3014</v>
      </c>
      <c r="E387" s="634" t="s">
        <v>11</v>
      </c>
      <c r="F387" s="640"/>
      <c r="G387" s="643"/>
      <c r="H387" s="643"/>
      <c r="I387" s="643"/>
      <c r="J387" s="636"/>
    </row>
    <row r="388" spans="1:10">
      <c r="A388" s="906"/>
      <c r="B388" s="677" t="s">
        <v>23</v>
      </c>
      <c r="C388" s="637" t="s">
        <v>2047</v>
      </c>
      <c r="D388" s="671" t="s">
        <v>3015</v>
      </c>
      <c r="E388" s="634" t="s">
        <v>11</v>
      </c>
      <c r="F388" s="640"/>
      <c r="G388" s="643"/>
      <c r="H388" s="643"/>
      <c r="I388" s="643"/>
      <c r="J388" s="636"/>
    </row>
    <row r="389" spans="1:10">
      <c r="A389" s="906"/>
      <c r="B389" s="677" t="s">
        <v>23</v>
      </c>
      <c r="C389" s="637" t="s">
        <v>2046</v>
      </c>
      <c r="D389" s="671" t="s">
        <v>262</v>
      </c>
      <c r="E389" s="634" t="s">
        <v>11</v>
      </c>
      <c r="F389" s="640"/>
      <c r="G389" s="643"/>
      <c r="H389" s="643"/>
      <c r="I389" s="643"/>
      <c r="J389" s="636"/>
    </row>
    <row r="390" spans="1:10">
      <c r="A390" s="906"/>
      <c r="B390" s="677" t="s">
        <v>23</v>
      </c>
      <c r="C390" s="637" t="s">
        <v>2045</v>
      </c>
      <c r="D390" s="671" t="s">
        <v>262</v>
      </c>
      <c r="E390" s="634" t="s">
        <v>11</v>
      </c>
      <c r="F390" s="640"/>
      <c r="G390" s="643"/>
      <c r="H390" s="643"/>
      <c r="I390" s="643"/>
      <c r="J390" s="675"/>
    </row>
    <row r="391" spans="1:10">
      <c r="A391" s="906"/>
      <c r="B391" s="677" t="s">
        <v>23</v>
      </c>
      <c r="C391" s="637" t="s">
        <v>2044</v>
      </c>
      <c r="D391" s="671" t="s">
        <v>262</v>
      </c>
      <c r="E391" s="634" t="s">
        <v>11</v>
      </c>
      <c r="F391" s="640"/>
      <c r="G391" s="643"/>
      <c r="H391" s="643"/>
      <c r="I391" s="643"/>
      <c r="J391" s="675"/>
    </row>
    <row r="392" spans="1:10">
      <c r="A392" s="906"/>
      <c r="B392" s="677" t="s">
        <v>23</v>
      </c>
      <c r="C392" s="637" t="s">
        <v>2043</v>
      </c>
      <c r="D392" s="671" t="s">
        <v>262</v>
      </c>
      <c r="E392" s="634" t="s">
        <v>11</v>
      </c>
      <c r="F392" s="640"/>
      <c r="G392" s="643"/>
      <c r="H392" s="643"/>
      <c r="I392" s="643"/>
      <c r="J392" s="675"/>
    </row>
    <row r="393" spans="1:10">
      <c r="A393" s="906"/>
      <c r="B393" s="677" t="s">
        <v>23</v>
      </c>
      <c r="C393" s="637" t="s">
        <v>2042</v>
      </c>
      <c r="D393" s="671" t="s">
        <v>262</v>
      </c>
      <c r="E393" s="634" t="s">
        <v>11</v>
      </c>
      <c r="F393" s="640"/>
      <c r="G393" s="643"/>
      <c r="H393" s="643"/>
      <c r="I393" s="643"/>
      <c r="J393" s="675"/>
    </row>
    <row r="394" spans="1:10">
      <c r="A394" s="906"/>
      <c r="B394" s="677" t="s">
        <v>23</v>
      </c>
      <c r="C394" s="637" t="s">
        <v>2041</v>
      </c>
      <c r="D394" s="671" t="s">
        <v>262</v>
      </c>
      <c r="E394" s="634" t="s">
        <v>11</v>
      </c>
      <c r="F394" s="640"/>
      <c r="G394" s="643"/>
      <c r="H394" s="643"/>
      <c r="I394" s="643"/>
      <c r="J394" s="675"/>
    </row>
    <row r="395" spans="1:10">
      <c r="A395" s="906"/>
      <c r="B395" s="677" t="s">
        <v>23</v>
      </c>
      <c r="C395" s="637" t="s">
        <v>2040</v>
      </c>
      <c r="D395" s="671" t="s">
        <v>262</v>
      </c>
      <c r="E395" s="634" t="s">
        <v>11</v>
      </c>
      <c r="F395" s="640"/>
      <c r="G395" s="643"/>
      <c r="H395" s="643"/>
      <c r="I395" s="643"/>
      <c r="J395" s="675"/>
    </row>
    <row r="396" spans="1:10">
      <c r="A396" s="906"/>
      <c r="B396" s="677" t="s">
        <v>23</v>
      </c>
      <c r="C396" s="637" t="s">
        <v>2039</v>
      </c>
      <c r="D396" s="671" t="s">
        <v>262</v>
      </c>
      <c r="E396" s="634" t="s">
        <v>11</v>
      </c>
      <c r="F396" s="640"/>
      <c r="G396" s="643"/>
      <c r="H396" s="643"/>
      <c r="I396" s="643"/>
      <c r="J396" s="675"/>
    </row>
    <row r="397" spans="1:10">
      <c r="A397" s="906"/>
      <c r="B397" s="677" t="s">
        <v>23</v>
      </c>
      <c r="C397" s="637" t="s">
        <v>2038</v>
      </c>
      <c r="D397" s="671" t="s">
        <v>262</v>
      </c>
      <c r="E397" s="634" t="s">
        <v>11</v>
      </c>
      <c r="F397" s="640"/>
      <c r="G397" s="643"/>
      <c r="H397" s="643"/>
      <c r="I397" s="643"/>
      <c r="J397" s="675"/>
    </row>
    <row r="398" spans="1:10">
      <c r="A398" s="906"/>
      <c r="B398" s="677" t="s">
        <v>23</v>
      </c>
      <c r="C398" s="637" t="s">
        <v>2037</v>
      </c>
      <c r="D398" s="671" t="s">
        <v>262</v>
      </c>
      <c r="E398" s="634" t="s">
        <v>11</v>
      </c>
      <c r="F398" s="640"/>
      <c r="G398" s="643"/>
      <c r="H398" s="643"/>
      <c r="I398" s="643"/>
      <c r="J398" s="675"/>
    </row>
    <row r="399" spans="1:10">
      <c r="A399" s="906"/>
      <c r="B399" s="677" t="s">
        <v>23</v>
      </c>
      <c r="C399" s="637" t="s">
        <v>2036</v>
      </c>
      <c r="D399" s="671" t="s">
        <v>262</v>
      </c>
      <c r="E399" s="634" t="s">
        <v>11</v>
      </c>
      <c r="F399" s="640"/>
      <c r="G399" s="643"/>
      <c r="H399" s="643"/>
      <c r="I399" s="643"/>
      <c r="J399" s="675"/>
    </row>
    <row r="400" spans="1:10">
      <c r="A400" s="906"/>
      <c r="B400" s="677" t="s">
        <v>23</v>
      </c>
      <c r="C400" s="637" t="s">
        <v>2035</v>
      </c>
      <c r="D400" s="671" t="s">
        <v>262</v>
      </c>
      <c r="E400" s="634" t="s">
        <v>11</v>
      </c>
      <c r="F400" s="640"/>
      <c r="G400" s="643"/>
      <c r="H400" s="643"/>
      <c r="I400" s="643"/>
      <c r="J400" s="636"/>
    </row>
    <row r="401" spans="1:10">
      <c r="A401" s="906"/>
      <c r="B401" s="677" t="s">
        <v>23</v>
      </c>
      <c r="C401" s="637" t="s">
        <v>2034</v>
      </c>
      <c r="D401" s="671" t="s">
        <v>262</v>
      </c>
      <c r="E401" s="634" t="s">
        <v>11</v>
      </c>
      <c r="F401" s="640"/>
      <c r="G401" s="643"/>
      <c r="H401" s="643"/>
      <c r="I401" s="643"/>
      <c r="J401" s="636"/>
    </row>
    <row r="402" spans="1:10">
      <c r="A402" s="906"/>
      <c r="B402" s="677" t="s">
        <v>23</v>
      </c>
      <c r="C402" s="637" t="s">
        <v>2830</v>
      </c>
      <c r="D402" s="671" t="s">
        <v>262</v>
      </c>
      <c r="E402" s="634" t="s">
        <v>11</v>
      </c>
      <c r="F402" s="640"/>
      <c r="G402" s="643"/>
      <c r="H402" s="643"/>
      <c r="I402" s="643"/>
      <c r="J402" s="636"/>
    </row>
    <row r="403" spans="1:10">
      <c r="A403" s="906"/>
      <c r="B403" s="677" t="s">
        <v>23</v>
      </c>
      <c r="C403" s="637" t="s">
        <v>2831</v>
      </c>
      <c r="D403" s="671" t="s">
        <v>262</v>
      </c>
      <c r="E403" s="634" t="s">
        <v>11</v>
      </c>
      <c r="F403" s="640"/>
      <c r="G403" s="643"/>
      <c r="H403" s="643"/>
      <c r="I403" s="643"/>
      <c r="J403" s="636"/>
    </row>
    <row r="404" spans="1:10">
      <c r="A404" s="906"/>
      <c r="B404" s="677" t="s">
        <v>23</v>
      </c>
      <c r="C404" s="637" t="s">
        <v>2105</v>
      </c>
      <c r="D404" s="671" t="s">
        <v>3014</v>
      </c>
      <c r="E404" s="634" t="s">
        <v>11</v>
      </c>
      <c r="F404" s="640"/>
      <c r="G404" s="643"/>
      <c r="H404" s="643"/>
      <c r="I404" s="643"/>
      <c r="J404" s="636"/>
    </row>
    <row r="405" spans="1:10">
      <c r="A405" s="906"/>
      <c r="B405" s="677" t="s">
        <v>23</v>
      </c>
      <c r="C405" s="637" t="s">
        <v>2104</v>
      </c>
      <c r="D405" s="671" t="s">
        <v>3015</v>
      </c>
      <c r="E405" s="634" t="s">
        <v>11</v>
      </c>
      <c r="F405" s="640"/>
      <c r="G405" s="643"/>
      <c r="H405" s="643"/>
      <c r="I405" s="643"/>
      <c r="J405" s="636"/>
    </row>
    <row r="406" spans="1:10">
      <c r="A406" s="906"/>
      <c r="B406" s="677" t="s">
        <v>23</v>
      </c>
      <c r="C406" s="637" t="s">
        <v>2103</v>
      </c>
      <c r="D406" s="671" t="s">
        <v>262</v>
      </c>
      <c r="E406" s="634" t="s">
        <v>11</v>
      </c>
      <c r="F406" s="640"/>
      <c r="G406" s="643"/>
      <c r="H406" s="643"/>
      <c r="I406" s="643"/>
      <c r="J406" s="636"/>
    </row>
    <row r="407" spans="1:10">
      <c r="A407" s="906"/>
      <c r="B407" s="677" t="s">
        <v>23</v>
      </c>
      <c r="C407" s="637" t="s">
        <v>2102</v>
      </c>
      <c r="D407" s="671" t="s">
        <v>262</v>
      </c>
      <c r="E407" s="634" t="s">
        <v>11</v>
      </c>
      <c r="F407" s="640"/>
      <c r="G407" s="643"/>
      <c r="H407" s="643"/>
      <c r="I407" s="643"/>
      <c r="J407" s="636"/>
    </row>
    <row r="408" spans="1:10">
      <c r="A408" s="906"/>
      <c r="B408" s="677" t="s">
        <v>23</v>
      </c>
      <c r="C408" s="637" t="s">
        <v>2101</v>
      </c>
      <c r="D408" s="671" t="s">
        <v>262</v>
      </c>
      <c r="E408" s="634" t="s">
        <v>11</v>
      </c>
      <c r="F408" s="640"/>
      <c r="G408" s="643"/>
      <c r="H408" s="643"/>
      <c r="I408" s="643"/>
      <c r="J408" s="636"/>
    </row>
    <row r="409" spans="1:10">
      <c r="A409" s="906"/>
      <c r="B409" s="677" t="s">
        <v>23</v>
      </c>
      <c r="C409" s="637" t="s">
        <v>2100</v>
      </c>
      <c r="D409" s="671" t="s">
        <v>262</v>
      </c>
      <c r="E409" s="634" t="s">
        <v>11</v>
      </c>
      <c r="F409" s="640"/>
      <c r="G409" s="643"/>
      <c r="H409" s="643"/>
      <c r="I409" s="643"/>
      <c r="J409" s="636"/>
    </row>
    <row r="410" spans="1:10">
      <c r="A410" s="906"/>
      <c r="B410" s="677" t="s">
        <v>23</v>
      </c>
      <c r="C410" s="637" t="s">
        <v>2099</v>
      </c>
      <c r="D410" s="671" t="s">
        <v>262</v>
      </c>
      <c r="E410" s="634" t="s">
        <v>11</v>
      </c>
      <c r="F410" s="640"/>
      <c r="G410" s="643"/>
      <c r="H410" s="643"/>
      <c r="I410" s="643"/>
      <c r="J410" s="636"/>
    </row>
    <row r="411" spans="1:10">
      <c r="A411" s="906"/>
      <c r="B411" s="677" t="s">
        <v>23</v>
      </c>
      <c r="C411" s="637" t="s">
        <v>2098</v>
      </c>
      <c r="D411" s="671" t="s">
        <v>262</v>
      </c>
      <c r="E411" s="634" t="s">
        <v>11</v>
      </c>
      <c r="F411" s="640"/>
      <c r="G411" s="643"/>
      <c r="H411" s="643"/>
      <c r="I411" s="643"/>
      <c r="J411" s="636"/>
    </row>
    <row r="412" spans="1:10">
      <c r="A412" s="906"/>
      <c r="B412" s="677" t="s">
        <v>23</v>
      </c>
      <c r="C412" s="637" t="s">
        <v>2097</v>
      </c>
      <c r="D412" s="671" t="s">
        <v>262</v>
      </c>
      <c r="E412" s="634" t="s">
        <v>11</v>
      </c>
      <c r="F412" s="640"/>
      <c r="G412" s="643"/>
      <c r="H412" s="643"/>
      <c r="I412" s="643"/>
      <c r="J412" s="636"/>
    </row>
    <row r="413" spans="1:10">
      <c r="A413" s="906"/>
      <c r="B413" s="677" t="s">
        <v>23</v>
      </c>
      <c r="C413" s="637" t="s">
        <v>2096</v>
      </c>
      <c r="D413" s="671" t="s">
        <v>262</v>
      </c>
      <c r="E413" s="634" t="s">
        <v>11</v>
      </c>
      <c r="F413" s="640"/>
      <c r="G413" s="643"/>
      <c r="H413" s="643"/>
      <c r="I413" s="643"/>
      <c r="J413" s="636"/>
    </row>
    <row r="414" spans="1:10">
      <c r="A414" s="906"/>
      <c r="B414" s="677" t="s">
        <v>23</v>
      </c>
      <c r="C414" s="637" t="s">
        <v>2095</v>
      </c>
      <c r="D414" s="671" t="s">
        <v>262</v>
      </c>
      <c r="E414" s="634" t="s">
        <v>11</v>
      </c>
      <c r="F414" s="640"/>
      <c r="G414" s="643"/>
      <c r="H414" s="643"/>
      <c r="I414" s="643"/>
      <c r="J414" s="636"/>
    </row>
    <row r="415" spans="1:10">
      <c r="A415" s="906"/>
      <c r="B415" s="677" t="s">
        <v>23</v>
      </c>
      <c r="C415" s="637" t="s">
        <v>2094</v>
      </c>
      <c r="D415" s="671" t="s">
        <v>262</v>
      </c>
      <c r="E415" s="634" t="s">
        <v>11</v>
      </c>
      <c r="F415" s="640"/>
      <c r="G415" s="643"/>
      <c r="H415" s="643"/>
      <c r="I415" s="643"/>
      <c r="J415" s="636"/>
    </row>
    <row r="416" spans="1:10">
      <c r="A416" s="906"/>
      <c r="B416" s="677" t="s">
        <v>23</v>
      </c>
      <c r="C416" s="637" t="s">
        <v>2093</v>
      </c>
      <c r="D416" s="671" t="s">
        <v>262</v>
      </c>
      <c r="E416" s="634" t="s">
        <v>11</v>
      </c>
      <c r="F416" s="640"/>
      <c r="G416" s="643"/>
      <c r="H416" s="643"/>
      <c r="I416" s="643"/>
      <c r="J416" s="636"/>
    </row>
    <row r="417" spans="1:10">
      <c r="A417" s="906"/>
      <c r="B417" s="677" t="s">
        <v>23</v>
      </c>
      <c r="C417" s="637" t="s">
        <v>2092</v>
      </c>
      <c r="D417" s="671" t="s">
        <v>262</v>
      </c>
      <c r="E417" s="634" t="s">
        <v>11</v>
      </c>
      <c r="F417" s="640"/>
      <c r="G417" s="643"/>
      <c r="H417" s="643"/>
      <c r="I417" s="643"/>
      <c r="J417" s="636"/>
    </row>
    <row r="418" spans="1:10">
      <c r="A418" s="906"/>
      <c r="B418" s="677" t="s">
        <v>23</v>
      </c>
      <c r="C418" s="637" t="s">
        <v>2091</v>
      </c>
      <c r="D418" s="671" t="s">
        <v>262</v>
      </c>
      <c r="E418" s="634" t="s">
        <v>11</v>
      </c>
      <c r="F418" s="640"/>
      <c r="G418" s="643"/>
      <c r="H418" s="643"/>
      <c r="I418" s="643"/>
      <c r="J418" s="636"/>
    </row>
    <row r="419" spans="1:10">
      <c r="A419" s="906"/>
      <c r="B419" s="677" t="s">
        <v>23</v>
      </c>
      <c r="C419" s="637" t="s">
        <v>3016</v>
      </c>
      <c r="D419" s="671" t="s">
        <v>262</v>
      </c>
      <c r="E419" s="634" t="s">
        <v>11</v>
      </c>
      <c r="F419" s="640"/>
      <c r="G419" s="643"/>
      <c r="H419" s="643"/>
      <c r="I419" s="643"/>
      <c r="J419" s="636"/>
    </row>
    <row r="420" spans="1:10">
      <c r="A420" s="906"/>
      <c r="B420" s="677" t="s">
        <v>23</v>
      </c>
      <c r="C420" s="637" t="s">
        <v>3017</v>
      </c>
      <c r="D420" s="671" t="s">
        <v>262</v>
      </c>
      <c r="E420" s="634" t="s">
        <v>11</v>
      </c>
      <c r="F420" s="640"/>
      <c r="G420" s="643"/>
      <c r="H420" s="643"/>
      <c r="I420" s="643"/>
      <c r="J420" s="636"/>
    </row>
    <row r="421" spans="1:10">
      <c r="A421" s="906"/>
      <c r="B421" s="677" t="s">
        <v>23</v>
      </c>
      <c r="C421" s="637" t="s">
        <v>2090</v>
      </c>
      <c r="D421" s="671" t="s">
        <v>3014</v>
      </c>
      <c r="E421" s="634" t="s">
        <v>11</v>
      </c>
      <c r="F421" s="640"/>
      <c r="G421" s="643"/>
      <c r="H421" s="643"/>
      <c r="I421" s="643"/>
      <c r="J421" s="636"/>
    </row>
    <row r="422" spans="1:10">
      <c r="A422" s="906"/>
      <c r="B422" s="677" t="s">
        <v>23</v>
      </c>
      <c r="C422" s="637" t="s">
        <v>2089</v>
      </c>
      <c r="D422" s="671" t="s">
        <v>3015</v>
      </c>
      <c r="E422" s="634" t="s">
        <v>11</v>
      </c>
      <c r="F422" s="640"/>
      <c r="G422" s="643"/>
      <c r="H422" s="643"/>
      <c r="I422" s="643"/>
      <c r="J422" s="636"/>
    </row>
    <row r="423" spans="1:10">
      <c r="A423" s="906"/>
      <c r="B423" s="677" t="s">
        <v>23</v>
      </c>
      <c r="C423" s="637" t="s">
        <v>2088</v>
      </c>
      <c r="D423" s="671" t="s">
        <v>262</v>
      </c>
      <c r="E423" s="634" t="s">
        <v>11</v>
      </c>
      <c r="F423" s="640"/>
      <c r="G423" s="643"/>
      <c r="H423" s="643"/>
      <c r="I423" s="643"/>
      <c r="J423" s="636"/>
    </row>
    <row r="424" spans="1:10">
      <c r="A424" s="906"/>
      <c r="B424" s="677" t="s">
        <v>23</v>
      </c>
      <c r="C424" s="637" t="s">
        <v>2087</v>
      </c>
      <c r="D424" s="671" t="s">
        <v>262</v>
      </c>
      <c r="E424" s="634" t="s">
        <v>11</v>
      </c>
      <c r="F424" s="640"/>
      <c r="G424" s="643"/>
      <c r="H424" s="643"/>
      <c r="I424" s="643"/>
      <c r="J424" s="636"/>
    </row>
    <row r="425" spans="1:10">
      <c r="A425" s="906"/>
      <c r="B425" s="677" t="s">
        <v>23</v>
      </c>
      <c r="C425" s="637" t="s">
        <v>2086</v>
      </c>
      <c r="D425" s="671" t="s">
        <v>262</v>
      </c>
      <c r="E425" s="634" t="s">
        <v>11</v>
      </c>
      <c r="F425" s="640"/>
      <c r="G425" s="643"/>
      <c r="H425" s="643"/>
      <c r="I425" s="643"/>
      <c r="J425" s="636"/>
    </row>
    <row r="426" spans="1:10">
      <c r="A426" s="906"/>
      <c r="B426" s="677" t="s">
        <v>23</v>
      </c>
      <c r="C426" s="637" t="s">
        <v>2085</v>
      </c>
      <c r="D426" s="671" t="s">
        <v>262</v>
      </c>
      <c r="E426" s="634" t="s">
        <v>11</v>
      </c>
      <c r="F426" s="640"/>
      <c r="G426" s="643"/>
      <c r="H426" s="643"/>
      <c r="I426" s="643"/>
      <c r="J426" s="636"/>
    </row>
    <row r="427" spans="1:10">
      <c r="A427" s="906"/>
      <c r="B427" s="677" t="s">
        <v>23</v>
      </c>
      <c r="C427" s="637" t="s">
        <v>2084</v>
      </c>
      <c r="D427" s="671" t="s">
        <v>262</v>
      </c>
      <c r="E427" s="634" t="s">
        <v>11</v>
      </c>
      <c r="F427" s="640"/>
      <c r="G427" s="643"/>
      <c r="H427" s="643"/>
      <c r="I427" s="643"/>
      <c r="J427" s="636"/>
    </row>
    <row r="428" spans="1:10">
      <c r="A428" s="906"/>
      <c r="B428" s="677" t="s">
        <v>23</v>
      </c>
      <c r="C428" s="637" t="s">
        <v>2083</v>
      </c>
      <c r="D428" s="671" t="s">
        <v>262</v>
      </c>
      <c r="E428" s="634" t="s">
        <v>11</v>
      </c>
      <c r="F428" s="640"/>
      <c r="G428" s="643"/>
      <c r="H428" s="643"/>
      <c r="I428" s="643"/>
      <c r="J428" s="636"/>
    </row>
    <row r="429" spans="1:10">
      <c r="A429" s="906"/>
      <c r="B429" s="677" t="s">
        <v>23</v>
      </c>
      <c r="C429" s="637" t="s">
        <v>2082</v>
      </c>
      <c r="D429" s="671" t="s">
        <v>262</v>
      </c>
      <c r="E429" s="634" t="s">
        <v>11</v>
      </c>
      <c r="F429" s="640"/>
      <c r="G429" s="643"/>
      <c r="H429" s="643"/>
      <c r="I429" s="643"/>
      <c r="J429" s="636"/>
    </row>
    <row r="430" spans="1:10">
      <c r="A430" s="906"/>
      <c r="B430" s="677" t="s">
        <v>23</v>
      </c>
      <c r="C430" s="637" t="s">
        <v>2081</v>
      </c>
      <c r="D430" s="671" t="s">
        <v>262</v>
      </c>
      <c r="E430" s="634" t="s">
        <v>11</v>
      </c>
      <c r="F430" s="640"/>
      <c r="G430" s="643"/>
      <c r="H430" s="643"/>
      <c r="I430" s="643"/>
      <c r="J430" s="636"/>
    </row>
    <row r="431" spans="1:10">
      <c r="A431" s="906"/>
      <c r="B431" s="677" t="s">
        <v>23</v>
      </c>
      <c r="C431" s="637" t="s">
        <v>2080</v>
      </c>
      <c r="D431" s="671" t="s">
        <v>262</v>
      </c>
      <c r="E431" s="634" t="s">
        <v>11</v>
      </c>
      <c r="F431" s="640"/>
      <c r="G431" s="643"/>
      <c r="H431" s="643"/>
      <c r="I431" s="643"/>
      <c r="J431" s="636"/>
    </row>
    <row r="432" spans="1:10">
      <c r="A432" s="906"/>
      <c r="B432" s="677" t="s">
        <v>23</v>
      </c>
      <c r="C432" s="637" t="s">
        <v>2079</v>
      </c>
      <c r="D432" s="671" t="s">
        <v>262</v>
      </c>
      <c r="E432" s="634" t="s">
        <v>11</v>
      </c>
      <c r="F432" s="640"/>
      <c r="G432" s="643"/>
      <c r="H432" s="643"/>
      <c r="I432" s="643"/>
      <c r="J432" s="636"/>
    </row>
    <row r="433" spans="1:10">
      <c r="A433" s="906"/>
      <c r="B433" s="677" t="s">
        <v>23</v>
      </c>
      <c r="C433" s="637" t="s">
        <v>2078</v>
      </c>
      <c r="D433" s="671" t="s">
        <v>262</v>
      </c>
      <c r="E433" s="634" t="s">
        <v>11</v>
      </c>
      <c r="F433" s="640"/>
      <c r="G433" s="643"/>
      <c r="H433" s="643"/>
      <c r="I433" s="643"/>
      <c r="J433" s="636"/>
    </row>
    <row r="434" spans="1:10">
      <c r="A434" s="906"/>
      <c r="B434" s="677" t="s">
        <v>23</v>
      </c>
      <c r="C434" s="637" t="s">
        <v>2077</v>
      </c>
      <c r="D434" s="671" t="s">
        <v>262</v>
      </c>
      <c r="E434" s="634" t="s">
        <v>11</v>
      </c>
      <c r="F434" s="640"/>
      <c r="G434" s="643"/>
      <c r="H434" s="643"/>
      <c r="I434" s="643"/>
      <c r="J434" s="636"/>
    </row>
    <row r="435" spans="1:10">
      <c r="A435" s="906"/>
      <c r="B435" s="677" t="s">
        <v>23</v>
      </c>
      <c r="C435" s="637" t="s">
        <v>2076</v>
      </c>
      <c r="D435" s="671" t="s">
        <v>262</v>
      </c>
      <c r="E435" s="634" t="s">
        <v>11</v>
      </c>
      <c r="F435" s="640"/>
      <c r="G435" s="643"/>
      <c r="H435" s="643"/>
      <c r="I435" s="643"/>
      <c r="J435" s="636"/>
    </row>
    <row r="436" spans="1:10">
      <c r="A436" s="906"/>
      <c r="B436" s="677" t="s">
        <v>23</v>
      </c>
      <c r="C436" s="637" t="s">
        <v>3018</v>
      </c>
      <c r="D436" s="671" t="s">
        <v>262</v>
      </c>
      <c r="E436" s="634" t="s">
        <v>11</v>
      </c>
      <c r="F436" s="640"/>
      <c r="G436" s="643"/>
      <c r="H436" s="643"/>
      <c r="I436" s="643"/>
      <c r="J436" s="636"/>
    </row>
    <row r="437" spans="1:10">
      <c r="A437" s="906"/>
      <c r="B437" s="677" t="s">
        <v>23</v>
      </c>
      <c r="C437" s="637" t="s">
        <v>3019</v>
      </c>
      <c r="D437" s="671" t="s">
        <v>262</v>
      </c>
      <c r="E437" s="634" t="s">
        <v>11</v>
      </c>
      <c r="F437" s="640"/>
      <c r="G437" s="643"/>
      <c r="H437" s="643"/>
      <c r="I437" s="643"/>
      <c r="J437" s="636"/>
    </row>
    <row r="438" spans="1:10">
      <c r="A438" s="905"/>
      <c r="B438" s="677" t="s">
        <v>23</v>
      </c>
      <c r="C438" s="637" t="s">
        <v>1759</v>
      </c>
      <c r="D438" s="671" t="s">
        <v>2913</v>
      </c>
      <c r="E438" s="634" t="s">
        <v>11</v>
      </c>
      <c r="F438" s="640"/>
      <c r="G438" s="643"/>
      <c r="H438" s="643"/>
      <c r="I438" s="643"/>
      <c r="J438" s="636"/>
    </row>
    <row r="439" spans="1:10">
      <c r="A439" s="915">
        <v>29</v>
      </c>
      <c r="B439" s="677" t="s">
        <v>23</v>
      </c>
      <c r="C439" s="664" t="s">
        <v>3009</v>
      </c>
      <c r="D439" s="671"/>
      <c r="E439" s="634" t="s">
        <v>11</v>
      </c>
      <c r="F439" s="640"/>
      <c r="G439" s="643"/>
      <c r="H439" s="643"/>
      <c r="I439" s="643"/>
      <c r="J439" s="636"/>
    </row>
    <row r="440" spans="1:10">
      <c r="A440" s="906"/>
      <c r="B440" s="677" t="s">
        <v>23</v>
      </c>
      <c r="C440" s="665" t="s">
        <v>2113</v>
      </c>
      <c r="D440" s="671" t="s">
        <v>3010</v>
      </c>
      <c r="E440" s="634" t="s">
        <v>11</v>
      </c>
      <c r="F440" s="640"/>
      <c r="G440" s="643"/>
      <c r="H440" s="643"/>
      <c r="I440" s="643"/>
      <c r="J440" s="636"/>
    </row>
    <row r="441" spans="1:10">
      <c r="A441" s="906"/>
      <c r="B441" s="677" t="s">
        <v>23</v>
      </c>
      <c r="C441" s="665" t="s">
        <v>2112</v>
      </c>
      <c r="D441" s="671" t="s">
        <v>3011</v>
      </c>
      <c r="E441" s="634" t="s">
        <v>11</v>
      </c>
      <c r="F441" s="640"/>
      <c r="G441" s="643"/>
      <c r="H441" s="643"/>
      <c r="I441" s="643"/>
      <c r="J441" s="636"/>
    </row>
    <row r="442" spans="1:10">
      <c r="A442" s="906"/>
      <c r="B442" s="677" t="s">
        <v>23</v>
      </c>
      <c r="C442" s="665" t="s">
        <v>2111</v>
      </c>
      <c r="D442" s="671" t="s">
        <v>3010</v>
      </c>
      <c r="E442" s="634" t="s">
        <v>11</v>
      </c>
      <c r="F442" s="640"/>
      <c r="G442" s="643"/>
      <c r="H442" s="643"/>
      <c r="I442" s="643"/>
      <c r="J442" s="636"/>
    </row>
    <row r="443" spans="1:10">
      <c r="A443" s="906"/>
      <c r="B443" s="677" t="s">
        <v>23</v>
      </c>
      <c r="C443" s="665" t="s">
        <v>2110</v>
      </c>
      <c r="D443" s="671" t="s">
        <v>3011</v>
      </c>
      <c r="E443" s="634" t="s">
        <v>11</v>
      </c>
      <c r="F443" s="640"/>
      <c r="G443" s="643"/>
      <c r="H443" s="643"/>
      <c r="I443" s="643"/>
      <c r="J443" s="636"/>
    </row>
    <row r="444" spans="1:10">
      <c r="A444" s="906"/>
      <c r="B444" s="677" t="s">
        <v>23</v>
      </c>
      <c r="C444" s="665" t="s">
        <v>2109</v>
      </c>
      <c r="D444" s="671" t="s">
        <v>3010</v>
      </c>
      <c r="E444" s="634" t="s">
        <v>11</v>
      </c>
      <c r="F444" s="640"/>
      <c r="G444" s="643"/>
      <c r="H444" s="643"/>
      <c r="I444" s="643"/>
      <c r="J444" s="636"/>
    </row>
    <row r="445" spans="1:10">
      <c r="A445" s="906"/>
      <c r="B445" s="677" t="s">
        <v>23</v>
      </c>
      <c r="C445" s="665" t="s">
        <v>2108</v>
      </c>
      <c r="D445" s="671" t="s">
        <v>3011</v>
      </c>
      <c r="E445" s="634" t="s">
        <v>11</v>
      </c>
      <c r="F445" s="640"/>
      <c r="G445" s="643"/>
      <c r="H445" s="643"/>
      <c r="I445" s="643"/>
      <c r="J445" s="636"/>
    </row>
    <row r="446" spans="1:10">
      <c r="A446" s="906"/>
      <c r="B446" s="677" t="s">
        <v>23</v>
      </c>
      <c r="C446" s="665" t="s">
        <v>2107</v>
      </c>
      <c r="D446" s="671" t="s">
        <v>3010</v>
      </c>
      <c r="E446" s="634" t="s">
        <v>11</v>
      </c>
      <c r="F446" s="640"/>
      <c r="G446" s="643"/>
      <c r="H446" s="643"/>
      <c r="I446" s="643"/>
      <c r="J446" s="636"/>
    </row>
    <row r="447" spans="1:10">
      <c r="A447" s="906"/>
      <c r="B447" s="677" t="s">
        <v>23</v>
      </c>
      <c r="C447" s="665" t="s">
        <v>2106</v>
      </c>
      <c r="D447" s="671" t="s">
        <v>3011</v>
      </c>
      <c r="E447" s="634" t="s">
        <v>11</v>
      </c>
      <c r="F447" s="640"/>
      <c r="G447" s="643"/>
      <c r="H447" s="643"/>
      <c r="I447" s="643"/>
      <c r="J447" s="636"/>
    </row>
    <row r="448" spans="1:10">
      <c r="A448" s="905"/>
      <c r="B448" s="677" t="s">
        <v>23</v>
      </c>
      <c r="C448" s="665" t="s">
        <v>1759</v>
      </c>
      <c r="D448" s="671" t="s">
        <v>2913</v>
      </c>
      <c r="E448" s="634" t="s">
        <v>11</v>
      </c>
      <c r="F448" s="640"/>
      <c r="G448" s="643"/>
      <c r="H448" s="643"/>
      <c r="I448" s="643"/>
      <c r="J448" s="636"/>
    </row>
    <row r="449" spans="1:16" ht="18" customHeight="1">
      <c r="A449" s="915">
        <v>30</v>
      </c>
      <c r="B449" s="677" t="s">
        <v>23</v>
      </c>
      <c r="C449" s="664" t="s">
        <v>3020</v>
      </c>
      <c r="D449" s="671"/>
      <c r="E449" s="634" t="s">
        <v>11</v>
      </c>
      <c r="F449" s="640"/>
      <c r="G449" s="643" t="s">
        <v>3021</v>
      </c>
      <c r="H449" s="643"/>
      <c r="I449" s="643"/>
      <c r="J449" s="636"/>
    </row>
    <row r="450" spans="1:16">
      <c r="A450" s="905"/>
      <c r="B450" s="677" t="s">
        <v>23</v>
      </c>
      <c r="C450" s="637" t="s">
        <v>1759</v>
      </c>
      <c r="D450" s="671" t="s">
        <v>2913</v>
      </c>
      <c r="E450" s="634" t="s">
        <v>11</v>
      </c>
      <c r="F450" s="640"/>
      <c r="G450" s="643"/>
      <c r="H450" s="643"/>
      <c r="I450" s="643"/>
      <c r="J450" s="636"/>
    </row>
    <row r="451" spans="1:16">
      <c r="A451" s="915">
        <v>31</v>
      </c>
      <c r="B451" s="677" t="s">
        <v>23</v>
      </c>
      <c r="C451" s="664" t="s">
        <v>3113</v>
      </c>
      <c r="D451" s="671"/>
      <c r="E451" s="634" t="s">
        <v>11</v>
      </c>
      <c r="F451" s="640"/>
      <c r="G451" s="643"/>
      <c r="H451" s="643"/>
      <c r="I451" s="643" t="s">
        <v>2070</v>
      </c>
      <c r="J451" s="636"/>
      <c r="P451" s="643"/>
    </row>
    <row r="452" spans="1:16">
      <c r="A452" s="905"/>
      <c r="B452" s="677" t="s">
        <v>23</v>
      </c>
      <c r="C452" s="637" t="s">
        <v>1759</v>
      </c>
      <c r="D452" s="671" t="s">
        <v>2913</v>
      </c>
      <c r="E452" s="634" t="s">
        <v>11</v>
      </c>
      <c r="F452" s="640"/>
      <c r="G452" s="643"/>
      <c r="H452" s="643"/>
      <c r="I452" s="643"/>
      <c r="J452" s="636"/>
    </row>
    <row r="453" spans="1:16">
      <c r="A453" s="915">
        <v>32</v>
      </c>
      <c r="B453" s="677" t="s">
        <v>23</v>
      </c>
      <c r="C453" s="664" t="s">
        <v>3022</v>
      </c>
      <c r="D453" s="671"/>
      <c r="E453" s="634" t="s">
        <v>11</v>
      </c>
      <c r="F453" s="640"/>
      <c r="G453" s="643"/>
      <c r="H453" s="643"/>
      <c r="I453" s="643"/>
      <c r="J453" s="636"/>
    </row>
    <row r="454" spans="1:16">
      <c r="A454" s="905"/>
      <c r="B454" s="677" t="s">
        <v>23</v>
      </c>
      <c r="C454" s="637" t="s">
        <v>1759</v>
      </c>
      <c r="D454" s="671" t="s">
        <v>2913</v>
      </c>
      <c r="E454" s="634" t="s">
        <v>11</v>
      </c>
      <c r="F454" s="640"/>
      <c r="G454" s="643"/>
      <c r="H454" s="643"/>
      <c r="I454" s="643" t="s">
        <v>3114</v>
      </c>
      <c r="J454" s="643"/>
    </row>
  </sheetData>
  <mergeCells count="33">
    <mergeCell ref="A449:A450"/>
    <mergeCell ref="A451:A452"/>
    <mergeCell ref="A453:A454"/>
    <mergeCell ref="A307:A355"/>
    <mergeCell ref="A356:A357"/>
    <mergeCell ref="A358:A359"/>
    <mergeCell ref="A360:A368"/>
    <mergeCell ref="A369:A438"/>
    <mergeCell ref="A439:A448"/>
    <mergeCell ref="A288:A306"/>
    <mergeCell ref="A162:A164"/>
    <mergeCell ref="A165:A168"/>
    <mergeCell ref="A169:A187"/>
    <mergeCell ref="A188:A206"/>
    <mergeCell ref="A207:A255"/>
    <mergeCell ref="A256:A257"/>
    <mergeCell ref="A258:A259"/>
    <mergeCell ref="A260:A261"/>
    <mergeCell ref="A262:A264"/>
    <mergeCell ref="A265:A268"/>
    <mergeCell ref="A269:A287"/>
    <mergeCell ref="A160:A161"/>
    <mergeCell ref="C1:D8"/>
    <mergeCell ref="A10:A12"/>
    <mergeCell ref="A13:A14"/>
    <mergeCell ref="A15:A16"/>
    <mergeCell ref="A17:A22"/>
    <mergeCell ref="A23:A28"/>
    <mergeCell ref="A29:A64"/>
    <mergeCell ref="A65:A100"/>
    <mergeCell ref="A101:A155"/>
    <mergeCell ref="A156:A157"/>
    <mergeCell ref="A158:A159"/>
  </mergeCells>
  <phoneticPr fontId="2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U371"/>
  <sheetViews>
    <sheetView showGridLines="0" topLeftCell="E85" zoomScale="70" zoomScaleNormal="70" workbookViewId="0">
      <selection activeCell="H116" sqref="H116"/>
    </sheetView>
  </sheetViews>
  <sheetFormatPr defaultColWidth="9" defaultRowHeight="15.75" customHeight="1"/>
  <cols>
    <col min="1" max="1" width="5.375" style="437" customWidth="1"/>
    <col min="2" max="2" width="5.5" style="437" bestFit="1" customWidth="1"/>
    <col min="3" max="3" width="4.875" style="479" customWidth="1"/>
    <col min="4" max="4" width="12.875" style="437" customWidth="1"/>
    <col min="5" max="5" width="52.875" style="437" customWidth="1"/>
    <col min="6" max="6" width="18.125" style="479" customWidth="1"/>
    <col min="7" max="7" width="13.875" style="437" customWidth="1"/>
    <col min="8" max="8" width="24.5" style="479" customWidth="1"/>
    <col min="9" max="9" width="24.125" style="437" customWidth="1"/>
    <col min="10" max="10" width="39.625" style="437" customWidth="1"/>
    <col min="11" max="11" width="49.5" style="437" customWidth="1"/>
    <col min="12" max="12" width="40" style="437" customWidth="1"/>
    <col min="13" max="224" width="8.625" style="437" customWidth="1"/>
    <col min="225" max="16384" width="9" style="461"/>
  </cols>
  <sheetData>
    <row r="1" spans="1:12" ht="15.75" customHeight="1">
      <c r="A1" s="735"/>
      <c r="B1" s="735"/>
      <c r="C1" s="606"/>
      <c r="D1" s="932" t="s">
        <v>1120</v>
      </c>
      <c r="E1" s="933"/>
      <c r="F1" s="935"/>
      <c r="G1" s="457"/>
      <c r="H1" s="609" t="s">
        <v>5</v>
      </c>
      <c r="I1" s="459"/>
      <c r="J1" s="516"/>
      <c r="K1" s="736"/>
      <c r="L1" s="516"/>
    </row>
    <row r="2" spans="1:12" ht="15.75" customHeight="1">
      <c r="A2" s="735"/>
      <c r="B2" s="735"/>
      <c r="C2" s="606"/>
      <c r="D2" s="933"/>
      <c r="E2" s="933"/>
      <c r="F2" s="936"/>
      <c r="G2" s="653" t="s">
        <v>6</v>
      </c>
      <c r="H2" s="611">
        <f>COUNTIF(G10:G224,"Not POR")</f>
        <v>2</v>
      </c>
      <c r="I2" s="459"/>
      <c r="J2" s="516"/>
      <c r="K2" s="736"/>
      <c r="L2" s="516"/>
    </row>
    <row r="3" spans="1:12" ht="15.75" customHeight="1">
      <c r="A3" s="735"/>
      <c r="B3" s="735"/>
      <c r="C3" s="606"/>
      <c r="D3" s="933"/>
      <c r="E3" s="933"/>
      <c r="F3" s="936"/>
      <c r="G3" s="654" t="s">
        <v>8</v>
      </c>
      <c r="H3" s="611">
        <f>COUNTIF(G10:G224,"CHN validation")</f>
        <v>0</v>
      </c>
      <c r="I3" s="459"/>
      <c r="J3" s="516"/>
      <c r="K3" s="736"/>
      <c r="L3" s="516"/>
    </row>
    <row r="4" spans="1:12" ht="15.75" customHeight="1">
      <c r="A4" s="735"/>
      <c r="B4" s="735"/>
      <c r="C4" s="606"/>
      <c r="D4" s="933"/>
      <c r="E4" s="933"/>
      <c r="F4" s="936"/>
      <c r="G4" s="655" t="s">
        <v>9</v>
      </c>
      <c r="H4" s="611">
        <f>COUNTIF(G10:G224,"New Item")</f>
        <v>0</v>
      </c>
      <c r="I4" s="459"/>
      <c r="J4" s="516"/>
      <c r="K4" s="736"/>
      <c r="L4" s="516"/>
    </row>
    <row r="5" spans="1:12" ht="19.5" customHeight="1">
      <c r="A5" s="516"/>
      <c r="B5" s="516"/>
      <c r="C5" s="606"/>
      <c r="D5" s="933"/>
      <c r="E5" s="933"/>
      <c r="F5" s="936"/>
      <c r="G5" s="656" t="s">
        <v>7</v>
      </c>
      <c r="H5" s="611">
        <f>COUNTIF(G10:G224,"Pending update")</f>
        <v>0</v>
      </c>
      <c r="I5" s="459"/>
      <c r="J5" s="516"/>
      <c r="K5" s="516"/>
      <c r="L5" s="516"/>
    </row>
    <row r="6" spans="1:12" ht="15.75" customHeight="1">
      <c r="A6" s="735"/>
      <c r="B6" s="735"/>
      <c r="C6" s="606"/>
      <c r="D6" s="933"/>
      <c r="E6" s="933"/>
      <c r="F6" s="936"/>
      <c r="G6" s="658" t="s">
        <v>10</v>
      </c>
      <c r="H6" s="611">
        <v>0</v>
      </c>
      <c r="I6" s="459"/>
      <c r="J6" s="516"/>
      <c r="K6" s="736"/>
      <c r="L6" s="516"/>
    </row>
    <row r="7" spans="1:12" ht="15.75" customHeight="1">
      <c r="A7" s="735"/>
      <c r="B7" s="735"/>
      <c r="C7" s="606"/>
      <c r="D7" s="933"/>
      <c r="E7" s="933"/>
      <c r="F7" s="936"/>
      <c r="G7" s="659" t="s">
        <v>11</v>
      </c>
      <c r="H7" s="611">
        <f>COUNTIF(G10:G224,"Ready")</f>
        <v>212</v>
      </c>
      <c r="I7" s="459"/>
      <c r="J7" s="516"/>
      <c r="K7" s="736"/>
      <c r="L7" s="516"/>
    </row>
    <row r="8" spans="1:12" ht="15.75" customHeight="1" thickBot="1">
      <c r="A8" s="737"/>
      <c r="B8" s="737"/>
      <c r="C8" s="738"/>
      <c r="D8" s="934"/>
      <c r="E8" s="934"/>
      <c r="F8" s="937"/>
      <c r="G8" s="739" t="s">
        <v>12</v>
      </c>
      <c r="H8" s="740">
        <f>COUNTIF(G10:G224,"Not ready")</f>
        <v>0</v>
      </c>
      <c r="I8" s="474"/>
      <c r="J8" s="517"/>
      <c r="K8" s="741"/>
      <c r="L8" s="517"/>
    </row>
    <row r="9" spans="1:12" ht="31.5" customHeight="1">
      <c r="A9" s="482" t="s">
        <v>13</v>
      </c>
      <c r="B9" s="558" t="s">
        <v>1825</v>
      </c>
      <c r="C9" s="558" t="s">
        <v>14</v>
      </c>
      <c r="D9" s="558" t="s">
        <v>15</v>
      </c>
      <c r="E9" s="558" t="s">
        <v>16</v>
      </c>
      <c r="F9" s="558" t="s">
        <v>190</v>
      </c>
      <c r="G9" s="558" t="s">
        <v>17</v>
      </c>
      <c r="H9" s="558" t="s">
        <v>1117</v>
      </c>
      <c r="I9" s="558" t="s">
        <v>18</v>
      </c>
      <c r="J9" s="558" t="s">
        <v>19</v>
      </c>
      <c r="K9" s="558" t="s">
        <v>21</v>
      </c>
      <c r="L9" s="483" t="s">
        <v>191</v>
      </c>
    </row>
    <row r="10" spans="1:12" ht="16.5" customHeight="1">
      <c r="A10" s="742" t="s">
        <v>670</v>
      </c>
      <c r="B10" s="253"/>
      <c r="C10" s="253" t="s">
        <v>23</v>
      </c>
      <c r="D10" s="211" t="s">
        <v>26</v>
      </c>
      <c r="E10" s="206" t="s">
        <v>27</v>
      </c>
      <c r="F10" s="259" t="s">
        <v>2700</v>
      </c>
      <c r="G10" s="254" t="s">
        <v>11</v>
      </c>
      <c r="H10" s="259"/>
      <c r="I10" s="256"/>
      <c r="J10" s="263"/>
      <c r="K10" s="476"/>
      <c r="L10" s="743"/>
    </row>
    <row r="11" spans="1:12" ht="16.5" customHeight="1">
      <c r="A11" s="742" t="s">
        <v>671</v>
      </c>
      <c r="B11" s="253"/>
      <c r="C11" s="253" t="s">
        <v>23</v>
      </c>
      <c r="D11" s="211" t="s">
        <v>26</v>
      </c>
      <c r="E11" s="206" t="s">
        <v>29</v>
      </c>
      <c r="F11" s="259"/>
      <c r="G11" s="254" t="s">
        <v>11</v>
      </c>
      <c r="H11" s="259"/>
      <c r="I11" s="256"/>
      <c r="J11" s="263"/>
      <c r="K11" s="476"/>
      <c r="L11" s="743"/>
    </row>
    <row r="12" spans="1:12" ht="16.5" customHeight="1">
      <c r="A12" s="742" t="s">
        <v>672</v>
      </c>
      <c r="B12" s="253"/>
      <c r="C12" s="253" t="s">
        <v>23</v>
      </c>
      <c r="D12" s="211" t="s">
        <v>31</v>
      </c>
      <c r="E12" s="211" t="s">
        <v>32</v>
      </c>
      <c r="F12" s="259"/>
      <c r="G12" s="254" t="s">
        <v>11</v>
      </c>
      <c r="H12" s="259"/>
      <c r="I12" s="256"/>
      <c r="J12" s="257" t="s">
        <v>3432</v>
      </c>
      <c r="K12" s="476"/>
      <c r="L12" s="743"/>
    </row>
    <row r="13" spans="1:12" ht="16.5" customHeight="1">
      <c r="A13" s="742" t="s">
        <v>673</v>
      </c>
      <c r="B13" s="253"/>
      <c r="C13" s="253" t="s">
        <v>23</v>
      </c>
      <c r="D13" s="211" t="s">
        <v>31</v>
      </c>
      <c r="E13" s="218" t="s">
        <v>193</v>
      </c>
      <c r="F13" s="253"/>
      <c r="G13" s="254" t="s">
        <v>11</v>
      </c>
      <c r="H13" s="259"/>
      <c r="I13" s="259"/>
      <c r="J13" s="257" t="s">
        <v>1188</v>
      </c>
      <c r="K13" s="476"/>
      <c r="L13" s="743"/>
    </row>
    <row r="14" spans="1:12" ht="16.5" customHeight="1">
      <c r="A14" s="742" t="s">
        <v>674</v>
      </c>
      <c r="B14" s="253"/>
      <c r="C14" s="253" t="s">
        <v>23</v>
      </c>
      <c r="D14" s="211" t="s">
        <v>26</v>
      </c>
      <c r="E14" s="211" t="s">
        <v>1349</v>
      </c>
      <c r="F14" s="259"/>
      <c r="G14" s="254" t="s">
        <v>11</v>
      </c>
      <c r="H14" s="259"/>
      <c r="I14" s="256"/>
      <c r="J14" s="256"/>
      <c r="K14" s="476"/>
      <c r="L14" s="743"/>
    </row>
    <row r="15" spans="1:12" ht="16.5" customHeight="1">
      <c r="A15" s="742" t="s">
        <v>675</v>
      </c>
      <c r="B15" s="253"/>
      <c r="C15" s="253" t="s">
        <v>23</v>
      </c>
      <c r="D15" s="211" t="s">
        <v>24</v>
      </c>
      <c r="E15" s="218" t="s">
        <v>1224</v>
      </c>
      <c r="F15" s="259"/>
      <c r="G15" s="254" t="s">
        <v>11</v>
      </c>
      <c r="H15" s="259"/>
      <c r="I15" s="211" t="s">
        <v>1434</v>
      </c>
      <c r="J15" s="256"/>
      <c r="K15" s="476" t="s">
        <v>3433</v>
      </c>
      <c r="L15" s="744"/>
    </row>
    <row r="16" spans="1:12" ht="16.5" customHeight="1">
      <c r="A16" s="742" t="s">
        <v>676</v>
      </c>
      <c r="B16" s="253"/>
      <c r="C16" s="253" t="s">
        <v>23</v>
      </c>
      <c r="D16" s="211" t="s">
        <v>24</v>
      </c>
      <c r="E16" s="211" t="s">
        <v>25</v>
      </c>
      <c r="F16" s="259"/>
      <c r="G16" s="254" t="s">
        <v>11</v>
      </c>
      <c r="H16" s="259"/>
      <c r="I16" s="256"/>
      <c r="J16" s="256"/>
      <c r="K16" s="476" t="s">
        <v>1198</v>
      </c>
      <c r="L16" s="743"/>
    </row>
    <row r="17" spans="1:12" ht="16.5" customHeight="1">
      <c r="A17" s="742" t="s">
        <v>677</v>
      </c>
      <c r="B17" s="253"/>
      <c r="C17" s="253" t="s">
        <v>23</v>
      </c>
      <c r="D17" s="211" t="s">
        <v>24</v>
      </c>
      <c r="E17" s="211" t="s">
        <v>1205</v>
      </c>
      <c r="F17" s="259"/>
      <c r="G17" s="254" t="s">
        <v>11</v>
      </c>
      <c r="H17" s="259"/>
      <c r="I17" s="256"/>
      <c r="J17" s="256"/>
      <c r="K17" s="476" t="s">
        <v>1219</v>
      </c>
      <c r="L17" s="745"/>
    </row>
    <row r="18" spans="1:12" ht="16.5" customHeight="1">
      <c r="A18" s="742" t="s">
        <v>678</v>
      </c>
      <c r="B18" s="253"/>
      <c r="C18" s="253" t="s">
        <v>23</v>
      </c>
      <c r="D18" s="211" t="s">
        <v>188</v>
      </c>
      <c r="E18" s="206" t="s">
        <v>1206</v>
      </c>
      <c r="F18" s="259"/>
      <c r="G18" s="254" t="s">
        <v>11</v>
      </c>
      <c r="H18" s="259"/>
      <c r="I18" s="256"/>
      <c r="J18" s="256"/>
      <c r="K18" s="476" t="s">
        <v>3434</v>
      </c>
      <c r="L18" s="745"/>
    </row>
    <row r="19" spans="1:12" ht="16.5" customHeight="1">
      <c r="A19" s="742" t="s">
        <v>679</v>
      </c>
      <c r="B19" s="253"/>
      <c r="C19" s="253" t="s">
        <v>23</v>
      </c>
      <c r="D19" s="211" t="s">
        <v>24</v>
      </c>
      <c r="E19" s="211" t="s">
        <v>197</v>
      </c>
      <c r="F19" s="259"/>
      <c r="G19" s="254" t="s">
        <v>11</v>
      </c>
      <c r="H19" s="259"/>
      <c r="I19" s="256"/>
      <c r="J19" s="746"/>
      <c r="K19" s="476"/>
      <c r="L19" s="743"/>
    </row>
    <row r="20" spans="1:12" ht="16.5" customHeight="1">
      <c r="A20" s="742" t="s">
        <v>680</v>
      </c>
      <c r="B20" s="253"/>
      <c r="C20" s="253" t="s">
        <v>23</v>
      </c>
      <c r="D20" s="211" t="s">
        <v>207</v>
      </c>
      <c r="E20" s="211" t="s">
        <v>2592</v>
      </c>
      <c r="F20" s="253" t="s">
        <v>445</v>
      </c>
      <c r="G20" s="254" t="s">
        <v>11</v>
      </c>
      <c r="H20" s="259"/>
      <c r="I20" s="256"/>
      <c r="J20" s="256"/>
      <c r="K20" s="476" t="s">
        <v>1404</v>
      </c>
      <c r="L20" s="743"/>
    </row>
    <row r="21" spans="1:12" ht="16.5" customHeight="1">
      <c r="A21" s="742" t="s">
        <v>681</v>
      </c>
      <c r="B21" s="253"/>
      <c r="C21" s="253" t="s">
        <v>23</v>
      </c>
      <c r="D21" s="211" t="s">
        <v>207</v>
      </c>
      <c r="E21" s="211" t="s">
        <v>210</v>
      </c>
      <c r="F21" s="253" t="s">
        <v>211</v>
      </c>
      <c r="G21" s="254" t="s">
        <v>11</v>
      </c>
      <c r="H21" s="259"/>
      <c r="I21" s="256"/>
      <c r="J21" s="256"/>
      <c r="K21" s="476" t="s">
        <v>1203</v>
      </c>
      <c r="L21" s="743"/>
    </row>
    <row r="22" spans="1:12" ht="16.5" customHeight="1">
      <c r="A22" s="742" t="s">
        <v>682</v>
      </c>
      <c r="B22" s="253"/>
      <c r="C22" s="253" t="s">
        <v>23</v>
      </c>
      <c r="D22" s="211" t="s">
        <v>207</v>
      </c>
      <c r="E22" s="211" t="s">
        <v>213</v>
      </c>
      <c r="F22" s="747" t="s">
        <v>3187</v>
      </c>
      <c r="G22" s="254" t="s">
        <v>11</v>
      </c>
      <c r="H22" s="259"/>
      <c r="I22" s="259"/>
      <c r="J22" s="256"/>
      <c r="K22" s="748" t="s">
        <v>3419</v>
      </c>
      <c r="L22" s="743"/>
    </row>
    <row r="23" spans="1:12" ht="16.5" customHeight="1">
      <c r="A23" s="742" t="s">
        <v>683</v>
      </c>
      <c r="B23" s="253"/>
      <c r="C23" s="253" t="s">
        <v>23</v>
      </c>
      <c r="D23" s="211" t="s">
        <v>207</v>
      </c>
      <c r="E23" s="218" t="s">
        <v>2438</v>
      </c>
      <c r="F23" s="253" t="s">
        <v>684</v>
      </c>
      <c r="G23" s="254" t="s">
        <v>2449</v>
      </c>
      <c r="H23" s="259"/>
      <c r="I23" s="256"/>
      <c r="J23" s="256"/>
      <c r="K23" s="476" t="s">
        <v>2441</v>
      </c>
      <c r="L23" s="743"/>
    </row>
    <row r="24" spans="1:12" ht="16.5" customHeight="1">
      <c r="A24" s="742" t="s">
        <v>685</v>
      </c>
      <c r="B24" s="253"/>
      <c r="C24" s="253" t="s">
        <v>23</v>
      </c>
      <c r="D24" s="211" t="s">
        <v>170</v>
      </c>
      <c r="E24" s="211" t="s">
        <v>1982</v>
      </c>
      <c r="F24" s="259"/>
      <c r="G24" s="254" t="s">
        <v>11</v>
      </c>
      <c r="H24" s="259"/>
      <c r="I24" s="256"/>
      <c r="J24" s="256"/>
      <c r="K24" s="476" t="s">
        <v>2439</v>
      </c>
      <c r="L24" s="743"/>
    </row>
    <row r="25" spans="1:12" ht="16.5" customHeight="1">
      <c r="A25" s="742" t="s">
        <v>686</v>
      </c>
      <c r="B25" s="253"/>
      <c r="C25" s="253" t="s">
        <v>23</v>
      </c>
      <c r="D25" s="211" t="s">
        <v>207</v>
      </c>
      <c r="E25" s="211" t="s">
        <v>687</v>
      </c>
      <c r="F25" s="253" t="s">
        <v>215</v>
      </c>
      <c r="G25" s="254" t="s">
        <v>11</v>
      </c>
      <c r="H25" s="259"/>
      <c r="I25" s="256"/>
      <c r="J25" s="256"/>
      <c r="K25" s="476" t="s">
        <v>1228</v>
      </c>
      <c r="L25" s="743"/>
    </row>
    <row r="26" spans="1:12" ht="16.5" customHeight="1">
      <c r="A26" s="742" t="s">
        <v>688</v>
      </c>
      <c r="B26" s="253"/>
      <c r="C26" s="253" t="s">
        <v>23</v>
      </c>
      <c r="D26" s="211" t="s">
        <v>207</v>
      </c>
      <c r="E26" s="211" t="s">
        <v>216</v>
      </c>
      <c r="F26" s="259"/>
      <c r="G26" s="254" t="s">
        <v>11</v>
      </c>
      <c r="H26" s="259"/>
      <c r="I26" s="256"/>
      <c r="J26" s="256"/>
      <c r="K26" s="476"/>
      <c r="L26" s="743"/>
    </row>
    <row r="27" spans="1:12" ht="16.5" customHeight="1">
      <c r="A27" s="742" t="s">
        <v>689</v>
      </c>
      <c r="B27" s="253"/>
      <c r="C27" s="253" t="s">
        <v>23</v>
      </c>
      <c r="D27" s="211" t="s">
        <v>207</v>
      </c>
      <c r="E27" s="211" t="s">
        <v>217</v>
      </c>
      <c r="F27" s="259"/>
      <c r="G27" s="254" t="s">
        <v>11</v>
      </c>
      <c r="H27" s="259"/>
      <c r="I27" s="256"/>
      <c r="J27" s="256"/>
      <c r="K27" s="476"/>
      <c r="L27" s="743"/>
    </row>
    <row r="28" spans="1:12" ht="16.5" customHeight="1">
      <c r="A28" s="742" t="s">
        <v>690</v>
      </c>
      <c r="B28" s="253"/>
      <c r="C28" s="253" t="s">
        <v>23</v>
      </c>
      <c r="D28" s="211" t="s">
        <v>207</v>
      </c>
      <c r="E28" s="211" t="s">
        <v>218</v>
      </c>
      <c r="F28" s="259"/>
      <c r="G28" s="254" t="s">
        <v>11</v>
      </c>
      <c r="H28" s="259"/>
      <c r="I28" s="256"/>
      <c r="J28" s="256"/>
      <c r="K28" s="476"/>
      <c r="L28" s="743"/>
    </row>
    <row r="29" spans="1:12" ht="16.5" customHeight="1">
      <c r="A29" s="742" t="s">
        <v>691</v>
      </c>
      <c r="B29" s="253"/>
      <c r="C29" s="253" t="s">
        <v>23</v>
      </c>
      <c r="D29" s="211" t="s">
        <v>207</v>
      </c>
      <c r="E29" s="211" t="s">
        <v>219</v>
      </c>
      <c r="F29" s="259"/>
      <c r="G29" s="254" t="s">
        <v>11</v>
      </c>
      <c r="H29" s="259"/>
      <c r="I29" s="256"/>
      <c r="J29" s="256"/>
      <c r="K29" s="476"/>
      <c r="L29" s="743"/>
    </row>
    <row r="30" spans="1:12" ht="16.5" customHeight="1">
      <c r="A30" s="742" t="s">
        <v>692</v>
      </c>
      <c r="B30" s="253"/>
      <c r="C30" s="253" t="s">
        <v>23</v>
      </c>
      <c r="D30" s="211" t="s">
        <v>207</v>
      </c>
      <c r="E30" s="211" t="s">
        <v>220</v>
      </c>
      <c r="F30" s="259"/>
      <c r="G30" s="254" t="s">
        <v>11</v>
      </c>
      <c r="H30" s="259"/>
      <c r="I30" s="256"/>
      <c r="J30" s="256"/>
      <c r="K30" s="476"/>
      <c r="L30" s="743"/>
    </row>
    <row r="31" spans="1:12" ht="16.5" customHeight="1">
      <c r="A31" s="742" t="s">
        <v>693</v>
      </c>
      <c r="B31" s="253"/>
      <c r="C31" s="253"/>
      <c r="D31" s="211" t="s">
        <v>207</v>
      </c>
      <c r="E31" s="749" t="s">
        <v>1853</v>
      </c>
      <c r="F31" s="259"/>
      <c r="G31" s="254" t="s">
        <v>11</v>
      </c>
      <c r="H31" s="259"/>
      <c r="I31" s="256"/>
      <c r="J31" s="256"/>
      <c r="K31" s="476"/>
      <c r="L31" s="750" t="s">
        <v>1846</v>
      </c>
    </row>
    <row r="32" spans="1:12" ht="16.5" customHeight="1">
      <c r="A32" s="742" t="s">
        <v>696</v>
      </c>
      <c r="B32" s="253"/>
      <c r="C32" s="253" t="s">
        <v>23</v>
      </c>
      <c r="D32" s="211" t="s">
        <v>24</v>
      </c>
      <c r="E32" s="211" t="s">
        <v>694</v>
      </c>
      <c r="F32" s="259"/>
      <c r="G32" s="254" t="s">
        <v>11</v>
      </c>
      <c r="H32" s="259"/>
      <c r="I32" s="211" t="s">
        <v>695</v>
      </c>
      <c r="J32" s="256"/>
      <c r="K32" s="476"/>
      <c r="L32" s="743"/>
    </row>
    <row r="33" spans="1:12" ht="16.5" customHeight="1">
      <c r="A33" s="742" t="s">
        <v>697</v>
      </c>
      <c r="B33" s="253"/>
      <c r="C33" s="253" t="s">
        <v>23</v>
      </c>
      <c r="D33" s="211" t="s">
        <v>24</v>
      </c>
      <c r="E33" s="211" t="s">
        <v>38</v>
      </c>
      <c r="F33" s="259"/>
      <c r="G33" s="254" t="s">
        <v>11</v>
      </c>
      <c r="H33" s="259"/>
      <c r="I33" s="211" t="s">
        <v>39</v>
      </c>
      <c r="J33" s="256"/>
      <c r="K33" s="476"/>
      <c r="L33" s="743"/>
    </row>
    <row r="34" spans="1:12" ht="16.5" customHeight="1">
      <c r="A34" s="742" t="s">
        <v>699</v>
      </c>
      <c r="B34" s="253"/>
      <c r="C34" s="253" t="s">
        <v>23</v>
      </c>
      <c r="D34" s="211" t="s">
        <v>24</v>
      </c>
      <c r="E34" s="211" t="s">
        <v>40</v>
      </c>
      <c r="F34" s="259"/>
      <c r="G34" s="254" t="s">
        <v>11</v>
      </c>
      <c r="H34" s="259"/>
      <c r="I34" s="211" t="s">
        <v>698</v>
      </c>
      <c r="J34" s="256"/>
      <c r="K34" s="476"/>
      <c r="L34" s="743"/>
    </row>
    <row r="35" spans="1:12" ht="16.5" customHeight="1">
      <c r="A35" s="742" t="s">
        <v>701</v>
      </c>
      <c r="B35" s="253"/>
      <c r="C35" s="253" t="s">
        <v>23</v>
      </c>
      <c r="D35" s="211" t="s">
        <v>24</v>
      </c>
      <c r="E35" s="211" t="s">
        <v>44</v>
      </c>
      <c r="F35" s="259"/>
      <c r="G35" s="254" t="s">
        <v>11</v>
      </c>
      <c r="H35" s="259"/>
      <c r="I35" s="211" t="s">
        <v>700</v>
      </c>
      <c r="J35" s="256"/>
      <c r="K35" s="476"/>
      <c r="L35" s="743"/>
    </row>
    <row r="36" spans="1:12" ht="16.5" customHeight="1">
      <c r="A36" s="742" t="s">
        <v>703</v>
      </c>
      <c r="B36" s="253"/>
      <c r="C36" s="253" t="s">
        <v>23</v>
      </c>
      <c r="D36" s="211" t="s">
        <v>24</v>
      </c>
      <c r="E36" s="751" t="s">
        <v>3435</v>
      </c>
      <c r="F36" s="259"/>
      <c r="G36" s="254" t="s">
        <v>11</v>
      </c>
      <c r="H36" s="259"/>
      <c r="I36" s="211" t="s">
        <v>702</v>
      </c>
      <c r="J36" s="256"/>
      <c r="K36" s="476"/>
      <c r="L36" s="743"/>
    </row>
    <row r="37" spans="1:12" ht="16.5" customHeight="1">
      <c r="A37" s="742" t="s">
        <v>705</v>
      </c>
      <c r="B37" s="253"/>
      <c r="C37" s="253" t="s">
        <v>23</v>
      </c>
      <c r="D37" s="211" t="s">
        <v>24</v>
      </c>
      <c r="E37" s="751" t="s">
        <v>46</v>
      </c>
      <c r="F37" s="259"/>
      <c r="G37" s="254" t="s">
        <v>11</v>
      </c>
      <c r="H37" s="259"/>
      <c r="I37" s="211" t="s">
        <v>704</v>
      </c>
      <c r="J37" s="256"/>
      <c r="K37" s="476"/>
      <c r="L37" s="743"/>
    </row>
    <row r="38" spans="1:12" ht="16.5" customHeight="1">
      <c r="A38" s="742" t="s">
        <v>707</v>
      </c>
      <c r="B38" s="253"/>
      <c r="C38" s="253" t="s">
        <v>23</v>
      </c>
      <c r="D38" s="211" t="s">
        <v>24</v>
      </c>
      <c r="E38" s="751" t="s">
        <v>50</v>
      </c>
      <c r="F38" s="259"/>
      <c r="G38" s="254" t="s">
        <v>11</v>
      </c>
      <c r="H38" s="259"/>
      <c r="I38" s="257" t="s">
        <v>706</v>
      </c>
      <c r="J38" s="256"/>
      <c r="K38" s="476"/>
      <c r="L38" s="743"/>
    </row>
    <row r="39" spans="1:12" ht="16.5" customHeight="1">
      <c r="A39" s="742" t="s">
        <v>709</v>
      </c>
      <c r="B39" s="253"/>
      <c r="C39" s="253" t="s">
        <v>23</v>
      </c>
      <c r="D39" s="211" t="s">
        <v>24</v>
      </c>
      <c r="E39" s="751" t="s">
        <v>48</v>
      </c>
      <c r="F39" s="259"/>
      <c r="G39" s="254" t="s">
        <v>11</v>
      </c>
      <c r="H39" s="259"/>
      <c r="I39" s="211" t="s">
        <v>708</v>
      </c>
      <c r="J39" s="256"/>
      <c r="K39" s="476"/>
      <c r="L39" s="743"/>
    </row>
    <row r="40" spans="1:12" ht="17.100000000000001" customHeight="1">
      <c r="A40" s="742" t="s">
        <v>710</v>
      </c>
      <c r="B40" s="253"/>
      <c r="C40" s="253" t="s">
        <v>23</v>
      </c>
      <c r="D40" s="211" t="s">
        <v>24</v>
      </c>
      <c r="E40" s="211" t="s">
        <v>1354</v>
      </c>
      <c r="F40" s="259"/>
      <c r="G40" s="254" t="s">
        <v>11</v>
      </c>
      <c r="H40" s="259"/>
      <c r="I40" s="256"/>
      <c r="J40" s="256"/>
      <c r="K40" s="476"/>
      <c r="L40" s="743"/>
    </row>
    <row r="41" spans="1:12" ht="18.600000000000001" customHeight="1">
      <c r="A41" s="742" t="s">
        <v>712</v>
      </c>
      <c r="B41" s="253"/>
      <c r="C41" s="253" t="s">
        <v>23</v>
      </c>
      <c r="D41" s="211" t="s">
        <v>24</v>
      </c>
      <c r="E41" s="211" t="s">
        <v>711</v>
      </c>
      <c r="F41" s="259"/>
      <c r="G41" s="254" t="s">
        <v>11</v>
      </c>
      <c r="H41" s="259"/>
      <c r="I41" s="211" t="s">
        <v>3436</v>
      </c>
      <c r="J41" s="256"/>
      <c r="K41" s="476"/>
      <c r="L41" s="743"/>
    </row>
    <row r="42" spans="1:12" ht="16.5" customHeight="1">
      <c r="A42" s="742" t="s">
        <v>715</v>
      </c>
      <c r="B42" s="253"/>
      <c r="C42" s="253" t="s">
        <v>23</v>
      </c>
      <c r="D42" s="211" t="s">
        <v>24</v>
      </c>
      <c r="E42" s="211" t="s">
        <v>713</v>
      </c>
      <c r="F42" s="259"/>
      <c r="G42" s="254" t="s">
        <v>11</v>
      </c>
      <c r="H42" s="752" t="s">
        <v>714</v>
      </c>
      <c r="I42" s="256"/>
      <c r="J42" s="256"/>
      <c r="K42" s="476" t="s">
        <v>3437</v>
      </c>
      <c r="L42" s="743"/>
    </row>
    <row r="43" spans="1:12" ht="16.5" customHeight="1">
      <c r="A43" s="742" t="s">
        <v>717</v>
      </c>
      <c r="B43" s="253"/>
      <c r="C43" s="253" t="s">
        <v>23</v>
      </c>
      <c r="D43" s="211" t="s">
        <v>24</v>
      </c>
      <c r="E43" s="211" t="s">
        <v>716</v>
      </c>
      <c r="F43" s="259"/>
      <c r="G43" s="254" t="s">
        <v>11</v>
      </c>
      <c r="H43" s="753" t="s">
        <v>714</v>
      </c>
      <c r="I43" s="256"/>
      <c r="J43" s="256"/>
      <c r="K43" s="476" t="s">
        <v>3438</v>
      </c>
      <c r="L43" s="743"/>
    </row>
    <row r="44" spans="1:12" ht="16.5" customHeight="1">
      <c r="A44" s="742" t="s">
        <v>721</v>
      </c>
      <c r="B44" s="253"/>
      <c r="C44" s="253" t="s">
        <v>23</v>
      </c>
      <c r="D44" s="211" t="s">
        <v>24</v>
      </c>
      <c r="E44" s="211" t="s">
        <v>718</v>
      </c>
      <c r="F44" s="259"/>
      <c r="G44" s="254" t="s">
        <v>11</v>
      </c>
      <c r="H44" s="752" t="s">
        <v>719</v>
      </c>
      <c r="I44" s="211" t="s">
        <v>1407</v>
      </c>
      <c r="J44" s="746"/>
      <c r="K44" s="476" t="s">
        <v>720</v>
      </c>
      <c r="L44" s="743"/>
    </row>
    <row r="45" spans="1:12" ht="16.5" customHeight="1">
      <c r="A45" s="742" t="s">
        <v>725</v>
      </c>
      <c r="B45" s="253"/>
      <c r="C45" s="253" t="s">
        <v>23</v>
      </c>
      <c r="D45" s="211" t="s">
        <v>24</v>
      </c>
      <c r="E45" s="211" t="s">
        <v>722</v>
      </c>
      <c r="F45" s="259"/>
      <c r="G45" s="254" t="s">
        <v>11</v>
      </c>
      <c r="H45" s="753" t="s">
        <v>723</v>
      </c>
      <c r="I45" s="256"/>
      <c r="J45" s="256"/>
      <c r="K45" s="476" t="s">
        <v>724</v>
      </c>
      <c r="L45" s="743"/>
    </row>
    <row r="46" spans="1:12" ht="16.5" customHeight="1">
      <c r="A46" s="742" t="s">
        <v>726</v>
      </c>
      <c r="B46" s="253"/>
      <c r="C46" s="253" t="s">
        <v>23</v>
      </c>
      <c r="D46" s="211" t="s">
        <v>24</v>
      </c>
      <c r="E46" s="211" t="s">
        <v>3439</v>
      </c>
      <c r="F46" s="259"/>
      <c r="G46" s="653" t="s">
        <v>6</v>
      </c>
      <c r="H46" s="259"/>
      <c r="I46" s="259"/>
      <c r="J46" s="256"/>
      <c r="K46" s="476" t="s">
        <v>1287</v>
      </c>
      <c r="L46" s="743"/>
    </row>
    <row r="47" spans="1:12" ht="16.5" customHeight="1">
      <c r="A47" s="742" t="s">
        <v>730</v>
      </c>
      <c r="B47" s="253"/>
      <c r="C47" s="253" t="s">
        <v>23</v>
      </c>
      <c r="D47" s="211" t="s">
        <v>24</v>
      </c>
      <c r="E47" s="211" t="s">
        <v>727</v>
      </c>
      <c r="F47" s="253" t="s">
        <v>728</v>
      </c>
      <c r="G47" s="254" t="s">
        <v>11</v>
      </c>
      <c r="H47" s="754"/>
      <c r="I47" s="256"/>
      <c r="J47" s="256"/>
      <c r="K47" s="476" t="s">
        <v>3440</v>
      </c>
      <c r="L47" s="743"/>
    </row>
    <row r="48" spans="1:12" ht="16.5" customHeight="1">
      <c r="A48" s="742" t="s">
        <v>733</v>
      </c>
      <c r="B48" s="253"/>
      <c r="C48" s="253" t="s">
        <v>23</v>
      </c>
      <c r="D48" s="211" t="s">
        <v>731</v>
      </c>
      <c r="E48" s="211" t="s">
        <v>732</v>
      </c>
      <c r="F48" s="259"/>
      <c r="G48" s="254" t="s">
        <v>11</v>
      </c>
      <c r="H48" s="754"/>
      <c r="I48" s="259"/>
      <c r="J48" s="256"/>
      <c r="K48" s="476" t="s">
        <v>3441</v>
      </c>
      <c r="L48" s="743"/>
    </row>
    <row r="49" spans="1:12" ht="16.5" customHeight="1">
      <c r="A49" s="742" t="s">
        <v>735</v>
      </c>
      <c r="B49" s="253"/>
      <c r="C49" s="253" t="s">
        <v>23</v>
      </c>
      <c r="D49" s="211" t="s">
        <v>734</v>
      </c>
      <c r="E49" s="211" t="s">
        <v>732</v>
      </c>
      <c r="F49" s="259"/>
      <c r="G49" s="254" t="s">
        <v>11</v>
      </c>
      <c r="H49" s="754"/>
      <c r="I49" s="259"/>
      <c r="J49" s="256"/>
      <c r="K49" s="476" t="s">
        <v>1196</v>
      </c>
      <c r="L49" s="743"/>
    </row>
    <row r="50" spans="1:12" ht="16.5" customHeight="1">
      <c r="A50" s="742" t="s">
        <v>738</v>
      </c>
      <c r="B50" s="253"/>
      <c r="C50" s="253" t="s">
        <v>23</v>
      </c>
      <c r="D50" s="211" t="s">
        <v>731</v>
      </c>
      <c r="E50" s="211" t="s">
        <v>736</v>
      </c>
      <c r="F50" s="253" t="s">
        <v>737</v>
      </c>
      <c r="G50" s="254" t="s">
        <v>11</v>
      </c>
      <c r="H50" s="259"/>
      <c r="I50" s="259"/>
      <c r="J50" s="256"/>
      <c r="K50" s="476" t="s">
        <v>1229</v>
      </c>
      <c r="L50" s="743"/>
    </row>
    <row r="51" spans="1:12" ht="16.5" customHeight="1">
      <c r="A51" s="742" t="s">
        <v>740</v>
      </c>
      <c r="B51" s="253"/>
      <c r="C51" s="253" t="s">
        <v>23</v>
      </c>
      <c r="D51" s="211" t="s">
        <v>731</v>
      </c>
      <c r="E51" s="211" t="s">
        <v>739</v>
      </c>
      <c r="F51" s="253" t="s">
        <v>737</v>
      </c>
      <c r="G51" s="254" t="s">
        <v>11</v>
      </c>
      <c r="H51" s="259"/>
      <c r="I51" s="256"/>
      <c r="J51" s="256"/>
      <c r="K51" s="476"/>
      <c r="L51" s="743"/>
    </row>
    <row r="52" spans="1:12" ht="16.5" customHeight="1">
      <c r="A52" s="742" t="s">
        <v>742</v>
      </c>
      <c r="B52" s="253"/>
      <c r="C52" s="253" t="s">
        <v>23</v>
      </c>
      <c r="D52" s="211" t="s">
        <v>731</v>
      </c>
      <c r="E52" s="211" t="s">
        <v>741</v>
      </c>
      <c r="F52" s="253" t="s">
        <v>405</v>
      </c>
      <c r="G52" s="254" t="s">
        <v>11</v>
      </c>
      <c r="H52" s="259"/>
      <c r="I52" s="256"/>
      <c r="J52" s="256"/>
      <c r="K52" s="476"/>
      <c r="L52" s="743"/>
    </row>
    <row r="53" spans="1:12" ht="16.5" customHeight="1">
      <c r="A53" s="742" t="s">
        <v>745</v>
      </c>
      <c r="B53" s="253"/>
      <c r="C53" s="253" t="s">
        <v>23</v>
      </c>
      <c r="D53" s="211" t="s">
        <v>731</v>
      </c>
      <c r="E53" s="211" t="s">
        <v>743</v>
      </c>
      <c r="F53" s="253" t="s">
        <v>744</v>
      </c>
      <c r="G53" s="254" t="s">
        <v>11</v>
      </c>
      <c r="H53" s="259"/>
      <c r="I53" s="256"/>
      <c r="J53" s="256"/>
      <c r="K53" s="476"/>
      <c r="L53" s="743"/>
    </row>
    <row r="54" spans="1:12" ht="16.5" customHeight="1">
      <c r="A54" s="742" t="s">
        <v>747</v>
      </c>
      <c r="B54" s="253"/>
      <c r="C54" s="253" t="s">
        <v>23</v>
      </c>
      <c r="D54" s="211" t="s">
        <v>731</v>
      </c>
      <c r="E54" s="211" t="s">
        <v>746</v>
      </c>
      <c r="F54" s="253" t="s">
        <v>744</v>
      </c>
      <c r="G54" s="254" t="s">
        <v>11</v>
      </c>
      <c r="H54" s="259"/>
      <c r="I54" s="256"/>
      <c r="J54" s="256"/>
      <c r="K54" s="476"/>
      <c r="L54" s="743"/>
    </row>
    <row r="55" spans="1:12" ht="16.5" customHeight="1">
      <c r="A55" s="742" t="s">
        <v>749</v>
      </c>
      <c r="B55" s="253"/>
      <c r="C55" s="253" t="s">
        <v>23</v>
      </c>
      <c r="D55" s="211" t="s">
        <v>731</v>
      </c>
      <c r="E55" s="211" t="s">
        <v>748</v>
      </c>
      <c r="F55" s="253" t="s">
        <v>744</v>
      </c>
      <c r="G55" s="254" t="s">
        <v>11</v>
      </c>
      <c r="H55" s="259"/>
      <c r="I55" s="256"/>
      <c r="J55" s="256"/>
      <c r="K55" s="476"/>
      <c r="L55" s="743"/>
    </row>
    <row r="56" spans="1:12" ht="16.5" customHeight="1">
      <c r="A56" s="742" t="s">
        <v>752</v>
      </c>
      <c r="B56" s="253"/>
      <c r="C56" s="253" t="s">
        <v>23</v>
      </c>
      <c r="D56" s="211" t="s">
        <v>734</v>
      </c>
      <c r="E56" s="211" t="s">
        <v>750</v>
      </c>
      <c r="F56" s="253" t="s">
        <v>751</v>
      </c>
      <c r="G56" s="254" t="s">
        <v>11</v>
      </c>
      <c r="H56" s="259"/>
      <c r="I56" s="256"/>
      <c r="J56" s="256"/>
      <c r="K56" s="476"/>
      <c r="L56" s="743"/>
    </row>
    <row r="57" spans="1:12" ht="16.5" customHeight="1">
      <c r="A57" s="742" t="s">
        <v>755</v>
      </c>
      <c r="B57" s="253"/>
      <c r="C57" s="253" t="s">
        <v>23</v>
      </c>
      <c r="D57" s="211" t="s">
        <v>734</v>
      </c>
      <c r="E57" s="211" t="s">
        <v>753</v>
      </c>
      <c r="F57" s="253" t="s">
        <v>754</v>
      </c>
      <c r="G57" s="254" t="s">
        <v>11</v>
      </c>
      <c r="H57" s="259"/>
      <c r="I57" s="256"/>
      <c r="J57" s="256"/>
      <c r="K57" s="476"/>
      <c r="L57" s="743"/>
    </row>
    <row r="58" spans="1:12" ht="16.5" customHeight="1">
      <c r="A58" s="742" t="s">
        <v>757</v>
      </c>
      <c r="B58" s="253"/>
      <c r="C58" s="253" t="s">
        <v>23</v>
      </c>
      <c r="D58" s="211" t="s">
        <v>734</v>
      </c>
      <c r="E58" s="211" t="s">
        <v>756</v>
      </c>
      <c r="F58" s="253" t="s">
        <v>754</v>
      </c>
      <c r="G58" s="254" t="s">
        <v>11</v>
      </c>
      <c r="H58" s="259"/>
      <c r="I58" s="256"/>
      <c r="J58" s="256"/>
      <c r="K58" s="476"/>
      <c r="L58" s="743"/>
    </row>
    <row r="59" spans="1:12" ht="16.5" customHeight="1">
      <c r="A59" s="742" t="s">
        <v>759</v>
      </c>
      <c r="B59" s="253"/>
      <c r="C59" s="253" t="s">
        <v>23</v>
      </c>
      <c r="D59" s="211" t="s">
        <v>734</v>
      </c>
      <c r="E59" s="211" t="s">
        <v>758</v>
      </c>
      <c r="F59" s="253" t="s">
        <v>754</v>
      </c>
      <c r="G59" s="254" t="s">
        <v>11</v>
      </c>
      <c r="H59" s="259"/>
      <c r="I59" s="256"/>
      <c r="J59" s="256"/>
      <c r="K59" s="476"/>
      <c r="L59" s="743"/>
    </row>
    <row r="60" spans="1:12" ht="16.5" customHeight="1">
      <c r="A60" s="742" t="s">
        <v>761</v>
      </c>
      <c r="B60" s="253"/>
      <c r="C60" s="253" t="s">
        <v>23</v>
      </c>
      <c r="D60" s="211" t="s">
        <v>734</v>
      </c>
      <c r="E60" s="211" t="s">
        <v>743</v>
      </c>
      <c r="F60" s="253" t="s">
        <v>760</v>
      </c>
      <c r="G60" s="254" t="s">
        <v>11</v>
      </c>
      <c r="H60" s="259"/>
      <c r="I60" s="256"/>
      <c r="J60" s="256"/>
      <c r="K60" s="476"/>
      <c r="L60" s="743"/>
    </row>
    <row r="61" spans="1:12" ht="16.5" customHeight="1">
      <c r="A61" s="742" t="s">
        <v>762</v>
      </c>
      <c r="B61" s="253"/>
      <c r="C61" s="253" t="s">
        <v>23</v>
      </c>
      <c r="D61" s="211" t="s">
        <v>734</v>
      </c>
      <c r="E61" s="211" t="s">
        <v>746</v>
      </c>
      <c r="F61" s="253" t="s">
        <v>760</v>
      </c>
      <c r="G61" s="254" t="s">
        <v>11</v>
      </c>
      <c r="H61" s="259"/>
      <c r="I61" s="256"/>
      <c r="J61" s="256"/>
      <c r="K61" s="476"/>
      <c r="L61" s="743"/>
    </row>
    <row r="62" spans="1:12" ht="16.5" customHeight="1">
      <c r="A62" s="742" t="s">
        <v>763</v>
      </c>
      <c r="B62" s="253"/>
      <c r="C62" s="253" t="s">
        <v>23</v>
      </c>
      <c r="D62" s="211" t="s">
        <v>734</v>
      </c>
      <c r="E62" s="211" t="s">
        <v>748</v>
      </c>
      <c r="F62" s="253" t="s">
        <v>760</v>
      </c>
      <c r="G62" s="254" t="s">
        <v>11</v>
      </c>
      <c r="H62" s="259"/>
      <c r="I62" s="256"/>
      <c r="J62" s="256"/>
      <c r="K62" s="476"/>
      <c r="L62" s="743"/>
    </row>
    <row r="63" spans="1:12" ht="16.5" customHeight="1">
      <c r="A63" s="742" t="s">
        <v>765</v>
      </c>
      <c r="B63" s="253"/>
      <c r="C63" s="253" t="s">
        <v>23</v>
      </c>
      <c r="D63" s="211" t="s">
        <v>731</v>
      </c>
      <c r="E63" s="211" t="s">
        <v>764</v>
      </c>
      <c r="F63" s="259"/>
      <c r="G63" s="254" t="s">
        <v>11</v>
      </c>
      <c r="H63" s="754"/>
      <c r="I63" s="256"/>
      <c r="J63" s="256"/>
      <c r="K63" s="476" t="s">
        <v>1230</v>
      </c>
      <c r="L63" s="743"/>
    </row>
    <row r="64" spans="1:12" ht="16.5" customHeight="1">
      <c r="A64" s="742" t="s">
        <v>766</v>
      </c>
      <c r="B64" s="253"/>
      <c r="C64" s="253" t="s">
        <v>23</v>
      </c>
      <c r="D64" s="211" t="s">
        <v>734</v>
      </c>
      <c r="E64" s="211" t="s">
        <v>764</v>
      </c>
      <c r="F64" s="259"/>
      <c r="G64" s="254" t="s">
        <v>11</v>
      </c>
      <c r="H64" s="754"/>
      <c r="I64" s="256"/>
      <c r="J64" s="256"/>
      <c r="K64" s="476" t="s">
        <v>3442</v>
      </c>
      <c r="L64" s="743"/>
    </row>
    <row r="65" spans="1:12" ht="18" customHeight="1">
      <c r="A65" s="742" t="s">
        <v>769</v>
      </c>
      <c r="B65" s="253"/>
      <c r="C65" s="253" t="s">
        <v>23</v>
      </c>
      <c r="D65" s="211" t="s">
        <v>767</v>
      </c>
      <c r="E65" s="211" t="s">
        <v>768</v>
      </c>
      <c r="F65" s="259"/>
      <c r="G65" s="254" t="s">
        <v>11</v>
      </c>
      <c r="H65" s="755"/>
      <c r="I65" s="261"/>
      <c r="J65" s="263"/>
      <c r="K65" s="476" t="s">
        <v>3443</v>
      </c>
      <c r="L65" s="743"/>
    </row>
    <row r="66" spans="1:12" ht="18" customHeight="1">
      <c r="A66" s="742" t="s">
        <v>771</v>
      </c>
      <c r="B66" s="253"/>
      <c r="C66" s="253" t="s">
        <v>23</v>
      </c>
      <c r="D66" s="211" t="s">
        <v>767</v>
      </c>
      <c r="E66" s="211" t="s">
        <v>770</v>
      </c>
      <c r="F66" s="259"/>
      <c r="G66" s="254" t="s">
        <v>11</v>
      </c>
      <c r="H66" s="755"/>
      <c r="I66" s="261"/>
      <c r="J66" s="263"/>
      <c r="K66" s="476" t="s">
        <v>3444</v>
      </c>
      <c r="L66" s="743"/>
    </row>
    <row r="67" spans="1:12" ht="18" customHeight="1">
      <c r="A67" s="742" t="s">
        <v>772</v>
      </c>
      <c r="B67" s="253"/>
      <c r="C67" s="253" t="s">
        <v>23</v>
      </c>
      <c r="D67" s="211" t="s">
        <v>767</v>
      </c>
      <c r="E67" s="211" t="s">
        <v>764</v>
      </c>
      <c r="F67" s="259"/>
      <c r="G67" s="254" t="s">
        <v>11</v>
      </c>
      <c r="H67" s="755"/>
      <c r="I67" s="261"/>
      <c r="J67" s="263"/>
      <c r="K67" s="476" t="s">
        <v>3445</v>
      </c>
      <c r="L67" s="743"/>
    </row>
    <row r="68" spans="1:12" ht="18" customHeight="1">
      <c r="A68" s="742" t="s">
        <v>776</v>
      </c>
      <c r="B68" s="253"/>
      <c r="C68" s="253" t="s">
        <v>23</v>
      </c>
      <c r="D68" s="211" t="s">
        <v>3446</v>
      </c>
      <c r="E68" s="218" t="s">
        <v>773</v>
      </c>
      <c r="F68" s="253" t="s">
        <v>774</v>
      </c>
      <c r="G68" s="254" t="s">
        <v>11</v>
      </c>
      <c r="H68" s="755"/>
      <c r="I68" s="211" t="s">
        <v>775</v>
      </c>
      <c r="J68" s="263"/>
      <c r="K68" s="756" t="s">
        <v>3447</v>
      </c>
      <c r="L68" s="743"/>
    </row>
    <row r="69" spans="1:12" ht="18" customHeight="1">
      <c r="A69" s="742" t="s">
        <v>778</v>
      </c>
      <c r="B69" s="253"/>
      <c r="C69" s="253" t="s">
        <v>23</v>
      </c>
      <c r="D69" s="211" t="s">
        <v>3446</v>
      </c>
      <c r="E69" s="218" t="s">
        <v>3448</v>
      </c>
      <c r="F69" s="757" t="s">
        <v>3449</v>
      </c>
      <c r="G69" s="254" t="s">
        <v>11</v>
      </c>
      <c r="H69" s="758" t="s">
        <v>777</v>
      </c>
      <c r="I69" s="261"/>
      <c r="J69" s="263"/>
      <c r="K69" s="260" t="s">
        <v>3450</v>
      </c>
      <c r="L69" s="743"/>
    </row>
    <row r="70" spans="1:12" ht="18" customHeight="1">
      <c r="A70" s="742" t="s">
        <v>780</v>
      </c>
      <c r="B70" s="253"/>
      <c r="C70" s="253" t="s">
        <v>23</v>
      </c>
      <c r="D70" s="211" t="s">
        <v>767</v>
      </c>
      <c r="E70" s="218" t="s">
        <v>779</v>
      </c>
      <c r="F70" s="757" t="s">
        <v>89</v>
      </c>
      <c r="G70" s="254" t="s">
        <v>11</v>
      </c>
      <c r="H70" s="755"/>
      <c r="I70" s="261"/>
      <c r="J70" s="263"/>
      <c r="K70" s="756" t="s">
        <v>3451</v>
      </c>
      <c r="L70" s="743"/>
    </row>
    <row r="71" spans="1:12" ht="18" customHeight="1">
      <c r="A71" s="742" t="s">
        <v>783</v>
      </c>
      <c r="B71" s="253"/>
      <c r="C71" s="253" t="s">
        <v>23</v>
      </c>
      <c r="D71" s="211" t="s">
        <v>767</v>
      </c>
      <c r="E71" s="211" t="s">
        <v>781</v>
      </c>
      <c r="F71" s="757" t="s">
        <v>782</v>
      </c>
      <c r="G71" s="254" t="s">
        <v>11</v>
      </c>
      <c r="H71" s="755"/>
      <c r="I71" s="261"/>
      <c r="J71" s="263"/>
      <c r="K71" s="919" t="s">
        <v>3373</v>
      </c>
      <c r="L71" s="743"/>
    </row>
    <row r="72" spans="1:12" ht="16.5" customHeight="1">
      <c r="A72" s="742" t="s">
        <v>786</v>
      </c>
      <c r="B72" s="253"/>
      <c r="C72" s="253" t="s">
        <v>23</v>
      </c>
      <c r="D72" s="211" t="s">
        <v>767</v>
      </c>
      <c r="E72" s="211" t="s">
        <v>784</v>
      </c>
      <c r="F72" s="757" t="s">
        <v>785</v>
      </c>
      <c r="G72" s="254" t="s">
        <v>11</v>
      </c>
      <c r="H72" s="259"/>
      <c r="I72" s="256"/>
      <c r="J72" s="256"/>
      <c r="K72" s="919"/>
      <c r="L72" s="743"/>
    </row>
    <row r="73" spans="1:12" ht="16.5" customHeight="1">
      <c r="A73" s="742" t="s">
        <v>788</v>
      </c>
      <c r="B73" s="253"/>
      <c r="C73" s="253" t="s">
        <v>23</v>
      </c>
      <c r="D73" s="211" t="s">
        <v>767</v>
      </c>
      <c r="E73" s="211" t="s">
        <v>787</v>
      </c>
      <c r="F73" s="757" t="s">
        <v>785</v>
      </c>
      <c r="G73" s="254" t="s">
        <v>11</v>
      </c>
      <c r="H73" s="259"/>
      <c r="I73" s="256"/>
      <c r="J73" s="256"/>
      <c r="K73" s="919"/>
      <c r="L73" s="743"/>
    </row>
    <row r="74" spans="1:12" ht="16.5" customHeight="1">
      <c r="A74" s="742" t="s">
        <v>790</v>
      </c>
      <c r="B74" s="253"/>
      <c r="C74" s="253" t="s">
        <v>23</v>
      </c>
      <c r="D74" s="211" t="s">
        <v>767</v>
      </c>
      <c r="E74" s="211" t="s">
        <v>789</v>
      </c>
      <c r="F74" s="757" t="s">
        <v>785</v>
      </c>
      <c r="G74" s="254" t="s">
        <v>11</v>
      </c>
      <c r="H74" s="259"/>
      <c r="I74" s="256"/>
      <c r="J74" s="256"/>
      <c r="K74" s="919"/>
      <c r="L74" s="743"/>
    </row>
    <row r="75" spans="1:12" ht="16.5" customHeight="1">
      <c r="A75" s="742" t="s">
        <v>792</v>
      </c>
      <c r="B75" s="253"/>
      <c r="C75" s="253" t="s">
        <v>23</v>
      </c>
      <c r="D75" s="211" t="s">
        <v>3452</v>
      </c>
      <c r="E75" s="211" t="s">
        <v>3453</v>
      </c>
      <c r="F75" s="757" t="s">
        <v>3454</v>
      </c>
      <c r="G75" s="254" t="s">
        <v>11</v>
      </c>
      <c r="H75" s="259"/>
      <c r="I75" s="256"/>
      <c r="J75" s="256"/>
      <c r="K75" s="919"/>
      <c r="L75" s="743"/>
    </row>
    <row r="76" spans="1:12" ht="16.5" customHeight="1">
      <c r="A76" s="742" t="s">
        <v>794</v>
      </c>
      <c r="B76" s="253"/>
      <c r="C76" s="253" t="s">
        <v>23</v>
      </c>
      <c r="D76" s="211" t="s">
        <v>767</v>
      </c>
      <c r="E76" s="211" t="s">
        <v>793</v>
      </c>
      <c r="F76" s="757" t="s">
        <v>3454</v>
      </c>
      <c r="G76" s="254" t="s">
        <v>11</v>
      </c>
      <c r="H76" s="259"/>
      <c r="I76" s="256"/>
      <c r="J76" s="256"/>
      <c r="K76" s="919"/>
      <c r="L76" s="743"/>
    </row>
    <row r="77" spans="1:12" ht="16.5" customHeight="1">
      <c r="A77" s="742" t="s">
        <v>796</v>
      </c>
      <c r="B77" s="253"/>
      <c r="C77" s="253" t="s">
        <v>23</v>
      </c>
      <c r="D77" s="211" t="s">
        <v>767</v>
      </c>
      <c r="E77" s="211" t="s">
        <v>795</v>
      </c>
      <c r="F77" s="757" t="s">
        <v>3454</v>
      </c>
      <c r="G77" s="254" t="s">
        <v>11</v>
      </c>
      <c r="H77" s="259"/>
      <c r="I77" s="256"/>
      <c r="J77" s="256"/>
      <c r="K77" s="919"/>
      <c r="L77" s="743"/>
    </row>
    <row r="78" spans="1:12" ht="16.5" customHeight="1">
      <c r="A78" s="742" t="s">
        <v>799</v>
      </c>
      <c r="B78" s="253"/>
      <c r="C78" s="253" t="s">
        <v>23</v>
      </c>
      <c r="D78" s="211" t="s">
        <v>767</v>
      </c>
      <c r="E78" s="211" t="s">
        <v>797</v>
      </c>
      <c r="F78" s="757" t="s">
        <v>798</v>
      </c>
      <c r="G78" s="254" t="s">
        <v>11</v>
      </c>
      <c r="H78" s="259"/>
      <c r="I78" s="256"/>
      <c r="J78" s="256"/>
      <c r="K78" s="919"/>
      <c r="L78" s="743"/>
    </row>
    <row r="79" spans="1:12" ht="16.5" customHeight="1">
      <c r="A79" s="742" t="s">
        <v>801</v>
      </c>
      <c r="B79" s="253"/>
      <c r="C79" s="253" t="s">
        <v>23</v>
      </c>
      <c r="D79" s="211" t="s">
        <v>63</v>
      </c>
      <c r="E79" s="211" t="s">
        <v>3455</v>
      </c>
      <c r="F79" s="253" t="s">
        <v>800</v>
      </c>
      <c r="G79" s="254" t="s">
        <v>11</v>
      </c>
      <c r="H79" s="259"/>
      <c r="I79" s="211" t="s">
        <v>129</v>
      </c>
      <c r="J79" s="256"/>
      <c r="K79" s="919" t="s">
        <v>3456</v>
      </c>
      <c r="L79" s="743"/>
    </row>
    <row r="80" spans="1:12" ht="16.5" customHeight="1">
      <c r="A80" s="742" t="s">
        <v>803</v>
      </c>
      <c r="B80" s="253"/>
      <c r="C80" s="253" t="s">
        <v>23</v>
      </c>
      <c r="D80" s="211" t="s">
        <v>63</v>
      </c>
      <c r="E80" s="211" t="s">
        <v>3457</v>
      </c>
      <c r="F80" s="253" t="s">
        <v>802</v>
      </c>
      <c r="G80" s="254" t="s">
        <v>11</v>
      </c>
      <c r="H80" s="259"/>
      <c r="I80" s="211" t="s">
        <v>132</v>
      </c>
      <c r="J80" s="256"/>
      <c r="K80" s="919"/>
      <c r="L80" s="743"/>
    </row>
    <row r="81" spans="1:13" ht="16.5" customHeight="1">
      <c r="A81" s="742" t="s">
        <v>804</v>
      </c>
      <c r="B81" s="253"/>
      <c r="C81" s="253" t="s">
        <v>23</v>
      </c>
      <c r="D81" s="211" t="s">
        <v>63</v>
      </c>
      <c r="E81" s="211" t="s">
        <v>25</v>
      </c>
      <c r="F81" s="259"/>
      <c r="G81" s="254" t="s">
        <v>11</v>
      </c>
      <c r="H81" s="259"/>
      <c r="I81" s="211" t="s">
        <v>134</v>
      </c>
      <c r="J81" s="256"/>
      <c r="K81" s="919"/>
      <c r="L81" s="743"/>
    </row>
    <row r="82" spans="1:13" ht="16.5" customHeight="1">
      <c r="A82" s="742" t="s">
        <v>807</v>
      </c>
      <c r="B82" s="253"/>
      <c r="C82" s="253" t="s">
        <v>23</v>
      </c>
      <c r="D82" s="211" t="s">
        <v>63</v>
      </c>
      <c r="E82" s="211" t="s">
        <v>805</v>
      </c>
      <c r="F82" s="253" t="s">
        <v>806</v>
      </c>
      <c r="G82" s="254" t="s">
        <v>11</v>
      </c>
      <c r="H82" s="259"/>
      <c r="I82" s="256"/>
      <c r="J82" s="759" t="s">
        <v>3458</v>
      </c>
      <c r="K82" s="919"/>
      <c r="L82" s="743"/>
    </row>
    <row r="83" spans="1:13" ht="16.5" customHeight="1">
      <c r="A83" s="742" t="s">
        <v>810</v>
      </c>
      <c r="B83" s="253"/>
      <c r="C83" s="253" t="s">
        <v>23</v>
      </c>
      <c r="D83" s="211" t="s">
        <v>63</v>
      </c>
      <c r="E83" s="211" t="s">
        <v>808</v>
      </c>
      <c r="F83" s="253" t="s">
        <v>809</v>
      </c>
      <c r="G83" s="254" t="s">
        <v>11</v>
      </c>
      <c r="H83" s="259"/>
      <c r="I83" s="256"/>
      <c r="J83" s="256"/>
      <c r="K83" s="919"/>
      <c r="L83" s="743"/>
    </row>
    <row r="84" spans="1:13" ht="16.5" customHeight="1">
      <c r="A84" s="742" t="s">
        <v>813</v>
      </c>
      <c r="B84" s="253"/>
      <c r="C84" s="253" t="s">
        <v>23</v>
      </c>
      <c r="D84" s="211" t="s">
        <v>63</v>
      </c>
      <c r="E84" s="211" t="s">
        <v>811</v>
      </c>
      <c r="F84" s="253" t="s">
        <v>812</v>
      </c>
      <c r="G84" s="254" t="s">
        <v>11</v>
      </c>
      <c r="H84" s="259"/>
      <c r="I84" s="256"/>
      <c r="J84" s="256"/>
      <c r="K84" s="919"/>
      <c r="L84" s="743"/>
    </row>
    <row r="85" spans="1:13" ht="16.5" customHeight="1">
      <c r="A85" s="742" t="s">
        <v>816</v>
      </c>
      <c r="B85" s="253"/>
      <c r="C85" s="253" t="s">
        <v>23</v>
      </c>
      <c r="D85" s="211" t="s">
        <v>63</v>
      </c>
      <c r="E85" s="211" t="s">
        <v>814</v>
      </c>
      <c r="F85" s="253" t="s">
        <v>815</v>
      </c>
      <c r="G85" s="254" t="s">
        <v>3459</v>
      </c>
      <c r="H85" s="259"/>
      <c r="I85" s="256"/>
      <c r="J85" s="256"/>
      <c r="K85" s="919"/>
      <c r="L85" s="743"/>
    </row>
    <row r="86" spans="1:13" ht="16.5" customHeight="1">
      <c r="A86" s="742" t="s">
        <v>819</v>
      </c>
      <c r="B86" s="253"/>
      <c r="C86" s="253" t="s">
        <v>23</v>
      </c>
      <c r="D86" s="211" t="s">
        <v>63</v>
      </c>
      <c r="E86" s="211" t="s">
        <v>817</v>
      </c>
      <c r="F86" s="253" t="s">
        <v>818</v>
      </c>
      <c r="G86" s="254" t="s">
        <v>11</v>
      </c>
      <c r="H86" s="259"/>
      <c r="I86" s="256"/>
      <c r="J86" s="256"/>
      <c r="K86" s="919"/>
      <c r="L86" s="743"/>
    </row>
    <row r="87" spans="1:13" ht="16.5" customHeight="1">
      <c r="A87" s="742" t="s">
        <v>820</v>
      </c>
      <c r="B87" s="253"/>
      <c r="C87" s="253" t="s">
        <v>23</v>
      </c>
      <c r="D87" s="211" t="s">
        <v>63</v>
      </c>
      <c r="E87" s="211" t="s">
        <v>3460</v>
      </c>
      <c r="F87" s="253" t="s">
        <v>164</v>
      </c>
      <c r="G87" s="254" t="s">
        <v>11</v>
      </c>
      <c r="H87" s="259"/>
      <c r="I87" s="256"/>
      <c r="J87" s="256"/>
      <c r="K87" s="919"/>
      <c r="L87" s="743"/>
    </row>
    <row r="88" spans="1:13" ht="16.5" customHeight="1">
      <c r="A88" s="742" t="s">
        <v>823</v>
      </c>
      <c r="B88" s="253"/>
      <c r="C88" s="253" t="s">
        <v>23</v>
      </c>
      <c r="D88" s="211" t="s">
        <v>63</v>
      </c>
      <c r="E88" s="211" t="s">
        <v>821</v>
      </c>
      <c r="F88" s="253" t="s">
        <v>822</v>
      </c>
      <c r="G88" s="254" t="s">
        <v>11</v>
      </c>
      <c r="H88" s="259"/>
      <c r="I88" s="256"/>
      <c r="J88" s="256"/>
      <c r="K88" s="919"/>
      <c r="L88" s="743"/>
    </row>
    <row r="89" spans="1:13" ht="16.5" customHeight="1">
      <c r="A89" s="742" t="s">
        <v>826</v>
      </c>
      <c r="B89" s="253"/>
      <c r="C89" s="253" t="s">
        <v>23</v>
      </c>
      <c r="D89" s="211" t="s">
        <v>63</v>
      </c>
      <c r="E89" s="211" t="s">
        <v>824</v>
      </c>
      <c r="F89" s="253" t="s">
        <v>825</v>
      </c>
      <c r="G89" s="254" t="s">
        <v>11</v>
      </c>
      <c r="H89" s="259"/>
      <c r="I89" s="256"/>
      <c r="J89" s="256"/>
      <c r="K89" s="919"/>
      <c r="L89" s="743"/>
    </row>
    <row r="90" spans="1:13" ht="16.5" customHeight="1">
      <c r="A90" s="742" t="s">
        <v>828</v>
      </c>
      <c r="B90" s="253" t="s">
        <v>23</v>
      </c>
      <c r="C90" s="253" t="s">
        <v>23</v>
      </c>
      <c r="D90" s="211" t="s">
        <v>170</v>
      </c>
      <c r="E90" s="211" t="s">
        <v>3461</v>
      </c>
      <c r="F90" s="259"/>
      <c r="G90" s="658" t="s">
        <v>3462</v>
      </c>
      <c r="H90" s="259"/>
      <c r="I90" s="256"/>
      <c r="J90" s="256"/>
      <c r="K90" s="476" t="s">
        <v>3463</v>
      </c>
      <c r="L90" s="743"/>
    </row>
    <row r="91" spans="1:13" s="101" customFormat="1" ht="16.5" customHeight="1">
      <c r="A91" s="742" t="s">
        <v>829</v>
      </c>
      <c r="B91" s="253"/>
      <c r="C91" s="253" t="s">
        <v>23</v>
      </c>
      <c r="D91" s="760" t="s">
        <v>168</v>
      </c>
      <c r="E91" s="211" t="s">
        <v>3464</v>
      </c>
      <c r="F91" s="490" t="s">
        <v>3465</v>
      </c>
      <c r="G91" s="254" t="s">
        <v>11</v>
      </c>
      <c r="H91" s="232"/>
      <c r="I91" s="232"/>
      <c r="J91" s="243"/>
      <c r="K91" s="761" t="s">
        <v>3466</v>
      </c>
      <c r="L91" s="277"/>
      <c r="M91" s="100"/>
    </row>
    <row r="92" spans="1:13" s="101" customFormat="1" ht="16.5" customHeight="1">
      <c r="A92" s="742" t="s">
        <v>830</v>
      </c>
      <c r="B92" s="253"/>
      <c r="C92" s="253" t="s">
        <v>23</v>
      </c>
      <c r="D92" s="760" t="s">
        <v>168</v>
      </c>
      <c r="E92" s="760" t="s">
        <v>3467</v>
      </c>
      <c r="F92" s="490" t="s">
        <v>3468</v>
      </c>
      <c r="G92" s="254" t="s">
        <v>11</v>
      </c>
      <c r="H92" s="232"/>
      <c r="I92" s="232"/>
      <c r="J92" s="243"/>
      <c r="K92" s="761" t="s">
        <v>3469</v>
      </c>
      <c r="L92" s="277"/>
      <c r="M92" s="100"/>
    </row>
    <row r="93" spans="1:13" s="101" customFormat="1" ht="16.5" customHeight="1">
      <c r="A93" s="742" t="s">
        <v>831</v>
      </c>
      <c r="B93" s="253"/>
      <c r="C93" s="253" t="s">
        <v>23</v>
      </c>
      <c r="D93" s="760" t="s">
        <v>168</v>
      </c>
      <c r="E93" s="760" t="s">
        <v>3470</v>
      </c>
      <c r="F93" s="232" t="s">
        <v>3471</v>
      </c>
      <c r="G93" s="254" t="s">
        <v>11</v>
      </c>
      <c r="H93" s="232"/>
      <c r="I93" s="232"/>
      <c r="J93" s="243"/>
      <c r="K93" s="761" t="s">
        <v>3472</v>
      </c>
      <c r="L93" s="277"/>
      <c r="M93" s="100"/>
    </row>
    <row r="94" spans="1:13" s="101" customFormat="1" ht="16.5" customHeight="1">
      <c r="A94" s="742" t="s">
        <v>832</v>
      </c>
      <c r="B94" s="253"/>
      <c r="C94" s="253" t="s">
        <v>23</v>
      </c>
      <c r="D94" s="760" t="s">
        <v>168</v>
      </c>
      <c r="E94" s="760" t="s">
        <v>3473</v>
      </c>
      <c r="F94" s="232" t="s">
        <v>3474</v>
      </c>
      <c r="G94" s="254" t="s">
        <v>11</v>
      </c>
      <c r="H94" s="232"/>
      <c r="I94" s="232"/>
      <c r="J94" s="243"/>
      <c r="K94" s="761" t="s">
        <v>3475</v>
      </c>
      <c r="L94" s="277"/>
      <c r="M94" s="100"/>
    </row>
    <row r="95" spans="1:13" s="101" customFormat="1" ht="16.5" customHeight="1">
      <c r="A95" s="742" t="s">
        <v>833</v>
      </c>
      <c r="B95" s="253"/>
      <c r="C95" s="253" t="s">
        <v>23</v>
      </c>
      <c r="D95" s="760" t="s">
        <v>168</v>
      </c>
      <c r="E95" s="760" t="s">
        <v>3476</v>
      </c>
      <c r="F95" s="232" t="s">
        <v>3474</v>
      </c>
      <c r="G95" s="254" t="s">
        <v>11</v>
      </c>
      <c r="H95" s="232"/>
      <c r="I95" s="232"/>
      <c r="J95" s="243"/>
      <c r="K95" s="761" t="s">
        <v>3477</v>
      </c>
      <c r="L95" s="277"/>
      <c r="M95" s="100"/>
    </row>
    <row r="96" spans="1:13" s="101" customFormat="1" ht="16.5" customHeight="1">
      <c r="A96" s="742" t="s">
        <v>834</v>
      </c>
      <c r="B96" s="253"/>
      <c r="C96" s="253" t="s">
        <v>23</v>
      </c>
      <c r="D96" s="760" t="s">
        <v>168</v>
      </c>
      <c r="E96" s="760" t="s">
        <v>3478</v>
      </c>
      <c r="F96" s="232" t="s">
        <v>169</v>
      </c>
      <c r="G96" s="254" t="s">
        <v>11</v>
      </c>
      <c r="H96" s="232"/>
      <c r="I96" s="232"/>
      <c r="J96" s="246" t="s">
        <v>3479</v>
      </c>
      <c r="K96" s="938" t="s">
        <v>3480</v>
      </c>
      <c r="L96" s="277"/>
      <c r="M96" s="100"/>
    </row>
    <row r="97" spans="1:13" s="101" customFormat="1" ht="16.5" customHeight="1">
      <c r="A97" s="742" t="s">
        <v>835</v>
      </c>
      <c r="B97" s="253"/>
      <c r="C97" s="253" t="s">
        <v>23</v>
      </c>
      <c r="D97" s="760" t="s">
        <v>168</v>
      </c>
      <c r="E97" s="760" t="s">
        <v>3481</v>
      </c>
      <c r="F97" s="232" t="s">
        <v>169</v>
      </c>
      <c r="G97" s="254" t="s">
        <v>11</v>
      </c>
      <c r="H97" s="232"/>
      <c r="I97" s="232"/>
      <c r="J97" s="247"/>
      <c r="K97" s="938"/>
      <c r="L97" s="277"/>
      <c r="M97" s="100"/>
    </row>
    <row r="98" spans="1:13" s="101" customFormat="1" ht="16.5" customHeight="1">
      <c r="A98" s="742" t="s">
        <v>836</v>
      </c>
      <c r="B98" s="253"/>
      <c r="C98" s="253" t="s">
        <v>23</v>
      </c>
      <c r="D98" s="760" t="s">
        <v>168</v>
      </c>
      <c r="E98" s="760" t="s">
        <v>1599</v>
      </c>
      <c r="F98" s="232" t="s">
        <v>169</v>
      </c>
      <c r="G98" s="254" t="s">
        <v>11</v>
      </c>
      <c r="H98" s="232"/>
      <c r="I98" s="232"/>
      <c r="J98" s="247"/>
      <c r="K98" s="938"/>
      <c r="L98" s="277"/>
      <c r="M98" s="100"/>
    </row>
    <row r="99" spans="1:13" s="101" customFormat="1" ht="16.5" customHeight="1">
      <c r="A99" s="742" t="s">
        <v>837</v>
      </c>
      <c r="B99" s="253"/>
      <c r="C99" s="253" t="s">
        <v>23</v>
      </c>
      <c r="D99" s="760" t="s">
        <v>168</v>
      </c>
      <c r="E99" s="760" t="s">
        <v>1596</v>
      </c>
      <c r="F99" s="232" t="s">
        <v>169</v>
      </c>
      <c r="G99" s="254" t="s">
        <v>11</v>
      </c>
      <c r="H99" s="232"/>
      <c r="I99" s="232"/>
      <c r="J99" s="247"/>
      <c r="K99" s="938"/>
      <c r="L99" s="277"/>
      <c r="M99" s="100"/>
    </row>
    <row r="100" spans="1:13" s="101" customFormat="1" ht="16.5" customHeight="1">
      <c r="A100" s="742" t="s">
        <v>838</v>
      </c>
      <c r="B100" s="253"/>
      <c r="C100" s="253" t="s">
        <v>23</v>
      </c>
      <c r="D100" s="760" t="s">
        <v>168</v>
      </c>
      <c r="E100" s="760" t="s">
        <v>1600</v>
      </c>
      <c r="F100" s="232" t="s">
        <v>169</v>
      </c>
      <c r="G100" s="254" t="s">
        <v>11</v>
      </c>
      <c r="H100" s="232"/>
      <c r="I100" s="232"/>
      <c r="J100" s="247"/>
      <c r="K100" s="938"/>
      <c r="L100" s="277"/>
      <c r="M100" s="100"/>
    </row>
    <row r="101" spans="1:13" s="101" customFormat="1" ht="16.5" customHeight="1">
      <c r="A101" s="742" t="s">
        <v>839</v>
      </c>
      <c r="B101" s="253"/>
      <c r="C101" s="253" t="s">
        <v>23</v>
      </c>
      <c r="D101" s="760" t="s">
        <v>168</v>
      </c>
      <c r="E101" s="760" t="s">
        <v>3482</v>
      </c>
      <c r="F101" s="232" t="s">
        <v>3483</v>
      </c>
      <c r="G101" s="254" t="s">
        <v>11</v>
      </c>
      <c r="H101" s="232"/>
      <c r="I101" s="232"/>
      <c r="J101" s="247"/>
      <c r="K101" s="938"/>
      <c r="L101" s="277"/>
      <c r="M101" s="100"/>
    </row>
    <row r="102" spans="1:13" s="101" customFormat="1" ht="16.5" customHeight="1">
      <c r="A102" s="742" t="s">
        <v>840</v>
      </c>
      <c r="B102" s="253"/>
      <c r="C102" s="253" t="s">
        <v>23</v>
      </c>
      <c r="D102" s="760" t="s">
        <v>168</v>
      </c>
      <c r="E102" s="760" t="s">
        <v>3484</v>
      </c>
      <c r="F102" s="490" t="s">
        <v>3485</v>
      </c>
      <c r="G102" s="254" t="s">
        <v>11</v>
      </c>
      <c r="H102" s="232"/>
      <c r="I102" s="232"/>
      <c r="J102" s="247"/>
      <c r="K102" s="496" t="s">
        <v>3486</v>
      </c>
      <c r="L102" s="277"/>
      <c r="M102" s="100"/>
    </row>
    <row r="103" spans="1:13" s="101" customFormat="1" ht="16.5" customHeight="1">
      <c r="A103" s="742" t="s">
        <v>841</v>
      </c>
      <c r="B103" s="253"/>
      <c r="C103" s="253" t="s">
        <v>23</v>
      </c>
      <c r="D103" s="760" t="s">
        <v>168</v>
      </c>
      <c r="E103" s="760" t="s">
        <v>3487</v>
      </c>
      <c r="F103" s="490" t="s">
        <v>3488</v>
      </c>
      <c r="G103" s="254" t="s">
        <v>11</v>
      </c>
      <c r="H103" s="232"/>
      <c r="I103" s="232"/>
      <c r="J103" s="247"/>
      <c r="K103" s="761" t="s">
        <v>3489</v>
      </c>
      <c r="L103" s="277"/>
      <c r="M103" s="100"/>
    </row>
    <row r="104" spans="1:13" s="101" customFormat="1" ht="16.5" customHeight="1">
      <c r="A104" s="742" t="s">
        <v>842</v>
      </c>
      <c r="B104" s="253"/>
      <c r="C104" s="253" t="s">
        <v>23</v>
      </c>
      <c r="D104" s="760" t="s">
        <v>168</v>
      </c>
      <c r="E104" s="760" t="s">
        <v>3490</v>
      </c>
      <c r="F104" s="232" t="s">
        <v>3491</v>
      </c>
      <c r="G104" s="254" t="s">
        <v>11</v>
      </c>
      <c r="H104" s="232"/>
      <c r="I104" s="232"/>
      <c r="J104" s="247"/>
      <c r="K104" s="761" t="s">
        <v>3492</v>
      </c>
      <c r="L104" s="277"/>
      <c r="M104" s="100"/>
    </row>
    <row r="105" spans="1:13" s="101" customFormat="1" ht="16.5" customHeight="1">
      <c r="A105" s="742" t="s">
        <v>843</v>
      </c>
      <c r="B105" s="253"/>
      <c r="C105" s="253" t="s">
        <v>23</v>
      </c>
      <c r="D105" s="760" t="s">
        <v>168</v>
      </c>
      <c r="E105" s="760" t="s">
        <v>3493</v>
      </c>
      <c r="F105" s="232" t="s">
        <v>3491</v>
      </c>
      <c r="G105" s="254" t="s">
        <v>11</v>
      </c>
      <c r="H105" s="232"/>
      <c r="I105" s="232"/>
      <c r="J105" s="247"/>
      <c r="K105" s="761" t="s">
        <v>3494</v>
      </c>
      <c r="L105" s="277"/>
      <c r="M105" s="100"/>
    </row>
    <row r="106" spans="1:13" s="101" customFormat="1" ht="16.5" customHeight="1">
      <c r="A106" s="742" t="s">
        <v>844</v>
      </c>
      <c r="B106" s="253"/>
      <c r="C106" s="253" t="s">
        <v>23</v>
      </c>
      <c r="D106" s="760" t="s">
        <v>168</v>
      </c>
      <c r="E106" s="760" t="s">
        <v>3495</v>
      </c>
      <c r="F106" s="232" t="s">
        <v>3491</v>
      </c>
      <c r="G106" s="254" t="s">
        <v>11</v>
      </c>
      <c r="H106" s="232"/>
      <c r="I106" s="232"/>
      <c r="J106" s="247"/>
      <c r="K106" s="761" t="s">
        <v>3496</v>
      </c>
      <c r="L106" s="277"/>
      <c r="M106" s="100"/>
    </row>
    <row r="107" spans="1:13" s="101" customFormat="1" ht="16.5" customHeight="1">
      <c r="A107" s="742" t="s">
        <v>845</v>
      </c>
      <c r="B107" s="253"/>
      <c r="C107" s="253" t="s">
        <v>23</v>
      </c>
      <c r="D107" s="760" t="s">
        <v>168</v>
      </c>
      <c r="E107" s="760" t="s">
        <v>3497</v>
      </c>
      <c r="F107" s="232" t="s">
        <v>169</v>
      </c>
      <c r="G107" s="254" t="s">
        <v>11</v>
      </c>
      <c r="H107" s="232"/>
      <c r="I107" s="232"/>
      <c r="J107" s="247"/>
      <c r="K107" s="938" t="s">
        <v>3498</v>
      </c>
      <c r="L107" s="277"/>
      <c r="M107" s="100"/>
    </row>
    <row r="108" spans="1:13" s="101" customFormat="1" ht="16.5" customHeight="1">
      <c r="A108" s="742" t="s">
        <v>847</v>
      </c>
      <c r="B108" s="253"/>
      <c r="C108" s="253" t="s">
        <v>23</v>
      </c>
      <c r="D108" s="760" t="s">
        <v>168</v>
      </c>
      <c r="E108" s="760" t="s">
        <v>3499</v>
      </c>
      <c r="F108" s="232" t="s">
        <v>169</v>
      </c>
      <c r="G108" s="254" t="s">
        <v>11</v>
      </c>
      <c r="H108" s="232"/>
      <c r="I108" s="232"/>
      <c r="J108" s="247"/>
      <c r="K108" s="938"/>
      <c r="L108" s="277"/>
      <c r="M108" s="100"/>
    </row>
    <row r="109" spans="1:13" s="101" customFormat="1" ht="16.5" customHeight="1">
      <c r="A109" s="742" t="s">
        <v>849</v>
      </c>
      <c r="B109" s="253"/>
      <c r="C109" s="253" t="s">
        <v>23</v>
      </c>
      <c r="D109" s="760" t="s">
        <v>168</v>
      </c>
      <c r="E109" s="760" t="s">
        <v>1603</v>
      </c>
      <c r="F109" s="232" t="s">
        <v>169</v>
      </c>
      <c r="G109" s="254" t="s">
        <v>11</v>
      </c>
      <c r="H109" s="232"/>
      <c r="I109" s="232"/>
      <c r="J109" s="247"/>
      <c r="K109" s="938"/>
      <c r="L109" s="277"/>
      <c r="M109" s="100"/>
    </row>
    <row r="110" spans="1:13" s="101" customFormat="1" ht="16.5" customHeight="1">
      <c r="A110" s="742" t="s">
        <v>850</v>
      </c>
      <c r="B110" s="253"/>
      <c r="C110" s="253" t="s">
        <v>23</v>
      </c>
      <c r="D110" s="760" t="s">
        <v>168</v>
      </c>
      <c r="E110" s="760" t="s">
        <v>1604</v>
      </c>
      <c r="F110" s="232" t="s">
        <v>169</v>
      </c>
      <c r="G110" s="254" t="s">
        <v>11</v>
      </c>
      <c r="H110" s="232"/>
      <c r="I110" s="232"/>
      <c r="J110" s="246"/>
      <c r="K110" s="938"/>
      <c r="L110" s="277"/>
      <c r="M110" s="100"/>
    </row>
    <row r="111" spans="1:13" s="101" customFormat="1" ht="16.5" customHeight="1">
      <c r="A111" s="742" t="s">
        <v>851</v>
      </c>
      <c r="B111" s="253"/>
      <c r="C111" s="253" t="s">
        <v>23</v>
      </c>
      <c r="D111" s="760" t="s">
        <v>168</v>
      </c>
      <c r="E111" s="760" t="s">
        <v>1605</v>
      </c>
      <c r="F111" s="232" t="s">
        <v>169</v>
      </c>
      <c r="G111" s="254" t="s">
        <v>11</v>
      </c>
      <c r="H111" s="232"/>
      <c r="I111" s="232"/>
      <c r="J111" s="246"/>
      <c r="K111" s="938"/>
      <c r="L111" s="277"/>
      <c r="M111" s="100"/>
    </row>
    <row r="112" spans="1:13" s="101" customFormat="1" ht="16.5" customHeight="1">
      <c r="A112" s="742" t="s">
        <v>852</v>
      </c>
      <c r="B112" s="253"/>
      <c r="C112" s="253" t="s">
        <v>23</v>
      </c>
      <c r="D112" s="760" t="s">
        <v>168</v>
      </c>
      <c r="E112" s="760" t="s">
        <v>3500</v>
      </c>
      <c r="F112" s="232" t="s">
        <v>3491</v>
      </c>
      <c r="G112" s="254" t="s">
        <v>11</v>
      </c>
      <c r="H112" s="232"/>
      <c r="I112" s="232"/>
      <c r="J112" s="246"/>
      <c r="K112" s="938"/>
      <c r="L112" s="277"/>
      <c r="M112" s="100"/>
    </row>
    <row r="113" spans="1:13" s="101" customFormat="1" ht="16.5" customHeight="1">
      <c r="A113" s="742" t="s">
        <v>854</v>
      </c>
      <c r="B113" s="253"/>
      <c r="C113" s="253" t="s">
        <v>23</v>
      </c>
      <c r="D113" s="760" t="s">
        <v>168</v>
      </c>
      <c r="E113" s="760" t="s">
        <v>3501</v>
      </c>
      <c r="F113" s="232" t="s">
        <v>3502</v>
      </c>
      <c r="G113" s="254" t="s">
        <v>11</v>
      </c>
      <c r="H113" s="232"/>
      <c r="I113" s="232"/>
      <c r="J113" s="246" t="s">
        <v>3503</v>
      </c>
      <c r="K113" s="938" t="s">
        <v>3504</v>
      </c>
      <c r="L113" s="277"/>
      <c r="M113" s="100"/>
    </row>
    <row r="114" spans="1:13" s="101" customFormat="1" ht="16.5" customHeight="1">
      <c r="A114" s="742" t="s">
        <v>855</v>
      </c>
      <c r="B114" s="253"/>
      <c r="C114" s="253" t="s">
        <v>23</v>
      </c>
      <c r="D114" s="760" t="s">
        <v>168</v>
      </c>
      <c r="E114" s="760" t="s">
        <v>3505</v>
      </c>
      <c r="F114" s="232" t="s">
        <v>3502</v>
      </c>
      <c r="G114" s="254" t="s">
        <v>11</v>
      </c>
      <c r="H114" s="232"/>
      <c r="I114" s="232"/>
      <c r="J114" s="247"/>
      <c r="K114" s="938"/>
      <c r="L114" s="277"/>
      <c r="M114" s="100"/>
    </row>
    <row r="115" spans="1:13" s="101" customFormat="1" ht="16.5" customHeight="1">
      <c r="A115" s="742" t="s">
        <v>856</v>
      </c>
      <c r="B115" s="253"/>
      <c r="C115" s="253" t="s">
        <v>23</v>
      </c>
      <c r="D115" s="760" t="s">
        <v>168</v>
      </c>
      <c r="E115" s="760" t="s">
        <v>3506</v>
      </c>
      <c r="F115" s="232" t="s">
        <v>3502</v>
      </c>
      <c r="G115" s="254" t="s">
        <v>11</v>
      </c>
      <c r="H115" s="232"/>
      <c r="I115" s="232"/>
      <c r="J115" s="247"/>
      <c r="K115" s="938"/>
      <c r="L115" s="277"/>
      <c r="M115" s="100"/>
    </row>
    <row r="116" spans="1:13" s="101" customFormat="1" ht="16.5" customHeight="1">
      <c r="A116" s="742" t="s">
        <v>857</v>
      </c>
      <c r="B116" s="253"/>
      <c r="C116" s="253" t="s">
        <v>23</v>
      </c>
      <c r="D116" s="760" t="s">
        <v>168</v>
      </c>
      <c r="E116" s="760" t="s">
        <v>3507</v>
      </c>
      <c r="F116" s="232" t="s">
        <v>3502</v>
      </c>
      <c r="G116" s="254" t="s">
        <v>11</v>
      </c>
      <c r="H116" s="232"/>
      <c r="I116" s="232"/>
      <c r="J116" s="246"/>
      <c r="K116" s="938"/>
      <c r="L116" s="277"/>
      <c r="M116" s="100"/>
    </row>
    <row r="117" spans="1:13" s="101" customFormat="1" ht="16.5" customHeight="1">
      <c r="A117" s="742" t="s">
        <v>858</v>
      </c>
      <c r="B117" s="253"/>
      <c r="C117" s="253" t="s">
        <v>23</v>
      </c>
      <c r="D117" s="760" t="s">
        <v>168</v>
      </c>
      <c r="E117" s="760" t="s">
        <v>3508</v>
      </c>
      <c r="F117" s="232" t="s">
        <v>3509</v>
      </c>
      <c r="G117" s="254" t="s">
        <v>11</v>
      </c>
      <c r="H117" s="232"/>
      <c r="I117" s="232"/>
      <c r="J117" s="246"/>
      <c r="K117" s="938"/>
      <c r="L117" s="277"/>
      <c r="M117" s="100"/>
    </row>
    <row r="118" spans="1:13" s="101" customFormat="1" ht="16.5" customHeight="1">
      <c r="A118" s="742" t="s">
        <v>859</v>
      </c>
      <c r="B118" s="253"/>
      <c r="C118" s="253" t="s">
        <v>23</v>
      </c>
      <c r="D118" s="760" t="s">
        <v>168</v>
      </c>
      <c r="E118" s="760" t="s">
        <v>3510</v>
      </c>
      <c r="F118" s="232" t="s">
        <v>3509</v>
      </c>
      <c r="G118" s="254" t="s">
        <v>11</v>
      </c>
      <c r="H118" s="232"/>
      <c r="I118" s="232"/>
      <c r="J118" s="246"/>
      <c r="K118" s="938" t="s">
        <v>3511</v>
      </c>
      <c r="L118" s="278"/>
      <c r="M118" s="100"/>
    </row>
    <row r="119" spans="1:13" s="101" customFormat="1" ht="16.5" customHeight="1">
      <c r="A119" s="742" t="s">
        <v>860</v>
      </c>
      <c r="B119" s="253"/>
      <c r="C119" s="253" t="s">
        <v>23</v>
      </c>
      <c r="D119" s="760" t="s">
        <v>168</v>
      </c>
      <c r="E119" s="760" t="s">
        <v>3512</v>
      </c>
      <c r="F119" s="232" t="s">
        <v>3509</v>
      </c>
      <c r="G119" s="254" t="s">
        <v>11</v>
      </c>
      <c r="H119" s="232"/>
      <c r="I119" s="232"/>
      <c r="J119" s="246"/>
      <c r="K119" s="938"/>
      <c r="L119" s="278"/>
      <c r="M119" s="100"/>
    </row>
    <row r="120" spans="1:13" s="101" customFormat="1" ht="16.5" customHeight="1">
      <c r="A120" s="742" t="s">
        <v>861</v>
      </c>
      <c r="B120" s="253"/>
      <c r="C120" s="253" t="s">
        <v>23</v>
      </c>
      <c r="D120" s="760" t="s">
        <v>168</v>
      </c>
      <c r="E120" s="760" t="s">
        <v>3513</v>
      </c>
      <c r="F120" s="232" t="s">
        <v>3509</v>
      </c>
      <c r="G120" s="254" t="s">
        <v>11</v>
      </c>
      <c r="H120" s="232"/>
      <c r="I120" s="232"/>
      <c r="J120" s="246"/>
      <c r="K120" s="938"/>
      <c r="L120" s="278"/>
      <c r="M120" s="100"/>
    </row>
    <row r="121" spans="1:13" s="101" customFormat="1" ht="16.5" customHeight="1">
      <c r="A121" s="742" t="s">
        <v>1243</v>
      </c>
      <c r="B121" s="253"/>
      <c r="C121" s="253" t="s">
        <v>23</v>
      </c>
      <c r="D121" s="760" t="s">
        <v>168</v>
      </c>
      <c r="E121" s="760" t="s">
        <v>3514</v>
      </c>
      <c r="F121" s="232" t="s">
        <v>3509</v>
      </c>
      <c r="G121" s="254" t="s">
        <v>11</v>
      </c>
      <c r="H121" s="232"/>
      <c r="I121" s="232"/>
      <c r="J121" s="246"/>
      <c r="K121" s="938"/>
      <c r="L121" s="278"/>
      <c r="M121" s="100"/>
    </row>
    <row r="122" spans="1:13" s="101" customFormat="1" ht="16.5" customHeight="1">
      <c r="A122" s="742" t="s">
        <v>1245</v>
      </c>
      <c r="B122" s="253"/>
      <c r="C122" s="253" t="s">
        <v>23</v>
      </c>
      <c r="D122" s="760" t="s">
        <v>168</v>
      </c>
      <c r="E122" s="760" t="s">
        <v>3515</v>
      </c>
      <c r="F122" s="232" t="s">
        <v>3509</v>
      </c>
      <c r="G122" s="254" t="s">
        <v>11</v>
      </c>
      <c r="H122" s="232"/>
      <c r="I122" s="232"/>
      <c r="J122" s="246"/>
      <c r="K122" s="938"/>
      <c r="L122" s="278"/>
      <c r="M122" s="100"/>
    </row>
    <row r="123" spans="1:13" s="101" customFormat="1" ht="16.5" customHeight="1">
      <c r="A123" s="742" t="s">
        <v>865</v>
      </c>
      <c r="B123" s="253"/>
      <c r="C123" s="253" t="s">
        <v>23</v>
      </c>
      <c r="D123" s="760" t="s">
        <v>168</v>
      </c>
      <c r="E123" s="760" t="s">
        <v>3516</v>
      </c>
      <c r="F123" s="232" t="s">
        <v>3509</v>
      </c>
      <c r="G123" s="254" t="s">
        <v>11</v>
      </c>
      <c r="H123" s="232"/>
      <c r="I123" s="232"/>
      <c r="J123" s="248"/>
      <c r="K123" s="938" t="s">
        <v>1983</v>
      </c>
      <c r="L123" s="278"/>
      <c r="M123" s="100"/>
    </row>
    <row r="124" spans="1:13" s="101" customFormat="1" ht="16.5" customHeight="1">
      <c r="A124" s="742" t="s">
        <v>866</v>
      </c>
      <c r="B124" s="253"/>
      <c r="C124" s="253" t="s">
        <v>23</v>
      </c>
      <c r="D124" s="760" t="s">
        <v>168</v>
      </c>
      <c r="E124" s="760" t="s">
        <v>3517</v>
      </c>
      <c r="F124" s="232" t="s">
        <v>3509</v>
      </c>
      <c r="G124" s="254" t="s">
        <v>11</v>
      </c>
      <c r="H124" s="232"/>
      <c r="I124" s="232"/>
      <c r="J124" s="248"/>
      <c r="K124" s="938"/>
      <c r="L124" s="278"/>
      <c r="M124" s="100"/>
    </row>
    <row r="125" spans="1:13" s="101" customFormat="1" ht="16.5" customHeight="1">
      <c r="A125" s="742" t="s">
        <v>867</v>
      </c>
      <c r="B125" s="253"/>
      <c r="C125" s="253" t="s">
        <v>23</v>
      </c>
      <c r="D125" s="760" t="s">
        <v>168</v>
      </c>
      <c r="E125" s="760" t="s">
        <v>1234</v>
      </c>
      <c r="F125" s="232" t="s">
        <v>3509</v>
      </c>
      <c r="G125" s="254" t="s">
        <v>11</v>
      </c>
      <c r="H125" s="232"/>
      <c r="I125" s="232"/>
      <c r="J125" s="248"/>
      <c r="K125" s="938"/>
      <c r="L125" s="278"/>
      <c r="M125" s="100"/>
    </row>
    <row r="126" spans="1:13" s="101" customFormat="1" ht="16.5" customHeight="1">
      <c r="A126" s="742" t="s">
        <v>868</v>
      </c>
      <c r="B126" s="253"/>
      <c r="C126" s="253" t="s">
        <v>23</v>
      </c>
      <c r="D126" s="760" t="s">
        <v>168</v>
      </c>
      <c r="E126" s="760" t="s">
        <v>1615</v>
      </c>
      <c r="F126" s="232" t="s">
        <v>3509</v>
      </c>
      <c r="G126" s="254" t="s">
        <v>11</v>
      </c>
      <c r="H126" s="232"/>
      <c r="I126" s="232"/>
      <c r="J126" s="248"/>
      <c r="K126" s="938"/>
      <c r="L126" s="278"/>
      <c r="M126" s="100"/>
    </row>
    <row r="127" spans="1:13" s="101" customFormat="1" ht="16.5" customHeight="1">
      <c r="A127" s="742" t="s">
        <v>869</v>
      </c>
      <c r="B127" s="253"/>
      <c r="C127" s="253" t="s">
        <v>23</v>
      </c>
      <c r="D127" s="760" t="s">
        <v>168</v>
      </c>
      <c r="E127" s="760" t="s">
        <v>1616</v>
      </c>
      <c r="F127" s="232" t="s">
        <v>3509</v>
      </c>
      <c r="G127" s="254" t="s">
        <v>11</v>
      </c>
      <c r="H127" s="232"/>
      <c r="I127" s="232"/>
      <c r="J127" s="248"/>
      <c r="K127" s="938"/>
      <c r="L127" s="278"/>
      <c r="M127" s="100"/>
    </row>
    <row r="128" spans="1:13" s="101" customFormat="1" ht="16.5" customHeight="1">
      <c r="A128" s="742" t="s">
        <v>870</v>
      </c>
      <c r="B128" s="253"/>
      <c r="C128" s="253" t="s">
        <v>23</v>
      </c>
      <c r="D128" s="760" t="s">
        <v>168</v>
      </c>
      <c r="E128" s="760" t="s">
        <v>3518</v>
      </c>
      <c r="F128" s="232" t="s">
        <v>3509</v>
      </c>
      <c r="G128" s="254" t="s">
        <v>11</v>
      </c>
      <c r="H128" s="232"/>
      <c r="I128" s="232"/>
      <c r="J128" s="248"/>
      <c r="K128" s="938" t="s">
        <v>3519</v>
      </c>
      <c r="L128" s="278"/>
      <c r="M128" s="100"/>
    </row>
    <row r="129" spans="1:255" s="101" customFormat="1" ht="16.5" customHeight="1">
      <c r="A129" s="742" t="s">
        <v>871</v>
      </c>
      <c r="B129" s="253"/>
      <c r="C129" s="253" t="s">
        <v>23</v>
      </c>
      <c r="D129" s="760" t="s">
        <v>168</v>
      </c>
      <c r="E129" s="760" t="s">
        <v>3520</v>
      </c>
      <c r="F129" s="232" t="s">
        <v>3509</v>
      </c>
      <c r="G129" s="254" t="s">
        <v>11</v>
      </c>
      <c r="H129" s="232"/>
      <c r="I129" s="232"/>
      <c r="J129" s="248"/>
      <c r="K129" s="938"/>
      <c r="L129" s="278"/>
      <c r="M129" s="100"/>
    </row>
    <row r="130" spans="1:255" s="101" customFormat="1" ht="16.5" customHeight="1">
      <c r="A130" s="742" t="s">
        <v>873</v>
      </c>
      <c r="B130" s="253"/>
      <c r="C130" s="253" t="s">
        <v>23</v>
      </c>
      <c r="D130" s="760" t="s">
        <v>168</v>
      </c>
      <c r="E130" s="760" t="s">
        <v>1239</v>
      </c>
      <c r="F130" s="232" t="s">
        <v>3509</v>
      </c>
      <c r="G130" s="254" t="s">
        <v>11</v>
      </c>
      <c r="H130" s="232"/>
      <c r="I130" s="232"/>
      <c r="J130" s="248"/>
      <c r="K130" s="938"/>
      <c r="L130" s="278"/>
      <c r="M130" s="100"/>
    </row>
    <row r="131" spans="1:255" s="101" customFormat="1" ht="16.5" customHeight="1">
      <c r="A131" s="742" t="s">
        <v>874</v>
      </c>
      <c r="B131" s="253"/>
      <c r="C131" s="253" t="s">
        <v>23</v>
      </c>
      <c r="D131" s="760" t="s">
        <v>168</v>
      </c>
      <c r="E131" s="760" t="s">
        <v>1617</v>
      </c>
      <c r="F131" s="232" t="s">
        <v>3509</v>
      </c>
      <c r="G131" s="254" t="s">
        <v>11</v>
      </c>
      <c r="H131" s="232"/>
      <c r="I131" s="232"/>
      <c r="J131" s="248"/>
      <c r="K131" s="938"/>
      <c r="L131" s="278"/>
      <c r="M131" s="100"/>
    </row>
    <row r="132" spans="1:255" s="101" customFormat="1" ht="16.5" customHeight="1">
      <c r="A132" s="742" t="s">
        <v>875</v>
      </c>
      <c r="B132" s="253"/>
      <c r="C132" s="253" t="s">
        <v>23</v>
      </c>
      <c r="D132" s="760" t="s">
        <v>168</v>
      </c>
      <c r="E132" s="760" t="s">
        <v>1618</v>
      </c>
      <c r="F132" s="232" t="s">
        <v>3509</v>
      </c>
      <c r="G132" s="254" t="s">
        <v>11</v>
      </c>
      <c r="H132" s="232"/>
      <c r="I132" s="232"/>
      <c r="J132" s="248" t="s">
        <v>3521</v>
      </c>
      <c r="K132" s="938"/>
      <c r="L132" s="278"/>
      <c r="M132" s="100"/>
    </row>
    <row r="133" spans="1:255" ht="16.5" customHeight="1">
      <c r="A133" s="742" t="s">
        <v>877</v>
      </c>
      <c r="B133" s="253" t="s">
        <v>23</v>
      </c>
      <c r="C133" s="253" t="s">
        <v>23</v>
      </c>
      <c r="D133" s="211" t="s">
        <v>188</v>
      </c>
      <c r="E133" s="211" t="s">
        <v>3522</v>
      </c>
      <c r="F133" s="259"/>
      <c r="G133" s="653" t="s">
        <v>3523</v>
      </c>
      <c r="H133" s="259"/>
      <c r="I133" s="256"/>
      <c r="J133" s="256"/>
      <c r="K133" s="476" t="s">
        <v>3524</v>
      </c>
      <c r="L133" s="939"/>
    </row>
    <row r="134" spans="1:255" ht="16.5" customHeight="1">
      <c r="A134" s="742" t="s">
        <v>879</v>
      </c>
      <c r="B134" s="253"/>
      <c r="C134" s="253" t="s">
        <v>23</v>
      </c>
      <c r="D134" s="211" t="s">
        <v>188</v>
      </c>
      <c r="E134" s="211" t="s">
        <v>846</v>
      </c>
      <c r="F134" s="259"/>
      <c r="G134" s="254" t="s">
        <v>11</v>
      </c>
      <c r="H134" s="259"/>
      <c r="I134" s="256"/>
      <c r="J134" s="256"/>
      <c r="K134" s="476" t="s">
        <v>3525</v>
      </c>
      <c r="L134" s="939"/>
    </row>
    <row r="135" spans="1:255" ht="16.5" customHeight="1">
      <c r="A135" s="742" t="s">
        <v>881</v>
      </c>
      <c r="B135" s="253"/>
      <c r="C135" s="253" t="s">
        <v>23</v>
      </c>
      <c r="D135" s="211" t="s">
        <v>188</v>
      </c>
      <c r="E135" s="211" t="s">
        <v>3526</v>
      </c>
      <c r="F135" s="259"/>
      <c r="G135" s="254" t="s">
        <v>11</v>
      </c>
      <c r="H135" s="259"/>
      <c r="I135" s="256"/>
      <c r="J135" s="746" t="s">
        <v>3527</v>
      </c>
      <c r="K135" s="476"/>
      <c r="L135" s="762"/>
    </row>
    <row r="136" spans="1:255" ht="16.5" customHeight="1">
      <c r="A136" s="742" t="s">
        <v>882</v>
      </c>
      <c r="B136" s="253"/>
      <c r="C136" s="253" t="s">
        <v>23</v>
      </c>
      <c r="D136" s="211" t="s">
        <v>848</v>
      </c>
      <c r="E136" s="218" t="s">
        <v>1121</v>
      </c>
      <c r="F136" s="259"/>
      <c r="G136" s="254" t="s">
        <v>11</v>
      </c>
      <c r="H136" s="259"/>
      <c r="I136" s="256"/>
      <c r="J136" s="211" t="s">
        <v>3528</v>
      </c>
      <c r="K136" s="476" t="s">
        <v>3529</v>
      </c>
      <c r="L136" s="743"/>
    </row>
    <row r="137" spans="1:255" ht="24" customHeight="1">
      <c r="A137" s="742" t="s">
        <v>884</v>
      </c>
      <c r="B137" s="253"/>
      <c r="C137" s="253" t="s">
        <v>23</v>
      </c>
      <c r="D137" s="211" t="s">
        <v>848</v>
      </c>
      <c r="E137" s="218" t="s">
        <v>1122</v>
      </c>
      <c r="F137" s="259"/>
      <c r="G137" s="254" t="s">
        <v>11</v>
      </c>
      <c r="H137" s="259"/>
      <c r="I137" s="256"/>
      <c r="J137" s="759" t="s">
        <v>3530</v>
      </c>
      <c r="K137" s="476" t="s">
        <v>3529</v>
      </c>
      <c r="L137" s="743"/>
    </row>
    <row r="138" spans="1:255" ht="16.5" customHeight="1">
      <c r="A138" s="742" t="s">
        <v>1231</v>
      </c>
      <c r="B138" s="253"/>
      <c r="C138" s="253" t="s">
        <v>23</v>
      </c>
      <c r="D138" s="211" t="s">
        <v>848</v>
      </c>
      <c r="E138" s="218" t="s">
        <v>1123</v>
      </c>
      <c r="F138" s="259"/>
      <c r="G138" s="254" t="s">
        <v>11</v>
      </c>
      <c r="H138" s="259"/>
      <c r="I138" s="256"/>
      <c r="J138" s="211" t="s">
        <v>3531</v>
      </c>
      <c r="K138" s="476" t="s">
        <v>3532</v>
      </c>
      <c r="L138" s="743"/>
    </row>
    <row r="139" spans="1:255" ht="17.25" customHeight="1">
      <c r="A139" s="742" t="s">
        <v>1232</v>
      </c>
      <c r="B139" s="253"/>
      <c r="C139" s="253" t="s">
        <v>23</v>
      </c>
      <c r="D139" s="211" t="s">
        <v>848</v>
      </c>
      <c r="E139" s="218" t="s">
        <v>1124</v>
      </c>
      <c r="F139" s="259"/>
      <c r="G139" s="254" t="s">
        <v>11</v>
      </c>
      <c r="H139" s="259"/>
      <c r="I139" s="256"/>
      <c r="J139" s="759" t="s">
        <v>3533</v>
      </c>
      <c r="K139" s="476" t="s">
        <v>3532</v>
      </c>
      <c r="L139" s="743"/>
    </row>
    <row r="140" spans="1:255" ht="16.5" customHeight="1">
      <c r="A140" s="742" t="s">
        <v>1233</v>
      </c>
      <c r="B140" s="253"/>
      <c r="C140" s="253" t="s">
        <v>23</v>
      </c>
      <c r="D140" s="211" t="s">
        <v>335</v>
      </c>
      <c r="E140" s="211" t="s">
        <v>336</v>
      </c>
      <c r="F140" s="253" t="s">
        <v>337</v>
      </c>
      <c r="G140" s="254" t="s">
        <v>11</v>
      </c>
      <c r="H140" s="255"/>
      <c r="I140" s="256"/>
      <c r="J140" s="257" t="s">
        <v>3534</v>
      </c>
      <c r="K140" s="258" t="s">
        <v>3535</v>
      </c>
      <c r="L140" s="930"/>
      <c r="HQ140" s="437"/>
      <c r="HR140" s="437"/>
      <c r="HS140" s="437"/>
      <c r="HT140" s="437"/>
      <c r="HU140" s="437"/>
      <c r="HV140" s="437"/>
      <c r="HW140" s="437"/>
      <c r="HX140" s="437"/>
      <c r="HY140" s="437"/>
      <c r="HZ140" s="437"/>
      <c r="IA140" s="437"/>
      <c r="IB140" s="437"/>
      <c r="IC140" s="437"/>
      <c r="ID140" s="437"/>
      <c r="IE140" s="437"/>
      <c r="IF140" s="437"/>
      <c r="IG140" s="437"/>
      <c r="IH140" s="437"/>
      <c r="II140" s="437"/>
      <c r="IJ140" s="437"/>
      <c r="IK140" s="437"/>
      <c r="IL140" s="437"/>
      <c r="IM140" s="437"/>
      <c r="IN140" s="437"/>
      <c r="IO140" s="437"/>
      <c r="IP140" s="437"/>
      <c r="IQ140" s="437"/>
      <c r="IR140" s="437"/>
      <c r="IS140" s="437"/>
      <c r="IT140" s="437"/>
      <c r="IU140" s="437"/>
    </row>
    <row r="141" spans="1:255" ht="16.5" customHeight="1">
      <c r="A141" s="742" t="s">
        <v>1235</v>
      </c>
      <c r="B141" s="253"/>
      <c r="C141" s="253" t="s">
        <v>23</v>
      </c>
      <c r="D141" s="211" t="s">
        <v>335</v>
      </c>
      <c r="E141" s="211" t="s">
        <v>339</v>
      </c>
      <c r="F141" s="253" t="s">
        <v>337</v>
      </c>
      <c r="G141" s="254" t="s">
        <v>11</v>
      </c>
      <c r="H141" s="255"/>
      <c r="I141" s="256"/>
      <c r="J141" s="257" t="s">
        <v>340</v>
      </c>
      <c r="K141" s="258" t="s">
        <v>3536</v>
      </c>
      <c r="L141" s="931"/>
      <c r="HQ141" s="437"/>
      <c r="HR141" s="437"/>
      <c r="HS141" s="437"/>
      <c r="HT141" s="437"/>
      <c r="HU141" s="437"/>
      <c r="HV141" s="437"/>
      <c r="HW141" s="437"/>
      <c r="HX141" s="437"/>
      <c r="HY141" s="437"/>
      <c r="HZ141" s="437"/>
      <c r="IA141" s="437"/>
      <c r="IB141" s="437"/>
      <c r="IC141" s="437"/>
      <c r="ID141" s="437"/>
      <c r="IE141" s="437"/>
      <c r="IF141" s="437"/>
      <c r="IG141" s="437"/>
      <c r="IH141" s="437"/>
      <c r="II141" s="437"/>
      <c r="IJ141" s="437"/>
      <c r="IK141" s="437"/>
      <c r="IL141" s="437"/>
      <c r="IM141" s="437"/>
      <c r="IN141" s="437"/>
      <c r="IO141" s="437"/>
      <c r="IP141" s="437"/>
      <c r="IQ141" s="437"/>
      <c r="IR141" s="437"/>
      <c r="IS141" s="437"/>
      <c r="IT141" s="437"/>
      <c r="IU141" s="437"/>
    </row>
    <row r="142" spans="1:255" ht="16.5" customHeight="1">
      <c r="A142" s="742" t="s">
        <v>1236</v>
      </c>
      <c r="B142" s="253"/>
      <c r="C142" s="253" t="s">
        <v>23</v>
      </c>
      <c r="D142" s="211" t="s">
        <v>335</v>
      </c>
      <c r="E142" s="211" t="s">
        <v>341</v>
      </c>
      <c r="F142" s="253" t="s">
        <v>337</v>
      </c>
      <c r="G142" s="254" t="s">
        <v>11</v>
      </c>
      <c r="H142" s="255"/>
      <c r="I142" s="256"/>
      <c r="J142" s="257" t="s">
        <v>342</v>
      </c>
      <c r="K142" s="258" t="s">
        <v>3537</v>
      </c>
      <c r="L142" s="931"/>
      <c r="HQ142" s="437"/>
      <c r="HR142" s="437"/>
      <c r="HS142" s="437"/>
      <c r="HT142" s="437"/>
      <c r="HU142" s="437"/>
      <c r="HV142" s="437"/>
      <c r="HW142" s="437"/>
      <c r="HX142" s="437"/>
      <c r="HY142" s="437"/>
      <c r="HZ142" s="437"/>
      <c r="IA142" s="437"/>
      <c r="IB142" s="437"/>
      <c r="IC142" s="437"/>
      <c r="ID142" s="437"/>
      <c r="IE142" s="437"/>
      <c r="IF142" s="437"/>
      <c r="IG142" s="437"/>
      <c r="IH142" s="437"/>
      <c r="II142" s="437"/>
      <c r="IJ142" s="437"/>
      <c r="IK142" s="437"/>
      <c r="IL142" s="437"/>
      <c r="IM142" s="437"/>
      <c r="IN142" s="437"/>
      <c r="IO142" s="437"/>
      <c r="IP142" s="437"/>
      <c r="IQ142" s="437"/>
      <c r="IR142" s="437"/>
      <c r="IS142" s="437"/>
      <c r="IT142" s="437"/>
      <c r="IU142" s="437"/>
    </row>
    <row r="143" spans="1:255" ht="16.5" customHeight="1">
      <c r="A143" s="742" t="s">
        <v>1237</v>
      </c>
      <c r="B143" s="253"/>
      <c r="C143" s="253" t="s">
        <v>23</v>
      </c>
      <c r="D143" s="211" t="s">
        <v>335</v>
      </c>
      <c r="E143" s="211" t="s">
        <v>343</v>
      </c>
      <c r="F143" s="259"/>
      <c r="G143" s="254" t="s">
        <v>11</v>
      </c>
      <c r="H143" s="255"/>
      <c r="I143" s="256"/>
      <c r="J143" s="257" t="s">
        <v>3538</v>
      </c>
      <c r="K143" s="260"/>
      <c r="L143" s="931"/>
      <c r="HQ143" s="437"/>
      <c r="HR143" s="437"/>
      <c r="HS143" s="437"/>
      <c r="HT143" s="437"/>
      <c r="HU143" s="437"/>
      <c r="HV143" s="437"/>
      <c r="HW143" s="437"/>
      <c r="HX143" s="437"/>
      <c r="HY143" s="437"/>
      <c r="HZ143" s="437"/>
      <c r="IA143" s="437"/>
      <c r="IB143" s="437"/>
      <c r="IC143" s="437"/>
      <c r="ID143" s="437"/>
      <c r="IE143" s="437"/>
      <c r="IF143" s="437"/>
      <c r="IG143" s="437"/>
      <c r="IH143" s="437"/>
      <c r="II143" s="437"/>
      <c r="IJ143" s="437"/>
      <c r="IK143" s="437"/>
      <c r="IL143" s="437"/>
      <c r="IM143" s="437"/>
      <c r="IN143" s="437"/>
      <c r="IO143" s="437"/>
      <c r="IP143" s="437"/>
      <c r="IQ143" s="437"/>
      <c r="IR143" s="437"/>
      <c r="IS143" s="437"/>
      <c r="IT143" s="437"/>
      <c r="IU143" s="437"/>
    </row>
    <row r="144" spans="1:255" ht="16.5" customHeight="1">
      <c r="A144" s="742" t="s">
        <v>1238</v>
      </c>
      <c r="B144" s="253"/>
      <c r="C144" s="253" t="s">
        <v>23</v>
      </c>
      <c r="D144" s="211" t="s">
        <v>335</v>
      </c>
      <c r="E144" s="211" t="s">
        <v>344</v>
      </c>
      <c r="F144" s="259"/>
      <c r="G144" s="254" t="s">
        <v>11</v>
      </c>
      <c r="H144" s="255"/>
      <c r="I144" s="256"/>
      <c r="J144" s="261"/>
      <c r="K144" s="258" t="s">
        <v>3539</v>
      </c>
      <c r="L144" s="931"/>
      <c r="HQ144" s="437"/>
      <c r="HR144" s="437"/>
      <c r="HS144" s="437"/>
      <c r="HT144" s="437"/>
      <c r="HU144" s="437"/>
      <c r="HV144" s="437"/>
      <c r="HW144" s="437"/>
      <c r="HX144" s="437"/>
      <c r="HY144" s="437"/>
      <c r="HZ144" s="437"/>
      <c r="IA144" s="437"/>
      <c r="IB144" s="437"/>
      <c r="IC144" s="437"/>
      <c r="ID144" s="437"/>
      <c r="IE144" s="437"/>
      <c r="IF144" s="437"/>
      <c r="IG144" s="437"/>
      <c r="IH144" s="437"/>
      <c r="II144" s="437"/>
      <c r="IJ144" s="437"/>
      <c r="IK144" s="437"/>
      <c r="IL144" s="437"/>
      <c r="IM144" s="437"/>
      <c r="IN144" s="437"/>
      <c r="IO144" s="437"/>
      <c r="IP144" s="437"/>
      <c r="IQ144" s="437"/>
      <c r="IR144" s="437"/>
      <c r="IS144" s="437"/>
      <c r="IT144" s="437"/>
      <c r="IU144" s="437"/>
    </row>
    <row r="145" spans="1:255" ht="16.5" customHeight="1">
      <c r="A145" s="742" t="s">
        <v>1248</v>
      </c>
      <c r="B145" s="253"/>
      <c r="C145" s="253" t="s">
        <v>23</v>
      </c>
      <c r="D145" s="211" t="s">
        <v>335</v>
      </c>
      <c r="E145" s="211" t="s">
        <v>345</v>
      </c>
      <c r="F145" s="259"/>
      <c r="G145" s="254" t="s">
        <v>11</v>
      </c>
      <c r="H145" s="255"/>
      <c r="I145" s="256"/>
      <c r="J145" s="257" t="s">
        <v>3540</v>
      </c>
      <c r="K145" s="258" t="s">
        <v>3541</v>
      </c>
      <c r="L145" s="931"/>
      <c r="HQ145" s="437"/>
      <c r="HR145" s="437"/>
      <c r="HS145" s="437"/>
      <c r="HT145" s="437"/>
      <c r="HU145" s="437"/>
      <c r="HV145" s="437"/>
      <c r="HW145" s="437"/>
      <c r="HX145" s="437"/>
      <c r="HY145" s="437"/>
      <c r="HZ145" s="437"/>
      <c r="IA145" s="437"/>
      <c r="IB145" s="437"/>
      <c r="IC145" s="437"/>
      <c r="ID145" s="437"/>
      <c r="IE145" s="437"/>
      <c r="IF145" s="437"/>
      <c r="IG145" s="437"/>
      <c r="IH145" s="437"/>
      <c r="II145" s="437"/>
      <c r="IJ145" s="437"/>
      <c r="IK145" s="437"/>
      <c r="IL145" s="437"/>
      <c r="IM145" s="437"/>
      <c r="IN145" s="437"/>
      <c r="IO145" s="437"/>
      <c r="IP145" s="437"/>
      <c r="IQ145" s="437"/>
      <c r="IR145" s="437"/>
      <c r="IS145" s="437"/>
      <c r="IT145" s="437"/>
      <c r="IU145" s="437"/>
    </row>
    <row r="146" spans="1:255" ht="16.5" customHeight="1">
      <c r="A146" s="742" t="s">
        <v>1249</v>
      </c>
      <c r="B146" s="253"/>
      <c r="C146" s="253" t="s">
        <v>23</v>
      </c>
      <c r="D146" s="211" t="s">
        <v>335</v>
      </c>
      <c r="E146" s="211" t="s">
        <v>347</v>
      </c>
      <c r="F146" s="253" t="s">
        <v>348</v>
      </c>
      <c r="G146" s="254" t="s">
        <v>11</v>
      </c>
      <c r="H146" s="255"/>
      <c r="I146" s="256"/>
      <c r="J146" s="257" t="s">
        <v>3542</v>
      </c>
      <c r="K146" s="258"/>
      <c r="L146" s="931"/>
      <c r="HQ146" s="437"/>
      <c r="HR146" s="437"/>
      <c r="HS146" s="437"/>
      <c r="HT146" s="437"/>
      <c r="HU146" s="437"/>
      <c r="HV146" s="437"/>
      <c r="HW146" s="437"/>
      <c r="HX146" s="437"/>
      <c r="HY146" s="437"/>
      <c r="HZ146" s="437"/>
      <c r="IA146" s="437"/>
      <c r="IB146" s="437"/>
      <c r="IC146" s="437"/>
      <c r="ID146" s="437"/>
      <c r="IE146" s="437"/>
      <c r="IF146" s="437"/>
      <c r="IG146" s="437"/>
      <c r="IH146" s="437"/>
      <c r="II146" s="437"/>
      <c r="IJ146" s="437"/>
      <c r="IK146" s="437"/>
      <c r="IL146" s="437"/>
      <c r="IM146" s="437"/>
      <c r="IN146" s="437"/>
      <c r="IO146" s="437"/>
      <c r="IP146" s="437"/>
      <c r="IQ146" s="437"/>
      <c r="IR146" s="437"/>
      <c r="IS146" s="437"/>
      <c r="IT146" s="437"/>
      <c r="IU146" s="437"/>
    </row>
    <row r="147" spans="1:255" ht="16.5" customHeight="1">
      <c r="A147" s="742" t="s">
        <v>1250</v>
      </c>
      <c r="B147" s="253"/>
      <c r="C147" s="253" t="s">
        <v>23</v>
      </c>
      <c r="D147" s="211" t="s">
        <v>335</v>
      </c>
      <c r="E147" s="211" t="s">
        <v>350</v>
      </c>
      <c r="F147" s="253" t="s">
        <v>351</v>
      </c>
      <c r="G147" s="254" t="s">
        <v>11</v>
      </c>
      <c r="H147" s="255"/>
      <c r="I147" s="256"/>
      <c r="J147" s="257" t="s">
        <v>352</v>
      </c>
      <c r="K147" s="258"/>
      <c r="L147" s="931"/>
      <c r="HQ147" s="437"/>
      <c r="HR147" s="437"/>
      <c r="HS147" s="437"/>
      <c r="HT147" s="437"/>
      <c r="HU147" s="437"/>
      <c r="HV147" s="437"/>
      <c r="HW147" s="437"/>
      <c r="HX147" s="437"/>
      <c r="HY147" s="437"/>
      <c r="HZ147" s="437"/>
      <c r="IA147" s="437"/>
      <c r="IB147" s="437"/>
      <c r="IC147" s="437"/>
      <c r="ID147" s="437"/>
      <c r="IE147" s="437"/>
      <c r="IF147" s="437"/>
      <c r="IG147" s="437"/>
      <c r="IH147" s="437"/>
      <c r="II147" s="437"/>
      <c r="IJ147" s="437"/>
      <c r="IK147" s="437"/>
      <c r="IL147" s="437"/>
      <c r="IM147" s="437"/>
      <c r="IN147" s="437"/>
      <c r="IO147" s="437"/>
      <c r="IP147" s="437"/>
      <c r="IQ147" s="437"/>
      <c r="IR147" s="437"/>
      <c r="IS147" s="437"/>
      <c r="IT147" s="437"/>
      <c r="IU147" s="437"/>
    </row>
    <row r="148" spans="1:255" ht="16.5" customHeight="1">
      <c r="A148" s="742" t="s">
        <v>1251</v>
      </c>
      <c r="B148" s="253"/>
      <c r="C148" s="253" t="s">
        <v>23</v>
      </c>
      <c r="D148" s="211" t="s">
        <v>335</v>
      </c>
      <c r="E148" s="211" t="s">
        <v>353</v>
      </c>
      <c r="F148" s="253" t="s">
        <v>354</v>
      </c>
      <c r="G148" s="254" t="s">
        <v>11</v>
      </c>
      <c r="H148" s="255"/>
      <c r="I148" s="256"/>
      <c r="J148" s="257" t="s">
        <v>3542</v>
      </c>
      <c r="K148" s="258"/>
      <c r="L148" s="931"/>
      <c r="HQ148" s="437"/>
      <c r="HR148" s="437"/>
      <c r="HS148" s="437"/>
      <c r="HT148" s="437"/>
      <c r="HU148" s="437"/>
      <c r="HV148" s="437"/>
      <c r="HW148" s="437"/>
      <c r="HX148" s="437"/>
      <c r="HY148" s="437"/>
      <c r="HZ148" s="437"/>
      <c r="IA148" s="437"/>
      <c r="IB148" s="437"/>
      <c r="IC148" s="437"/>
      <c r="ID148" s="437"/>
      <c r="IE148" s="437"/>
      <c r="IF148" s="437"/>
      <c r="IG148" s="437"/>
      <c r="IH148" s="437"/>
      <c r="II148" s="437"/>
      <c r="IJ148" s="437"/>
      <c r="IK148" s="437"/>
      <c r="IL148" s="437"/>
      <c r="IM148" s="437"/>
      <c r="IN148" s="437"/>
      <c r="IO148" s="437"/>
      <c r="IP148" s="437"/>
      <c r="IQ148" s="437"/>
      <c r="IR148" s="437"/>
      <c r="IS148" s="437"/>
      <c r="IT148" s="437"/>
      <c r="IU148" s="437"/>
    </row>
    <row r="149" spans="1:255" ht="16.5" customHeight="1">
      <c r="A149" s="742" t="s">
        <v>1252</v>
      </c>
      <c r="B149" s="253"/>
      <c r="C149" s="253" t="s">
        <v>23</v>
      </c>
      <c r="D149" s="211" t="s">
        <v>335</v>
      </c>
      <c r="E149" s="211" t="s">
        <v>355</v>
      </c>
      <c r="F149" s="253" t="s">
        <v>348</v>
      </c>
      <c r="G149" s="254" t="s">
        <v>11</v>
      </c>
      <c r="H149" s="255"/>
      <c r="I149" s="256"/>
      <c r="J149" s="257" t="s">
        <v>356</v>
      </c>
      <c r="K149" s="258"/>
      <c r="L149" s="931"/>
      <c r="HQ149" s="437"/>
      <c r="HR149" s="437"/>
      <c r="HS149" s="437"/>
      <c r="HT149" s="437"/>
      <c r="HU149" s="437"/>
      <c r="HV149" s="437"/>
      <c r="HW149" s="437"/>
      <c r="HX149" s="437"/>
      <c r="HY149" s="437"/>
      <c r="HZ149" s="437"/>
      <c r="IA149" s="437"/>
      <c r="IB149" s="437"/>
      <c r="IC149" s="437"/>
      <c r="ID149" s="437"/>
      <c r="IE149" s="437"/>
      <c r="IF149" s="437"/>
      <c r="IG149" s="437"/>
      <c r="IH149" s="437"/>
      <c r="II149" s="437"/>
      <c r="IJ149" s="437"/>
      <c r="IK149" s="437"/>
      <c r="IL149" s="437"/>
      <c r="IM149" s="437"/>
      <c r="IN149" s="437"/>
      <c r="IO149" s="437"/>
      <c r="IP149" s="437"/>
      <c r="IQ149" s="437"/>
      <c r="IR149" s="437"/>
      <c r="IS149" s="437"/>
      <c r="IT149" s="437"/>
      <c r="IU149" s="437"/>
    </row>
    <row r="150" spans="1:255" ht="16.5" customHeight="1">
      <c r="A150" s="742" t="s">
        <v>1253</v>
      </c>
      <c r="B150" s="253"/>
      <c r="C150" s="253" t="s">
        <v>23</v>
      </c>
      <c r="D150" s="211" t="s">
        <v>335</v>
      </c>
      <c r="E150" s="211" t="s">
        <v>357</v>
      </c>
      <c r="F150" s="253" t="s">
        <v>358</v>
      </c>
      <c r="G150" s="254" t="s">
        <v>11</v>
      </c>
      <c r="H150" s="255"/>
      <c r="I150" s="256"/>
      <c r="J150" s="257" t="s">
        <v>3543</v>
      </c>
      <c r="K150" s="258"/>
      <c r="L150" s="931"/>
      <c r="HQ150" s="437"/>
      <c r="HR150" s="437"/>
      <c r="HS150" s="437"/>
      <c r="HT150" s="437"/>
      <c r="HU150" s="437"/>
      <c r="HV150" s="437"/>
      <c r="HW150" s="437"/>
      <c r="HX150" s="437"/>
      <c r="HY150" s="437"/>
      <c r="HZ150" s="437"/>
      <c r="IA150" s="437"/>
      <c r="IB150" s="437"/>
      <c r="IC150" s="437"/>
      <c r="ID150" s="437"/>
      <c r="IE150" s="437"/>
      <c r="IF150" s="437"/>
      <c r="IG150" s="437"/>
      <c r="IH150" s="437"/>
      <c r="II150" s="437"/>
      <c r="IJ150" s="437"/>
      <c r="IK150" s="437"/>
      <c r="IL150" s="437"/>
      <c r="IM150" s="437"/>
      <c r="IN150" s="437"/>
      <c r="IO150" s="437"/>
      <c r="IP150" s="437"/>
      <c r="IQ150" s="437"/>
      <c r="IR150" s="437"/>
      <c r="IS150" s="437"/>
      <c r="IT150" s="437"/>
      <c r="IU150" s="437"/>
    </row>
    <row r="151" spans="1:255" ht="16.5" customHeight="1">
      <c r="A151" s="742" t="s">
        <v>1254</v>
      </c>
      <c r="B151" s="253"/>
      <c r="C151" s="253" t="s">
        <v>23</v>
      </c>
      <c r="D151" s="211" t="s">
        <v>335</v>
      </c>
      <c r="E151" s="211" t="s">
        <v>360</v>
      </c>
      <c r="F151" s="253" t="s">
        <v>361</v>
      </c>
      <c r="G151" s="254" t="s">
        <v>11</v>
      </c>
      <c r="H151" s="255"/>
      <c r="I151" s="256"/>
      <c r="J151" s="257" t="s">
        <v>349</v>
      </c>
      <c r="K151" s="258"/>
      <c r="L151" s="931"/>
      <c r="HQ151" s="437"/>
      <c r="HR151" s="437"/>
      <c r="HS151" s="437"/>
      <c r="HT151" s="437"/>
      <c r="HU151" s="437"/>
      <c r="HV151" s="437"/>
      <c r="HW151" s="437"/>
      <c r="HX151" s="437"/>
      <c r="HY151" s="437"/>
      <c r="HZ151" s="437"/>
      <c r="IA151" s="437"/>
      <c r="IB151" s="437"/>
      <c r="IC151" s="437"/>
      <c r="ID151" s="437"/>
      <c r="IE151" s="437"/>
      <c r="IF151" s="437"/>
      <c r="IG151" s="437"/>
      <c r="IH151" s="437"/>
      <c r="II151" s="437"/>
      <c r="IJ151" s="437"/>
      <c r="IK151" s="437"/>
      <c r="IL151" s="437"/>
      <c r="IM151" s="437"/>
      <c r="IN151" s="437"/>
      <c r="IO151" s="437"/>
      <c r="IP151" s="437"/>
      <c r="IQ151" s="437"/>
      <c r="IR151" s="437"/>
      <c r="IS151" s="437"/>
      <c r="IT151" s="437"/>
      <c r="IU151" s="437"/>
    </row>
    <row r="152" spans="1:255" ht="16.5" customHeight="1">
      <c r="A152" s="742" t="s">
        <v>1255</v>
      </c>
      <c r="B152" s="253"/>
      <c r="C152" s="253" t="s">
        <v>23</v>
      </c>
      <c r="D152" s="211" t="s">
        <v>335</v>
      </c>
      <c r="E152" s="211" t="s">
        <v>362</v>
      </c>
      <c r="F152" s="253" t="s">
        <v>363</v>
      </c>
      <c r="G152" s="254" t="s">
        <v>11</v>
      </c>
      <c r="H152" s="255"/>
      <c r="I152" s="256"/>
      <c r="J152" s="262" t="s">
        <v>3544</v>
      </c>
      <c r="K152" s="258"/>
      <c r="L152" s="931"/>
      <c r="HQ152" s="437"/>
      <c r="HR152" s="437"/>
      <c r="HS152" s="437"/>
      <c r="HT152" s="437"/>
      <c r="HU152" s="437"/>
      <c r="HV152" s="437"/>
      <c r="HW152" s="437"/>
      <c r="HX152" s="437"/>
      <c r="HY152" s="437"/>
      <c r="HZ152" s="437"/>
      <c r="IA152" s="437"/>
      <c r="IB152" s="437"/>
      <c r="IC152" s="437"/>
      <c r="ID152" s="437"/>
      <c r="IE152" s="437"/>
      <c r="IF152" s="437"/>
      <c r="IG152" s="437"/>
      <c r="IH152" s="437"/>
      <c r="II152" s="437"/>
      <c r="IJ152" s="437"/>
      <c r="IK152" s="437"/>
      <c r="IL152" s="437"/>
      <c r="IM152" s="437"/>
      <c r="IN152" s="437"/>
      <c r="IO152" s="437"/>
      <c r="IP152" s="437"/>
      <c r="IQ152" s="437"/>
      <c r="IR152" s="437"/>
      <c r="IS152" s="437"/>
      <c r="IT152" s="437"/>
      <c r="IU152" s="437"/>
    </row>
    <row r="153" spans="1:255" ht="16.5" customHeight="1">
      <c r="A153" s="742" t="s">
        <v>1256</v>
      </c>
      <c r="B153" s="253"/>
      <c r="C153" s="253" t="s">
        <v>23</v>
      </c>
      <c r="D153" s="211" t="s">
        <v>335</v>
      </c>
      <c r="E153" s="211" t="s">
        <v>364</v>
      </c>
      <c r="F153" s="253" t="s">
        <v>365</v>
      </c>
      <c r="G153" s="254" t="s">
        <v>11</v>
      </c>
      <c r="H153" s="255"/>
      <c r="I153" s="256"/>
      <c r="J153" s="257" t="s">
        <v>366</v>
      </c>
      <c r="K153" s="258"/>
      <c r="L153" s="931"/>
      <c r="HQ153" s="437"/>
      <c r="HR153" s="437"/>
      <c r="HS153" s="437"/>
      <c r="HT153" s="437"/>
      <c r="HU153" s="437"/>
      <c r="HV153" s="437"/>
      <c r="HW153" s="437"/>
      <c r="HX153" s="437"/>
      <c r="HY153" s="437"/>
      <c r="HZ153" s="437"/>
      <c r="IA153" s="437"/>
      <c r="IB153" s="437"/>
      <c r="IC153" s="437"/>
      <c r="ID153" s="437"/>
      <c r="IE153" s="437"/>
      <c r="IF153" s="437"/>
      <c r="IG153" s="437"/>
      <c r="IH153" s="437"/>
      <c r="II153" s="437"/>
      <c r="IJ153" s="437"/>
      <c r="IK153" s="437"/>
      <c r="IL153" s="437"/>
      <c r="IM153" s="437"/>
      <c r="IN153" s="437"/>
      <c r="IO153" s="437"/>
      <c r="IP153" s="437"/>
      <c r="IQ153" s="437"/>
      <c r="IR153" s="437"/>
      <c r="IS153" s="437"/>
      <c r="IT153" s="437"/>
      <c r="IU153" s="437"/>
    </row>
    <row r="154" spans="1:255" ht="16.5" customHeight="1">
      <c r="A154" s="742" t="s">
        <v>1257</v>
      </c>
      <c r="B154" s="253"/>
      <c r="C154" s="253" t="s">
        <v>23</v>
      </c>
      <c r="D154" s="211" t="s">
        <v>335</v>
      </c>
      <c r="E154" s="211" t="s">
        <v>367</v>
      </c>
      <c r="F154" s="259"/>
      <c r="G154" s="254" t="s">
        <v>11</v>
      </c>
      <c r="H154" s="255"/>
      <c r="I154" s="256"/>
      <c r="J154" s="261"/>
      <c r="K154" s="258" t="s">
        <v>3545</v>
      </c>
      <c r="L154" s="931"/>
      <c r="HQ154" s="437"/>
      <c r="HR154" s="437"/>
      <c r="HS154" s="437"/>
      <c r="HT154" s="437"/>
      <c r="HU154" s="437"/>
      <c r="HV154" s="437"/>
      <c r="HW154" s="437"/>
      <c r="HX154" s="437"/>
      <c r="HY154" s="437"/>
      <c r="HZ154" s="437"/>
      <c r="IA154" s="437"/>
      <c r="IB154" s="437"/>
      <c r="IC154" s="437"/>
      <c r="ID154" s="437"/>
      <c r="IE154" s="437"/>
      <c r="IF154" s="437"/>
      <c r="IG154" s="437"/>
      <c r="IH154" s="437"/>
      <c r="II154" s="437"/>
      <c r="IJ154" s="437"/>
      <c r="IK154" s="437"/>
      <c r="IL154" s="437"/>
      <c r="IM154" s="437"/>
      <c r="IN154" s="437"/>
      <c r="IO154" s="437"/>
      <c r="IP154" s="437"/>
      <c r="IQ154" s="437"/>
      <c r="IR154" s="437"/>
      <c r="IS154" s="437"/>
      <c r="IT154" s="437"/>
      <c r="IU154" s="437"/>
    </row>
    <row r="155" spans="1:255" ht="16.5" customHeight="1">
      <c r="A155" s="742" t="s">
        <v>1258</v>
      </c>
      <c r="B155" s="253"/>
      <c r="C155" s="253" t="s">
        <v>23</v>
      </c>
      <c r="D155" s="211" t="s">
        <v>335</v>
      </c>
      <c r="E155" s="218" t="s">
        <v>368</v>
      </c>
      <c r="F155" s="259"/>
      <c r="G155" s="254" t="s">
        <v>11</v>
      </c>
      <c r="H155" s="255"/>
      <c r="I155" s="256"/>
      <c r="J155" s="263"/>
      <c r="K155" s="258" t="s">
        <v>3546</v>
      </c>
      <c r="L155" s="931"/>
      <c r="HQ155" s="437"/>
      <c r="HR155" s="437"/>
      <c r="HS155" s="437"/>
      <c r="HT155" s="437"/>
      <c r="HU155" s="437"/>
      <c r="HV155" s="437"/>
      <c r="HW155" s="437"/>
      <c r="HX155" s="437"/>
      <c r="HY155" s="437"/>
      <c r="HZ155" s="437"/>
      <c r="IA155" s="437"/>
      <c r="IB155" s="437"/>
      <c r="IC155" s="437"/>
      <c r="ID155" s="437"/>
      <c r="IE155" s="437"/>
      <c r="IF155" s="437"/>
      <c r="IG155" s="437"/>
      <c r="IH155" s="437"/>
      <c r="II155" s="437"/>
      <c r="IJ155" s="437"/>
      <c r="IK155" s="437"/>
      <c r="IL155" s="437"/>
      <c r="IM155" s="437"/>
      <c r="IN155" s="437"/>
      <c r="IO155" s="437"/>
      <c r="IP155" s="437"/>
      <c r="IQ155" s="437"/>
      <c r="IR155" s="437"/>
      <c r="IS155" s="437"/>
      <c r="IT155" s="437"/>
      <c r="IU155" s="437"/>
    </row>
    <row r="156" spans="1:255" ht="16.5" customHeight="1">
      <c r="A156" s="742" t="s">
        <v>1259</v>
      </c>
      <c r="B156" s="253"/>
      <c r="C156" s="253" t="s">
        <v>23</v>
      </c>
      <c r="D156" s="211" t="s">
        <v>335</v>
      </c>
      <c r="E156" s="218" t="s">
        <v>3547</v>
      </c>
      <c r="F156" s="259"/>
      <c r="G156" s="254" t="s">
        <v>11</v>
      </c>
      <c r="H156" s="255"/>
      <c r="I156" s="256"/>
      <c r="J156" s="257" t="s">
        <v>369</v>
      </c>
      <c r="K156" s="258" t="s">
        <v>3548</v>
      </c>
      <c r="L156" s="931"/>
      <c r="HQ156" s="437"/>
      <c r="HR156" s="437"/>
      <c r="HS156" s="437"/>
      <c r="HT156" s="437"/>
      <c r="HU156" s="437"/>
      <c r="HV156" s="437"/>
      <c r="HW156" s="437"/>
      <c r="HX156" s="437"/>
      <c r="HY156" s="437"/>
      <c r="HZ156" s="437"/>
      <c r="IA156" s="437"/>
      <c r="IB156" s="437"/>
      <c r="IC156" s="437"/>
      <c r="ID156" s="437"/>
      <c r="IE156" s="437"/>
      <c r="IF156" s="437"/>
      <c r="IG156" s="437"/>
      <c r="IH156" s="437"/>
      <c r="II156" s="437"/>
      <c r="IJ156" s="437"/>
      <c r="IK156" s="437"/>
      <c r="IL156" s="437"/>
      <c r="IM156" s="437"/>
      <c r="IN156" s="437"/>
      <c r="IO156" s="437"/>
      <c r="IP156" s="437"/>
      <c r="IQ156" s="437"/>
      <c r="IR156" s="437"/>
      <c r="IS156" s="437"/>
      <c r="IT156" s="437"/>
      <c r="IU156" s="437"/>
    </row>
    <row r="157" spans="1:255" ht="16.5" customHeight="1">
      <c r="A157" s="742" t="s">
        <v>1260</v>
      </c>
      <c r="B157" s="253"/>
      <c r="C157" s="253" t="s">
        <v>23</v>
      </c>
      <c r="D157" s="211" t="s">
        <v>335</v>
      </c>
      <c r="E157" s="218" t="s">
        <v>3549</v>
      </c>
      <c r="F157" s="259"/>
      <c r="G157" s="254" t="s">
        <v>11</v>
      </c>
      <c r="H157" s="255"/>
      <c r="I157" s="256"/>
      <c r="J157" s="257" t="s">
        <v>3550</v>
      </c>
      <c r="K157" s="258" t="s">
        <v>3551</v>
      </c>
      <c r="L157" s="931"/>
      <c r="HQ157" s="437"/>
      <c r="HR157" s="437"/>
      <c r="HS157" s="437"/>
      <c r="HT157" s="437"/>
      <c r="HU157" s="437"/>
      <c r="HV157" s="437"/>
      <c r="HW157" s="437"/>
      <c r="HX157" s="437"/>
      <c r="HY157" s="437"/>
      <c r="HZ157" s="437"/>
      <c r="IA157" s="437"/>
      <c r="IB157" s="437"/>
      <c r="IC157" s="437"/>
      <c r="ID157" s="437"/>
      <c r="IE157" s="437"/>
      <c r="IF157" s="437"/>
      <c r="IG157" s="437"/>
      <c r="IH157" s="437"/>
      <c r="II157" s="437"/>
      <c r="IJ157" s="437"/>
      <c r="IK157" s="437"/>
      <c r="IL157" s="437"/>
      <c r="IM157" s="437"/>
      <c r="IN157" s="437"/>
      <c r="IO157" s="437"/>
      <c r="IP157" s="437"/>
      <c r="IQ157" s="437"/>
      <c r="IR157" s="437"/>
      <c r="IS157" s="437"/>
      <c r="IT157" s="437"/>
      <c r="IU157" s="437"/>
    </row>
    <row r="158" spans="1:255" ht="16.5" customHeight="1">
      <c r="A158" s="742" t="s">
        <v>1261</v>
      </c>
      <c r="B158" s="253"/>
      <c r="C158" s="253" t="s">
        <v>23</v>
      </c>
      <c r="D158" s="211" t="s">
        <v>335</v>
      </c>
      <c r="E158" s="218" t="s">
        <v>3552</v>
      </c>
      <c r="F158" s="259"/>
      <c r="G158" s="254" t="s">
        <v>11</v>
      </c>
      <c r="H158" s="255"/>
      <c r="I158" s="256"/>
      <c r="J158" s="257" t="s">
        <v>3553</v>
      </c>
      <c r="K158" s="258" t="s">
        <v>3554</v>
      </c>
      <c r="L158" s="931"/>
      <c r="HQ158" s="437"/>
      <c r="HR158" s="437"/>
      <c r="HS158" s="437"/>
      <c r="HT158" s="437"/>
      <c r="HU158" s="437"/>
      <c r="HV158" s="437"/>
      <c r="HW158" s="437"/>
      <c r="HX158" s="437"/>
      <c r="HY158" s="437"/>
      <c r="HZ158" s="437"/>
      <c r="IA158" s="437"/>
      <c r="IB158" s="437"/>
      <c r="IC158" s="437"/>
      <c r="ID158" s="437"/>
      <c r="IE158" s="437"/>
      <c r="IF158" s="437"/>
      <c r="IG158" s="437"/>
      <c r="IH158" s="437"/>
      <c r="II158" s="437"/>
      <c r="IJ158" s="437"/>
      <c r="IK158" s="437"/>
      <c r="IL158" s="437"/>
      <c r="IM158" s="437"/>
      <c r="IN158" s="437"/>
      <c r="IO158" s="437"/>
      <c r="IP158" s="437"/>
      <c r="IQ158" s="437"/>
      <c r="IR158" s="437"/>
      <c r="IS158" s="437"/>
      <c r="IT158" s="437"/>
      <c r="IU158" s="437"/>
    </row>
    <row r="159" spans="1:255" ht="16.5" customHeight="1">
      <c r="A159" s="742" t="s">
        <v>1262</v>
      </c>
      <c r="B159" s="253"/>
      <c r="C159" s="253" t="s">
        <v>23</v>
      </c>
      <c r="D159" s="211" t="s">
        <v>335</v>
      </c>
      <c r="E159" s="218" t="s">
        <v>373</v>
      </c>
      <c r="F159" s="259"/>
      <c r="G159" s="254" t="s">
        <v>11</v>
      </c>
      <c r="H159" s="255"/>
      <c r="I159" s="256"/>
      <c r="J159" s="257" t="s">
        <v>374</v>
      </c>
      <c r="K159" s="258"/>
      <c r="L159" s="931"/>
      <c r="HQ159" s="437"/>
      <c r="HR159" s="437"/>
      <c r="HS159" s="437"/>
      <c r="HT159" s="437"/>
      <c r="HU159" s="437"/>
      <c r="HV159" s="437"/>
      <c r="HW159" s="437"/>
      <c r="HX159" s="437"/>
      <c r="HY159" s="437"/>
      <c r="HZ159" s="437"/>
      <c r="IA159" s="437"/>
      <c r="IB159" s="437"/>
      <c r="IC159" s="437"/>
      <c r="ID159" s="437"/>
      <c r="IE159" s="437"/>
      <c r="IF159" s="437"/>
      <c r="IG159" s="437"/>
      <c r="IH159" s="437"/>
      <c r="II159" s="437"/>
      <c r="IJ159" s="437"/>
      <c r="IK159" s="437"/>
      <c r="IL159" s="437"/>
      <c r="IM159" s="437"/>
      <c r="IN159" s="437"/>
      <c r="IO159" s="437"/>
      <c r="IP159" s="437"/>
      <c r="IQ159" s="437"/>
      <c r="IR159" s="437"/>
      <c r="IS159" s="437"/>
      <c r="IT159" s="437"/>
      <c r="IU159" s="437"/>
    </row>
    <row r="160" spans="1:255" ht="16.5" customHeight="1">
      <c r="A160" s="742" t="s">
        <v>1263</v>
      </c>
      <c r="B160" s="253"/>
      <c r="C160" s="253" t="s">
        <v>23</v>
      </c>
      <c r="D160" s="211" t="s">
        <v>335</v>
      </c>
      <c r="E160" s="218" t="s">
        <v>375</v>
      </c>
      <c r="F160" s="259"/>
      <c r="G160" s="254" t="s">
        <v>11</v>
      </c>
      <c r="H160" s="255"/>
      <c r="I160" s="256"/>
      <c r="J160" s="263"/>
      <c r="K160" s="258" t="s">
        <v>3555</v>
      </c>
      <c r="L160" s="931"/>
      <c r="HQ160" s="437"/>
      <c r="HR160" s="437"/>
      <c r="HS160" s="437"/>
      <c r="HT160" s="437"/>
      <c r="HU160" s="437"/>
      <c r="HV160" s="437"/>
      <c r="HW160" s="437"/>
      <c r="HX160" s="437"/>
      <c r="HY160" s="437"/>
      <c r="HZ160" s="437"/>
      <c r="IA160" s="437"/>
      <c r="IB160" s="437"/>
      <c r="IC160" s="437"/>
      <c r="ID160" s="437"/>
      <c r="IE160" s="437"/>
      <c r="IF160" s="437"/>
      <c r="IG160" s="437"/>
      <c r="IH160" s="437"/>
      <c r="II160" s="437"/>
      <c r="IJ160" s="437"/>
      <c r="IK160" s="437"/>
      <c r="IL160" s="437"/>
      <c r="IM160" s="437"/>
      <c r="IN160" s="437"/>
      <c r="IO160" s="437"/>
      <c r="IP160" s="437"/>
      <c r="IQ160" s="437"/>
      <c r="IR160" s="437"/>
      <c r="IS160" s="437"/>
      <c r="IT160" s="437"/>
      <c r="IU160" s="437"/>
    </row>
    <row r="161" spans="1:255" ht="16.5" customHeight="1">
      <c r="A161" s="742" t="s">
        <v>1264</v>
      </c>
      <c r="B161" s="253"/>
      <c r="C161" s="253" t="s">
        <v>23</v>
      </c>
      <c r="D161" s="211" t="s">
        <v>335</v>
      </c>
      <c r="E161" s="218" t="s">
        <v>376</v>
      </c>
      <c r="F161" s="253" t="s">
        <v>377</v>
      </c>
      <c r="G161" s="254" t="s">
        <v>11</v>
      </c>
      <c r="H161" s="255"/>
      <c r="I161" s="256"/>
      <c r="J161" s="257" t="s">
        <v>378</v>
      </c>
      <c r="K161" s="258" t="s">
        <v>3556</v>
      </c>
      <c r="L161" s="931"/>
      <c r="HQ161" s="437"/>
      <c r="HR161" s="437"/>
      <c r="HS161" s="437"/>
      <c r="HT161" s="437"/>
      <c r="HU161" s="437"/>
      <c r="HV161" s="437"/>
      <c r="HW161" s="437"/>
      <c r="HX161" s="437"/>
      <c r="HY161" s="437"/>
      <c r="HZ161" s="437"/>
      <c r="IA161" s="437"/>
      <c r="IB161" s="437"/>
      <c r="IC161" s="437"/>
      <c r="ID161" s="437"/>
      <c r="IE161" s="437"/>
      <c r="IF161" s="437"/>
      <c r="IG161" s="437"/>
      <c r="IH161" s="437"/>
      <c r="II161" s="437"/>
      <c r="IJ161" s="437"/>
      <c r="IK161" s="437"/>
      <c r="IL161" s="437"/>
      <c r="IM161" s="437"/>
      <c r="IN161" s="437"/>
      <c r="IO161" s="437"/>
      <c r="IP161" s="437"/>
      <c r="IQ161" s="437"/>
      <c r="IR161" s="437"/>
      <c r="IS161" s="437"/>
      <c r="IT161" s="437"/>
      <c r="IU161" s="437"/>
    </row>
    <row r="162" spans="1:255" ht="16.5" customHeight="1">
      <c r="A162" s="742" t="s">
        <v>1265</v>
      </c>
      <c r="B162" s="253"/>
      <c r="C162" s="253" t="s">
        <v>23</v>
      </c>
      <c r="D162" s="211" t="s">
        <v>335</v>
      </c>
      <c r="E162" s="218" t="s">
        <v>379</v>
      </c>
      <c r="F162" s="259"/>
      <c r="G162" s="254" t="s">
        <v>11</v>
      </c>
      <c r="H162" s="255"/>
      <c r="I162" s="256"/>
      <c r="J162" s="261"/>
      <c r="K162" s="258" t="s">
        <v>3557</v>
      </c>
      <c r="L162" s="931"/>
      <c r="HQ162" s="437"/>
      <c r="HR162" s="437"/>
      <c r="HS162" s="437"/>
      <c r="HT162" s="437"/>
      <c r="HU162" s="437"/>
      <c r="HV162" s="437"/>
      <c r="HW162" s="437"/>
      <c r="HX162" s="437"/>
      <c r="HY162" s="437"/>
      <c r="HZ162" s="437"/>
      <c r="IA162" s="437"/>
      <c r="IB162" s="437"/>
      <c r="IC162" s="437"/>
      <c r="ID162" s="437"/>
      <c r="IE162" s="437"/>
      <c r="IF162" s="437"/>
      <c r="IG162" s="437"/>
      <c r="IH162" s="437"/>
      <c r="II162" s="437"/>
      <c r="IJ162" s="437"/>
      <c r="IK162" s="437"/>
      <c r="IL162" s="437"/>
      <c r="IM162" s="437"/>
      <c r="IN162" s="437"/>
      <c r="IO162" s="437"/>
      <c r="IP162" s="437"/>
      <c r="IQ162" s="437"/>
      <c r="IR162" s="437"/>
      <c r="IS162" s="437"/>
      <c r="IT162" s="437"/>
      <c r="IU162" s="437"/>
    </row>
    <row r="163" spans="1:255" ht="16.5" customHeight="1">
      <c r="A163" s="742" t="s">
        <v>1266</v>
      </c>
      <c r="B163" s="253"/>
      <c r="C163" s="253" t="s">
        <v>23</v>
      </c>
      <c r="D163" s="211" t="s">
        <v>335</v>
      </c>
      <c r="E163" s="218" t="s">
        <v>380</v>
      </c>
      <c r="F163" s="253" t="s">
        <v>381</v>
      </c>
      <c r="G163" s="254" t="s">
        <v>11</v>
      </c>
      <c r="H163" s="255"/>
      <c r="I163" s="256"/>
      <c r="J163" s="257" t="s">
        <v>3558</v>
      </c>
      <c r="K163" s="258" t="s">
        <v>3559</v>
      </c>
      <c r="L163" s="931"/>
      <c r="HQ163" s="437"/>
      <c r="HR163" s="437"/>
      <c r="HS163" s="437"/>
      <c r="HT163" s="437"/>
      <c r="HU163" s="437"/>
      <c r="HV163" s="437"/>
      <c r="HW163" s="437"/>
      <c r="HX163" s="437"/>
      <c r="HY163" s="437"/>
      <c r="HZ163" s="437"/>
      <c r="IA163" s="437"/>
      <c r="IB163" s="437"/>
      <c r="IC163" s="437"/>
      <c r="ID163" s="437"/>
      <c r="IE163" s="437"/>
      <c r="IF163" s="437"/>
      <c r="IG163" s="437"/>
      <c r="IH163" s="437"/>
      <c r="II163" s="437"/>
      <c r="IJ163" s="437"/>
      <c r="IK163" s="437"/>
      <c r="IL163" s="437"/>
      <c r="IM163" s="437"/>
      <c r="IN163" s="437"/>
      <c r="IO163" s="437"/>
      <c r="IP163" s="437"/>
      <c r="IQ163" s="437"/>
      <c r="IR163" s="437"/>
      <c r="IS163" s="437"/>
      <c r="IT163" s="437"/>
      <c r="IU163" s="437"/>
    </row>
    <row r="164" spans="1:255" ht="16.5" customHeight="1">
      <c r="A164" s="742" t="s">
        <v>1267</v>
      </c>
      <c r="B164" s="253"/>
      <c r="C164" s="253" t="s">
        <v>23</v>
      </c>
      <c r="D164" s="211" t="s">
        <v>335</v>
      </c>
      <c r="E164" s="218" t="s">
        <v>383</v>
      </c>
      <c r="F164" s="253" t="s">
        <v>384</v>
      </c>
      <c r="G164" s="254" t="s">
        <v>11</v>
      </c>
      <c r="H164" s="255"/>
      <c r="I164" s="256"/>
      <c r="J164" s="257" t="s">
        <v>3560</v>
      </c>
      <c r="K164" s="258" t="s">
        <v>3561</v>
      </c>
      <c r="L164" s="931"/>
      <c r="HQ164" s="437"/>
      <c r="HR164" s="437"/>
      <c r="HS164" s="437"/>
      <c r="HT164" s="437"/>
      <c r="HU164" s="437"/>
      <c r="HV164" s="437"/>
      <c r="HW164" s="437"/>
      <c r="HX164" s="437"/>
      <c r="HY164" s="437"/>
      <c r="HZ164" s="437"/>
      <c r="IA164" s="437"/>
      <c r="IB164" s="437"/>
      <c r="IC164" s="437"/>
      <c r="ID164" s="437"/>
      <c r="IE164" s="437"/>
      <c r="IF164" s="437"/>
      <c r="IG164" s="437"/>
      <c r="IH164" s="437"/>
      <c r="II164" s="437"/>
      <c r="IJ164" s="437"/>
      <c r="IK164" s="437"/>
      <c r="IL164" s="437"/>
      <c r="IM164" s="437"/>
      <c r="IN164" s="437"/>
      <c r="IO164" s="437"/>
      <c r="IP164" s="437"/>
      <c r="IQ164" s="437"/>
      <c r="IR164" s="437"/>
      <c r="IS164" s="437"/>
      <c r="IT164" s="437"/>
      <c r="IU164" s="437"/>
    </row>
    <row r="165" spans="1:255" ht="16.5" customHeight="1">
      <c r="A165" s="742" t="s">
        <v>1268</v>
      </c>
      <c r="B165" s="253"/>
      <c r="C165" s="253" t="s">
        <v>23</v>
      </c>
      <c r="D165" s="211" t="s">
        <v>335</v>
      </c>
      <c r="E165" s="218" t="s">
        <v>3562</v>
      </c>
      <c r="F165" s="253" t="s">
        <v>3563</v>
      </c>
      <c r="G165" s="254" t="s">
        <v>11</v>
      </c>
      <c r="H165" s="255"/>
      <c r="I165" s="256"/>
      <c r="J165" s="257" t="s">
        <v>382</v>
      </c>
      <c r="K165" s="258" t="s">
        <v>3564</v>
      </c>
      <c r="L165" s="931"/>
      <c r="HQ165" s="437"/>
      <c r="HR165" s="437"/>
      <c r="HS165" s="437"/>
      <c r="HT165" s="437"/>
      <c r="HU165" s="437"/>
      <c r="HV165" s="437"/>
      <c r="HW165" s="437"/>
      <c r="HX165" s="437"/>
      <c r="HY165" s="437"/>
      <c r="HZ165" s="437"/>
      <c r="IA165" s="437"/>
      <c r="IB165" s="437"/>
      <c r="IC165" s="437"/>
      <c r="ID165" s="437"/>
      <c r="IE165" s="437"/>
      <c r="IF165" s="437"/>
      <c r="IG165" s="437"/>
      <c r="IH165" s="437"/>
      <c r="II165" s="437"/>
      <c r="IJ165" s="437"/>
      <c r="IK165" s="437"/>
      <c r="IL165" s="437"/>
      <c r="IM165" s="437"/>
      <c r="IN165" s="437"/>
      <c r="IO165" s="437"/>
      <c r="IP165" s="437"/>
      <c r="IQ165" s="437"/>
      <c r="IR165" s="437"/>
      <c r="IS165" s="437"/>
      <c r="IT165" s="437"/>
      <c r="IU165" s="437"/>
    </row>
    <row r="166" spans="1:255" ht="16.5" customHeight="1">
      <c r="A166" s="742" t="s">
        <v>1269</v>
      </c>
      <c r="B166" s="253"/>
      <c r="C166" s="253" t="s">
        <v>23</v>
      </c>
      <c r="D166" s="211" t="s">
        <v>335</v>
      </c>
      <c r="E166" s="218" t="s">
        <v>387</v>
      </c>
      <c r="F166" s="264"/>
      <c r="G166" s="254" t="s">
        <v>11</v>
      </c>
      <c r="H166" s="265"/>
      <c r="I166" s="256"/>
      <c r="J166" s="263"/>
      <c r="K166" s="266" t="s">
        <v>3565</v>
      </c>
      <c r="L166" s="931"/>
      <c r="HQ166" s="437"/>
      <c r="HR166" s="437"/>
      <c r="HS166" s="437"/>
      <c r="HT166" s="437"/>
      <c r="HU166" s="437"/>
      <c r="HV166" s="437"/>
      <c r="HW166" s="437"/>
      <c r="HX166" s="437"/>
      <c r="HY166" s="437"/>
      <c r="HZ166" s="437"/>
      <c r="IA166" s="437"/>
      <c r="IB166" s="437"/>
      <c r="IC166" s="437"/>
      <c r="ID166" s="437"/>
      <c r="IE166" s="437"/>
      <c r="IF166" s="437"/>
      <c r="IG166" s="437"/>
      <c r="IH166" s="437"/>
      <c r="II166" s="437"/>
      <c r="IJ166" s="437"/>
      <c r="IK166" s="437"/>
      <c r="IL166" s="437"/>
      <c r="IM166" s="437"/>
      <c r="IN166" s="437"/>
      <c r="IO166" s="437"/>
      <c r="IP166" s="437"/>
      <c r="IQ166" s="437"/>
      <c r="IR166" s="437"/>
      <c r="IS166" s="437"/>
      <c r="IT166" s="437"/>
      <c r="IU166" s="437"/>
    </row>
    <row r="167" spans="1:255" ht="16.5" customHeight="1">
      <c r="A167" s="742" t="s">
        <v>1270</v>
      </c>
      <c r="B167" s="253"/>
      <c r="C167" s="253" t="s">
        <v>23</v>
      </c>
      <c r="D167" s="211" t="s">
        <v>335</v>
      </c>
      <c r="E167" s="218" t="s">
        <v>388</v>
      </c>
      <c r="F167" s="259"/>
      <c r="G167" s="254" t="s">
        <v>11</v>
      </c>
      <c r="H167" s="255"/>
      <c r="I167" s="256"/>
      <c r="J167" s="263"/>
      <c r="K167" s="258" t="s">
        <v>3566</v>
      </c>
      <c r="L167" s="931"/>
      <c r="HQ167" s="437"/>
      <c r="HR167" s="437"/>
      <c r="HS167" s="437"/>
      <c r="HT167" s="437"/>
      <c r="HU167" s="437"/>
      <c r="HV167" s="437"/>
      <c r="HW167" s="437"/>
      <c r="HX167" s="437"/>
      <c r="HY167" s="437"/>
      <c r="HZ167" s="437"/>
      <c r="IA167" s="437"/>
      <c r="IB167" s="437"/>
      <c r="IC167" s="437"/>
      <c r="ID167" s="437"/>
      <c r="IE167" s="437"/>
      <c r="IF167" s="437"/>
      <c r="IG167" s="437"/>
      <c r="IH167" s="437"/>
      <c r="II167" s="437"/>
      <c r="IJ167" s="437"/>
      <c r="IK167" s="437"/>
      <c r="IL167" s="437"/>
      <c r="IM167" s="437"/>
      <c r="IN167" s="437"/>
      <c r="IO167" s="437"/>
      <c r="IP167" s="437"/>
      <c r="IQ167" s="437"/>
      <c r="IR167" s="437"/>
      <c r="IS167" s="437"/>
      <c r="IT167" s="437"/>
      <c r="IU167" s="437"/>
    </row>
    <row r="168" spans="1:255" ht="16.5" customHeight="1">
      <c r="A168" s="742" t="s">
        <v>1271</v>
      </c>
      <c r="B168" s="253"/>
      <c r="C168" s="253" t="s">
        <v>23</v>
      </c>
      <c r="D168" s="211" t="s">
        <v>335</v>
      </c>
      <c r="E168" s="218" t="s">
        <v>389</v>
      </c>
      <c r="F168" s="259"/>
      <c r="G168" s="254" t="s">
        <v>11</v>
      </c>
      <c r="H168" s="255"/>
      <c r="I168" s="256"/>
      <c r="J168" s="263"/>
      <c r="K168" s="258" t="s">
        <v>3567</v>
      </c>
      <c r="L168" s="931"/>
      <c r="HQ168" s="437"/>
      <c r="HR168" s="437"/>
      <c r="HS168" s="437"/>
      <c r="HT168" s="437"/>
      <c r="HU168" s="437"/>
      <c r="HV168" s="437"/>
      <c r="HW168" s="437"/>
      <c r="HX168" s="437"/>
      <c r="HY168" s="437"/>
      <c r="HZ168" s="437"/>
      <c r="IA168" s="437"/>
      <c r="IB168" s="437"/>
      <c r="IC168" s="437"/>
      <c r="ID168" s="437"/>
      <c r="IE168" s="437"/>
      <c r="IF168" s="437"/>
      <c r="IG168" s="437"/>
      <c r="IH168" s="437"/>
      <c r="II168" s="437"/>
      <c r="IJ168" s="437"/>
      <c r="IK168" s="437"/>
      <c r="IL168" s="437"/>
      <c r="IM168" s="437"/>
      <c r="IN168" s="437"/>
      <c r="IO168" s="437"/>
      <c r="IP168" s="437"/>
      <c r="IQ168" s="437"/>
      <c r="IR168" s="437"/>
      <c r="IS168" s="437"/>
      <c r="IT168" s="437"/>
      <c r="IU168" s="437"/>
    </row>
    <row r="169" spans="1:255" ht="16.5" customHeight="1">
      <c r="A169" s="742" t="s">
        <v>1272</v>
      </c>
      <c r="B169" s="253"/>
      <c r="C169" s="253" t="s">
        <v>23</v>
      </c>
      <c r="D169" s="211" t="s">
        <v>335</v>
      </c>
      <c r="E169" s="218" t="s">
        <v>390</v>
      </c>
      <c r="F169" s="259"/>
      <c r="G169" s="254" t="s">
        <v>11</v>
      </c>
      <c r="H169" s="255"/>
      <c r="I169" s="256"/>
      <c r="J169" s="257" t="s">
        <v>3568</v>
      </c>
      <c r="K169" s="258" t="s">
        <v>3569</v>
      </c>
      <c r="L169" s="931"/>
      <c r="HQ169" s="437"/>
      <c r="HR169" s="437"/>
      <c r="HS169" s="437"/>
      <c r="HT169" s="437"/>
      <c r="HU169" s="437"/>
      <c r="HV169" s="437"/>
      <c r="HW169" s="437"/>
      <c r="HX169" s="437"/>
      <c r="HY169" s="437"/>
      <c r="HZ169" s="437"/>
      <c r="IA169" s="437"/>
      <c r="IB169" s="437"/>
      <c r="IC169" s="437"/>
      <c r="ID169" s="437"/>
      <c r="IE169" s="437"/>
      <c r="IF169" s="437"/>
      <c r="IG169" s="437"/>
      <c r="IH169" s="437"/>
      <c r="II169" s="437"/>
      <c r="IJ169" s="437"/>
      <c r="IK169" s="437"/>
      <c r="IL169" s="437"/>
      <c r="IM169" s="437"/>
      <c r="IN169" s="437"/>
      <c r="IO169" s="437"/>
      <c r="IP169" s="437"/>
      <c r="IQ169" s="437"/>
      <c r="IR169" s="437"/>
      <c r="IS169" s="437"/>
      <c r="IT169" s="437"/>
      <c r="IU169" s="437"/>
    </row>
    <row r="170" spans="1:255" ht="15.75" customHeight="1">
      <c r="A170" s="742" t="s">
        <v>1573</v>
      </c>
      <c r="B170" s="253"/>
      <c r="C170" s="253" t="s">
        <v>23</v>
      </c>
      <c r="D170" s="211" t="s">
        <v>335</v>
      </c>
      <c r="E170" s="218" t="s">
        <v>391</v>
      </c>
      <c r="F170" s="259"/>
      <c r="G170" s="254" t="s">
        <v>11</v>
      </c>
      <c r="H170" s="255"/>
      <c r="I170" s="256"/>
      <c r="J170" s="257" t="s">
        <v>3570</v>
      </c>
      <c r="K170" s="258" t="s">
        <v>3571</v>
      </c>
      <c r="L170" s="931"/>
      <c r="HQ170" s="437"/>
      <c r="HR170" s="437"/>
      <c r="HS170" s="437"/>
      <c r="HT170" s="437"/>
      <c r="HU170" s="437"/>
      <c r="HV170" s="437"/>
      <c r="HW170" s="437"/>
      <c r="HX170" s="437"/>
      <c r="HY170" s="437"/>
      <c r="HZ170" s="437"/>
      <c r="IA170" s="437"/>
      <c r="IB170" s="437"/>
      <c r="IC170" s="437"/>
      <c r="ID170" s="437"/>
      <c r="IE170" s="437"/>
      <c r="IF170" s="437"/>
      <c r="IG170" s="437"/>
      <c r="IH170" s="437"/>
      <c r="II170" s="437"/>
      <c r="IJ170" s="437"/>
      <c r="IK170" s="437"/>
      <c r="IL170" s="437"/>
      <c r="IM170" s="437"/>
      <c r="IN170" s="437"/>
      <c r="IO170" s="437"/>
      <c r="IP170" s="437"/>
      <c r="IQ170" s="437"/>
      <c r="IR170" s="437"/>
      <c r="IS170" s="437"/>
      <c r="IT170" s="437"/>
      <c r="IU170" s="437"/>
    </row>
    <row r="171" spans="1:255" ht="16.5" customHeight="1">
      <c r="A171" s="742" t="s">
        <v>1574</v>
      </c>
      <c r="B171" s="253"/>
      <c r="C171" s="253" t="s">
        <v>23</v>
      </c>
      <c r="D171" s="211" t="s">
        <v>335</v>
      </c>
      <c r="E171" s="211" t="s">
        <v>3572</v>
      </c>
      <c r="F171" s="259"/>
      <c r="G171" s="254" t="s">
        <v>11</v>
      </c>
      <c r="H171" s="255"/>
      <c r="I171" s="256"/>
      <c r="J171" s="257" t="s">
        <v>3573</v>
      </c>
      <c r="K171" s="258" t="s">
        <v>3574</v>
      </c>
      <c r="L171" s="931"/>
      <c r="HQ171" s="437"/>
      <c r="HR171" s="437"/>
      <c r="HS171" s="437"/>
      <c r="HT171" s="437"/>
      <c r="HU171" s="437"/>
      <c r="HV171" s="437"/>
      <c r="HW171" s="437"/>
      <c r="HX171" s="437"/>
      <c r="HY171" s="437"/>
      <c r="HZ171" s="437"/>
      <c r="IA171" s="437"/>
      <c r="IB171" s="437"/>
      <c r="IC171" s="437"/>
      <c r="ID171" s="437"/>
      <c r="IE171" s="437"/>
      <c r="IF171" s="437"/>
      <c r="IG171" s="437"/>
      <c r="IH171" s="437"/>
      <c r="II171" s="437"/>
      <c r="IJ171" s="437"/>
      <c r="IK171" s="437"/>
      <c r="IL171" s="437"/>
      <c r="IM171" s="437"/>
      <c r="IN171" s="437"/>
      <c r="IO171" s="437"/>
      <c r="IP171" s="437"/>
      <c r="IQ171" s="437"/>
      <c r="IR171" s="437"/>
      <c r="IS171" s="437"/>
      <c r="IT171" s="437"/>
      <c r="IU171" s="437"/>
    </row>
    <row r="172" spans="1:255" ht="16.5" customHeight="1">
      <c r="A172" s="742" t="s">
        <v>1575</v>
      </c>
      <c r="B172" s="253"/>
      <c r="C172" s="253" t="s">
        <v>23</v>
      </c>
      <c r="D172" s="211" t="s">
        <v>335</v>
      </c>
      <c r="E172" s="211" t="s">
        <v>3575</v>
      </c>
      <c r="F172" s="211"/>
      <c r="G172" s="254" t="s">
        <v>11</v>
      </c>
      <c r="H172" s="255"/>
      <c r="I172" s="256"/>
      <c r="J172" s="257" t="s">
        <v>3183</v>
      </c>
      <c r="K172" s="258"/>
      <c r="L172" s="931"/>
      <c r="HQ172" s="437"/>
      <c r="HR172" s="437"/>
      <c r="HS172" s="437"/>
      <c r="HT172" s="437"/>
      <c r="HU172" s="437"/>
      <c r="HV172" s="437"/>
      <c r="HW172" s="437"/>
      <c r="HX172" s="437"/>
      <c r="HY172" s="437"/>
      <c r="HZ172" s="437"/>
      <c r="IA172" s="437"/>
      <c r="IB172" s="437"/>
      <c r="IC172" s="437"/>
      <c r="ID172" s="437"/>
      <c r="IE172" s="437"/>
      <c r="IF172" s="437"/>
      <c r="IG172" s="437"/>
      <c r="IH172" s="437"/>
      <c r="II172" s="437"/>
      <c r="IJ172" s="437"/>
      <c r="IK172" s="437"/>
      <c r="IL172" s="437"/>
      <c r="IM172" s="437"/>
      <c r="IN172" s="437"/>
      <c r="IO172" s="437"/>
      <c r="IP172" s="437"/>
      <c r="IQ172" s="437"/>
      <c r="IR172" s="437"/>
      <c r="IS172" s="437"/>
      <c r="IT172" s="437"/>
      <c r="IU172" s="437"/>
    </row>
    <row r="173" spans="1:255" ht="16.5" customHeight="1">
      <c r="A173" s="742" t="s">
        <v>1273</v>
      </c>
      <c r="B173" s="253"/>
      <c r="C173" s="253" t="s">
        <v>23</v>
      </c>
      <c r="D173" s="211" t="s">
        <v>407</v>
      </c>
      <c r="E173" s="211" t="s">
        <v>3576</v>
      </c>
      <c r="F173" s="211"/>
      <c r="G173" s="254" t="s">
        <v>11</v>
      </c>
      <c r="H173" s="259"/>
      <c r="I173" s="259"/>
      <c r="J173" s="256"/>
      <c r="K173" s="919" t="s">
        <v>3577</v>
      </c>
      <c r="L173" s="920" t="s">
        <v>3578</v>
      </c>
    </row>
    <row r="174" spans="1:255" ht="16.5" customHeight="1">
      <c r="A174" s="742" t="s">
        <v>1274</v>
      </c>
      <c r="B174" s="253"/>
      <c r="C174" s="253" t="s">
        <v>23</v>
      </c>
      <c r="D174" s="211" t="s">
        <v>407</v>
      </c>
      <c r="E174" s="211" t="s">
        <v>3579</v>
      </c>
      <c r="F174" s="253" t="s">
        <v>408</v>
      </c>
      <c r="G174" s="254" t="s">
        <v>11</v>
      </c>
      <c r="H174" s="259"/>
      <c r="I174" s="259"/>
      <c r="J174" s="256"/>
      <c r="K174" s="919"/>
      <c r="L174" s="921"/>
    </row>
    <row r="175" spans="1:255" ht="16.5" customHeight="1">
      <c r="A175" s="742" t="s">
        <v>1275</v>
      </c>
      <c r="B175" s="253"/>
      <c r="C175" s="253" t="s">
        <v>23</v>
      </c>
      <c r="D175" s="211" t="s">
        <v>407</v>
      </c>
      <c r="E175" s="211" t="s">
        <v>3580</v>
      </c>
      <c r="F175" s="253" t="s">
        <v>408</v>
      </c>
      <c r="G175" s="254" t="s">
        <v>11</v>
      </c>
      <c r="H175" s="259"/>
      <c r="I175" s="259"/>
      <c r="J175" s="256"/>
      <c r="K175" s="919"/>
      <c r="L175" s="921"/>
    </row>
    <row r="176" spans="1:255" ht="16.5" customHeight="1">
      <c r="A176" s="742" t="s">
        <v>1276</v>
      </c>
      <c r="B176" s="253"/>
      <c r="C176" s="253" t="s">
        <v>23</v>
      </c>
      <c r="D176" s="211" t="s">
        <v>407</v>
      </c>
      <c r="E176" s="211" t="s">
        <v>3581</v>
      </c>
      <c r="F176" s="253" t="s">
        <v>408</v>
      </c>
      <c r="G176" s="254" t="s">
        <v>11</v>
      </c>
      <c r="H176" s="259"/>
      <c r="I176" s="259"/>
      <c r="J176" s="256"/>
      <c r="K176" s="919"/>
      <c r="L176" s="921"/>
    </row>
    <row r="177" spans="1:255" ht="16.5" customHeight="1">
      <c r="A177" s="742" t="s">
        <v>1277</v>
      </c>
      <c r="B177" s="253"/>
      <c r="C177" s="253" t="s">
        <v>23</v>
      </c>
      <c r="D177" s="211" t="s">
        <v>407</v>
      </c>
      <c r="E177" s="211" t="s">
        <v>3582</v>
      </c>
      <c r="F177" s="253" t="s">
        <v>408</v>
      </c>
      <c r="G177" s="254" t="s">
        <v>11</v>
      </c>
      <c r="H177" s="259"/>
      <c r="I177" s="259"/>
      <c r="J177" s="256"/>
      <c r="K177" s="919"/>
      <c r="L177" s="921"/>
    </row>
    <row r="178" spans="1:255" ht="16.5" customHeight="1">
      <c r="A178" s="742" t="s">
        <v>1278</v>
      </c>
      <c r="B178" s="253"/>
      <c r="C178" s="253" t="s">
        <v>23</v>
      </c>
      <c r="D178" s="211" t="s">
        <v>407</v>
      </c>
      <c r="E178" s="211" t="s">
        <v>3583</v>
      </c>
      <c r="F178" s="253" t="s">
        <v>62</v>
      </c>
      <c r="G178" s="254" t="s">
        <v>11</v>
      </c>
      <c r="H178" s="259"/>
      <c r="I178" s="259"/>
      <c r="J178" s="256"/>
      <c r="K178" s="919"/>
      <c r="L178" s="921"/>
    </row>
    <row r="179" spans="1:255" ht="16.5" customHeight="1">
      <c r="A179" s="742" t="s">
        <v>1279</v>
      </c>
      <c r="B179" s="253"/>
      <c r="C179" s="253" t="s">
        <v>23</v>
      </c>
      <c r="D179" s="211" t="s">
        <v>407</v>
      </c>
      <c r="E179" s="211" t="s">
        <v>3584</v>
      </c>
      <c r="F179" s="253" t="s">
        <v>62</v>
      </c>
      <c r="G179" s="254" t="s">
        <v>11</v>
      </c>
      <c r="H179" s="259"/>
      <c r="I179" s="259"/>
      <c r="J179" s="256"/>
      <c r="K179" s="919"/>
      <c r="L179" s="921"/>
    </row>
    <row r="180" spans="1:255" ht="16.5" customHeight="1">
      <c r="A180" s="742" t="s">
        <v>1280</v>
      </c>
      <c r="B180" s="253"/>
      <c r="C180" s="253" t="s">
        <v>23</v>
      </c>
      <c r="D180" s="211" t="s">
        <v>407</v>
      </c>
      <c r="E180" s="211" t="s">
        <v>3585</v>
      </c>
      <c r="F180" s="253" t="s">
        <v>62</v>
      </c>
      <c r="G180" s="254" t="s">
        <v>11</v>
      </c>
      <c r="H180" s="259"/>
      <c r="I180" s="259"/>
      <c r="J180" s="256"/>
      <c r="K180" s="919"/>
      <c r="L180" s="921"/>
    </row>
    <row r="181" spans="1:255" ht="16.5" customHeight="1">
      <c r="A181" s="742" t="s">
        <v>1281</v>
      </c>
      <c r="B181" s="253"/>
      <c r="C181" s="253" t="s">
        <v>23</v>
      </c>
      <c r="D181" s="211" t="s">
        <v>407</v>
      </c>
      <c r="E181" s="211" t="s">
        <v>3586</v>
      </c>
      <c r="F181" s="253" t="s">
        <v>62</v>
      </c>
      <c r="G181" s="254" t="s">
        <v>11</v>
      </c>
      <c r="H181" s="259"/>
      <c r="I181" s="259"/>
      <c r="J181" s="256"/>
      <c r="K181" s="919"/>
      <c r="L181" s="922"/>
    </row>
    <row r="182" spans="1:255" ht="16.5" customHeight="1">
      <c r="A182" s="742" t="s">
        <v>1282</v>
      </c>
      <c r="B182" s="763"/>
      <c r="C182" s="609" t="s">
        <v>23</v>
      </c>
      <c r="D182" s="764" t="s">
        <v>406</v>
      </c>
      <c r="E182" s="211" t="s">
        <v>3587</v>
      </c>
      <c r="F182" s="765"/>
      <c r="G182" s="254" t="s">
        <v>11</v>
      </c>
      <c r="H182" s="766"/>
      <c r="I182" s="767"/>
      <c r="J182" s="768"/>
      <c r="K182" s="923" t="s">
        <v>3588</v>
      </c>
      <c r="L182" s="920" t="s">
        <v>3589</v>
      </c>
      <c r="HQ182" s="437"/>
      <c r="HR182" s="437"/>
      <c r="HS182" s="437"/>
      <c r="HT182" s="437"/>
      <c r="HU182" s="437"/>
      <c r="HV182" s="437"/>
      <c r="HW182" s="437"/>
      <c r="HX182" s="437"/>
      <c r="HY182" s="437"/>
      <c r="HZ182" s="437"/>
      <c r="IA182" s="437"/>
      <c r="IB182" s="437"/>
      <c r="IC182" s="437"/>
      <c r="ID182" s="437"/>
      <c r="IE182" s="437"/>
      <c r="IF182" s="437"/>
      <c r="IG182" s="437"/>
      <c r="IH182" s="437"/>
      <c r="II182" s="437"/>
      <c r="IJ182" s="437"/>
      <c r="IK182" s="437"/>
      <c r="IL182" s="437"/>
      <c r="IM182" s="437"/>
      <c r="IN182" s="437"/>
      <c r="IO182" s="437"/>
      <c r="IP182" s="437"/>
      <c r="IQ182" s="437"/>
      <c r="IR182" s="437"/>
      <c r="IS182" s="437"/>
      <c r="IT182" s="437"/>
      <c r="IU182" s="437"/>
    </row>
    <row r="183" spans="1:255" ht="16.5" customHeight="1">
      <c r="A183" s="742" t="s">
        <v>1283</v>
      </c>
      <c r="B183" s="763"/>
      <c r="C183" s="609" t="s">
        <v>23</v>
      </c>
      <c r="D183" s="764" t="s">
        <v>407</v>
      </c>
      <c r="E183" s="211" t="s">
        <v>3590</v>
      </c>
      <c r="F183" s="609" t="s">
        <v>408</v>
      </c>
      <c r="G183" s="254" t="s">
        <v>11</v>
      </c>
      <c r="H183" s="766"/>
      <c r="I183" s="767"/>
      <c r="J183" s="768"/>
      <c r="K183" s="924"/>
      <c r="L183" s="921"/>
      <c r="HQ183" s="437"/>
      <c r="HR183" s="437"/>
      <c r="HS183" s="437"/>
      <c r="HT183" s="437"/>
      <c r="HU183" s="437"/>
      <c r="HV183" s="437"/>
      <c r="HW183" s="437"/>
      <c r="HX183" s="437"/>
      <c r="HY183" s="437"/>
      <c r="HZ183" s="437"/>
      <c r="IA183" s="437"/>
      <c r="IB183" s="437"/>
      <c r="IC183" s="437"/>
      <c r="ID183" s="437"/>
      <c r="IE183" s="437"/>
      <c r="IF183" s="437"/>
      <c r="IG183" s="437"/>
      <c r="IH183" s="437"/>
      <c r="II183" s="437"/>
      <c r="IJ183" s="437"/>
      <c r="IK183" s="437"/>
      <c r="IL183" s="437"/>
      <c r="IM183" s="437"/>
      <c r="IN183" s="437"/>
      <c r="IO183" s="437"/>
      <c r="IP183" s="437"/>
      <c r="IQ183" s="437"/>
      <c r="IR183" s="437"/>
      <c r="IS183" s="437"/>
      <c r="IT183" s="437"/>
      <c r="IU183" s="437"/>
    </row>
    <row r="184" spans="1:255" ht="16.5" customHeight="1">
      <c r="A184" s="742" t="s">
        <v>1284</v>
      </c>
      <c r="B184" s="763"/>
      <c r="C184" s="609" t="s">
        <v>23</v>
      </c>
      <c r="D184" s="764" t="s">
        <v>407</v>
      </c>
      <c r="E184" s="211" t="s">
        <v>3591</v>
      </c>
      <c r="F184" s="609" t="s">
        <v>408</v>
      </c>
      <c r="G184" s="254" t="s">
        <v>11</v>
      </c>
      <c r="H184" s="766"/>
      <c r="I184" s="767"/>
      <c r="J184" s="768"/>
      <c r="K184" s="924"/>
      <c r="L184" s="921"/>
      <c r="HQ184" s="437"/>
      <c r="HR184" s="437"/>
      <c r="HS184" s="437"/>
      <c r="HT184" s="437"/>
      <c r="HU184" s="437"/>
      <c r="HV184" s="437"/>
      <c r="HW184" s="437"/>
      <c r="HX184" s="437"/>
      <c r="HY184" s="437"/>
      <c r="HZ184" s="437"/>
      <c r="IA184" s="437"/>
      <c r="IB184" s="437"/>
      <c r="IC184" s="437"/>
      <c r="ID184" s="437"/>
      <c r="IE184" s="437"/>
      <c r="IF184" s="437"/>
      <c r="IG184" s="437"/>
      <c r="IH184" s="437"/>
      <c r="II184" s="437"/>
      <c r="IJ184" s="437"/>
      <c r="IK184" s="437"/>
      <c r="IL184" s="437"/>
      <c r="IM184" s="437"/>
      <c r="IN184" s="437"/>
      <c r="IO184" s="437"/>
      <c r="IP184" s="437"/>
      <c r="IQ184" s="437"/>
      <c r="IR184" s="437"/>
      <c r="IS184" s="437"/>
      <c r="IT184" s="437"/>
      <c r="IU184" s="437"/>
    </row>
    <row r="185" spans="1:255" ht="16.5" customHeight="1">
      <c r="A185" s="742" t="s">
        <v>1285</v>
      </c>
      <c r="B185" s="763"/>
      <c r="C185" s="609" t="s">
        <v>23</v>
      </c>
      <c r="D185" s="764" t="s">
        <v>407</v>
      </c>
      <c r="E185" s="211" t="s">
        <v>3592</v>
      </c>
      <c r="F185" s="609" t="s">
        <v>408</v>
      </c>
      <c r="G185" s="254" t="s">
        <v>11</v>
      </c>
      <c r="H185" s="766"/>
      <c r="I185" s="767"/>
      <c r="J185" s="768"/>
      <c r="K185" s="924"/>
      <c r="L185" s="921"/>
      <c r="HQ185" s="437"/>
      <c r="HR185" s="437"/>
      <c r="HS185" s="437"/>
      <c r="HT185" s="437"/>
      <c r="HU185" s="437"/>
      <c r="HV185" s="437"/>
      <c r="HW185" s="437"/>
      <c r="HX185" s="437"/>
      <c r="HY185" s="437"/>
      <c r="HZ185" s="437"/>
      <c r="IA185" s="437"/>
      <c r="IB185" s="437"/>
      <c r="IC185" s="437"/>
      <c r="ID185" s="437"/>
      <c r="IE185" s="437"/>
      <c r="IF185" s="437"/>
      <c r="IG185" s="437"/>
      <c r="IH185" s="437"/>
      <c r="II185" s="437"/>
      <c r="IJ185" s="437"/>
      <c r="IK185" s="437"/>
      <c r="IL185" s="437"/>
      <c r="IM185" s="437"/>
      <c r="IN185" s="437"/>
      <c r="IO185" s="437"/>
      <c r="IP185" s="437"/>
      <c r="IQ185" s="437"/>
      <c r="IR185" s="437"/>
      <c r="IS185" s="437"/>
      <c r="IT185" s="437"/>
      <c r="IU185" s="437"/>
    </row>
    <row r="186" spans="1:255" ht="16.5" customHeight="1">
      <c r="A186" s="742" t="s">
        <v>1286</v>
      </c>
      <c r="B186" s="763"/>
      <c r="C186" s="609" t="s">
        <v>23</v>
      </c>
      <c r="D186" s="764" t="s">
        <v>407</v>
      </c>
      <c r="E186" s="211" t="s">
        <v>3593</v>
      </c>
      <c r="F186" s="609" t="s">
        <v>408</v>
      </c>
      <c r="G186" s="254" t="s">
        <v>11</v>
      </c>
      <c r="H186" s="766"/>
      <c r="I186" s="767"/>
      <c r="J186" s="768"/>
      <c r="K186" s="924"/>
      <c r="L186" s="921"/>
      <c r="HQ186" s="437"/>
      <c r="HR186" s="437"/>
      <c r="HS186" s="437"/>
      <c r="HT186" s="437"/>
      <c r="HU186" s="437"/>
      <c r="HV186" s="437"/>
      <c r="HW186" s="437"/>
      <c r="HX186" s="437"/>
      <c r="HY186" s="437"/>
      <c r="HZ186" s="437"/>
      <c r="IA186" s="437"/>
      <c r="IB186" s="437"/>
      <c r="IC186" s="437"/>
      <c r="ID186" s="437"/>
      <c r="IE186" s="437"/>
      <c r="IF186" s="437"/>
      <c r="IG186" s="437"/>
      <c r="IH186" s="437"/>
      <c r="II186" s="437"/>
      <c r="IJ186" s="437"/>
      <c r="IK186" s="437"/>
      <c r="IL186" s="437"/>
      <c r="IM186" s="437"/>
      <c r="IN186" s="437"/>
      <c r="IO186" s="437"/>
      <c r="IP186" s="437"/>
      <c r="IQ186" s="437"/>
      <c r="IR186" s="437"/>
      <c r="IS186" s="437"/>
      <c r="IT186" s="437"/>
      <c r="IU186" s="437"/>
    </row>
    <row r="187" spans="1:255" ht="16.5" customHeight="1">
      <c r="A187" s="742" t="s">
        <v>1576</v>
      </c>
      <c r="B187" s="763"/>
      <c r="C187" s="609" t="s">
        <v>23</v>
      </c>
      <c r="D187" s="764" t="s">
        <v>407</v>
      </c>
      <c r="E187" s="211" t="s">
        <v>3594</v>
      </c>
      <c r="F187" s="765"/>
      <c r="G187" s="254" t="s">
        <v>11</v>
      </c>
      <c r="H187" s="766"/>
      <c r="I187" s="767"/>
      <c r="J187" s="768"/>
      <c r="K187" s="924"/>
      <c r="L187" s="921"/>
      <c r="HQ187" s="437"/>
      <c r="HR187" s="437"/>
      <c r="HS187" s="437"/>
      <c r="HT187" s="437"/>
      <c r="HU187" s="437"/>
      <c r="HV187" s="437"/>
      <c r="HW187" s="437"/>
      <c r="HX187" s="437"/>
      <c r="HY187" s="437"/>
      <c r="HZ187" s="437"/>
      <c r="IA187" s="437"/>
      <c r="IB187" s="437"/>
      <c r="IC187" s="437"/>
      <c r="ID187" s="437"/>
      <c r="IE187" s="437"/>
      <c r="IF187" s="437"/>
      <c r="IG187" s="437"/>
      <c r="IH187" s="437"/>
      <c r="II187" s="437"/>
      <c r="IJ187" s="437"/>
      <c r="IK187" s="437"/>
      <c r="IL187" s="437"/>
      <c r="IM187" s="437"/>
      <c r="IN187" s="437"/>
      <c r="IO187" s="437"/>
      <c r="IP187" s="437"/>
      <c r="IQ187" s="437"/>
      <c r="IR187" s="437"/>
      <c r="IS187" s="437"/>
      <c r="IT187" s="437"/>
      <c r="IU187" s="437"/>
    </row>
    <row r="188" spans="1:255" ht="16.5" customHeight="1">
      <c r="A188" s="742" t="s">
        <v>1577</v>
      </c>
      <c r="B188" s="763"/>
      <c r="C188" s="609" t="s">
        <v>23</v>
      </c>
      <c r="D188" s="764" t="s">
        <v>407</v>
      </c>
      <c r="E188" s="211" t="s">
        <v>3595</v>
      </c>
      <c r="F188" s="765"/>
      <c r="G188" s="254" t="s">
        <v>11</v>
      </c>
      <c r="H188" s="766"/>
      <c r="I188" s="767"/>
      <c r="J188" s="768"/>
      <c r="K188" s="924"/>
      <c r="L188" s="921"/>
      <c r="HQ188" s="437"/>
      <c r="HR188" s="437"/>
      <c r="HS188" s="437"/>
      <c r="HT188" s="437"/>
      <c r="HU188" s="437"/>
      <c r="HV188" s="437"/>
      <c r="HW188" s="437"/>
      <c r="HX188" s="437"/>
      <c r="HY188" s="437"/>
      <c r="HZ188" s="437"/>
      <c r="IA188" s="437"/>
      <c r="IB188" s="437"/>
      <c r="IC188" s="437"/>
      <c r="ID188" s="437"/>
      <c r="IE188" s="437"/>
      <c r="IF188" s="437"/>
      <c r="IG188" s="437"/>
      <c r="IH188" s="437"/>
      <c r="II188" s="437"/>
      <c r="IJ188" s="437"/>
      <c r="IK188" s="437"/>
      <c r="IL188" s="437"/>
      <c r="IM188" s="437"/>
      <c r="IN188" s="437"/>
      <c r="IO188" s="437"/>
      <c r="IP188" s="437"/>
      <c r="IQ188" s="437"/>
      <c r="IR188" s="437"/>
      <c r="IS188" s="437"/>
      <c r="IT188" s="437"/>
      <c r="IU188" s="437"/>
    </row>
    <row r="189" spans="1:255" ht="16.5" customHeight="1">
      <c r="A189" s="742" t="s">
        <v>1578</v>
      </c>
      <c r="B189" s="763"/>
      <c r="C189" s="609" t="s">
        <v>23</v>
      </c>
      <c r="D189" s="764" t="s">
        <v>407</v>
      </c>
      <c r="E189" s="211" t="s">
        <v>3596</v>
      </c>
      <c r="F189" s="765"/>
      <c r="G189" s="254" t="s">
        <v>11</v>
      </c>
      <c r="H189" s="766"/>
      <c r="I189" s="767"/>
      <c r="J189" s="768"/>
      <c r="K189" s="924"/>
      <c r="L189" s="921"/>
      <c r="HQ189" s="437"/>
      <c r="HR189" s="437"/>
      <c r="HS189" s="437"/>
      <c r="HT189" s="437"/>
      <c r="HU189" s="437"/>
      <c r="HV189" s="437"/>
      <c r="HW189" s="437"/>
      <c r="HX189" s="437"/>
      <c r="HY189" s="437"/>
      <c r="HZ189" s="437"/>
      <c r="IA189" s="437"/>
      <c r="IB189" s="437"/>
      <c r="IC189" s="437"/>
      <c r="ID189" s="437"/>
      <c r="IE189" s="437"/>
      <c r="IF189" s="437"/>
      <c r="IG189" s="437"/>
      <c r="IH189" s="437"/>
      <c r="II189" s="437"/>
      <c r="IJ189" s="437"/>
      <c r="IK189" s="437"/>
      <c r="IL189" s="437"/>
      <c r="IM189" s="437"/>
      <c r="IN189" s="437"/>
      <c r="IO189" s="437"/>
      <c r="IP189" s="437"/>
      <c r="IQ189" s="437"/>
      <c r="IR189" s="437"/>
      <c r="IS189" s="437"/>
      <c r="IT189" s="437"/>
      <c r="IU189" s="437"/>
    </row>
    <row r="190" spans="1:255" ht="16.5" customHeight="1">
      <c r="A190" s="742" t="s">
        <v>1579</v>
      </c>
      <c r="B190" s="763"/>
      <c r="C190" s="609" t="s">
        <v>23</v>
      </c>
      <c r="D190" s="764" t="s">
        <v>407</v>
      </c>
      <c r="E190" s="211" t="s">
        <v>3597</v>
      </c>
      <c r="F190" s="765"/>
      <c r="G190" s="254" t="s">
        <v>11</v>
      </c>
      <c r="H190" s="766"/>
      <c r="I190" s="766"/>
      <c r="J190" s="768"/>
      <c r="K190" s="925"/>
      <c r="L190" s="922"/>
      <c r="HQ190" s="437"/>
      <c r="HR190" s="437"/>
      <c r="HS190" s="437"/>
      <c r="HT190" s="437"/>
      <c r="HU190" s="437"/>
      <c r="HV190" s="437"/>
      <c r="HW190" s="437"/>
      <c r="HX190" s="437"/>
      <c r="HY190" s="437"/>
      <c r="HZ190" s="437"/>
      <c r="IA190" s="437"/>
      <c r="IB190" s="437"/>
      <c r="IC190" s="437"/>
      <c r="ID190" s="437"/>
      <c r="IE190" s="437"/>
      <c r="IF190" s="437"/>
      <c r="IG190" s="437"/>
      <c r="IH190" s="437"/>
      <c r="II190" s="437"/>
      <c r="IJ190" s="437"/>
      <c r="IK190" s="437"/>
      <c r="IL190" s="437"/>
      <c r="IM190" s="437"/>
      <c r="IN190" s="437"/>
      <c r="IO190" s="437"/>
      <c r="IP190" s="437"/>
      <c r="IQ190" s="437"/>
      <c r="IR190" s="437"/>
      <c r="IS190" s="437"/>
      <c r="IT190" s="437"/>
      <c r="IU190" s="437"/>
    </row>
    <row r="191" spans="1:255" ht="16.5" customHeight="1">
      <c r="A191" s="742" t="s">
        <v>1580</v>
      </c>
      <c r="B191" s="253"/>
      <c r="C191" s="253" t="s">
        <v>23</v>
      </c>
      <c r="D191" s="211" t="s">
        <v>407</v>
      </c>
      <c r="E191" s="211" t="s">
        <v>3598</v>
      </c>
      <c r="F191" s="259"/>
      <c r="G191" s="254" t="s">
        <v>11</v>
      </c>
      <c r="H191" s="259"/>
      <c r="I191" s="259"/>
      <c r="J191" s="769" t="s">
        <v>3599</v>
      </c>
      <c r="K191" s="926" t="s">
        <v>3600</v>
      </c>
      <c r="L191" s="743"/>
    </row>
    <row r="192" spans="1:255" ht="16.5" customHeight="1">
      <c r="A192" s="742" t="s">
        <v>1581</v>
      </c>
      <c r="B192" s="253"/>
      <c r="C192" s="253" t="s">
        <v>23</v>
      </c>
      <c r="D192" s="211" t="s">
        <v>407</v>
      </c>
      <c r="E192" s="211" t="s">
        <v>3601</v>
      </c>
      <c r="F192" s="253" t="s">
        <v>862</v>
      </c>
      <c r="G192" s="254" t="s">
        <v>11</v>
      </c>
      <c r="H192" s="259"/>
      <c r="I192" s="259"/>
      <c r="J192" s="770"/>
      <c r="K192" s="927"/>
      <c r="L192" s="743"/>
    </row>
    <row r="193" spans="1:12" ht="16.5" customHeight="1">
      <c r="A193" s="742" t="s">
        <v>1582</v>
      </c>
      <c r="B193" s="253"/>
      <c r="C193" s="253" t="s">
        <v>23</v>
      </c>
      <c r="D193" s="211" t="s">
        <v>407</v>
      </c>
      <c r="E193" s="211" t="s">
        <v>3602</v>
      </c>
      <c r="F193" s="253" t="s">
        <v>862</v>
      </c>
      <c r="G193" s="254" t="s">
        <v>11</v>
      </c>
      <c r="H193" s="259"/>
      <c r="I193" s="259"/>
      <c r="J193" s="770"/>
      <c r="K193" s="927"/>
      <c r="L193" s="743"/>
    </row>
    <row r="194" spans="1:12" ht="16.5" customHeight="1">
      <c r="A194" s="742" t="s">
        <v>1583</v>
      </c>
      <c r="B194" s="253"/>
      <c r="C194" s="253" t="s">
        <v>23</v>
      </c>
      <c r="D194" s="211" t="s">
        <v>407</v>
      </c>
      <c r="E194" s="211" t="s">
        <v>3603</v>
      </c>
      <c r="F194" s="253" t="s">
        <v>862</v>
      </c>
      <c r="G194" s="254" t="s">
        <v>11</v>
      </c>
      <c r="H194" s="259"/>
      <c r="I194" s="259"/>
      <c r="J194" s="770"/>
      <c r="K194" s="927"/>
      <c r="L194" s="743"/>
    </row>
    <row r="195" spans="1:12" ht="16.5" customHeight="1">
      <c r="A195" s="742" t="s">
        <v>1584</v>
      </c>
      <c r="B195" s="253"/>
      <c r="C195" s="253" t="s">
        <v>23</v>
      </c>
      <c r="D195" s="211" t="s">
        <v>407</v>
      </c>
      <c r="E195" s="211" t="s">
        <v>3604</v>
      </c>
      <c r="F195" s="253" t="s">
        <v>862</v>
      </c>
      <c r="G195" s="254" t="s">
        <v>11</v>
      </c>
      <c r="H195" s="259"/>
      <c r="I195" s="259"/>
      <c r="J195" s="770"/>
      <c r="K195" s="927"/>
      <c r="L195" s="743"/>
    </row>
    <row r="196" spans="1:12" ht="16.5" customHeight="1">
      <c r="A196" s="742" t="s">
        <v>1585</v>
      </c>
      <c r="B196" s="253"/>
      <c r="C196" s="253" t="s">
        <v>23</v>
      </c>
      <c r="D196" s="211" t="s">
        <v>407</v>
      </c>
      <c r="E196" s="211" t="s">
        <v>3605</v>
      </c>
      <c r="F196" s="253" t="s">
        <v>863</v>
      </c>
      <c r="G196" s="254" t="s">
        <v>11</v>
      </c>
      <c r="H196" s="259"/>
      <c r="I196" s="259"/>
      <c r="J196" s="770"/>
      <c r="K196" s="927"/>
      <c r="L196" s="743"/>
    </row>
    <row r="197" spans="1:12" ht="16.5" customHeight="1">
      <c r="A197" s="742" t="s">
        <v>1607</v>
      </c>
      <c r="B197" s="253"/>
      <c r="C197" s="253" t="s">
        <v>23</v>
      </c>
      <c r="D197" s="211" t="s">
        <v>407</v>
      </c>
      <c r="E197" s="211" t="s">
        <v>3606</v>
      </c>
      <c r="F197" s="253" t="s">
        <v>863</v>
      </c>
      <c r="G197" s="254" t="s">
        <v>11</v>
      </c>
      <c r="H197" s="259"/>
      <c r="I197" s="259"/>
      <c r="J197" s="770"/>
      <c r="K197" s="927"/>
      <c r="L197" s="743"/>
    </row>
    <row r="198" spans="1:12" ht="16.5" customHeight="1">
      <c r="A198" s="742" t="s">
        <v>1608</v>
      </c>
      <c r="B198" s="253"/>
      <c r="C198" s="253" t="s">
        <v>23</v>
      </c>
      <c r="D198" s="211" t="s">
        <v>407</v>
      </c>
      <c r="E198" s="211" t="s">
        <v>3607</v>
      </c>
      <c r="F198" s="253" t="s">
        <v>863</v>
      </c>
      <c r="G198" s="254" t="s">
        <v>11</v>
      </c>
      <c r="H198" s="259"/>
      <c r="I198" s="259"/>
      <c r="J198" s="770"/>
      <c r="K198" s="927"/>
      <c r="L198" s="743"/>
    </row>
    <row r="199" spans="1:12" ht="16.5" customHeight="1">
      <c r="A199" s="742" t="s">
        <v>1609</v>
      </c>
      <c r="B199" s="253"/>
      <c r="C199" s="253" t="s">
        <v>23</v>
      </c>
      <c r="D199" s="211" t="s">
        <v>407</v>
      </c>
      <c r="E199" s="211" t="s">
        <v>3608</v>
      </c>
      <c r="F199" s="253" t="s">
        <v>863</v>
      </c>
      <c r="G199" s="254" t="s">
        <v>11</v>
      </c>
      <c r="H199" s="259"/>
      <c r="I199" s="259"/>
      <c r="J199" s="770"/>
      <c r="K199" s="928"/>
      <c r="L199" s="743"/>
    </row>
    <row r="200" spans="1:12" ht="16.5" customHeight="1">
      <c r="A200" s="742" t="s">
        <v>1610</v>
      </c>
      <c r="B200" s="253"/>
      <c r="C200" s="253" t="s">
        <v>23</v>
      </c>
      <c r="D200" s="211" t="s">
        <v>407</v>
      </c>
      <c r="E200" s="211" t="s">
        <v>3609</v>
      </c>
      <c r="F200" s="259"/>
      <c r="G200" s="254" t="s">
        <v>11</v>
      </c>
      <c r="H200" s="259"/>
      <c r="I200" s="259"/>
      <c r="J200" s="769" t="s">
        <v>3610</v>
      </c>
      <c r="K200" s="929" t="s">
        <v>3611</v>
      </c>
      <c r="L200" s="743"/>
    </row>
    <row r="201" spans="1:12" ht="16.5" customHeight="1">
      <c r="A201" s="742" t="s">
        <v>1611</v>
      </c>
      <c r="B201" s="253"/>
      <c r="C201" s="253" t="s">
        <v>23</v>
      </c>
      <c r="D201" s="211" t="s">
        <v>407</v>
      </c>
      <c r="E201" s="211" t="s">
        <v>3612</v>
      </c>
      <c r="F201" s="253" t="s">
        <v>862</v>
      </c>
      <c r="G201" s="254" t="s">
        <v>11</v>
      </c>
      <c r="H201" s="259"/>
      <c r="I201" s="259"/>
      <c r="J201" s="770"/>
      <c r="K201" s="927"/>
      <c r="L201" s="743"/>
    </row>
    <row r="202" spans="1:12" ht="16.5" customHeight="1">
      <c r="A202" s="742" t="s">
        <v>1612</v>
      </c>
      <c r="B202" s="253"/>
      <c r="C202" s="253" t="s">
        <v>23</v>
      </c>
      <c r="D202" s="211" t="s">
        <v>407</v>
      </c>
      <c r="E202" s="211" t="s">
        <v>3613</v>
      </c>
      <c r="F202" s="253" t="s">
        <v>862</v>
      </c>
      <c r="G202" s="254" t="s">
        <v>11</v>
      </c>
      <c r="H202" s="259"/>
      <c r="I202" s="259"/>
      <c r="J202" s="256"/>
      <c r="K202" s="927"/>
      <c r="L202" s="743"/>
    </row>
    <row r="203" spans="1:12" ht="16.5" customHeight="1">
      <c r="A203" s="742" t="s">
        <v>1613</v>
      </c>
      <c r="B203" s="253"/>
      <c r="C203" s="253" t="s">
        <v>23</v>
      </c>
      <c r="D203" s="211" t="s">
        <v>407</v>
      </c>
      <c r="E203" s="211" t="s">
        <v>3614</v>
      </c>
      <c r="F203" s="253" t="s">
        <v>862</v>
      </c>
      <c r="G203" s="254" t="s">
        <v>11</v>
      </c>
      <c r="H203" s="259"/>
      <c r="I203" s="259"/>
      <c r="J203" s="256"/>
      <c r="K203" s="927"/>
      <c r="L203" s="743"/>
    </row>
    <row r="204" spans="1:12" ht="16.5" customHeight="1">
      <c r="A204" s="742" t="s">
        <v>1614</v>
      </c>
      <c r="B204" s="253"/>
      <c r="C204" s="253" t="s">
        <v>23</v>
      </c>
      <c r="D204" s="211" t="s">
        <v>407</v>
      </c>
      <c r="E204" s="211" t="s">
        <v>3615</v>
      </c>
      <c r="F204" s="253" t="s">
        <v>862</v>
      </c>
      <c r="G204" s="254" t="s">
        <v>11</v>
      </c>
      <c r="H204" s="259"/>
      <c r="I204" s="259"/>
      <c r="J204" s="256"/>
      <c r="K204" s="927"/>
      <c r="L204" s="743"/>
    </row>
    <row r="205" spans="1:12" ht="16.5" customHeight="1">
      <c r="A205" s="742" t="s">
        <v>1847</v>
      </c>
      <c r="B205" s="253"/>
      <c r="C205" s="253" t="s">
        <v>23</v>
      </c>
      <c r="D205" s="211" t="s">
        <v>407</v>
      </c>
      <c r="E205" s="211" t="s">
        <v>3616</v>
      </c>
      <c r="F205" s="253" t="s">
        <v>863</v>
      </c>
      <c r="G205" s="254" t="s">
        <v>11</v>
      </c>
      <c r="H205" s="259"/>
      <c r="I205" s="259"/>
      <c r="J205" s="256"/>
      <c r="K205" s="927"/>
      <c r="L205" s="743"/>
    </row>
    <row r="206" spans="1:12" ht="16.5" customHeight="1">
      <c r="A206" s="742" t="s">
        <v>1998</v>
      </c>
      <c r="B206" s="253"/>
      <c r="C206" s="253" t="s">
        <v>23</v>
      </c>
      <c r="D206" s="211" t="s">
        <v>407</v>
      </c>
      <c r="E206" s="211" t="s">
        <v>3617</v>
      </c>
      <c r="F206" s="253" t="s">
        <v>863</v>
      </c>
      <c r="G206" s="254" t="s">
        <v>11</v>
      </c>
      <c r="H206" s="259"/>
      <c r="I206" s="259"/>
      <c r="J206" s="256"/>
      <c r="K206" s="927"/>
      <c r="L206" s="743"/>
    </row>
    <row r="207" spans="1:12" ht="16.5" customHeight="1">
      <c r="A207" s="742" t="s">
        <v>1999</v>
      </c>
      <c r="B207" s="253"/>
      <c r="C207" s="253" t="s">
        <v>23</v>
      </c>
      <c r="D207" s="211" t="s">
        <v>407</v>
      </c>
      <c r="E207" s="211" t="s">
        <v>3618</v>
      </c>
      <c r="F207" s="253" t="s">
        <v>863</v>
      </c>
      <c r="G207" s="254" t="s">
        <v>11</v>
      </c>
      <c r="H207" s="259"/>
      <c r="I207" s="259"/>
      <c r="J207" s="256"/>
      <c r="K207" s="927"/>
      <c r="L207" s="743"/>
    </row>
    <row r="208" spans="1:12" ht="16.5" customHeight="1">
      <c r="A208" s="742" t="s">
        <v>2000</v>
      </c>
      <c r="B208" s="253"/>
      <c r="C208" s="253" t="s">
        <v>23</v>
      </c>
      <c r="D208" s="211" t="s">
        <v>407</v>
      </c>
      <c r="E208" s="211" t="s">
        <v>3619</v>
      </c>
      <c r="F208" s="253" t="s">
        <v>863</v>
      </c>
      <c r="G208" s="254" t="s">
        <v>11</v>
      </c>
      <c r="H208" s="259"/>
      <c r="I208" s="259"/>
      <c r="J208" s="256"/>
      <c r="K208" s="928"/>
      <c r="L208" s="743"/>
    </row>
    <row r="209" spans="1:12" ht="16.5" customHeight="1">
      <c r="A209" s="742" t="s">
        <v>2001</v>
      </c>
      <c r="B209" s="253"/>
      <c r="C209" s="253" t="s">
        <v>23</v>
      </c>
      <c r="D209" s="211" t="s">
        <v>397</v>
      </c>
      <c r="E209" s="211" t="s">
        <v>864</v>
      </c>
      <c r="F209" s="253" t="s">
        <v>399</v>
      </c>
      <c r="G209" s="254" t="s">
        <v>11</v>
      </c>
      <c r="H209" s="259"/>
      <c r="I209" s="256"/>
      <c r="J209" s="759" t="s">
        <v>3620</v>
      </c>
      <c r="K209" s="476" t="s">
        <v>3621</v>
      </c>
      <c r="L209" s="743"/>
    </row>
    <row r="210" spans="1:12" ht="16.5" customHeight="1">
      <c r="A210" s="742" t="s">
        <v>2002</v>
      </c>
      <c r="B210" s="253"/>
      <c r="C210" s="253" t="s">
        <v>23</v>
      </c>
      <c r="D210" s="211" t="s">
        <v>397</v>
      </c>
      <c r="E210" s="211" t="s">
        <v>1130</v>
      </c>
      <c r="F210" s="253" t="s">
        <v>401</v>
      </c>
      <c r="G210" s="254" t="s">
        <v>11</v>
      </c>
      <c r="H210" s="259"/>
      <c r="I210" s="256"/>
      <c r="J210" s="759" t="s">
        <v>3622</v>
      </c>
      <c r="K210" s="476"/>
      <c r="L210" s="743"/>
    </row>
    <row r="211" spans="1:12" ht="16.5" customHeight="1">
      <c r="A211" s="742" t="s">
        <v>2003</v>
      </c>
      <c r="B211" s="253"/>
      <c r="C211" s="253" t="s">
        <v>23</v>
      </c>
      <c r="D211" s="211" t="s">
        <v>397</v>
      </c>
      <c r="E211" s="211" t="s">
        <v>1129</v>
      </c>
      <c r="F211" s="253" t="s">
        <v>401</v>
      </c>
      <c r="G211" s="254" t="s">
        <v>11</v>
      </c>
      <c r="H211" s="259"/>
      <c r="I211" s="256"/>
      <c r="J211" s="759" t="s">
        <v>3623</v>
      </c>
      <c r="K211" s="476"/>
      <c r="L211" s="743"/>
    </row>
    <row r="212" spans="1:12" ht="16.5" customHeight="1">
      <c r="A212" s="742" t="s">
        <v>2004</v>
      </c>
      <c r="B212" s="253"/>
      <c r="C212" s="253" t="s">
        <v>23</v>
      </c>
      <c r="D212" s="211" t="s">
        <v>397</v>
      </c>
      <c r="E212" s="211" t="s">
        <v>1131</v>
      </c>
      <c r="F212" s="259"/>
      <c r="G212" s="254" t="s">
        <v>11</v>
      </c>
      <c r="H212" s="259"/>
      <c r="I212" s="256"/>
      <c r="J212" s="256"/>
      <c r="K212" s="476"/>
      <c r="L212" s="743"/>
    </row>
    <row r="213" spans="1:12" ht="16.5" customHeight="1">
      <c r="A213" s="742" t="s">
        <v>2005</v>
      </c>
      <c r="B213" s="253"/>
      <c r="C213" s="253" t="s">
        <v>23</v>
      </c>
      <c r="D213" s="211" t="s">
        <v>397</v>
      </c>
      <c r="E213" s="211" t="s">
        <v>1133</v>
      </c>
      <c r="F213" s="259"/>
      <c r="G213" s="254" t="s">
        <v>11</v>
      </c>
      <c r="H213" s="259"/>
      <c r="I213" s="256"/>
      <c r="J213" s="256"/>
      <c r="K213" s="476"/>
      <c r="L213" s="743"/>
    </row>
    <row r="214" spans="1:12" ht="16.5" customHeight="1">
      <c r="A214" s="742" t="s">
        <v>2006</v>
      </c>
      <c r="B214" s="253"/>
      <c r="C214" s="253" t="s">
        <v>23</v>
      </c>
      <c r="D214" s="211" t="s">
        <v>397</v>
      </c>
      <c r="E214" s="211" t="s">
        <v>1132</v>
      </c>
      <c r="F214" s="259"/>
      <c r="G214" s="254" t="s">
        <v>11</v>
      </c>
      <c r="H214" s="259"/>
      <c r="I214" s="256"/>
      <c r="J214" s="256"/>
      <c r="K214" s="476"/>
      <c r="L214" s="743"/>
    </row>
    <row r="215" spans="1:12" ht="16.5" customHeight="1">
      <c r="A215" s="742" t="s">
        <v>3135</v>
      </c>
      <c r="B215" s="253"/>
      <c r="C215" s="253" t="s">
        <v>23</v>
      </c>
      <c r="D215" s="211" t="s">
        <v>397</v>
      </c>
      <c r="E215" s="211" t="s">
        <v>1134</v>
      </c>
      <c r="F215" s="253" t="s">
        <v>399</v>
      </c>
      <c r="G215" s="254" t="s">
        <v>11</v>
      </c>
      <c r="H215" s="259"/>
      <c r="I215" s="256"/>
      <c r="J215" s="759" t="s">
        <v>872</v>
      </c>
      <c r="K215" s="476" t="s">
        <v>3624</v>
      </c>
      <c r="L215" s="917"/>
    </row>
    <row r="216" spans="1:12" ht="16.5" customHeight="1">
      <c r="A216" s="742" t="s">
        <v>3136</v>
      </c>
      <c r="B216" s="253"/>
      <c r="C216" s="253" t="s">
        <v>23</v>
      </c>
      <c r="D216" s="211" t="s">
        <v>397</v>
      </c>
      <c r="E216" s="211" t="s">
        <v>1136</v>
      </c>
      <c r="F216" s="253" t="s">
        <v>401</v>
      </c>
      <c r="G216" s="254" t="s">
        <v>11</v>
      </c>
      <c r="H216" s="259"/>
      <c r="I216" s="256"/>
      <c r="J216" s="759" t="s">
        <v>3622</v>
      </c>
      <c r="K216" s="476"/>
      <c r="L216" s="918"/>
    </row>
    <row r="217" spans="1:12" ht="16.5" customHeight="1">
      <c r="A217" s="742" t="s">
        <v>3137</v>
      </c>
      <c r="B217" s="253"/>
      <c r="C217" s="253" t="s">
        <v>23</v>
      </c>
      <c r="D217" s="211" t="s">
        <v>397</v>
      </c>
      <c r="E217" s="211" t="s">
        <v>1135</v>
      </c>
      <c r="F217" s="253" t="s">
        <v>401</v>
      </c>
      <c r="G217" s="254" t="s">
        <v>11</v>
      </c>
      <c r="H217" s="259"/>
      <c r="I217" s="256"/>
      <c r="J217" s="759" t="s">
        <v>3623</v>
      </c>
      <c r="K217" s="476" t="s">
        <v>3625</v>
      </c>
      <c r="L217" s="918"/>
    </row>
    <row r="218" spans="1:12" ht="16.5" customHeight="1">
      <c r="A218" s="742" t="s">
        <v>3138</v>
      </c>
      <c r="B218" s="253"/>
      <c r="C218" s="253" t="s">
        <v>23</v>
      </c>
      <c r="D218" s="211" t="s">
        <v>397</v>
      </c>
      <c r="E218" s="211" t="s">
        <v>876</v>
      </c>
      <c r="F218" s="259"/>
      <c r="G218" s="254" t="s">
        <v>11</v>
      </c>
      <c r="H218" s="259"/>
      <c r="I218" s="256"/>
      <c r="J218" s="256"/>
      <c r="K218" s="476"/>
      <c r="L218" s="743"/>
    </row>
    <row r="219" spans="1:12" ht="16.5" customHeight="1">
      <c r="A219" s="742" t="s">
        <v>3139</v>
      </c>
      <c r="B219" s="253"/>
      <c r="C219" s="253" t="s">
        <v>23</v>
      </c>
      <c r="D219" s="211" t="s">
        <v>397</v>
      </c>
      <c r="E219" s="211" t="s">
        <v>880</v>
      </c>
      <c r="F219" s="259"/>
      <c r="G219" s="254" t="s">
        <v>11</v>
      </c>
      <c r="H219" s="259"/>
      <c r="I219" s="256"/>
      <c r="J219" s="256"/>
      <c r="K219" s="476"/>
      <c r="L219" s="743"/>
    </row>
    <row r="220" spans="1:12" ht="16.5" customHeight="1">
      <c r="A220" s="742" t="s">
        <v>3140</v>
      </c>
      <c r="B220" s="253"/>
      <c r="C220" s="253" t="s">
        <v>23</v>
      </c>
      <c r="D220" s="211" t="s">
        <v>397</v>
      </c>
      <c r="E220" s="211" t="s">
        <v>878</v>
      </c>
      <c r="F220" s="259"/>
      <c r="G220" s="254" t="s">
        <v>11</v>
      </c>
      <c r="H220" s="259"/>
      <c r="I220" s="256"/>
      <c r="J220" s="256"/>
      <c r="K220" s="476"/>
      <c r="L220" s="743"/>
    </row>
    <row r="221" spans="1:12" ht="16.5" customHeight="1">
      <c r="A221" s="742" t="s">
        <v>3141</v>
      </c>
      <c r="B221" s="253"/>
      <c r="C221" s="253" t="s">
        <v>23</v>
      </c>
      <c r="D221" s="211" t="s">
        <v>207</v>
      </c>
      <c r="E221" s="211" t="s">
        <v>3626</v>
      </c>
      <c r="F221" s="253" t="s">
        <v>445</v>
      </c>
      <c r="G221" s="254" t="s">
        <v>11</v>
      </c>
      <c r="H221" s="259"/>
      <c r="I221" s="256"/>
      <c r="J221" s="256"/>
      <c r="K221" s="476" t="s">
        <v>209</v>
      </c>
      <c r="L221" s="743"/>
    </row>
    <row r="222" spans="1:12" ht="16.5" customHeight="1">
      <c r="A222" s="742" t="s">
        <v>3142</v>
      </c>
      <c r="B222" s="253"/>
      <c r="C222" s="253" t="s">
        <v>23</v>
      </c>
      <c r="D222" s="211" t="s">
        <v>207</v>
      </c>
      <c r="E222" s="211" t="s">
        <v>883</v>
      </c>
      <c r="F222" s="253" t="s">
        <v>446</v>
      </c>
      <c r="G222" s="254" t="s">
        <v>11</v>
      </c>
      <c r="H222" s="259"/>
      <c r="I222" s="256"/>
      <c r="J222" s="256"/>
      <c r="K222" s="476" t="s">
        <v>212</v>
      </c>
      <c r="L222" s="743"/>
    </row>
    <row r="223" spans="1:12" ht="16.5" customHeight="1">
      <c r="A223" s="742" t="s">
        <v>3143</v>
      </c>
      <c r="B223" s="253"/>
      <c r="C223" s="253" t="s">
        <v>23</v>
      </c>
      <c r="D223" s="211" t="s">
        <v>188</v>
      </c>
      <c r="E223" s="211" t="s">
        <v>189</v>
      </c>
      <c r="F223" s="259"/>
      <c r="G223" s="254" t="s">
        <v>11</v>
      </c>
      <c r="H223" s="259"/>
      <c r="I223" s="256"/>
      <c r="J223" s="256"/>
      <c r="K223" s="476" t="s">
        <v>885</v>
      </c>
      <c r="L223" s="743"/>
    </row>
    <row r="224" spans="1:12" ht="16.5" customHeight="1" thickBot="1">
      <c r="A224" s="742" t="s">
        <v>3144</v>
      </c>
      <c r="B224" s="771"/>
      <c r="C224" s="771" t="s">
        <v>23</v>
      </c>
      <c r="D224" s="283" t="s">
        <v>31</v>
      </c>
      <c r="E224" s="283" t="s">
        <v>186</v>
      </c>
      <c r="F224" s="772"/>
      <c r="G224" s="773" t="s">
        <v>11</v>
      </c>
      <c r="H224" s="772"/>
      <c r="I224" s="774"/>
      <c r="J224" s="283" t="s">
        <v>448</v>
      </c>
      <c r="K224" s="775"/>
      <c r="L224" s="776"/>
    </row>
    <row r="225" spans="1:12" ht="17.45" customHeight="1">
      <c r="A225" s="777"/>
      <c r="B225" s="777"/>
      <c r="C225" s="778"/>
      <c r="D225" s="777"/>
      <c r="E225" s="777"/>
      <c r="F225" s="778"/>
      <c r="G225" s="777"/>
      <c r="H225" s="778"/>
      <c r="I225" s="777"/>
      <c r="J225" s="777"/>
      <c r="K225" s="779"/>
      <c r="L225" s="777"/>
    </row>
    <row r="226" spans="1:12" ht="17.100000000000001" customHeight="1">
      <c r="A226" s="516"/>
      <c r="B226" s="516"/>
      <c r="C226" s="606"/>
      <c r="D226" s="516"/>
      <c r="E226" s="516"/>
      <c r="F226" s="606"/>
      <c r="G226" s="516"/>
      <c r="H226" s="606"/>
      <c r="I226" s="516"/>
      <c r="J226" s="516"/>
      <c r="K226" s="736"/>
      <c r="L226" s="516"/>
    </row>
    <row r="227" spans="1:12" ht="17.100000000000001" customHeight="1">
      <c r="A227" s="516"/>
      <c r="B227" s="516"/>
      <c r="C227" s="606"/>
      <c r="D227" s="516"/>
      <c r="E227" s="516"/>
      <c r="F227" s="606"/>
      <c r="G227" s="516"/>
      <c r="H227" s="606"/>
      <c r="I227" s="516"/>
      <c r="J227" s="516"/>
      <c r="K227" s="736"/>
      <c r="L227" s="516"/>
    </row>
    <row r="228" spans="1:12" ht="17.100000000000001" customHeight="1">
      <c r="A228" s="516"/>
      <c r="B228" s="516"/>
      <c r="C228" s="606"/>
      <c r="D228" s="516"/>
      <c r="E228" s="516"/>
      <c r="F228" s="606"/>
      <c r="G228" s="516"/>
      <c r="H228" s="606"/>
      <c r="I228" s="516"/>
      <c r="J228" s="516"/>
      <c r="K228" s="736"/>
      <c r="L228" s="516"/>
    </row>
    <row r="229" spans="1:12" ht="17.100000000000001" customHeight="1">
      <c r="A229" s="516"/>
      <c r="B229" s="516"/>
      <c r="C229" s="606"/>
      <c r="D229" s="516"/>
      <c r="E229" s="516"/>
      <c r="F229" s="606"/>
      <c r="G229" s="516"/>
      <c r="H229" s="606"/>
      <c r="I229" s="516"/>
      <c r="J229" s="516"/>
      <c r="K229" s="736"/>
      <c r="L229" s="516"/>
    </row>
    <row r="230" spans="1:12" ht="17.100000000000001" customHeight="1">
      <c r="A230" s="516"/>
      <c r="B230" s="516"/>
      <c r="C230" s="606"/>
      <c r="D230" s="516"/>
      <c r="E230" s="516"/>
      <c r="F230" s="606"/>
      <c r="G230" s="516"/>
      <c r="H230" s="606"/>
      <c r="I230" s="516"/>
      <c r="J230" s="516"/>
      <c r="K230" s="736"/>
      <c r="L230" s="516"/>
    </row>
    <row r="231" spans="1:12" ht="17.100000000000001" customHeight="1">
      <c r="A231" s="516"/>
      <c r="B231" s="516"/>
      <c r="C231" s="606"/>
      <c r="D231" s="516"/>
      <c r="E231" s="516"/>
      <c r="F231" s="606"/>
      <c r="G231" s="516"/>
      <c r="H231" s="606"/>
      <c r="I231" s="516"/>
      <c r="J231" s="516"/>
      <c r="K231" s="736"/>
      <c r="L231" s="516"/>
    </row>
    <row r="232" spans="1:12" ht="17.100000000000001" customHeight="1">
      <c r="A232" s="516"/>
      <c r="B232" s="516"/>
      <c r="C232" s="606"/>
      <c r="D232" s="516"/>
      <c r="E232" s="516"/>
      <c r="F232" s="606"/>
      <c r="G232" s="516"/>
      <c r="H232" s="606"/>
      <c r="I232" s="516"/>
      <c r="J232" s="516"/>
      <c r="K232" s="736"/>
      <c r="L232" s="516"/>
    </row>
    <row r="233" spans="1:12" ht="17.100000000000001" customHeight="1">
      <c r="A233" s="516"/>
      <c r="B233" s="516"/>
      <c r="C233" s="606"/>
      <c r="D233" s="516"/>
      <c r="E233" s="516"/>
      <c r="F233" s="606"/>
      <c r="G233" s="516"/>
      <c r="H233" s="606"/>
      <c r="I233" s="516"/>
      <c r="J233" s="516"/>
      <c r="K233" s="736"/>
      <c r="L233" s="516"/>
    </row>
    <row r="234" spans="1:12" ht="17.100000000000001" customHeight="1">
      <c r="A234" s="516"/>
      <c r="B234" s="516"/>
      <c r="C234" s="606"/>
      <c r="D234" s="516"/>
      <c r="E234" s="516"/>
      <c r="F234" s="606"/>
      <c r="G234" s="516"/>
      <c r="H234" s="606"/>
      <c r="I234" s="516"/>
      <c r="J234" s="516"/>
      <c r="K234" s="736"/>
      <c r="L234" s="516"/>
    </row>
    <row r="235" spans="1:12" ht="17.100000000000001" customHeight="1">
      <c r="A235" s="516"/>
      <c r="B235" s="516"/>
      <c r="C235" s="606"/>
      <c r="D235" s="516"/>
      <c r="E235" s="516"/>
      <c r="F235" s="606"/>
      <c r="G235" s="516"/>
      <c r="H235" s="606"/>
      <c r="I235" s="516"/>
      <c r="J235" s="516"/>
      <c r="K235" s="736"/>
      <c r="L235" s="516"/>
    </row>
    <row r="236" spans="1:12" ht="17.100000000000001" customHeight="1">
      <c r="A236" s="516"/>
      <c r="B236" s="516"/>
      <c r="C236" s="606"/>
      <c r="D236" s="516"/>
      <c r="E236" s="516"/>
      <c r="F236" s="606"/>
      <c r="G236" s="516"/>
      <c r="H236" s="606"/>
      <c r="I236" s="516"/>
      <c r="J236" s="516"/>
      <c r="K236" s="736"/>
      <c r="L236" s="516"/>
    </row>
    <row r="237" spans="1:12" ht="17.100000000000001" customHeight="1">
      <c r="A237" s="516"/>
      <c r="B237" s="516"/>
      <c r="C237" s="606"/>
      <c r="D237" s="516"/>
      <c r="E237" s="516"/>
      <c r="F237" s="606"/>
      <c r="G237" s="516"/>
      <c r="H237" s="606"/>
      <c r="I237" s="516"/>
      <c r="J237" s="516"/>
      <c r="K237" s="736"/>
      <c r="L237" s="516"/>
    </row>
    <row r="238" spans="1:12" ht="17.100000000000001" customHeight="1">
      <c r="A238" s="516"/>
      <c r="B238" s="516"/>
      <c r="C238" s="606"/>
      <c r="D238" s="516"/>
      <c r="E238" s="516"/>
      <c r="F238" s="606"/>
      <c r="G238" s="516"/>
      <c r="H238" s="606"/>
      <c r="I238" s="516"/>
      <c r="J238" s="516"/>
      <c r="K238" s="736"/>
      <c r="L238" s="516"/>
    </row>
    <row r="239" spans="1:12" ht="17.100000000000001" customHeight="1">
      <c r="A239" s="516"/>
      <c r="B239" s="516"/>
      <c r="C239" s="606"/>
      <c r="D239" s="516"/>
      <c r="E239" s="516"/>
      <c r="F239" s="606"/>
      <c r="G239" s="516"/>
      <c r="H239" s="606"/>
      <c r="I239" s="516"/>
      <c r="J239" s="516"/>
      <c r="K239" s="736"/>
      <c r="L239" s="516"/>
    </row>
    <row r="240" spans="1:12" ht="17.100000000000001" customHeight="1">
      <c r="A240" s="516"/>
      <c r="B240" s="516"/>
      <c r="C240" s="606"/>
      <c r="D240" s="516"/>
      <c r="E240" s="516"/>
      <c r="F240" s="606"/>
      <c r="G240" s="516"/>
      <c r="H240" s="606"/>
      <c r="I240" s="516"/>
      <c r="J240" s="516"/>
      <c r="K240" s="736"/>
      <c r="L240" s="516"/>
    </row>
    <row r="241" spans="1:12" ht="17.100000000000001" customHeight="1">
      <c r="A241" s="516"/>
      <c r="B241" s="516"/>
      <c r="C241" s="606"/>
      <c r="D241" s="516"/>
      <c r="E241" s="516"/>
      <c r="F241" s="606"/>
      <c r="G241" s="516"/>
      <c r="H241" s="606"/>
      <c r="I241" s="516"/>
      <c r="J241" s="516"/>
      <c r="K241" s="736"/>
      <c r="L241" s="516"/>
    </row>
    <row r="242" spans="1:12" ht="17.100000000000001" customHeight="1">
      <c r="A242" s="516"/>
      <c r="B242" s="516"/>
      <c r="C242" s="606"/>
      <c r="D242" s="516"/>
      <c r="E242" s="516"/>
      <c r="F242" s="606"/>
      <c r="G242" s="516"/>
      <c r="H242" s="606"/>
      <c r="I242" s="516"/>
      <c r="J242" s="516"/>
      <c r="K242" s="736"/>
      <c r="L242" s="516"/>
    </row>
    <row r="243" spans="1:12" ht="17.100000000000001" customHeight="1">
      <c r="A243" s="516"/>
      <c r="B243" s="516"/>
      <c r="C243" s="606"/>
      <c r="D243" s="516"/>
      <c r="E243" s="516"/>
      <c r="F243" s="606"/>
      <c r="G243" s="516"/>
      <c r="H243" s="606"/>
      <c r="I243" s="516"/>
      <c r="J243" s="516"/>
      <c r="K243" s="736"/>
      <c r="L243" s="516"/>
    </row>
    <row r="244" spans="1:12" ht="17.100000000000001" customHeight="1">
      <c r="A244" s="516"/>
      <c r="B244" s="516"/>
      <c r="C244" s="606"/>
      <c r="D244" s="516"/>
      <c r="E244" s="516"/>
      <c r="F244" s="606"/>
      <c r="G244" s="516"/>
      <c r="H244" s="606"/>
      <c r="I244" s="516"/>
      <c r="J244" s="516"/>
      <c r="K244" s="736"/>
      <c r="L244" s="516"/>
    </row>
    <row r="245" spans="1:12" ht="17.100000000000001" customHeight="1">
      <c r="A245" s="516"/>
      <c r="B245" s="516"/>
      <c r="C245" s="606"/>
      <c r="D245" s="516"/>
      <c r="E245" s="516"/>
      <c r="F245" s="606"/>
      <c r="G245" s="516"/>
      <c r="H245" s="606"/>
      <c r="I245" s="516"/>
      <c r="J245" s="516"/>
      <c r="K245" s="736"/>
      <c r="L245" s="516"/>
    </row>
    <row r="246" spans="1:12" ht="17.100000000000001" customHeight="1">
      <c r="A246" s="516"/>
      <c r="B246" s="516"/>
      <c r="C246" s="606"/>
      <c r="D246" s="516"/>
      <c r="E246" s="516"/>
      <c r="F246" s="606"/>
      <c r="G246" s="516"/>
      <c r="H246" s="606"/>
      <c r="I246" s="516"/>
      <c r="J246" s="516"/>
      <c r="K246" s="736"/>
      <c r="L246" s="516"/>
    </row>
    <row r="247" spans="1:12" ht="17.100000000000001" customHeight="1">
      <c r="A247" s="516"/>
      <c r="B247" s="516"/>
      <c r="C247" s="606"/>
      <c r="D247" s="516"/>
      <c r="E247" s="516"/>
      <c r="F247" s="606"/>
      <c r="G247" s="516"/>
      <c r="H247" s="606"/>
      <c r="I247" s="516"/>
      <c r="J247" s="516"/>
      <c r="K247" s="736"/>
      <c r="L247" s="516"/>
    </row>
    <row r="248" spans="1:12" ht="17.100000000000001" customHeight="1">
      <c r="A248" s="516"/>
      <c r="B248" s="516"/>
      <c r="C248" s="606"/>
      <c r="D248" s="516"/>
      <c r="E248" s="516"/>
      <c r="F248" s="606"/>
      <c r="G248" s="516"/>
      <c r="H248" s="606"/>
      <c r="I248" s="516"/>
      <c r="J248" s="516"/>
      <c r="K248" s="736"/>
      <c r="L248" s="516"/>
    </row>
    <row r="249" spans="1:12" ht="17.100000000000001" customHeight="1">
      <c r="A249" s="516"/>
      <c r="B249" s="516"/>
      <c r="C249" s="606"/>
      <c r="D249" s="516"/>
      <c r="E249" s="516"/>
      <c r="F249" s="606"/>
      <c r="G249" s="516"/>
      <c r="H249" s="606"/>
      <c r="I249" s="516"/>
      <c r="J249" s="516"/>
      <c r="K249" s="736"/>
      <c r="L249" s="516"/>
    </row>
    <row r="250" spans="1:12" ht="17.100000000000001" customHeight="1">
      <c r="A250" s="516"/>
      <c r="B250" s="516"/>
      <c r="C250" s="606"/>
      <c r="D250" s="516"/>
      <c r="E250" s="516"/>
      <c r="F250" s="606"/>
      <c r="G250" s="516"/>
      <c r="H250" s="606"/>
      <c r="I250" s="516"/>
      <c r="J250" s="516"/>
      <c r="K250" s="736"/>
      <c r="L250" s="516"/>
    </row>
    <row r="251" spans="1:12" ht="17.100000000000001" customHeight="1">
      <c r="A251" s="516"/>
      <c r="B251" s="516"/>
      <c r="C251" s="606"/>
      <c r="D251" s="516"/>
      <c r="E251" s="516"/>
      <c r="F251" s="606"/>
      <c r="G251" s="516"/>
      <c r="H251" s="606"/>
      <c r="I251" s="516"/>
      <c r="J251" s="516"/>
      <c r="K251" s="736"/>
      <c r="L251" s="516"/>
    </row>
    <row r="252" spans="1:12" ht="17.100000000000001" customHeight="1">
      <c r="A252" s="516"/>
      <c r="B252" s="516"/>
      <c r="C252" s="606"/>
      <c r="D252" s="516"/>
      <c r="E252" s="516"/>
      <c r="F252" s="606"/>
      <c r="G252" s="516"/>
      <c r="H252" s="606"/>
      <c r="I252" s="516"/>
      <c r="J252" s="516"/>
      <c r="K252" s="736"/>
      <c r="L252" s="516"/>
    </row>
    <row r="253" spans="1:12" ht="17.100000000000001" customHeight="1">
      <c r="A253" s="516"/>
      <c r="B253" s="516"/>
      <c r="C253" s="606"/>
      <c r="D253" s="516"/>
      <c r="E253" s="516"/>
      <c r="F253" s="606"/>
      <c r="G253" s="516"/>
      <c r="H253" s="606"/>
      <c r="I253" s="516"/>
      <c r="J253" s="516"/>
      <c r="K253" s="736"/>
      <c r="L253" s="516"/>
    </row>
    <row r="254" spans="1:12" ht="17.100000000000001" customHeight="1">
      <c r="A254" s="516"/>
      <c r="B254" s="516"/>
      <c r="C254" s="606"/>
      <c r="D254" s="516"/>
      <c r="E254" s="516"/>
      <c r="F254" s="606"/>
      <c r="G254" s="516"/>
      <c r="H254" s="606"/>
      <c r="I254" s="516"/>
      <c r="J254" s="516"/>
      <c r="K254" s="736"/>
      <c r="L254" s="516"/>
    </row>
    <row r="255" spans="1:12" ht="17.100000000000001" customHeight="1">
      <c r="A255" s="516"/>
      <c r="B255" s="516"/>
      <c r="C255" s="606"/>
      <c r="D255" s="516"/>
      <c r="E255" s="516"/>
      <c r="F255" s="606"/>
      <c r="G255" s="516"/>
      <c r="H255" s="606"/>
      <c r="I255" s="516"/>
      <c r="J255" s="516"/>
      <c r="K255" s="736"/>
      <c r="L255" s="516"/>
    </row>
    <row r="256" spans="1:12" ht="17.100000000000001" customHeight="1">
      <c r="A256" s="516"/>
      <c r="B256" s="516"/>
      <c r="C256" s="606"/>
      <c r="D256" s="516"/>
      <c r="E256" s="516"/>
      <c r="F256" s="606"/>
      <c r="G256" s="516"/>
      <c r="H256" s="606"/>
      <c r="I256" s="516"/>
      <c r="J256" s="516"/>
      <c r="K256" s="736"/>
      <c r="L256" s="516"/>
    </row>
    <row r="257" spans="1:12" ht="17.100000000000001" customHeight="1">
      <c r="A257" s="516"/>
      <c r="B257" s="516"/>
      <c r="C257" s="606"/>
      <c r="D257" s="516"/>
      <c r="E257" s="516"/>
      <c r="F257" s="606"/>
      <c r="G257" s="516"/>
      <c r="H257" s="606"/>
      <c r="I257" s="516"/>
      <c r="J257" s="516"/>
      <c r="K257" s="736"/>
      <c r="L257" s="516"/>
    </row>
    <row r="258" spans="1:12" ht="17.100000000000001" customHeight="1">
      <c r="A258" s="516"/>
      <c r="B258" s="516"/>
      <c r="C258" s="606"/>
      <c r="D258" s="516"/>
      <c r="E258" s="516"/>
      <c r="F258" s="606"/>
      <c r="G258" s="516"/>
      <c r="H258" s="606"/>
      <c r="I258" s="516"/>
      <c r="J258" s="516"/>
      <c r="K258" s="736"/>
      <c r="L258" s="516"/>
    </row>
    <row r="259" spans="1:12" ht="17.100000000000001" customHeight="1">
      <c r="A259" s="516"/>
      <c r="B259" s="516"/>
      <c r="C259" s="606"/>
      <c r="D259" s="516"/>
      <c r="E259" s="516"/>
      <c r="F259" s="606"/>
      <c r="G259" s="516"/>
      <c r="H259" s="606"/>
      <c r="I259" s="516"/>
      <c r="J259" s="516"/>
      <c r="K259" s="736"/>
      <c r="L259" s="516"/>
    </row>
    <row r="260" spans="1:12" ht="17.100000000000001" customHeight="1">
      <c r="A260" s="516"/>
      <c r="B260" s="516"/>
      <c r="C260" s="606"/>
      <c r="D260" s="516"/>
      <c r="E260" s="516"/>
      <c r="F260" s="606"/>
      <c r="G260" s="516"/>
      <c r="H260" s="606"/>
      <c r="I260" s="516"/>
      <c r="J260" s="516"/>
      <c r="K260" s="736"/>
      <c r="L260" s="516"/>
    </row>
    <row r="261" spans="1:12" ht="17.100000000000001" customHeight="1">
      <c r="A261" s="516"/>
      <c r="B261" s="516"/>
      <c r="C261" s="606"/>
      <c r="D261" s="516"/>
      <c r="E261" s="516"/>
      <c r="F261" s="606"/>
      <c r="G261" s="516"/>
      <c r="H261" s="606"/>
      <c r="I261" s="516"/>
      <c r="J261" s="516"/>
      <c r="K261" s="736"/>
      <c r="L261" s="516"/>
    </row>
    <row r="262" spans="1:12" ht="17.100000000000001" customHeight="1">
      <c r="A262" s="516"/>
      <c r="B262" s="516"/>
      <c r="C262" s="606"/>
      <c r="D262" s="516"/>
      <c r="E262" s="516"/>
      <c r="F262" s="606"/>
      <c r="G262" s="516"/>
      <c r="H262" s="606"/>
      <c r="I262" s="516"/>
      <c r="J262" s="516"/>
      <c r="K262" s="736"/>
      <c r="L262" s="516"/>
    </row>
    <row r="263" spans="1:12" ht="17.100000000000001" customHeight="1">
      <c r="A263" s="516"/>
      <c r="B263" s="516"/>
      <c r="C263" s="606"/>
      <c r="D263" s="516"/>
      <c r="E263" s="516"/>
      <c r="F263" s="606"/>
      <c r="G263" s="516"/>
      <c r="H263" s="606"/>
      <c r="I263" s="516"/>
      <c r="J263" s="516"/>
      <c r="K263" s="736"/>
      <c r="L263" s="516"/>
    </row>
    <row r="264" spans="1:12" ht="17.100000000000001" customHeight="1">
      <c r="A264" s="516"/>
      <c r="B264" s="516"/>
      <c r="C264" s="606"/>
      <c r="D264" s="516"/>
      <c r="E264" s="516"/>
      <c r="F264" s="606"/>
      <c r="G264" s="516"/>
      <c r="H264" s="606"/>
      <c r="I264" s="516"/>
      <c r="J264" s="516"/>
      <c r="K264" s="736"/>
      <c r="L264" s="516"/>
    </row>
    <row r="265" spans="1:12" ht="17.100000000000001" customHeight="1">
      <c r="A265" s="516"/>
      <c r="B265" s="516"/>
      <c r="C265" s="606"/>
      <c r="D265" s="516"/>
      <c r="E265" s="516"/>
      <c r="F265" s="606"/>
      <c r="G265" s="516"/>
      <c r="H265" s="606"/>
      <c r="I265" s="516"/>
      <c r="J265" s="516"/>
      <c r="K265" s="736"/>
      <c r="L265" s="516"/>
    </row>
    <row r="266" spans="1:12" ht="17.100000000000001" customHeight="1">
      <c r="A266" s="516"/>
      <c r="B266" s="516"/>
      <c r="C266" s="606"/>
      <c r="D266" s="516"/>
      <c r="E266" s="516"/>
      <c r="F266" s="606"/>
      <c r="G266" s="516"/>
      <c r="H266" s="606"/>
      <c r="I266" s="516"/>
      <c r="J266" s="516"/>
      <c r="K266" s="736"/>
      <c r="L266" s="516"/>
    </row>
    <row r="267" spans="1:12" ht="17.100000000000001" customHeight="1">
      <c r="A267" s="516"/>
      <c r="B267" s="516"/>
      <c r="C267" s="606"/>
      <c r="D267" s="516"/>
      <c r="E267" s="516"/>
      <c r="F267" s="606"/>
      <c r="G267" s="516"/>
      <c r="H267" s="606"/>
      <c r="I267" s="516"/>
      <c r="J267" s="516"/>
      <c r="K267" s="736"/>
      <c r="L267" s="516"/>
    </row>
    <row r="268" spans="1:12" ht="17.100000000000001" customHeight="1">
      <c r="A268" s="516"/>
      <c r="B268" s="516"/>
      <c r="C268" s="606"/>
      <c r="D268" s="516"/>
      <c r="E268" s="516"/>
      <c r="F268" s="606"/>
      <c r="G268" s="516"/>
      <c r="H268" s="606"/>
      <c r="I268" s="516"/>
      <c r="J268" s="516"/>
      <c r="K268" s="736"/>
      <c r="L268" s="516"/>
    </row>
    <row r="269" spans="1:12" ht="17.100000000000001" customHeight="1">
      <c r="A269" s="516"/>
      <c r="B269" s="516"/>
      <c r="C269" s="606"/>
      <c r="D269" s="516"/>
      <c r="E269" s="516"/>
      <c r="F269" s="606"/>
      <c r="G269" s="516"/>
      <c r="H269" s="606"/>
      <c r="I269" s="516"/>
      <c r="J269" s="516"/>
      <c r="K269" s="736"/>
      <c r="L269" s="516"/>
    </row>
    <row r="270" spans="1:12" ht="17.100000000000001" customHeight="1">
      <c r="A270" s="516"/>
      <c r="B270" s="516"/>
      <c r="C270" s="606"/>
      <c r="D270" s="516"/>
      <c r="E270" s="516"/>
      <c r="F270" s="606"/>
      <c r="G270" s="516"/>
      <c r="H270" s="606"/>
      <c r="I270" s="516"/>
      <c r="J270" s="516"/>
      <c r="K270" s="736"/>
      <c r="L270" s="516"/>
    </row>
    <row r="271" spans="1:12" ht="17.100000000000001" customHeight="1">
      <c r="A271" s="516"/>
      <c r="B271" s="516"/>
      <c r="C271" s="606"/>
      <c r="D271" s="516"/>
      <c r="E271" s="516"/>
      <c r="F271" s="606"/>
      <c r="G271" s="516"/>
      <c r="H271" s="606"/>
      <c r="I271" s="516"/>
      <c r="J271" s="516"/>
      <c r="K271" s="736"/>
      <c r="L271" s="516"/>
    </row>
    <row r="272" spans="1:12" ht="17.100000000000001" customHeight="1">
      <c r="A272" s="516"/>
      <c r="B272" s="516"/>
      <c r="C272" s="606"/>
      <c r="D272" s="516"/>
      <c r="E272" s="516"/>
      <c r="F272" s="606"/>
      <c r="G272" s="516"/>
      <c r="H272" s="606"/>
      <c r="I272" s="516"/>
      <c r="J272" s="516"/>
      <c r="K272" s="736"/>
      <c r="L272" s="516"/>
    </row>
    <row r="273" spans="1:12" ht="17.100000000000001" customHeight="1">
      <c r="A273" s="516"/>
      <c r="B273" s="516"/>
      <c r="C273" s="606"/>
      <c r="D273" s="516"/>
      <c r="E273" s="516"/>
      <c r="F273" s="606"/>
      <c r="G273" s="516"/>
      <c r="H273" s="606"/>
      <c r="I273" s="516"/>
      <c r="J273" s="516"/>
      <c r="K273" s="736"/>
      <c r="L273" s="516"/>
    </row>
    <row r="274" spans="1:12" ht="17.100000000000001" customHeight="1">
      <c r="A274" s="516"/>
      <c r="B274" s="516"/>
      <c r="C274" s="606"/>
      <c r="D274" s="516"/>
      <c r="E274" s="516"/>
      <c r="F274" s="606"/>
      <c r="G274" s="516"/>
      <c r="H274" s="606"/>
      <c r="I274" s="516"/>
      <c r="J274" s="516"/>
      <c r="K274" s="736"/>
      <c r="L274" s="516"/>
    </row>
    <row r="275" spans="1:12" ht="17.100000000000001" customHeight="1">
      <c r="A275" s="516"/>
      <c r="B275" s="516"/>
      <c r="C275" s="606"/>
      <c r="D275" s="516"/>
      <c r="E275" s="516"/>
      <c r="F275" s="606"/>
      <c r="G275" s="516"/>
      <c r="H275" s="606"/>
      <c r="I275" s="516"/>
      <c r="J275" s="516"/>
      <c r="K275" s="736"/>
      <c r="L275" s="516"/>
    </row>
    <row r="276" spans="1:12" ht="17.100000000000001" customHeight="1">
      <c r="A276" s="516"/>
      <c r="B276" s="516"/>
      <c r="C276" s="606"/>
      <c r="D276" s="516"/>
      <c r="E276" s="516"/>
      <c r="F276" s="606"/>
      <c r="G276" s="516"/>
      <c r="H276" s="606"/>
      <c r="I276" s="516"/>
      <c r="J276" s="516"/>
      <c r="K276" s="736"/>
      <c r="L276" s="516"/>
    </row>
    <row r="277" spans="1:12" ht="17.100000000000001" customHeight="1">
      <c r="A277" s="516"/>
      <c r="B277" s="516"/>
      <c r="C277" s="606"/>
      <c r="D277" s="516"/>
      <c r="E277" s="516"/>
      <c r="F277" s="606"/>
      <c r="G277" s="516"/>
      <c r="H277" s="606"/>
      <c r="I277" s="516"/>
      <c r="J277" s="516"/>
      <c r="K277" s="736"/>
      <c r="L277" s="516"/>
    </row>
    <row r="278" spans="1:12" ht="17.100000000000001" customHeight="1">
      <c r="A278" s="516"/>
      <c r="B278" s="516"/>
      <c r="C278" s="606"/>
      <c r="D278" s="516"/>
      <c r="E278" s="516"/>
      <c r="F278" s="606"/>
      <c r="G278" s="516"/>
      <c r="H278" s="606"/>
      <c r="I278" s="516"/>
      <c r="J278" s="516"/>
      <c r="K278" s="736"/>
      <c r="L278" s="516"/>
    </row>
    <row r="279" spans="1:12" ht="17.100000000000001" customHeight="1">
      <c r="A279" s="516"/>
      <c r="B279" s="516"/>
      <c r="C279" s="606"/>
      <c r="D279" s="516"/>
      <c r="E279" s="516"/>
      <c r="F279" s="606"/>
      <c r="G279" s="516"/>
      <c r="H279" s="606"/>
      <c r="I279" s="516"/>
      <c r="J279" s="516"/>
      <c r="K279" s="736"/>
      <c r="L279" s="516"/>
    </row>
    <row r="280" spans="1:12" ht="17.100000000000001" customHeight="1">
      <c r="A280" s="516"/>
      <c r="B280" s="516"/>
      <c r="C280" s="606"/>
      <c r="D280" s="516"/>
      <c r="E280" s="516"/>
      <c r="F280" s="606"/>
      <c r="G280" s="516"/>
      <c r="H280" s="606"/>
      <c r="I280" s="516"/>
      <c r="J280" s="516"/>
      <c r="K280" s="736"/>
      <c r="L280" s="516"/>
    </row>
    <row r="281" spans="1:12" ht="17.100000000000001" customHeight="1">
      <c r="A281" s="516"/>
      <c r="B281" s="516"/>
      <c r="C281" s="606"/>
      <c r="D281" s="516"/>
      <c r="E281" s="516"/>
      <c r="F281" s="606"/>
      <c r="G281" s="516"/>
      <c r="H281" s="606"/>
      <c r="I281" s="516"/>
      <c r="J281" s="516"/>
      <c r="K281" s="736"/>
      <c r="L281" s="516"/>
    </row>
    <row r="282" spans="1:12" ht="17.100000000000001" customHeight="1">
      <c r="A282" s="516"/>
      <c r="B282" s="516"/>
      <c r="C282" s="606"/>
      <c r="D282" s="516"/>
      <c r="E282" s="516"/>
      <c r="F282" s="606"/>
      <c r="G282" s="516"/>
      <c r="H282" s="606"/>
      <c r="I282" s="516"/>
      <c r="J282" s="516"/>
      <c r="K282" s="736"/>
      <c r="L282" s="516"/>
    </row>
    <row r="283" spans="1:12" ht="17.100000000000001" customHeight="1">
      <c r="A283" s="516"/>
      <c r="B283" s="516"/>
      <c r="C283" s="606"/>
      <c r="D283" s="516"/>
      <c r="E283" s="516"/>
      <c r="F283" s="606"/>
      <c r="G283" s="516"/>
      <c r="H283" s="606"/>
      <c r="I283" s="516"/>
      <c r="J283" s="516"/>
      <c r="K283" s="736"/>
      <c r="L283" s="516"/>
    </row>
    <row r="284" spans="1:12" ht="17.100000000000001" customHeight="1">
      <c r="A284" s="516"/>
      <c r="B284" s="516"/>
      <c r="C284" s="606"/>
      <c r="D284" s="516"/>
      <c r="E284" s="516"/>
      <c r="F284" s="606"/>
      <c r="G284" s="516"/>
      <c r="H284" s="606"/>
      <c r="I284" s="516"/>
      <c r="J284" s="516"/>
      <c r="K284" s="736"/>
      <c r="L284" s="516"/>
    </row>
    <row r="285" spans="1:12" ht="17.100000000000001" customHeight="1">
      <c r="A285" s="516"/>
      <c r="B285" s="516"/>
      <c r="C285" s="606"/>
      <c r="D285" s="516"/>
      <c r="E285" s="516"/>
      <c r="F285" s="606"/>
      <c r="G285" s="516"/>
      <c r="H285" s="606"/>
      <c r="I285" s="516"/>
      <c r="J285" s="516"/>
      <c r="K285" s="736"/>
      <c r="L285" s="516"/>
    </row>
    <row r="286" spans="1:12" ht="17.100000000000001" customHeight="1">
      <c r="A286" s="516"/>
      <c r="B286" s="516"/>
      <c r="C286" s="606"/>
      <c r="D286" s="516"/>
      <c r="E286" s="516"/>
      <c r="F286" s="606"/>
      <c r="G286" s="516"/>
      <c r="H286" s="606"/>
      <c r="I286" s="516"/>
      <c r="J286" s="516"/>
      <c r="K286" s="736"/>
      <c r="L286" s="516"/>
    </row>
    <row r="287" spans="1:12" ht="17.100000000000001" customHeight="1">
      <c r="A287" s="516"/>
      <c r="B287" s="516"/>
      <c r="C287" s="606"/>
      <c r="D287" s="516"/>
      <c r="E287" s="516"/>
      <c r="F287" s="606"/>
      <c r="G287" s="516"/>
      <c r="H287" s="606"/>
      <c r="I287" s="516"/>
      <c r="J287" s="516"/>
      <c r="K287" s="736"/>
      <c r="L287" s="516"/>
    </row>
    <row r="288" spans="1:12" ht="17.100000000000001" customHeight="1">
      <c r="A288" s="516"/>
      <c r="B288" s="516"/>
      <c r="C288" s="606"/>
      <c r="D288" s="516"/>
      <c r="E288" s="516"/>
      <c r="F288" s="606"/>
      <c r="G288" s="516"/>
      <c r="H288" s="606"/>
      <c r="I288" s="516"/>
      <c r="J288" s="516"/>
      <c r="K288" s="736"/>
      <c r="L288" s="516"/>
    </row>
    <row r="289" spans="1:12" ht="17.100000000000001" customHeight="1">
      <c r="A289" s="516"/>
      <c r="B289" s="516"/>
      <c r="C289" s="606"/>
      <c r="D289" s="516"/>
      <c r="E289" s="516"/>
      <c r="F289" s="606"/>
      <c r="G289" s="516"/>
      <c r="H289" s="606"/>
      <c r="I289" s="516"/>
      <c r="J289" s="516"/>
      <c r="K289" s="736"/>
      <c r="L289" s="516"/>
    </row>
    <row r="290" spans="1:12" ht="17.100000000000001" customHeight="1">
      <c r="A290" s="516"/>
      <c r="B290" s="516"/>
      <c r="C290" s="606"/>
      <c r="D290" s="516"/>
      <c r="E290" s="516"/>
      <c r="F290" s="606"/>
      <c r="G290" s="516"/>
      <c r="H290" s="606"/>
      <c r="I290" s="516"/>
      <c r="J290" s="516"/>
      <c r="K290" s="736"/>
      <c r="L290" s="516"/>
    </row>
    <row r="291" spans="1:12" ht="17.100000000000001" customHeight="1">
      <c r="A291" s="516"/>
      <c r="B291" s="516"/>
      <c r="C291" s="606"/>
      <c r="D291" s="516"/>
      <c r="E291" s="516"/>
      <c r="F291" s="606"/>
      <c r="G291" s="516"/>
      <c r="H291" s="606"/>
      <c r="I291" s="516"/>
      <c r="J291" s="516"/>
      <c r="K291" s="736"/>
      <c r="L291" s="516"/>
    </row>
    <row r="292" spans="1:12" ht="17.100000000000001" customHeight="1">
      <c r="A292" s="516"/>
      <c r="B292" s="516"/>
      <c r="C292" s="606"/>
      <c r="D292" s="516"/>
      <c r="E292" s="516"/>
      <c r="F292" s="606"/>
      <c r="G292" s="516"/>
      <c r="H292" s="606"/>
      <c r="I292" s="516"/>
      <c r="J292" s="516"/>
      <c r="K292" s="736"/>
      <c r="L292" s="516"/>
    </row>
    <row r="293" spans="1:12" ht="17.100000000000001" customHeight="1">
      <c r="A293" s="516"/>
      <c r="B293" s="516"/>
      <c r="C293" s="606"/>
      <c r="D293" s="516"/>
      <c r="E293" s="516"/>
      <c r="F293" s="606"/>
      <c r="G293" s="516"/>
      <c r="H293" s="606"/>
      <c r="I293" s="516"/>
      <c r="J293" s="516"/>
      <c r="K293" s="736"/>
      <c r="L293" s="516"/>
    </row>
    <row r="294" spans="1:12" ht="17.100000000000001" customHeight="1">
      <c r="A294" s="516"/>
      <c r="B294" s="516"/>
      <c r="C294" s="606"/>
      <c r="D294" s="516"/>
      <c r="E294" s="516"/>
      <c r="F294" s="606"/>
      <c r="G294" s="516"/>
      <c r="H294" s="606"/>
      <c r="I294" s="516"/>
      <c r="J294" s="516"/>
      <c r="K294" s="736"/>
      <c r="L294" s="516"/>
    </row>
    <row r="295" spans="1:12" ht="17.100000000000001" customHeight="1">
      <c r="A295" s="516"/>
      <c r="B295" s="516"/>
      <c r="C295" s="606"/>
      <c r="D295" s="516"/>
      <c r="E295" s="516"/>
      <c r="F295" s="606"/>
      <c r="G295" s="516"/>
      <c r="H295" s="606"/>
      <c r="I295" s="516"/>
      <c r="J295" s="516"/>
      <c r="K295" s="736"/>
      <c r="L295" s="516"/>
    </row>
    <row r="296" spans="1:12" ht="17.100000000000001" customHeight="1">
      <c r="A296" s="516"/>
      <c r="B296" s="516"/>
      <c r="C296" s="606"/>
      <c r="D296" s="516"/>
      <c r="E296" s="516"/>
      <c r="F296" s="606"/>
      <c r="G296" s="516"/>
      <c r="H296" s="606"/>
      <c r="I296" s="516"/>
      <c r="J296" s="516"/>
      <c r="K296" s="736"/>
      <c r="L296" s="516"/>
    </row>
    <row r="297" spans="1:12" ht="17.100000000000001" customHeight="1">
      <c r="A297" s="516"/>
      <c r="B297" s="516"/>
      <c r="C297" s="606"/>
      <c r="D297" s="516"/>
      <c r="E297" s="516"/>
      <c r="F297" s="606"/>
      <c r="G297" s="516"/>
      <c r="H297" s="606"/>
      <c r="I297" s="516"/>
      <c r="J297" s="516"/>
      <c r="K297" s="736"/>
      <c r="L297" s="516"/>
    </row>
    <row r="298" spans="1:12" ht="17.100000000000001" customHeight="1">
      <c r="A298" s="516"/>
      <c r="B298" s="516"/>
      <c r="C298" s="606"/>
      <c r="D298" s="516"/>
      <c r="E298" s="516"/>
      <c r="F298" s="606"/>
      <c r="G298" s="516"/>
      <c r="H298" s="606"/>
      <c r="I298" s="516"/>
      <c r="J298" s="516"/>
      <c r="K298" s="736"/>
      <c r="L298" s="516"/>
    </row>
    <row r="299" spans="1:12" ht="17.100000000000001" customHeight="1">
      <c r="A299" s="516"/>
      <c r="B299" s="516"/>
      <c r="C299" s="606"/>
      <c r="D299" s="516"/>
      <c r="E299" s="516"/>
      <c r="F299" s="606"/>
      <c r="G299" s="516"/>
      <c r="H299" s="606"/>
      <c r="I299" s="516"/>
      <c r="J299" s="516"/>
      <c r="K299" s="736"/>
      <c r="L299" s="516"/>
    </row>
    <row r="300" spans="1:12" ht="17.100000000000001" customHeight="1">
      <c r="A300" s="516"/>
      <c r="B300" s="516"/>
      <c r="C300" s="606"/>
      <c r="D300" s="516"/>
      <c r="E300" s="516"/>
      <c r="F300" s="606"/>
      <c r="G300" s="516"/>
      <c r="H300" s="606"/>
      <c r="I300" s="516"/>
      <c r="J300" s="516"/>
      <c r="K300" s="736"/>
      <c r="L300" s="516"/>
    </row>
    <row r="301" spans="1:12" ht="17.100000000000001" customHeight="1">
      <c r="A301" s="516"/>
      <c r="B301" s="516"/>
      <c r="C301" s="606"/>
      <c r="D301" s="516"/>
      <c r="E301" s="516"/>
      <c r="F301" s="606"/>
      <c r="G301" s="516"/>
      <c r="H301" s="606"/>
      <c r="I301" s="516"/>
      <c r="J301" s="516"/>
      <c r="K301" s="736"/>
      <c r="L301" s="516"/>
    </row>
    <row r="302" spans="1:12" ht="17.100000000000001" customHeight="1">
      <c r="A302" s="516"/>
      <c r="B302" s="516"/>
      <c r="C302" s="606"/>
      <c r="D302" s="516"/>
      <c r="E302" s="516"/>
      <c r="F302" s="606"/>
      <c r="G302" s="516"/>
      <c r="H302" s="606"/>
      <c r="I302" s="516"/>
      <c r="J302" s="516"/>
      <c r="K302" s="736"/>
      <c r="L302" s="516"/>
    </row>
    <row r="303" spans="1:12" ht="17.100000000000001" customHeight="1">
      <c r="A303" s="516"/>
      <c r="B303" s="516"/>
      <c r="C303" s="606"/>
      <c r="D303" s="516"/>
      <c r="E303" s="516"/>
      <c r="F303" s="606"/>
      <c r="G303" s="516"/>
      <c r="H303" s="606"/>
      <c r="I303" s="516"/>
      <c r="J303" s="516"/>
      <c r="K303" s="736"/>
      <c r="L303" s="516"/>
    </row>
    <row r="304" spans="1:12" ht="17.100000000000001" customHeight="1">
      <c r="A304" s="516"/>
      <c r="B304" s="516"/>
      <c r="C304" s="606"/>
      <c r="D304" s="516"/>
      <c r="E304" s="516"/>
      <c r="F304" s="606"/>
      <c r="G304" s="516"/>
      <c r="H304" s="606"/>
      <c r="I304" s="516"/>
      <c r="J304" s="516"/>
      <c r="K304" s="736"/>
      <c r="L304" s="516"/>
    </row>
    <row r="305" spans="1:12" ht="17.100000000000001" customHeight="1">
      <c r="A305" s="516"/>
      <c r="B305" s="516"/>
      <c r="C305" s="606"/>
      <c r="D305" s="516"/>
      <c r="E305" s="516"/>
      <c r="F305" s="606"/>
      <c r="G305" s="516"/>
      <c r="H305" s="606"/>
      <c r="I305" s="516"/>
      <c r="J305" s="516"/>
      <c r="K305" s="736"/>
      <c r="L305" s="516"/>
    </row>
    <row r="306" spans="1:12" ht="17.100000000000001" customHeight="1">
      <c r="A306" s="516"/>
      <c r="B306" s="516"/>
      <c r="C306" s="606"/>
      <c r="D306" s="516"/>
      <c r="E306" s="516"/>
      <c r="F306" s="606"/>
      <c r="G306" s="516"/>
      <c r="H306" s="606"/>
      <c r="I306" s="516"/>
      <c r="J306" s="516"/>
      <c r="K306" s="736"/>
      <c r="L306" s="516"/>
    </row>
    <row r="307" spans="1:12" ht="17.100000000000001" customHeight="1">
      <c r="A307" s="516"/>
      <c r="B307" s="516"/>
      <c r="C307" s="606"/>
      <c r="D307" s="516"/>
      <c r="E307" s="516"/>
      <c r="F307" s="606"/>
      <c r="G307" s="516"/>
      <c r="H307" s="606"/>
      <c r="I307" s="516"/>
      <c r="J307" s="516"/>
      <c r="K307" s="736"/>
      <c r="L307" s="516"/>
    </row>
    <row r="308" spans="1:12" ht="17.100000000000001" customHeight="1">
      <c r="A308" s="516"/>
      <c r="B308" s="516"/>
      <c r="C308" s="606"/>
      <c r="D308" s="516"/>
      <c r="E308" s="516"/>
      <c r="F308" s="606"/>
      <c r="G308" s="516"/>
      <c r="H308" s="606"/>
      <c r="I308" s="516"/>
      <c r="J308" s="516"/>
      <c r="K308" s="736"/>
      <c r="L308" s="516"/>
    </row>
    <row r="309" spans="1:12" ht="17.100000000000001" customHeight="1">
      <c r="A309" s="516"/>
      <c r="B309" s="516"/>
      <c r="C309" s="606"/>
      <c r="D309" s="516"/>
      <c r="E309" s="516"/>
      <c r="F309" s="606"/>
      <c r="G309" s="516"/>
      <c r="H309" s="606"/>
      <c r="I309" s="516"/>
      <c r="J309" s="516"/>
      <c r="K309" s="736"/>
      <c r="L309" s="516"/>
    </row>
    <row r="310" spans="1:12" ht="17.100000000000001" customHeight="1">
      <c r="A310" s="516"/>
      <c r="B310" s="516"/>
      <c r="C310" s="606"/>
      <c r="D310" s="516"/>
      <c r="E310" s="516"/>
      <c r="F310" s="606"/>
      <c r="G310" s="516"/>
      <c r="H310" s="606"/>
      <c r="I310" s="516"/>
      <c r="J310" s="516"/>
      <c r="K310" s="736"/>
      <c r="L310" s="516"/>
    </row>
    <row r="311" spans="1:12" ht="17.100000000000001" customHeight="1">
      <c r="A311" s="516"/>
      <c r="B311" s="516"/>
      <c r="C311" s="606"/>
      <c r="D311" s="516"/>
      <c r="E311" s="516"/>
      <c r="F311" s="606"/>
      <c r="G311" s="516"/>
      <c r="H311" s="606"/>
      <c r="I311" s="516"/>
      <c r="J311" s="516"/>
      <c r="K311" s="736"/>
      <c r="L311" s="516"/>
    </row>
    <row r="312" spans="1:12" ht="17.100000000000001" customHeight="1">
      <c r="A312" s="516"/>
      <c r="B312" s="516"/>
      <c r="C312" s="606"/>
      <c r="D312" s="516"/>
      <c r="E312" s="516"/>
      <c r="F312" s="606"/>
      <c r="G312" s="516"/>
      <c r="H312" s="606"/>
      <c r="I312" s="516"/>
      <c r="J312" s="516"/>
      <c r="K312" s="736"/>
      <c r="L312" s="516"/>
    </row>
    <row r="313" spans="1:12" ht="17.100000000000001" customHeight="1">
      <c r="A313" s="516"/>
      <c r="B313" s="516"/>
      <c r="C313" s="606"/>
      <c r="D313" s="516"/>
      <c r="E313" s="516"/>
      <c r="F313" s="606"/>
      <c r="G313" s="516"/>
      <c r="H313" s="606"/>
      <c r="I313" s="516"/>
      <c r="J313" s="516"/>
      <c r="K313" s="736"/>
      <c r="L313" s="516"/>
    </row>
    <row r="314" spans="1:12" ht="17.100000000000001" customHeight="1">
      <c r="A314" s="516"/>
      <c r="B314" s="516"/>
      <c r="C314" s="606"/>
      <c r="D314" s="516"/>
      <c r="E314" s="516"/>
      <c r="F314" s="606"/>
      <c r="G314" s="516"/>
      <c r="H314" s="606"/>
      <c r="I314" s="516"/>
      <c r="J314" s="516"/>
      <c r="K314" s="736"/>
      <c r="L314" s="516"/>
    </row>
    <row r="315" spans="1:12" ht="17.100000000000001" customHeight="1">
      <c r="A315" s="516"/>
      <c r="B315" s="516"/>
      <c r="C315" s="606"/>
      <c r="D315" s="516"/>
      <c r="E315" s="516"/>
      <c r="F315" s="606"/>
      <c r="G315" s="516"/>
      <c r="H315" s="606"/>
      <c r="I315" s="516"/>
      <c r="J315" s="516"/>
      <c r="K315" s="736"/>
      <c r="L315" s="516"/>
    </row>
    <row r="316" spans="1:12" ht="17.100000000000001" customHeight="1">
      <c r="A316" s="516"/>
      <c r="B316" s="516"/>
      <c r="C316" s="606"/>
      <c r="D316" s="516"/>
      <c r="E316" s="516"/>
      <c r="F316" s="606"/>
      <c r="G316" s="516"/>
      <c r="H316" s="606"/>
      <c r="I316" s="516"/>
      <c r="J316" s="516"/>
      <c r="K316" s="736"/>
      <c r="L316" s="516"/>
    </row>
    <row r="317" spans="1:12" ht="17.100000000000001" customHeight="1">
      <c r="A317" s="516"/>
      <c r="B317" s="516"/>
      <c r="C317" s="606"/>
      <c r="D317" s="516"/>
      <c r="E317" s="516"/>
      <c r="F317" s="606"/>
      <c r="G317" s="516"/>
      <c r="H317" s="606"/>
      <c r="I317" s="516"/>
      <c r="J317" s="516"/>
      <c r="K317" s="736"/>
      <c r="L317" s="516"/>
    </row>
    <row r="318" spans="1:12" ht="17.100000000000001" customHeight="1">
      <c r="A318" s="516"/>
      <c r="B318" s="516"/>
      <c r="C318" s="606"/>
      <c r="D318" s="516"/>
      <c r="E318" s="516"/>
      <c r="F318" s="606"/>
      <c r="G318" s="516"/>
      <c r="H318" s="606"/>
      <c r="I318" s="516"/>
      <c r="J318" s="516"/>
      <c r="K318" s="736"/>
      <c r="L318" s="516"/>
    </row>
    <row r="319" spans="1:12" ht="17.100000000000001" customHeight="1">
      <c r="A319" s="516"/>
      <c r="B319" s="516"/>
      <c r="C319" s="606"/>
      <c r="D319" s="516"/>
      <c r="E319" s="516"/>
      <c r="F319" s="606"/>
      <c r="G319" s="516"/>
      <c r="H319" s="606"/>
      <c r="I319" s="516"/>
      <c r="J319" s="516"/>
      <c r="K319" s="736"/>
      <c r="L319" s="516"/>
    </row>
    <row r="320" spans="1:12" ht="17.100000000000001" customHeight="1">
      <c r="A320" s="516"/>
      <c r="B320" s="516"/>
      <c r="C320" s="606"/>
      <c r="D320" s="516"/>
      <c r="E320" s="516"/>
      <c r="F320" s="606"/>
      <c r="G320" s="516"/>
      <c r="H320" s="606"/>
      <c r="I320" s="516"/>
      <c r="J320" s="516"/>
      <c r="K320" s="736"/>
      <c r="L320" s="516"/>
    </row>
    <row r="321" spans="1:12" ht="17.100000000000001" customHeight="1">
      <c r="A321" s="516"/>
      <c r="B321" s="516"/>
      <c r="C321" s="606"/>
      <c r="D321" s="516"/>
      <c r="E321" s="516"/>
      <c r="F321" s="606"/>
      <c r="G321" s="516"/>
      <c r="H321" s="606"/>
      <c r="I321" s="516"/>
      <c r="J321" s="516"/>
      <c r="K321" s="736"/>
      <c r="L321" s="516"/>
    </row>
    <row r="322" spans="1:12" ht="17.100000000000001" customHeight="1">
      <c r="A322" s="516"/>
      <c r="B322" s="516"/>
      <c r="C322" s="606"/>
      <c r="D322" s="516"/>
      <c r="E322" s="516"/>
      <c r="F322" s="606"/>
      <c r="G322" s="516"/>
      <c r="H322" s="606"/>
      <c r="I322" s="516"/>
      <c r="J322" s="516"/>
      <c r="K322" s="736"/>
      <c r="L322" s="516"/>
    </row>
    <row r="323" spans="1:12" ht="17.100000000000001" customHeight="1">
      <c r="A323" s="516"/>
      <c r="B323" s="516"/>
      <c r="C323" s="606"/>
      <c r="D323" s="516"/>
      <c r="E323" s="516"/>
      <c r="F323" s="606"/>
      <c r="G323" s="516"/>
      <c r="H323" s="606"/>
      <c r="I323" s="516"/>
      <c r="J323" s="516"/>
      <c r="K323" s="736"/>
      <c r="L323" s="516"/>
    </row>
    <row r="324" spans="1:12" ht="17.100000000000001" customHeight="1">
      <c r="A324" s="516"/>
      <c r="B324" s="516"/>
      <c r="C324" s="606"/>
      <c r="D324" s="516"/>
      <c r="E324" s="516"/>
      <c r="F324" s="606"/>
      <c r="G324" s="516"/>
      <c r="H324" s="606"/>
      <c r="I324" s="516"/>
      <c r="J324" s="516"/>
      <c r="K324" s="736"/>
      <c r="L324" s="516"/>
    </row>
    <row r="325" spans="1:12" ht="17.100000000000001" customHeight="1">
      <c r="A325" s="516"/>
      <c r="B325" s="516"/>
      <c r="C325" s="606"/>
      <c r="D325" s="516"/>
      <c r="E325" s="516"/>
      <c r="F325" s="606"/>
      <c r="G325" s="516"/>
      <c r="H325" s="606"/>
      <c r="I325" s="516"/>
      <c r="J325" s="516"/>
      <c r="K325" s="736"/>
      <c r="L325" s="516"/>
    </row>
    <row r="326" spans="1:12" ht="17.100000000000001" customHeight="1">
      <c r="A326" s="516"/>
      <c r="B326" s="516"/>
      <c r="C326" s="606"/>
      <c r="D326" s="516"/>
      <c r="E326" s="516"/>
      <c r="F326" s="606"/>
      <c r="G326" s="516"/>
      <c r="H326" s="606"/>
      <c r="I326" s="516"/>
      <c r="J326" s="516"/>
      <c r="K326" s="736"/>
      <c r="L326" s="516"/>
    </row>
    <row r="327" spans="1:12" ht="17.100000000000001" customHeight="1">
      <c r="A327" s="516"/>
      <c r="B327" s="516"/>
      <c r="C327" s="606"/>
      <c r="D327" s="516"/>
      <c r="E327" s="516"/>
      <c r="F327" s="606"/>
      <c r="G327" s="516"/>
      <c r="H327" s="606"/>
      <c r="I327" s="516"/>
      <c r="J327" s="516"/>
      <c r="K327" s="736"/>
      <c r="L327" s="516"/>
    </row>
    <row r="328" spans="1:12" ht="17.100000000000001" customHeight="1">
      <c r="A328" s="516"/>
      <c r="B328" s="516"/>
      <c r="C328" s="606"/>
      <c r="D328" s="516"/>
      <c r="E328" s="516"/>
      <c r="F328" s="606"/>
      <c r="G328" s="516"/>
      <c r="H328" s="606"/>
      <c r="I328" s="516"/>
      <c r="J328" s="516"/>
      <c r="K328" s="736"/>
      <c r="L328" s="516"/>
    </row>
    <row r="329" spans="1:12" ht="17.100000000000001" customHeight="1">
      <c r="A329" s="516"/>
      <c r="B329" s="516"/>
      <c r="C329" s="606"/>
      <c r="D329" s="516"/>
      <c r="E329" s="516"/>
      <c r="F329" s="606"/>
      <c r="G329" s="516"/>
      <c r="H329" s="606"/>
      <c r="I329" s="516"/>
      <c r="J329" s="516"/>
      <c r="K329" s="736"/>
      <c r="L329" s="516"/>
    </row>
    <row r="330" spans="1:12" ht="17.100000000000001" customHeight="1">
      <c r="A330" s="516"/>
      <c r="B330" s="516"/>
      <c r="C330" s="606"/>
      <c r="D330" s="516"/>
      <c r="E330" s="516"/>
      <c r="F330" s="606"/>
      <c r="G330" s="516"/>
      <c r="H330" s="606"/>
      <c r="I330" s="516"/>
      <c r="J330" s="516"/>
      <c r="K330" s="736"/>
      <c r="L330" s="516"/>
    </row>
    <row r="331" spans="1:12" ht="17.100000000000001" customHeight="1">
      <c r="A331" s="516"/>
      <c r="B331" s="516"/>
      <c r="C331" s="606"/>
      <c r="D331" s="516"/>
      <c r="E331" s="516"/>
      <c r="F331" s="606"/>
      <c r="G331" s="516"/>
      <c r="H331" s="606"/>
      <c r="I331" s="516"/>
      <c r="J331" s="516"/>
      <c r="K331" s="736"/>
      <c r="L331" s="516"/>
    </row>
    <row r="332" spans="1:12" ht="17.100000000000001" customHeight="1">
      <c r="A332" s="516"/>
      <c r="B332" s="516"/>
      <c r="C332" s="606"/>
      <c r="D332" s="516"/>
      <c r="E332" s="516"/>
      <c r="F332" s="606"/>
      <c r="G332" s="516"/>
      <c r="H332" s="606"/>
      <c r="I332" s="516"/>
      <c r="J332" s="516"/>
      <c r="K332" s="736"/>
      <c r="L332" s="516"/>
    </row>
    <row r="333" spans="1:12" ht="17.100000000000001" customHeight="1">
      <c r="A333" s="516"/>
      <c r="B333" s="516"/>
      <c r="C333" s="606"/>
      <c r="D333" s="516"/>
      <c r="E333" s="516"/>
      <c r="F333" s="606"/>
      <c r="G333" s="516"/>
      <c r="H333" s="606"/>
      <c r="I333" s="516"/>
      <c r="J333" s="516"/>
      <c r="K333" s="736"/>
      <c r="L333" s="516"/>
    </row>
    <row r="334" spans="1:12" ht="17.100000000000001" customHeight="1">
      <c r="A334" s="516"/>
      <c r="B334" s="516"/>
      <c r="C334" s="606"/>
      <c r="D334" s="516"/>
      <c r="E334" s="516"/>
      <c r="F334" s="606"/>
      <c r="G334" s="516"/>
      <c r="H334" s="606"/>
      <c r="I334" s="516"/>
      <c r="J334" s="516"/>
      <c r="K334" s="736"/>
      <c r="L334" s="516"/>
    </row>
    <row r="335" spans="1:12" ht="17.100000000000001" customHeight="1">
      <c r="A335" s="516"/>
      <c r="B335" s="516"/>
      <c r="C335" s="606"/>
      <c r="D335" s="516"/>
      <c r="E335" s="516"/>
      <c r="F335" s="606"/>
      <c r="G335" s="516"/>
      <c r="H335" s="606"/>
      <c r="I335" s="516"/>
      <c r="J335" s="516"/>
      <c r="K335" s="736"/>
      <c r="L335" s="516"/>
    </row>
    <row r="336" spans="1:12" ht="17.100000000000001" customHeight="1">
      <c r="A336" s="516"/>
      <c r="B336" s="516"/>
      <c r="C336" s="606"/>
      <c r="D336" s="516"/>
      <c r="E336" s="516"/>
      <c r="F336" s="606"/>
      <c r="G336" s="516"/>
      <c r="H336" s="606"/>
      <c r="I336" s="516"/>
      <c r="J336" s="516"/>
      <c r="K336" s="736"/>
      <c r="L336" s="516"/>
    </row>
    <row r="337" spans="1:12" ht="17.100000000000001" customHeight="1">
      <c r="A337" s="516"/>
      <c r="B337" s="516"/>
      <c r="C337" s="606"/>
      <c r="D337" s="516"/>
      <c r="E337" s="516"/>
      <c r="F337" s="606"/>
      <c r="G337" s="516"/>
      <c r="H337" s="606"/>
      <c r="I337" s="516"/>
      <c r="J337" s="516"/>
      <c r="K337" s="736"/>
      <c r="L337" s="516"/>
    </row>
    <row r="338" spans="1:12" ht="17.100000000000001" customHeight="1">
      <c r="A338" s="516"/>
      <c r="B338" s="516"/>
      <c r="C338" s="606"/>
      <c r="D338" s="516"/>
      <c r="E338" s="516"/>
      <c r="F338" s="606"/>
      <c r="G338" s="516"/>
      <c r="H338" s="606"/>
      <c r="I338" s="516"/>
      <c r="J338" s="516"/>
      <c r="K338" s="736"/>
      <c r="L338" s="516"/>
    </row>
    <row r="339" spans="1:12" ht="17.100000000000001" customHeight="1">
      <c r="A339" s="516"/>
      <c r="B339" s="516"/>
      <c r="C339" s="606"/>
      <c r="D339" s="516"/>
      <c r="E339" s="516"/>
      <c r="F339" s="606"/>
      <c r="G339" s="516"/>
      <c r="H339" s="606"/>
      <c r="I339" s="516"/>
      <c r="J339" s="516"/>
      <c r="K339" s="736"/>
      <c r="L339" s="516"/>
    </row>
    <row r="340" spans="1:12" ht="17.100000000000001" customHeight="1">
      <c r="A340" s="516"/>
      <c r="B340" s="516"/>
      <c r="C340" s="606"/>
      <c r="D340" s="516"/>
      <c r="E340" s="516"/>
      <c r="F340" s="606"/>
      <c r="G340" s="516"/>
      <c r="H340" s="606"/>
      <c r="I340" s="516"/>
      <c r="J340" s="516"/>
      <c r="K340" s="736"/>
      <c r="L340" s="516"/>
    </row>
    <row r="341" spans="1:12" ht="17.100000000000001" customHeight="1">
      <c r="A341" s="516"/>
      <c r="B341" s="516"/>
      <c r="C341" s="606"/>
      <c r="D341" s="516"/>
      <c r="E341" s="516"/>
      <c r="F341" s="606"/>
      <c r="G341" s="516"/>
      <c r="H341" s="606"/>
      <c r="I341" s="516"/>
      <c r="J341" s="516"/>
      <c r="K341" s="736"/>
      <c r="L341" s="516"/>
    </row>
    <row r="342" spans="1:12" ht="17.100000000000001" customHeight="1">
      <c r="A342" s="516"/>
      <c r="B342" s="516"/>
      <c r="C342" s="606"/>
      <c r="D342" s="516"/>
      <c r="E342" s="516"/>
      <c r="F342" s="606"/>
      <c r="G342" s="516"/>
      <c r="H342" s="606"/>
      <c r="I342" s="516"/>
      <c r="J342" s="516"/>
      <c r="K342" s="736"/>
      <c r="L342" s="516"/>
    </row>
    <row r="343" spans="1:12" ht="17.100000000000001" customHeight="1">
      <c r="A343" s="516"/>
      <c r="B343" s="516"/>
      <c r="C343" s="606"/>
      <c r="D343" s="516"/>
      <c r="E343" s="516"/>
      <c r="F343" s="606"/>
      <c r="G343" s="516"/>
      <c r="H343" s="606"/>
      <c r="I343" s="516"/>
      <c r="J343" s="516"/>
      <c r="K343" s="736"/>
      <c r="L343" s="516"/>
    </row>
    <row r="344" spans="1:12" ht="17.100000000000001" customHeight="1">
      <c r="A344" s="516"/>
      <c r="B344" s="516"/>
      <c r="C344" s="606"/>
      <c r="D344" s="516"/>
      <c r="E344" s="516"/>
      <c r="F344" s="606"/>
      <c r="G344" s="516"/>
      <c r="H344" s="606"/>
      <c r="I344" s="516"/>
      <c r="J344" s="516"/>
      <c r="K344" s="736"/>
      <c r="L344" s="516"/>
    </row>
    <row r="345" spans="1:12" ht="17.100000000000001" customHeight="1">
      <c r="A345" s="516"/>
      <c r="B345" s="516"/>
      <c r="C345" s="606"/>
      <c r="D345" s="516"/>
      <c r="E345" s="516"/>
      <c r="F345" s="606"/>
      <c r="G345" s="516"/>
      <c r="H345" s="606"/>
      <c r="I345" s="516"/>
      <c r="J345" s="516"/>
      <c r="K345" s="736"/>
      <c r="L345" s="516"/>
    </row>
    <row r="346" spans="1:12" ht="17.100000000000001" customHeight="1">
      <c r="A346" s="516"/>
      <c r="B346" s="516"/>
      <c r="C346" s="606"/>
      <c r="D346" s="516"/>
      <c r="E346" s="516"/>
      <c r="F346" s="606"/>
      <c r="G346" s="516"/>
      <c r="H346" s="606"/>
      <c r="I346" s="516"/>
      <c r="J346" s="516"/>
      <c r="K346" s="736"/>
      <c r="L346" s="516"/>
    </row>
    <row r="347" spans="1:12" ht="17.100000000000001" customHeight="1">
      <c r="A347" s="516"/>
      <c r="B347" s="516"/>
      <c r="C347" s="606"/>
      <c r="D347" s="516"/>
      <c r="E347" s="516"/>
      <c r="F347" s="606"/>
      <c r="G347" s="516"/>
      <c r="H347" s="606"/>
      <c r="I347" s="516"/>
      <c r="J347" s="516"/>
      <c r="K347" s="736"/>
      <c r="L347" s="516"/>
    </row>
    <row r="348" spans="1:12" ht="17.100000000000001" customHeight="1">
      <c r="A348" s="516"/>
      <c r="B348" s="516"/>
      <c r="C348" s="606"/>
      <c r="D348" s="516"/>
      <c r="E348" s="516"/>
      <c r="F348" s="606"/>
      <c r="G348" s="516"/>
      <c r="H348" s="606"/>
      <c r="I348" s="516"/>
      <c r="J348" s="516"/>
      <c r="K348" s="736"/>
      <c r="L348" s="516"/>
    </row>
    <row r="349" spans="1:12" ht="17.100000000000001" customHeight="1">
      <c r="A349" s="516"/>
      <c r="B349" s="516"/>
      <c r="C349" s="606"/>
      <c r="D349" s="516"/>
      <c r="E349" s="516"/>
      <c r="F349" s="606"/>
      <c r="G349" s="516"/>
      <c r="H349" s="606"/>
      <c r="I349" s="516"/>
      <c r="J349" s="516"/>
      <c r="K349" s="736"/>
      <c r="L349" s="516"/>
    </row>
    <row r="350" spans="1:12" ht="17.100000000000001" customHeight="1">
      <c r="A350" s="516"/>
      <c r="B350" s="516"/>
      <c r="C350" s="606"/>
      <c r="D350" s="516"/>
      <c r="E350" s="516"/>
      <c r="F350" s="606"/>
      <c r="G350" s="516"/>
      <c r="H350" s="606"/>
      <c r="I350" s="516"/>
      <c r="J350" s="516"/>
      <c r="K350" s="736"/>
      <c r="L350" s="516"/>
    </row>
    <row r="351" spans="1:12" ht="17.100000000000001" customHeight="1">
      <c r="A351" s="516"/>
      <c r="B351" s="516"/>
      <c r="C351" s="606"/>
      <c r="D351" s="516"/>
      <c r="E351" s="516"/>
      <c r="F351" s="606"/>
      <c r="G351" s="516"/>
      <c r="H351" s="606"/>
      <c r="I351" s="516"/>
      <c r="J351" s="516"/>
      <c r="K351" s="736"/>
      <c r="L351" s="516"/>
    </row>
    <row r="352" spans="1:12" ht="17.100000000000001" customHeight="1">
      <c r="A352" s="516"/>
      <c r="B352" s="516"/>
      <c r="C352" s="606"/>
      <c r="D352" s="516"/>
      <c r="E352" s="516"/>
      <c r="F352" s="606"/>
      <c r="G352" s="516"/>
      <c r="H352" s="606"/>
      <c r="I352" s="516"/>
      <c r="J352" s="516"/>
      <c r="K352" s="736"/>
      <c r="L352" s="516"/>
    </row>
    <row r="353" spans="1:12" ht="17.100000000000001" customHeight="1">
      <c r="A353" s="516"/>
      <c r="B353" s="516"/>
      <c r="C353" s="606"/>
      <c r="D353" s="516"/>
      <c r="E353" s="516"/>
      <c r="F353" s="606"/>
      <c r="G353" s="516"/>
      <c r="H353" s="606"/>
      <c r="I353" s="516"/>
      <c r="J353" s="516"/>
      <c r="K353" s="736"/>
      <c r="L353" s="516"/>
    </row>
    <row r="354" spans="1:12" ht="17.100000000000001" customHeight="1">
      <c r="A354" s="516"/>
      <c r="B354" s="516"/>
      <c r="C354" s="606"/>
      <c r="D354" s="516"/>
      <c r="E354" s="516"/>
      <c r="F354" s="606"/>
      <c r="G354" s="516"/>
      <c r="H354" s="606"/>
      <c r="I354" s="516"/>
      <c r="J354" s="516"/>
      <c r="K354" s="736"/>
      <c r="L354" s="516"/>
    </row>
    <row r="355" spans="1:12" ht="17.100000000000001" customHeight="1">
      <c r="A355" s="516"/>
      <c r="B355" s="516"/>
      <c r="C355" s="606"/>
      <c r="D355" s="516"/>
      <c r="E355" s="516"/>
      <c r="F355" s="606"/>
      <c r="G355" s="516"/>
      <c r="H355" s="606"/>
      <c r="I355" s="516"/>
      <c r="J355" s="516"/>
      <c r="K355" s="736"/>
      <c r="L355" s="516"/>
    </row>
    <row r="356" spans="1:12" ht="17.100000000000001" customHeight="1">
      <c r="A356" s="516"/>
      <c r="B356" s="516"/>
      <c r="C356" s="606"/>
      <c r="D356" s="516"/>
      <c r="E356" s="516"/>
      <c r="F356" s="606"/>
      <c r="G356" s="516"/>
      <c r="H356" s="606"/>
      <c r="I356" s="516"/>
      <c r="J356" s="516"/>
      <c r="K356" s="736"/>
      <c r="L356" s="516"/>
    </row>
    <row r="357" spans="1:12" ht="17.100000000000001" customHeight="1">
      <c r="A357" s="516"/>
      <c r="B357" s="516"/>
      <c r="C357" s="606"/>
      <c r="D357" s="516"/>
      <c r="E357" s="516"/>
      <c r="F357" s="606"/>
      <c r="G357" s="516"/>
      <c r="H357" s="606"/>
      <c r="I357" s="516"/>
      <c r="J357" s="516"/>
      <c r="K357" s="736"/>
      <c r="L357" s="516"/>
    </row>
    <row r="358" spans="1:12" ht="17.100000000000001" customHeight="1">
      <c r="A358" s="516"/>
      <c r="B358" s="516"/>
      <c r="C358" s="606"/>
      <c r="D358" s="516"/>
      <c r="E358" s="516"/>
      <c r="F358" s="606"/>
      <c r="G358" s="516"/>
      <c r="H358" s="606"/>
      <c r="I358" s="516"/>
      <c r="J358" s="516"/>
      <c r="K358" s="736"/>
      <c r="L358" s="516"/>
    </row>
    <row r="359" spans="1:12" ht="17.100000000000001" customHeight="1">
      <c r="A359" s="516"/>
      <c r="B359" s="516"/>
      <c r="C359" s="606"/>
      <c r="D359" s="516"/>
      <c r="E359" s="516"/>
      <c r="F359" s="606"/>
      <c r="G359" s="516"/>
      <c r="H359" s="606"/>
      <c r="I359" s="516"/>
      <c r="J359" s="516"/>
      <c r="K359" s="736"/>
      <c r="L359" s="516"/>
    </row>
    <row r="360" spans="1:12" ht="17.100000000000001" customHeight="1">
      <c r="A360" s="516"/>
      <c r="B360" s="516"/>
      <c r="C360" s="606"/>
      <c r="D360" s="516"/>
      <c r="E360" s="516"/>
      <c r="F360" s="606"/>
      <c r="G360" s="516"/>
      <c r="H360" s="606"/>
      <c r="I360" s="516"/>
      <c r="J360" s="516"/>
      <c r="K360" s="736"/>
      <c r="L360" s="516"/>
    </row>
    <row r="361" spans="1:12" ht="17.100000000000001" customHeight="1">
      <c r="A361" s="516"/>
      <c r="B361" s="516"/>
      <c r="C361" s="606"/>
      <c r="D361" s="516"/>
      <c r="E361" s="516"/>
      <c r="F361" s="606"/>
      <c r="G361" s="516"/>
      <c r="H361" s="606"/>
      <c r="I361" s="516"/>
      <c r="J361" s="516"/>
      <c r="K361" s="736"/>
      <c r="L361" s="516"/>
    </row>
    <row r="362" spans="1:12" ht="17.100000000000001" customHeight="1">
      <c r="A362" s="516"/>
      <c r="B362" s="516"/>
      <c r="C362" s="606"/>
      <c r="D362" s="516"/>
      <c r="E362" s="516"/>
      <c r="F362" s="606"/>
      <c r="G362" s="516"/>
      <c r="H362" s="606"/>
      <c r="I362" s="516"/>
      <c r="J362" s="516"/>
      <c r="K362" s="736"/>
      <c r="L362" s="516"/>
    </row>
    <row r="363" spans="1:12" ht="17.100000000000001" customHeight="1">
      <c r="A363" s="516"/>
      <c r="B363" s="516"/>
      <c r="C363" s="606"/>
      <c r="D363" s="516"/>
      <c r="E363" s="516"/>
      <c r="F363" s="606"/>
      <c r="G363" s="516"/>
      <c r="H363" s="606"/>
      <c r="I363" s="516"/>
      <c r="J363" s="516"/>
      <c r="K363" s="736"/>
      <c r="L363" s="516"/>
    </row>
    <row r="364" spans="1:12" ht="17.100000000000001" customHeight="1">
      <c r="A364" s="516"/>
      <c r="B364" s="516"/>
      <c r="C364" s="606"/>
      <c r="D364" s="516"/>
      <c r="E364" s="516"/>
      <c r="F364" s="606"/>
      <c r="G364" s="516"/>
      <c r="H364" s="606"/>
      <c r="I364" s="516"/>
      <c r="J364" s="516"/>
      <c r="K364" s="736"/>
      <c r="L364" s="516"/>
    </row>
    <row r="365" spans="1:12" ht="17.100000000000001" customHeight="1">
      <c r="A365" s="516"/>
      <c r="B365" s="516"/>
      <c r="C365" s="606"/>
      <c r="D365" s="516"/>
      <c r="E365" s="516"/>
      <c r="F365" s="606"/>
      <c r="G365" s="516"/>
      <c r="H365" s="606"/>
      <c r="I365" s="516"/>
      <c r="J365" s="516"/>
      <c r="K365" s="736"/>
      <c r="L365" s="516"/>
    </row>
    <row r="366" spans="1:12" ht="17.100000000000001" customHeight="1">
      <c r="A366" s="516"/>
      <c r="B366" s="516"/>
      <c r="C366" s="606"/>
      <c r="D366" s="516"/>
      <c r="E366" s="516"/>
      <c r="F366" s="606"/>
      <c r="G366" s="516"/>
      <c r="H366" s="606"/>
      <c r="I366" s="516"/>
      <c r="J366" s="516"/>
      <c r="K366" s="736"/>
      <c r="L366" s="516"/>
    </row>
    <row r="367" spans="1:12" ht="17.100000000000001" customHeight="1">
      <c r="A367" s="516"/>
      <c r="B367" s="516"/>
      <c r="C367" s="606"/>
      <c r="D367" s="516"/>
      <c r="E367" s="516"/>
      <c r="F367" s="606"/>
      <c r="G367" s="516"/>
      <c r="H367" s="606"/>
      <c r="I367" s="516"/>
      <c r="J367" s="516"/>
      <c r="K367" s="736"/>
      <c r="L367" s="516"/>
    </row>
    <row r="368" spans="1:12" ht="17.100000000000001" customHeight="1">
      <c r="A368" s="516"/>
      <c r="B368" s="516"/>
      <c r="C368" s="606"/>
      <c r="D368" s="516"/>
      <c r="E368" s="516"/>
      <c r="F368" s="606"/>
      <c r="G368" s="516"/>
      <c r="H368" s="606"/>
      <c r="I368" s="516"/>
      <c r="J368" s="516"/>
      <c r="K368" s="736"/>
      <c r="L368" s="516"/>
    </row>
    <row r="369" spans="1:12" ht="17.100000000000001" customHeight="1">
      <c r="A369" s="516"/>
      <c r="B369" s="516"/>
      <c r="C369" s="606"/>
      <c r="D369" s="516"/>
      <c r="E369" s="516"/>
      <c r="F369" s="606"/>
      <c r="G369" s="516"/>
      <c r="H369" s="606"/>
      <c r="I369" s="516"/>
      <c r="J369" s="516"/>
      <c r="K369" s="736"/>
      <c r="L369" s="516"/>
    </row>
    <row r="370" spans="1:12" ht="17.100000000000001" customHeight="1">
      <c r="A370" s="516"/>
      <c r="B370" s="516"/>
      <c r="C370" s="606"/>
      <c r="D370" s="516"/>
      <c r="E370" s="516"/>
      <c r="F370" s="606"/>
      <c r="G370" s="516"/>
      <c r="H370" s="606"/>
      <c r="I370" s="516"/>
      <c r="J370" s="516"/>
      <c r="K370" s="736"/>
      <c r="L370" s="516"/>
    </row>
    <row r="371" spans="1:12" ht="17.100000000000001" customHeight="1">
      <c r="A371" s="516"/>
      <c r="B371" s="516"/>
      <c r="C371" s="606"/>
      <c r="D371" s="516"/>
      <c r="E371" s="516"/>
      <c r="F371" s="606"/>
      <c r="G371" s="516"/>
      <c r="H371" s="606"/>
      <c r="I371" s="516"/>
      <c r="J371" s="516"/>
      <c r="K371" s="736"/>
      <c r="L371" s="516"/>
    </row>
  </sheetData>
  <mergeCells count="19">
    <mergeCell ref="L140:L172"/>
    <mergeCell ref="D1:E8"/>
    <mergeCell ref="F1:F8"/>
    <mergeCell ref="K71:K78"/>
    <mergeCell ref="K79:K89"/>
    <mergeCell ref="K96:K101"/>
    <mergeCell ref="K107:K112"/>
    <mergeCell ref="K113:K117"/>
    <mergeCell ref="K118:K122"/>
    <mergeCell ref="K123:K127"/>
    <mergeCell ref="K128:K132"/>
    <mergeCell ref="L133:L134"/>
    <mergeCell ref="L215:L217"/>
    <mergeCell ref="K173:K181"/>
    <mergeCell ref="L173:L181"/>
    <mergeCell ref="K182:K190"/>
    <mergeCell ref="L182:L190"/>
    <mergeCell ref="K191:K199"/>
    <mergeCell ref="K200:K208"/>
  </mergeCells>
  <phoneticPr fontId="23" type="noConversion"/>
  <hyperlinks>
    <hyperlink ref="E40" r:id="rId1" display="LCM_70_Digits_SN_From_SFC_And_EEPROM_Compare" xr:uid="{00000000-0004-0000-0700-000000000000}"/>
    <hyperlink ref="E136" r:id="rId2" xr:uid="{00000000-0004-0000-0700-000001000000}"/>
    <hyperlink ref="E137" r:id="rId3" xr:uid="{00000000-0004-0000-0700-000002000000}"/>
    <hyperlink ref="E138" r:id="rId4" xr:uid="{00000000-0004-0000-0700-000003000000}"/>
    <hyperlink ref="E139" r:id="rId5" xr:uid="{00000000-0004-0000-0700-000004000000}"/>
    <hyperlink ref="E211" r:id="rId6" xr:uid="{00000000-0004-0000-0700-000005000000}"/>
    <hyperlink ref="E210" r:id="rId7" xr:uid="{00000000-0004-0000-0700-000006000000}"/>
    <hyperlink ref="E212" r:id="rId8" xr:uid="{00000000-0004-0000-0700-000007000000}"/>
    <hyperlink ref="E214" r:id="rId9" xr:uid="{00000000-0004-0000-0700-000008000000}"/>
    <hyperlink ref="E213" r:id="rId10" xr:uid="{00000000-0004-0000-0700-000009000000}"/>
    <hyperlink ref="E215" r:id="rId11" xr:uid="{00000000-0004-0000-0700-00000A000000}"/>
    <hyperlink ref="E217" r:id="rId12" xr:uid="{00000000-0004-0000-0700-00000B000000}"/>
    <hyperlink ref="E216" r:id="rId13" xr:uid="{00000000-0004-0000-0700-00000C000000}"/>
    <hyperlink ref="E93" r:id="rId14" xr:uid="{00000000-0004-0000-0700-00000D000000}"/>
    <hyperlink ref="E92" r:id="rId15" xr:uid="{00000000-0004-0000-0700-00000E000000}"/>
    <hyperlink ref="E91" r:id="rId16" xr:uid="{00000000-0004-0000-0700-00000F000000}"/>
    <hyperlink ref="E94" r:id="rId17" xr:uid="{00000000-0004-0000-0700-000010000000}"/>
    <hyperlink ref="E95" r:id="rId18" xr:uid="{00000000-0004-0000-0700-000011000000}"/>
    <hyperlink ref="E105" r:id="rId19" xr:uid="{00000000-0004-0000-0700-000012000000}"/>
    <hyperlink ref="E106" r:id="rId20" xr:uid="{00000000-0004-0000-0700-000013000000}"/>
    <hyperlink ref="E104" r:id="rId21" xr:uid="{00000000-0004-0000-0700-000014000000}"/>
    <hyperlink ref="E103" r:id="rId22" xr:uid="{00000000-0004-0000-0700-000015000000}"/>
    <hyperlink ref="E102" r:id="rId23" xr:uid="{00000000-0004-0000-0700-000016000000}"/>
    <hyperlink ref="E101" r:id="rId24" xr:uid="{00000000-0004-0000-0700-000017000000}"/>
    <hyperlink ref="E112" r:id="rId25" xr:uid="{00000000-0004-0000-0700-000018000000}"/>
    <hyperlink ref="E113" r:id="rId26" xr:uid="{00000000-0004-0000-0700-000019000000}"/>
    <hyperlink ref="E114" r:id="rId27" xr:uid="{00000000-0004-0000-0700-00001A000000}"/>
    <hyperlink ref="E115" r:id="rId28" display="BL_Leakage_Bright_Ch_1@ALS_FH_Right" xr:uid="{00000000-0004-0000-0700-00001B000000}"/>
    <hyperlink ref="E117" r:id="rId29" display="BL_Leakage_Bright_Ch_1@ALS_FH_Right" xr:uid="{00000000-0004-0000-0700-00001C000000}"/>
    <hyperlink ref="E116" r:id="rId30" display="BL_Leakage_Bright_Ch_2@ALS_FH_Right" xr:uid="{00000000-0004-0000-0700-00001D000000}"/>
    <hyperlink ref="E118" r:id="rId31" xr:uid="{00000000-0004-0000-0700-00001E000000}"/>
    <hyperlink ref="E119" r:id="rId32" xr:uid="{00000000-0004-0000-0700-00001F000000}"/>
    <hyperlink ref="E120" r:id="rId33" display="BL_Leakage_Bright_Ch_1@ALS_FH_Left" xr:uid="{00000000-0004-0000-0700-000020000000}"/>
    <hyperlink ref="E122" r:id="rId34" display="BL_Leakage_Bright_Ch_1@ALS_FH_Left" xr:uid="{00000000-0004-0000-0700-000021000000}"/>
    <hyperlink ref="E121" r:id="rId35" display="BL_Leakage_Bright_Ch_2@ALS_FH_Left" xr:uid="{00000000-0004-0000-0700-000022000000}"/>
    <hyperlink ref="E179" r:id="rId36" xr:uid="{00000000-0004-0000-0700-000023000000}"/>
    <hyperlink ref="E185" r:id="rId37" xr:uid="{00000000-0004-0000-0700-000024000000}"/>
    <hyperlink ref="E182" r:id="rId38" xr:uid="{00000000-0004-0000-0700-000025000000}"/>
    <hyperlink ref="E173" r:id="rId39" xr:uid="{00000000-0004-0000-0700-000026000000}"/>
    <hyperlink ref="E174" r:id="rId40" xr:uid="{00000000-0004-0000-0700-000027000000}"/>
    <hyperlink ref="E197" r:id="rId41" xr:uid="{00000000-0004-0000-0700-000028000000}"/>
    <hyperlink ref="E192" r:id="rId42" xr:uid="{00000000-0004-0000-0700-000029000000}"/>
    <hyperlink ref="E183" r:id="rId43" xr:uid="{00000000-0004-0000-0700-00002A000000}"/>
    <hyperlink ref="E193" r:id="rId44" xr:uid="{00000000-0004-0000-0700-00002B000000}"/>
    <hyperlink ref="E194" r:id="rId45" xr:uid="{00000000-0004-0000-0700-00002C000000}"/>
    <hyperlink ref="E195" r:id="rId46" xr:uid="{00000000-0004-0000-0700-00002D000000}"/>
    <hyperlink ref="E196" r:id="rId47" xr:uid="{00000000-0004-0000-0700-00002E000000}"/>
    <hyperlink ref="E198" r:id="rId48" xr:uid="{00000000-0004-0000-0700-00002F000000}"/>
    <hyperlink ref="E199" r:id="rId49" xr:uid="{00000000-0004-0000-0700-000030000000}"/>
    <hyperlink ref="E203" r:id="rId50" xr:uid="{00000000-0004-0000-0700-000031000000}"/>
    <hyperlink ref="E201" r:id="rId51" xr:uid="{00000000-0004-0000-0700-000032000000}"/>
    <hyperlink ref="E202" r:id="rId52" xr:uid="{00000000-0004-0000-0700-000033000000}"/>
    <hyperlink ref="E204" r:id="rId53" xr:uid="{00000000-0004-0000-0700-000034000000}"/>
    <hyperlink ref="E205" r:id="rId54" xr:uid="{00000000-0004-0000-0700-000035000000}"/>
    <hyperlink ref="E206" r:id="rId55" xr:uid="{00000000-0004-0000-0700-000036000000}"/>
    <hyperlink ref="E207" r:id="rId56" xr:uid="{00000000-0004-0000-0700-000037000000}"/>
    <hyperlink ref="E208" r:id="rId57" xr:uid="{00000000-0004-0000-0700-000038000000}"/>
  </hyperlinks>
  <pageMargins left="0.69930599999999998" right="0.69930599999999998" top="0.75" bottom="0.75" header="0.3" footer="0.3"/>
  <pageSetup orientation="portrait" r:id="rId58"/>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64"/>
  <sheetViews>
    <sheetView showGridLines="0" topLeftCell="G1" zoomScale="85" zoomScaleNormal="85" workbookViewId="0">
      <selection activeCell="L340" sqref="L340:L341"/>
    </sheetView>
  </sheetViews>
  <sheetFormatPr defaultColWidth="9" defaultRowHeight="15.75" customHeight="1"/>
  <cols>
    <col min="1" max="1" width="5.375" style="437" bestFit="1" customWidth="1"/>
    <col min="2" max="3" width="6.125" style="437" bestFit="1" customWidth="1"/>
    <col min="4" max="4" width="5.625" style="479" bestFit="1" customWidth="1"/>
    <col min="5" max="5" width="13.625" style="437" customWidth="1"/>
    <col min="6" max="6" width="46.875" style="437" customWidth="1"/>
    <col min="7" max="7" width="31" style="437" customWidth="1"/>
    <col min="8" max="8" width="41.375" style="479" bestFit="1" customWidth="1"/>
    <col min="9" max="9" width="13.625" style="437" bestFit="1" customWidth="1"/>
    <col min="10" max="10" width="16" style="437" customWidth="1"/>
    <col min="11" max="11" width="20.5" style="437" customWidth="1"/>
    <col min="12" max="12" width="43.5" style="437" customWidth="1"/>
    <col min="13" max="13" width="53.125" style="437" bestFit="1" customWidth="1"/>
    <col min="14" max="259" width="8.625" style="461" customWidth="1"/>
    <col min="260" max="16384" width="9" style="461"/>
  </cols>
  <sheetData>
    <row r="1" spans="1:13" ht="17.45" customHeight="1">
      <c r="A1" s="454"/>
      <c r="B1" s="516"/>
      <c r="C1" s="516"/>
      <c r="D1" s="455"/>
      <c r="E1" s="948" t="s">
        <v>1137</v>
      </c>
      <c r="F1" s="949"/>
      <c r="G1" s="456"/>
      <c r="H1" s="935"/>
      <c r="I1" s="457"/>
      <c r="J1" s="458" t="s">
        <v>5</v>
      </c>
      <c r="K1" s="459"/>
      <c r="L1" s="460"/>
      <c r="M1" s="454"/>
    </row>
    <row r="2" spans="1:13" ht="17.45" customHeight="1">
      <c r="A2" s="454"/>
      <c r="B2" s="516"/>
      <c r="C2" s="516"/>
      <c r="D2" s="455"/>
      <c r="E2" s="949"/>
      <c r="F2" s="949"/>
      <c r="G2" s="456"/>
      <c r="H2" s="936"/>
      <c r="I2" s="462" t="s">
        <v>6</v>
      </c>
      <c r="J2" s="463">
        <f>COUNTIF(I15:I364,"Not POR")</f>
        <v>1</v>
      </c>
      <c r="K2" s="459"/>
      <c r="L2" s="460"/>
      <c r="M2" s="454"/>
    </row>
    <row r="3" spans="1:13" ht="17.45" customHeight="1">
      <c r="A3" s="454"/>
      <c r="B3" s="516"/>
      <c r="C3" s="516"/>
      <c r="D3" s="455"/>
      <c r="E3" s="949"/>
      <c r="F3" s="949"/>
      <c r="G3" s="456"/>
      <c r="H3" s="936"/>
      <c r="I3" s="464" t="s">
        <v>8</v>
      </c>
      <c r="J3" s="463">
        <f>COUNTIF(I15:I364,"CHN validation")</f>
        <v>0</v>
      </c>
      <c r="K3" s="459"/>
      <c r="L3" s="460"/>
      <c r="M3" s="454"/>
    </row>
    <row r="4" spans="1:13" ht="17.45" customHeight="1">
      <c r="A4" s="454"/>
      <c r="B4" s="516"/>
      <c r="C4" s="516"/>
      <c r="D4" s="455"/>
      <c r="E4" s="949"/>
      <c r="F4" s="949"/>
      <c r="G4" s="456"/>
      <c r="H4" s="936"/>
      <c r="I4" s="465" t="s">
        <v>9</v>
      </c>
      <c r="J4" s="463">
        <f>COUNTIF(I12:I364,"New Item")</f>
        <v>0</v>
      </c>
      <c r="K4" s="459"/>
      <c r="L4" s="460"/>
      <c r="M4" s="454"/>
    </row>
    <row r="5" spans="1:13" ht="17.45" customHeight="1">
      <c r="A5" s="454"/>
      <c r="B5" s="516"/>
      <c r="C5" s="516"/>
      <c r="D5" s="455"/>
      <c r="E5" s="949"/>
      <c r="F5" s="949"/>
      <c r="G5" s="456"/>
      <c r="H5" s="936"/>
      <c r="I5" s="466" t="s">
        <v>7</v>
      </c>
      <c r="J5" s="463">
        <f>COUNTIF(I13:I364,"Pending update")</f>
        <v>0</v>
      </c>
      <c r="K5" s="459"/>
      <c r="L5" s="460"/>
      <c r="M5" s="454"/>
    </row>
    <row r="6" spans="1:13" ht="17.45" customHeight="1">
      <c r="A6" s="454"/>
      <c r="B6" s="516"/>
      <c r="C6" s="516"/>
      <c r="D6" s="455"/>
      <c r="E6" s="949"/>
      <c r="F6" s="949"/>
      <c r="G6" s="456"/>
      <c r="H6" s="936"/>
      <c r="I6" s="467" t="s">
        <v>10</v>
      </c>
      <c r="J6" s="463">
        <f>COUNTIF(I13:I364,"Modified")</f>
        <v>2</v>
      </c>
      <c r="K6" s="459"/>
      <c r="L6" s="460"/>
      <c r="M6" s="454"/>
    </row>
    <row r="7" spans="1:13" ht="17.45" customHeight="1">
      <c r="A7" s="454"/>
      <c r="B7" s="516"/>
      <c r="C7" s="516"/>
      <c r="D7" s="455"/>
      <c r="E7" s="949"/>
      <c r="F7" s="949"/>
      <c r="G7" s="456"/>
      <c r="H7" s="936"/>
      <c r="I7" s="468" t="s">
        <v>11</v>
      </c>
      <c r="J7" s="463">
        <f>COUNTIF(I15:I364,"Ready")</f>
        <v>347</v>
      </c>
      <c r="K7" s="459"/>
      <c r="L7" s="460"/>
      <c r="M7" s="454"/>
    </row>
    <row r="8" spans="1:13" ht="16.5" customHeight="1" thickBot="1">
      <c r="A8" s="469"/>
      <c r="B8" s="517"/>
      <c r="C8" s="517"/>
      <c r="D8" s="470"/>
      <c r="E8" s="950"/>
      <c r="F8" s="950"/>
      <c r="G8" s="471"/>
      <c r="H8" s="937"/>
      <c r="I8" s="472" t="s">
        <v>12</v>
      </c>
      <c r="J8" s="473">
        <f>COUNTIF(I11:I364,"Not ready")</f>
        <v>0</v>
      </c>
      <c r="K8" s="474"/>
      <c r="L8" s="475"/>
      <c r="M8" s="469"/>
    </row>
    <row r="9" spans="1:13" ht="31.5">
      <c r="A9" s="482" t="s">
        <v>13</v>
      </c>
      <c r="B9" s="558" t="s">
        <v>2614</v>
      </c>
      <c r="C9" s="558" t="s">
        <v>2615</v>
      </c>
      <c r="D9" s="558" t="s">
        <v>14</v>
      </c>
      <c r="E9" s="558" t="s">
        <v>15</v>
      </c>
      <c r="F9" s="558" t="s">
        <v>16</v>
      </c>
      <c r="G9" s="558" t="s">
        <v>2190</v>
      </c>
      <c r="H9" s="558" t="s">
        <v>1496</v>
      </c>
      <c r="I9" s="558" t="s">
        <v>17</v>
      </c>
      <c r="J9" s="558" t="s">
        <v>1138</v>
      </c>
      <c r="K9" s="558" t="s">
        <v>18</v>
      </c>
      <c r="L9" s="559" t="s">
        <v>21</v>
      </c>
      <c r="M9" s="483" t="s">
        <v>22</v>
      </c>
    </row>
    <row r="10" spans="1:13" ht="16.5" customHeight="1">
      <c r="A10" s="560">
        <v>1</v>
      </c>
      <c r="B10" s="518"/>
      <c r="C10" s="518"/>
      <c r="D10" s="519" t="s">
        <v>23</v>
      </c>
      <c r="E10" s="520" t="s">
        <v>26</v>
      </c>
      <c r="F10" s="521" t="s">
        <v>27</v>
      </c>
      <c r="G10" s="522" t="s">
        <v>2698</v>
      </c>
      <c r="H10" s="522" t="s">
        <v>2698</v>
      </c>
      <c r="I10" s="523" t="s">
        <v>11</v>
      </c>
      <c r="J10" s="524"/>
      <c r="K10" s="524"/>
      <c r="L10" s="525"/>
      <c r="M10" s="561"/>
    </row>
    <row r="11" spans="1:13" ht="16.5" customHeight="1">
      <c r="A11" s="560">
        <v>2</v>
      </c>
      <c r="B11" s="518"/>
      <c r="C11" s="518"/>
      <c r="D11" s="519" t="s">
        <v>23</v>
      </c>
      <c r="E11" s="520" t="s">
        <v>26</v>
      </c>
      <c r="F11" s="521" t="s">
        <v>29</v>
      </c>
      <c r="G11" s="522"/>
      <c r="H11" s="522"/>
      <c r="I11" s="523" t="s">
        <v>11</v>
      </c>
      <c r="J11" s="524"/>
      <c r="K11" s="524"/>
      <c r="L11" s="525"/>
      <c r="M11" s="561"/>
    </row>
    <row r="12" spans="1:13" ht="16.5" customHeight="1">
      <c r="A12" s="560">
        <v>3</v>
      </c>
      <c r="B12" s="518"/>
      <c r="C12" s="518"/>
      <c r="D12" s="519" t="s">
        <v>23</v>
      </c>
      <c r="E12" s="520" t="s">
        <v>26</v>
      </c>
      <c r="F12" s="521" t="s">
        <v>34</v>
      </c>
      <c r="G12" s="522"/>
      <c r="H12" s="522"/>
      <c r="I12" s="523" t="s">
        <v>11</v>
      </c>
      <c r="J12" s="524"/>
      <c r="K12" s="524"/>
      <c r="L12" s="525"/>
      <c r="M12" s="561"/>
    </row>
    <row r="13" spans="1:13" ht="16.5" customHeight="1">
      <c r="A13" s="560">
        <v>4</v>
      </c>
      <c r="B13" s="518"/>
      <c r="C13" s="518"/>
      <c r="D13" s="519" t="s">
        <v>23</v>
      </c>
      <c r="E13" s="520" t="s">
        <v>24</v>
      </c>
      <c r="F13" s="526" t="s">
        <v>35</v>
      </c>
      <c r="G13" s="522"/>
      <c r="H13" s="522"/>
      <c r="I13" s="523" t="s">
        <v>11</v>
      </c>
      <c r="J13" s="524"/>
      <c r="K13" s="519" t="s">
        <v>196</v>
      </c>
      <c r="L13" s="527" t="s">
        <v>1433</v>
      </c>
      <c r="M13" s="562"/>
    </row>
    <row r="14" spans="1:13" ht="16.5" customHeight="1">
      <c r="A14" s="560">
        <v>5</v>
      </c>
      <c r="B14" s="518"/>
      <c r="C14" s="518"/>
      <c r="D14" s="519" t="s">
        <v>23</v>
      </c>
      <c r="E14" s="521" t="s">
        <v>170</v>
      </c>
      <c r="F14" s="521" t="s">
        <v>2191</v>
      </c>
      <c r="G14" s="522"/>
      <c r="H14" s="522"/>
      <c r="I14" s="523" t="s">
        <v>11</v>
      </c>
      <c r="J14" s="524"/>
      <c r="K14" s="524"/>
      <c r="L14" s="528" t="s">
        <v>1997</v>
      </c>
      <c r="M14" s="563"/>
    </row>
    <row r="15" spans="1:13" ht="16.5" customHeight="1">
      <c r="A15" s="560">
        <v>6</v>
      </c>
      <c r="B15" s="518"/>
      <c r="C15" s="518"/>
      <c r="D15" s="519" t="s">
        <v>23</v>
      </c>
      <c r="E15" s="520" t="s">
        <v>24</v>
      </c>
      <c r="F15" s="521" t="s">
        <v>25</v>
      </c>
      <c r="G15" s="522"/>
      <c r="H15" s="522"/>
      <c r="I15" s="523" t="s">
        <v>11</v>
      </c>
      <c r="J15" s="524"/>
      <c r="K15" s="524"/>
      <c r="L15" s="527" t="s">
        <v>2192</v>
      </c>
      <c r="M15" s="564"/>
    </row>
    <row r="16" spans="1:13" ht="16.5" customHeight="1">
      <c r="A16" s="560">
        <v>7</v>
      </c>
      <c r="B16" s="518"/>
      <c r="C16" s="518"/>
      <c r="D16" s="519" t="s">
        <v>23</v>
      </c>
      <c r="E16" s="520" t="s">
        <v>24</v>
      </c>
      <c r="F16" s="520" t="s">
        <v>1205</v>
      </c>
      <c r="G16" s="522"/>
      <c r="H16" s="522"/>
      <c r="I16" s="523" t="s">
        <v>11</v>
      </c>
      <c r="J16" s="524"/>
      <c r="K16" s="524"/>
      <c r="L16" s="527" t="s">
        <v>1204</v>
      </c>
      <c r="M16" s="565"/>
    </row>
    <row r="17" spans="1:13" ht="16.5" customHeight="1">
      <c r="A17" s="560">
        <v>8</v>
      </c>
      <c r="B17" s="518"/>
      <c r="C17" s="518"/>
      <c r="D17" s="519" t="s">
        <v>23</v>
      </c>
      <c r="E17" s="520" t="s">
        <v>188</v>
      </c>
      <c r="F17" s="521" t="s">
        <v>2193</v>
      </c>
      <c r="G17" s="522"/>
      <c r="H17" s="522"/>
      <c r="I17" s="523" t="s">
        <v>11</v>
      </c>
      <c r="J17" s="524"/>
      <c r="K17" s="524"/>
      <c r="L17" s="527" t="s">
        <v>2194</v>
      </c>
      <c r="M17" s="565"/>
    </row>
    <row r="18" spans="1:13" ht="16.5" customHeight="1">
      <c r="A18" s="560">
        <v>9</v>
      </c>
      <c r="B18" s="518"/>
      <c r="C18" s="518"/>
      <c r="D18" s="519" t="s">
        <v>23</v>
      </c>
      <c r="E18" s="520" t="s">
        <v>24</v>
      </c>
      <c r="F18" s="521" t="s">
        <v>1208</v>
      </c>
      <c r="G18" s="522"/>
      <c r="H18" s="522"/>
      <c r="I18" s="523" t="s">
        <v>11</v>
      </c>
      <c r="J18" s="524"/>
      <c r="K18" s="522"/>
      <c r="L18" s="525"/>
      <c r="M18" s="561"/>
    </row>
    <row r="19" spans="1:13" ht="16.5" customHeight="1">
      <c r="A19" s="560">
        <v>10</v>
      </c>
      <c r="B19" s="518"/>
      <c r="C19" s="518"/>
      <c r="D19" s="519" t="s">
        <v>23</v>
      </c>
      <c r="E19" s="520" t="s">
        <v>24</v>
      </c>
      <c r="F19" s="526" t="s">
        <v>198</v>
      </c>
      <c r="G19" s="522"/>
      <c r="H19" s="522"/>
      <c r="I19" s="523" t="s">
        <v>11</v>
      </c>
      <c r="J19" s="524"/>
      <c r="K19" s="522"/>
      <c r="L19" s="527" t="s">
        <v>1186</v>
      </c>
      <c r="M19" s="566" t="s">
        <v>1836</v>
      </c>
    </row>
    <row r="20" spans="1:13" ht="16.5" customHeight="1">
      <c r="A20" s="560">
        <v>11</v>
      </c>
      <c r="B20" s="518"/>
      <c r="C20" s="518"/>
      <c r="D20" s="519" t="s">
        <v>23</v>
      </c>
      <c r="E20" s="520" t="s">
        <v>24</v>
      </c>
      <c r="F20" s="521" t="s">
        <v>886</v>
      </c>
      <c r="G20" s="522"/>
      <c r="H20" s="522"/>
      <c r="I20" s="523" t="s">
        <v>11</v>
      </c>
      <c r="J20" s="524"/>
      <c r="K20" s="522"/>
      <c r="L20" s="525"/>
      <c r="M20" s="567"/>
    </row>
    <row r="21" spans="1:13" ht="16.5" customHeight="1">
      <c r="A21" s="560">
        <v>12</v>
      </c>
      <c r="B21" s="518"/>
      <c r="C21" s="518"/>
      <c r="D21" s="519" t="s">
        <v>23</v>
      </c>
      <c r="E21" s="520" t="s">
        <v>24</v>
      </c>
      <c r="F21" s="521" t="s">
        <v>887</v>
      </c>
      <c r="G21" s="522"/>
      <c r="H21" s="522"/>
      <c r="I21" s="523" t="s">
        <v>11</v>
      </c>
      <c r="J21" s="529" t="s">
        <v>252</v>
      </c>
      <c r="K21" s="522"/>
      <c r="L21" s="525" t="s">
        <v>1211</v>
      </c>
      <c r="M21" s="567"/>
    </row>
    <row r="22" spans="1:13" ht="16.5" customHeight="1">
      <c r="A22" s="560">
        <v>13</v>
      </c>
      <c r="B22" s="518"/>
      <c r="C22" s="518"/>
      <c r="D22" s="519" t="s">
        <v>23</v>
      </c>
      <c r="E22" s="520" t="s">
        <v>24</v>
      </c>
      <c r="F22" s="521" t="s">
        <v>888</v>
      </c>
      <c r="G22" s="522"/>
      <c r="H22" s="522"/>
      <c r="I22" s="523" t="s">
        <v>11</v>
      </c>
      <c r="J22" s="529" t="s">
        <v>257</v>
      </c>
      <c r="K22" s="522"/>
      <c r="L22" s="525" t="s">
        <v>2195</v>
      </c>
      <c r="M22" s="567"/>
    </row>
    <row r="23" spans="1:13" ht="18.75" customHeight="1">
      <c r="A23" s="560">
        <v>14</v>
      </c>
      <c r="B23" s="518"/>
      <c r="C23" s="518"/>
      <c r="D23" s="519" t="s">
        <v>23</v>
      </c>
      <c r="E23" s="520" t="s">
        <v>24</v>
      </c>
      <c r="F23" s="521" t="s">
        <v>889</v>
      </c>
      <c r="G23" s="522"/>
      <c r="H23" s="522"/>
      <c r="I23" s="523" t="s">
        <v>11</v>
      </c>
      <c r="J23" s="529" t="s">
        <v>890</v>
      </c>
      <c r="K23" s="522"/>
      <c r="L23" s="525" t="s">
        <v>1212</v>
      </c>
      <c r="M23" s="561"/>
    </row>
    <row r="24" spans="1:13" ht="18.75" customHeight="1">
      <c r="A24" s="560">
        <v>15</v>
      </c>
      <c r="B24" s="518"/>
      <c r="C24" s="518"/>
      <c r="D24" s="519" t="s">
        <v>23</v>
      </c>
      <c r="E24" s="520" t="s">
        <v>24</v>
      </c>
      <c r="F24" s="521" t="s">
        <v>2485</v>
      </c>
      <c r="G24" s="522"/>
      <c r="H24" s="522"/>
      <c r="I24" s="523" t="s">
        <v>11</v>
      </c>
      <c r="J24" s="529"/>
      <c r="K24" s="522"/>
      <c r="L24" s="527" t="s">
        <v>3119</v>
      </c>
      <c r="M24" s="561"/>
    </row>
    <row r="25" spans="1:13" ht="16.5" customHeight="1">
      <c r="A25" s="560">
        <v>16</v>
      </c>
      <c r="B25" s="518"/>
      <c r="C25" s="518"/>
      <c r="D25" s="519" t="s">
        <v>23</v>
      </c>
      <c r="E25" s="520" t="s">
        <v>207</v>
      </c>
      <c r="F25" s="521" t="s">
        <v>208</v>
      </c>
      <c r="G25" s="519" t="s">
        <v>2470</v>
      </c>
      <c r="H25" s="683" t="s">
        <v>3162</v>
      </c>
      <c r="I25" s="523" t="s">
        <v>11</v>
      </c>
      <c r="J25" s="524"/>
      <c r="K25" s="522"/>
      <c r="L25" s="527" t="s">
        <v>2196</v>
      </c>
      <c r="M25" s="568"/>
    </row>
    <row r="26" spans="1:13" ht="16.5" customHeight="1">
      <c r="A26" s="560">
        <v>17</v>
      </c>
      <c r="B26" s="518"/>
      <c r="C26" s="518"/>
      <c r="D26" s="519" t="s">
        <v>23</v>
      </c>
      <c r="E26" s="520" t="s">
        <v>207</v>
      </c>
      <c r="F26" s="521" t="s">
        <v>210</v>
      </c>
      <c r="G26" s="519" t="s">
        <v>211</v>
      </c>
      <c r="H26" s="683" t="s">
        <v>211</v>
      </c>
      <c r="I26" s="523" t="s">
        <v>11</v>
      </c>
      <c r="J26" s="524"/>
      <c r="K26" s="522"/>
      <c r="L26" s="527" t="s">
        <v>1190</v>
      </c>
      <c r="M26" s="565"/>
    </row>
    <row r="27" spans="1:13" ht="16.5" customHeight="1">
      <c r="A27" s="560">
        <v>18</v>
      </c>
      <c r="B27" s="518"/>
      <c r="C27" s="518"/>
      <c r="D27" s="519" t="s">
        <v>23</v>
      </c>
      <c r="E27" s="520" t="s">
        <v>207</v>
      </c>
      <c r="F27" s="521" t="s">
        <v>891</v>
      </c>
      <c r="G27" s="519" t="s">
        <v>215</v>
      </c>
      <c r="H27" s="683" t="s">
        <v>215</v>
      </c>
      <c r="I27" s="523" t="s">
        <v>11</v>
      </c>
      <c r="J27" s="524"/>
      <c r="K27" s="522"/>
      <c r="L27" s="942" t="s">
        <v>1228</v>
      </c>
      <c r="M27" s="569"/>
    </row>
    <row r="28" spans="1:13" ht="16.5" customHeight="1">
      <c r="A28" s="560">
        <v>19</v>
      </c>
      <c r="B28" s="518"/>
      <c r="C28" s="518"/>
      <c r="D28" s="519" t="s">
        <v>23</v>
      </c>
      <c r="E28" s="520" t="s">
        <v>207</v>
      </c>
      <c r="F28" s="521" t="s">
        <v>2484</v>
      </c>
      <c r="G28" s="519"/>
      <c r="H28" s="683"/>
      <c r="I28" s="523" t="s">
        <v>11</v>
      </c>
      <c r="J28" s="524"/>
      <c r="K28" s="522"/>
      <c r="L28" s="942"/>
      <c r="M28" s="569"/>
    </row>
    <row r="29" spans="1:13" ht="16.5" customHeight="1">
      <c r="A29" s="560">
        <v>20</v>
      </c>
      <c r="B29" s="518"/>
      <c r="C29" s="518"/>
      <c r="D29" s="519" t="s">
        <v>23</v>
      </c>
      <c r="E29" s="520" t="s">
        <v>207</v>
      </c>
      <c r="F29" s="521" t="s">
        <v>216</v>
      </c>
      <c r="G29" s="522" t="s">
        <v>1455</v>
      </c>
      <c r="H29" s="682" t="s">
        <v>3163</v>
      </c>
      <c r="I29" s="523" t="s">
        <v>11</v>
      </c>
      <c r="J29" s="524"/>
      <c r="K29" s="522"/>
      <c r="L29" s="942"/>
      <c r="M29" s="569"/>
    </row>
    <row r="30" spans="1:13" ht="16.5" customHeight="1">
      <c r="A30" s="560">
        <v>21</v>
      </c>
      <c r="B30" s="518"/>
      <c r="C30" s="518"/>
      <c r="D30" s="519" t="s">
        <v>23</v>
      </c>
      <c r="E30" s="520" t="s">
        <v>207</v>
      </c>
      <c r="F30" s="521" t="s">
        <v>217</v>
      </c>
      <c r="G30" s="522" t="s">
        <v>1455</v>
      </c>
      <c r="H30" s="682" t="s">
        <v>3163</v>
      </c>
      <c r="I30" s="523" t="s">
        <v>11</v>
      </c>
      <c r="J30" s="524"/>
      <c r="K30" s="522"/>
      <c r="L30" s="942"/>
      <c r="M30" s="569"/>
    </row>
    <row r="31" spans="1:13" ht="16.5" customHeight="1">
      <c r="A31" s="560">
        <v>22</v>
      </c>
      <c r="B31" s="518"/>
      <c r="C31" s="518"/>
      <c r="D31" s="519" t="s">
        <v>23</v>
      </c>
      <c r="E31" s="520" t="s">
        <v>207</v>
      </c>
      <c r="F31" s="521" t="s">
        <v>218</v>
      </c>
      <c r="G31" s="522" t="s">
        <v>1455</v>
      </c>
      <c r="H31" s="682" t="s">
        <v>3163</v>
      </c>
      <c r="I31" s="523" t="s">
        <v>11</v>
      </c>
      <c r="J31" s="524"/>
      <c r="K31" s="522"/>
      <c r="L31" s="942"/>
      <c r="M31" s="569"/>
    </row>
    <row r="32" spans="1:13" ht="16.5" customHeight="1">
      <c r="A32" s="560">
        <v>23</v>
      </c>
      <c r="B32" s="518"/>
      <c r="C32" s="518"/>
      <c r="D32" s="519" t="s">
        <v>23</v>
      </c>
      <c r="E32" s="520" t="s">
        <v>207</v>
      </c>
      <c r="F32" s="521" t="s">
        <v>892</v>
      </c>
      <c r="G32" s="522" t="s">
        <v>1455</v>
      </c>
      <c r="H32" s="682" t="s">
        <v>3163</v>
      </c>
      <c r="I32" s="523" t="s">
        <v>3206</v>
      </c>
      <c r="J32" s="524"/>
      <c r="K32" s="522"/>
      <c r="L32" s="942"/>
      <c r="M32" s="569"/>
    </row>
    <row r="33" spans="1:13" ht="16.5" customHeight="1">
      <c r="A33" s="560">
        <v>24</v>
      </c>
      <c r="B33" s="518"/>
      <c r="C33" s="518"/>
      <c r="D33" s="519" t="s">
        <v>23</v>
      </c>
      <c r="E33" s="520" t="s">
        <v>207</v>
      </c>
      <c r="F33" s="521" t="s">
        <v>220</v>
      </c>
      <c r="G33" s="522" t="s">
        <v>1455</v>
      </c>
      <c r="H33" s="682" t="s">
        <v>3163</v>
      </c>
      <c r="I33" s="523" t="s">
        <v>11</v>
      </c>
      <c r="J33" s="524"/>
      <c r="K33" s="522"/>
      <c r="L33" s="942"/>
      <c r="M33" s="569"/>
    </row>
    <row r="34" spans="1:13" ht="16.5" customHeight="1">
      <c r="A34" s="560">
        <v>25</v>
      </c>
      <c r="B34" s="518"/>
      <c r="C34" s="518"/>
      <c r="D34" s="519" t="s">
        <v>23</v>
      </c>
      <c r="E34" s="520" t="s">
        <v>207</v>
      </c>
      <c r="F34" s="521" t="s">
        <v>2474</v>
      </c>
      <c r="G34" s="519" t="s">
        <v>1060</v>
      </c>
      <c r="H34" s="683" t="s">
        <v>1060</v>
      </c>
      <c r="I34" s="523" t="s">
        <v>11</v>
      </c>
      <c r="J34" s="524"/>
      <c r="K34" s="522"/>
      <c r="L34" s="942"/>
      <c r="M34" s="569" t="s">
        <v>2472</v>
      </c>
    </row>
    <row r="35" spans="1:13" ht="16.5" customHeight="1">
      <c r="A35" s="560">
        <v>26</v>
      </c>
      <c r="B35" s="518"/>
      <c r="C35" s="518"/>
      <c r="D35" s="519" t="s">
        <v>23</v>
      </c>
      <c r="E35" s="520" t="s">
        <v>207</v>
      </c>
      <c r="F35" s="526" t="s">
        <v>1367</v>
      </c>
      <c r="G35" s="687" t="s">
        <v>1699</v>
      </c>
      <c r="H35" s="687" t="s">
        <v>3187</v>
      </c>
      <c r="I35" s="523" t="s">
        <v>11</v>
      </c>
      <c r="J35" s="524"/>
      <c r="K35" s="522"/>
      <c r="L35" s="689" t="s">
        <v>3207</v>
      </c>
      <c r="M35" s="571"/>
    </row>
    <row r="36" spans="1:13" ht="16.5" customHeight="1">
      <c r="A36" s="560">
        <v>27</v>
      </c>
      <c r="B36" s="519" t="s">
        <v>23</v>
      </c>
      <c r="C36" s="518" t="s">
        <v>2616</v>
      </c>
      <c r="D36" s="519" t="s">
        <v>23</v>
      </c>
      <c r="E36" s="520" t="s">
        <v>207</v>
      </c>
      <c r="F36" s="521" t="s">
        <v>2466</v>
      </c>
      <c r="G36" s="682" t="s">
        <v>2617</v>
      </c>
      <c r="H36" s="682" t="s">
        <v>3163</v>
      </c>
      <c r="I36" s="523" t="s">
        <v>11</v>
      </c>
      <c r="J36" s="524"/>
      <c r="K36" s="522"/>
      <c r="L36" s="527" t="s">
        <v>2679</v>
      </c>
      <c r="M36" s="570" t="s">
        <v>2464</v>
      </c>
    </row>
    <row r="37" spans="1:13" ht="16.5" customHeight="1">
      <c r="A37" s="560">
        <v>28</v>
      </c>
      <c r="B37" s="519" t="s">
        <v>23</v>
      </c>
      <c r="C37" s="518" t="s">
        <v>2616</v>
      </c>
      <c r="D37" s="519" t="s">
        <v>23</v>
      </c>
      <c r="E37" s="520" t="s">
        <v>207</v>
      </c>
      <c r="F37" s="521" t="s">
        <v>2467</v>
      </c>
      <c r="G37" s="682" t="s">
        <v>2617</v>
      </c>
      <c r="H37" s="682" t="s">
        <v>3163</v>
      </c>
      <c r="I37" s="523" t="s">
        <v>11</v>
      </c>
      <c r="J37" s="524"/>
      <c r="K37" s="522"/>
      <c r="L37" s="527" t="s">
        <v>2678</v>
      </c>
      <c r="M37" s="570" t="s">
        <v>2471</v>
      </c>
    </row>
    <row r="38" spans="1:13" ht="16.5" customHeight="1">
      <c r="A38" s="560">
        <v>29</v>
      </c>
      <c r="B38" s="519" t="s">
        <v>23</v>
      </c>
      <c r="C38" s="518" t="s">
        <v>2616</v>
      </c>
      <c r="D38" s="519" t="s">
        <v>23</v>
      </c>
      <c r="E38" s="520" t="s">
        <v>2612</v>
      </c>
      <c r="F38" s="521" t="s">
        <v>2681</v>
      </c>
      <c r="G38" s="682" t="s">
        <v>2617</v>
      </c>
      <c r="H38" s="682" t="s">
        <v>2610</v>
      </c>
      <c r="I38" s="523" t="s">
        <v>11</v>
      </c>
      <c r="J38" s="524"/>
      <c r="K38" s="522"/>
      <c r="L38" s="527" t="s">
        <v>2593</v>
      </c>
      <c r="M38" s="570" t="s">
        <v>2465</v>
      </c>
    </row>
    <row r="39" spans="1:13" ht="16.5" customHeight="1">
      <c r="A39" s="560">
        <v>30</v>
      </c>
      <c r="B39" s="519" t="s">
        <v>23</v>
      </c>
      <c r="C39" s="519" t="s">
        <v>23</v>
      </c>
      <c r="D39" s="519" t="s">
        <v>23</v>
      </c>
      <c r="E39" s="594" t="s">
        <v>207</v>
      </c>
      <c r="F39" s="593" t="s">
        <v>2636</v>
      </c>
      <c r="G39" s="522" t="s">
        <v>1455</v>
      </c>
      <c r="H39" s="682" t="s">
        <v>3163</v>
      </c>
      <c r="I39" s="523" t="s">
        <v>11</v>
      </c>
      <c r="J39" s="524"/>
      <c r="K39" s="524"/>
      <c r="L39" s="595" t="s">
        <v>2680</v>
      </c>
      <c r="M39" s="589" t="s">
        <v>2665</v>
      </c>
    </row>
    <row r="40" spans="1:13" ht="16.5" customHeight="1">
      <c r="A40" s="560">
        <v>31</v>
      </c>
      <c r="B40" s="519" t="s">
        <v>23</v>
      </c>
      <c r="C40" s="518" t="s">
        <v>2616</v>
      </c>
      <c r="D40" s="519" t="s">
        <v>23</v>
      </c>
      <c r="E40" s="594" t="s">
        <v>207</v>
      </c>
      <c r="F40" s="593" t="s">
        <v>2637</v>
      </c>
      <c r="G40" s="518" t="s">
        <v>2616</v>
      </c>
      <c r="H40" s="682" t="s">
        <v>3163</v>
      </c>
      <c r="I40" s="523" t="s">
        <v>11</v>
      </c>
      <c r="J40" s="524"/>
      <c r="K40" s="524"/>
      <c r="L40" s="595" t="s">
        <v>2645</v>
      </c>
      <c r="M40" s="589" t="s">
        <v>2322</v>
      </c>
    </row>
    <row r="41" spans="1:13" ht="16.5" customHeight="1">
      <c r="A41" s="560">
        <v>32</v>
      </c>
      <c r="B41" s="519" t="s">
        <v>23</v>
      </c>
      <c r="C41" s="518" t="s">
        <v>2616</v>
      </c>
      <c r="D41" s="519" t="s">
        <v>23</v>
      </c>
      <c r="E41" s="594" t="s">
        <v>207</v>
      </c>
      <c r="F41" s="593" t="s">
        <v>2638</v>
      </c>
      <c r="G41" s="518" t="s">
        <v>2616</v>
      </c>
      <c r="H41" s="684" t="s">
        <v>3164</v>
      </c>
      <c r="I41" s="523" t="s">
        <v>11</v>
      </c>
      <c r="J41" s="524"/>
      <c r="K41" s="524"/>
      <c r="L41" s="595"/>
      <c r="M41" s="589" t="s">
        <v>2650</v>
      </c>
    </row>
    <row r="42" spans="1:13" ht="16.5" customHeight="1">
      <c r="A42" s="560">
        <v>33</v>
      </c>
      <c r="B42" s="519" t="s">
        <v>23</v>
      </c>
      <c r="C42" s="519" t="s">
        <v>23</v>
      </c>
      <c r="D42" s="519" t="s">
        <v>23</v>
      </c>
      <c r="E42" s="594" t="s">
        <v>207</v>
      </c>
      <c r="F42" s="593" t="s">
        <v>2639</v>
      </c>
      <c r="G42" s="522" t="s">
        <v>1455</v>
      </c>
      <c r="H42" s="682" t="s">
        <v>3163</v>
      </c>
      <c r="I42" s="523" t="s">
        <v>11</v>
      </c>
      <c r="J42" s="524"/>
      <c r="K42" s="524"/>
      <c r="L42" s="595" t="s">
        <v>2646</v>
      </c>
      <c r="M42" s="589" t="s">
        <v>2654</v>
      </c>
    </row>
    <row r="43" spans="1:13" ht="16.5" customHeight="1">
      <c r="A43" s="560">
        <v>34</v>
      </c>
      <c r="B43" s="519" t="s">
        <v>23</v>
      </c>
      <c r="C43" s="519" t="s">
        <v>23</v>
      </c>
      <c r="D43" s="519" t="s">
        <v>23</v>
      </c>
      <c r="E43" s="594" t="s">
        <v>207</v>
      </c>
      <c r="F43" s="593" t="s">
        <v>2640</v>
      </c>
      <c r="G43" s="522" t="s">
        <v>1455</v>
      </c>
      <c r="H43" s="682" t="s">
        <v>2688</v>
      </c>
      <c r="I43" s="523" t="s">
        <v>11</v>
      </c>
      <c r="J43" s="524"/>
      <c r="K43" s="524"/>
      <c r="L43" s="595"/>
      <c r="M43" s="589" t="s">
        <v>2651</v>
      </c>
    </row>
    <row r="44" spans="1:13" ht="16.5" customHeight="1">
      <c r="A44" s="560">
        <v>35</v>
      </c>
      <c r="B44" s="519" t="s">
        <v>23</v>
      </c>
      <c r="C44" s="519" t="s">
        <v>23</v>
      </c>
      <c r="D44" s="519" t="s">
        <v>23</v>
      </c>
      <c r="E44" s="594" t="s">
        <v>207</v>
      </c>
      <c r="F44" s="593" t="s">
        <v>2641</v>
      </c>
      <c r="G44" s="522" t="s">
        <v>1455</v>
      </c>
      <c r="H44" s="682" t="s">
        <v>3163</v>
      </c>
      <c r="I44" s="523" t="s">
        <v>11</v>
      </c>
      <c r="J44" s="524"/>
      <c r="K44" s="524"/>
      <c r="L44" s="595" t="s">
        <v>2647</v>
      </c>
      <c r="M44" s="589" t="s">
        <v>2655</v>
      </c>
    </row>
    <row r="45" spans="1:13" ht="16.5" customHeight="1">
      <c r="A45" s="560">
        <v>36</v>
      </c>
      <c r="B45" s="519" t="s">
        <v>23</v>
      </c>
      <c r="C45" s="519" t="s">
        <v>23</v>
      </c>
      <c r="D45" s="519" t="s">
        <v>23</v>
      </c>
      <c r="E45" s="594" t="s">
        <v>207</v>
      </c>
      <c r="F45" s="593" t="s">
        <v>2642</v>
      </c>
      <c r="G45" s="522" t="s">
        <v>1455</v>
      </c>
      <c r="H45" s="682" t="s">
        <v>3165</v>
      </c>
      <c r="I45" s="523" t="s">
        <v>11</v>
      </c>
      <c r="J45" s="524"/>
      <c r="K45" s="524"/>
      <c r="L45" s="595"/>
      <c r="M45" s="589" t="s">
        <v>2652</v>
      </c>
    </row>
    <row r="46" spans="1:13" ht="16.5" customHeight="1">
      <c r="A46" s="560">
        <v>37</v>
      </c>
      <c r="B46" s="518" t="s">
        <v>2616</v>
      </c>
      <c r="C46" s="519" t="s">
        <v>23</v>
      </c>
      <c r="D46" s="519" t="s">
        <v>23</v>
      </c>
      <c r="E46" s="594" t="s">
        <v>207</v>
      </c>
      <c r="F46" s="593" t="s">
        <v>2657</v>
      </c>
      <c r="G46" s="522" t="s">
        <v>1455</v>
      </c>
      <c r="H46" s="685" t="s">
        <v>2616</v>
      </c>
      <c r="I46" s="523" t="s">
        <v>11</v>
      </c>
      <c r="J46" s="524"/>
      <c r="K46" s="524"/>
      <c r="L46" s="595" t="s">
        <v>2661</v>
      </c>
      <c r="M46" s="589" t="s">
        <v>2657</v>
      </c>
    </row>
    <row r="47" spans="1:13" ht="16.5" customHeight="1">
      <c r="A47" s="560">
        <v>38</v>
      </c>
      <c r="B47" s="518" t="s">
        <v>2616</v>
      </c>
      <c r="C47" s="519" t="s">
        <v>23</v>
      </c>
      <c r="D47" s="519" t="s">
        <v>23</v>
      </c>
      <c r="E47" s="594" t="s">
        <v>207</v>
      </c>
      <c r="F47" s="593" t="s">
        <v>2658</v>
      </c>
      <c r="G47" s="522" t="s">
        <v>1455</v>
      </c>
      <c r="H47" s="685" t="s">
        <v>2616</v>
      </c>
      <c r="I47" s="523" t="s">
        <v>11</v>
      </c>
      <c r="J47" s="524"/>
      <c r="K47" s="524"/>
      <c r="L47" s="595"/>
      <c r="M47" s="589" t="s">
        <v>2664</v>
      </c>
    </row>
    <row r="48" spans="1:13" ht="16.5" customHeight="1">
      <c r="A48" s="560">
        <v>39</v>
      </c>
      <c r="B48" s="519" t="s">
        <v>23</v>
      </c>
      <c r="C48" s="518" t="s">
        <v>2616</v>
      </c>
      <c r="D48" s="519" t="s">
        <v>23</v>
      </c>
      <c r="E48" s="594" t="s">
        <v>207</v>
      </c>
      <c r="F48" s="593" t="s">
        <v>2643</v>
      </c>
      <c r="G48" s="518" t="s">
        <v>2616</v>
      </c>
      <c r="H48" s="682" t="s">
        <v>3163</v>
      </c>
      <c r="I48" s="523" t="s">
        <v>11</v>
      </c>
      <c r="J48" s="524"/>
      <c r="K48" s="524"/>
      <c r="L48" s="595" t="s">
        <v>2648</v>
      </c>
      <c r="M48" s="589" t="s">
        <v>2656</v>
      </c>
    </row>
    <row r="49" spans="1:13" ht="16.5" customHeight="1">
      <c r="A49" s="560">
        <v>40</v>
      </c>
      <c r="B49" s="519" t="s">
        <v>23</v>
      </c>
      <c r="C49" s="518" t="s">
        <v>2616</v>
      </c>
      <c r="D49" s="519" t="s">
        <v>23</v>
      </c>
      <c r="E49" s="594" t="s">
        <v>207</v>
      </c>
      <c r="F49" s="593" t="s">
        <v>2644</v>
      </c>
      <c r="G49" s="518" t="s">
        <v>2616</v>
      </c>
      <c r="H49" s="682" t="s">
        <v>2689</v>
      </c>
      <c r="I49" s="523" t="s">
        <v>11</v>
      </c>
      <c r="J49" s="524"/>
      <c r="K49" s="524"/>
      <c r="L49" s="595" t="s">
        <v>2649</v>
      </c>
      <c r="M49" s="589" t="s">
        <v>2653</v>
      </c>
    </row>
    <row r="50" spans="1:13" ht="16.5" customHeight="1">
      <c r="A50" s="560">
        <v>41</v>
      </c>
      <c r="B50" s="518" t="s">
        <v>2616</v>
      </c>
      <c r="C50" s="519" t="s">
        <v>23</v>
      </c>
      <c r="D50" s="519" t="s">
        <v>23</v>
      </c>
      <c r="E50" s="594" t="s">
        <v>207</v>
      </c>
      <c r="F50" s="593" t="s">
        <v>2659</v>
      </c>
      <c r="G50" s="522" t="s">
        <v>1455</v>
      </c>
      <c r="H50" s="685" t="s">
        <v>2616</v>
      </c>
      <c r="I50" s="523" t="s">
        <v>11</v>
      </c>
      <c r="J50" s="524"/>
      <c r="K50" s="524"/>
      <c r="L50" s="595" t="s">
        <v>2662</v>
      </c>
      <c r="M50" s="589" t="s">
        <v>2659</v>
      </c>
    </row>
    <row r="51" spans="1:13" ht="16.5" customHeight="1">
      <c r="A51" s="560">
        <v>42</v>
      </c>
      <c r="B51" s="518" t="s">
        <v>2616</v>
      </c>
      <c r="C51" s="519" t="s">
        <v>23</v>
      </c>
      <c r="D51" s="519" t="s">
        <v>23</v>
      </c>
      <c r="E51" s="594" t="s">
        <v>207</v>
      </c>
      <c r="F51" s="593" t="s">
        <v>2660</v>
      </c>
      <c r="G51" s="522" t="s">
        <v>1455</v>
      </c>
      <c r="H51" s="685" t="s">
        <v>2616</v>
      </c>
      <c r="I51" s="523" t="s">
        <v>11</v>
      </c>
      <c r="J51" s="524"/>
      <c r="K51" s="524"/>
      <c r="L51" s="595" t="s">
        <v>2649</v>
      </c>
      <c r="M51" s="589" t="s">
        <v>2663</v>
      </c>
    </row>
    <row r="52" spans="1:13" ht="18" customHeight="1">
      <c r="A52" s="560">
        <v>43</v>
      </c>
      <c r="B52" s="518"/>
      <c r="C52" s="518"/>
      <c r="D52" s="519" t="s">
        <v>23</v>
      </c>
      <c r="E52" s="520" t="s">
        <v>284</v>
      </c>
      <c r="F52" s="521" t="s">
        <v>893</v>
      </c>
      <c r="G52" s="522"/>
      <c r="H52" s="522"/>
      <c r="I52" s="523" t="s">
        <v>11</v>
      </c>
      <c r="J52" s="524"/>
      <c r="K52" s="522"/>
      <c r="L52" s="942" t="s">
        <v>1213</v>
      </c>
      <c r="M52" s="565"/>
    </row>
    <row r="53" spans="1:13" ht="18" customHeight="1">
      <c r="A53" s="560">
        <v>44</v>
      </c>
      <c r="B53" s="518"/>
      <c r="C53" s="518"/>
      <c r="D53" s="519" t="s">
        <v>23</v>
      </c>
      <c r="E53" s="520" t="s">
        <v>284</v>
      </c>
      <c r="F53" s="521" t="s">
        <v>1139</v>
      </c>
      <c r="G53" s="522"/>
      <c r="H53" s="522"/>
      <c r="I53" s="523" t="s">
        <v>11</v>
      </c>
      <c r="J53" s="524"/>
      <c r="K53" s="522"/>
      <c r="L53" s="942"/>
      <c r="M53" s="565"/>
    </row>
    <row r="54" spans="1:13" ht="16.5" customHeight="1">
      <c r="A54" s="560">
        <v>45</v>
      </c>
      <c r="B54" s="518"/>
      <c r="C54" s="518"/>
      <c r="D54" s="519" t="s">
        <v>23</v>
      </c>
      <c r="E54" s="520" t="s">
        <v>284</v>
      </c>
      <c r="F54" s="521" t="s">
        <v>1140</v>
      </c>
      <c r="G54" s="522"/>
      <c r="H54" s="522"/>
      <c r="I54" s="523" t="s">
        <v>11</v>
      </c>
      <c r="J54" s="524"/>
      <c r="K54" s="522"/>
      <c r="L54" s="942"/>
      <c r="M54" s="565"/>
    </row>
    <row r="55" spans="1:13" ht="16.5" customHeight="1">
      <c r="A55" s="560">
        <v>46</v>
      </c>
      <c r="B55" s="518"/>
      <c r="C55" s="518"/>
      <c r="D55" s="519" t="s">
        <v>23</v>
      </c>
      <c r="E55" s="520" t="s">
        <v>284</v>
      </c>
      <c r="F55" s="521" t="s">
        <v>1141</v>
      </c>
      <c r="G55" s="522"/>
      <c r="H55" s="522"/>
      <c r="I55" s="523" t="s">
        <v>11</v>
      </c>
      <c r="J55" s="524"/>
      <c r="K55" s="522"/>
      <c r="L55" s="942"/>
      <c r="M55" s="565"/>
    </row>
    <row r="56" spans="1:13" ht="16.5" customHeight="1">
      <c r="A56" s="560">
        <v>47</v>
      </c>
      <c r="B56" s="518"/>
      <c r="C56" s="518"/>
      <c r="D56" s="519" t="s">
        <v>23</v>
      </c>
      <c r="E56" s="520" t="s">
        <v>284</v>
      </c>
      <c r="F56" s="521" t="s">
        <v>1142</v>
      </c>
      <c r="G56" s="522"/>
      <c r="H56" s="522"/>
      <c r="I56" s="523" t="s">
        <v>11</v>
      </c>
      <c r="J56" s="524"/>
      <c r="K56" s="522"/>
      <c r="L56" s="942"/>
      <c r="M56" s="565"/>
    </row>
    <row r="57" spans="1:13" ht="18" customHeight="1">
      <c r="A57" s="560">
        <v>48</v>
      </c>
      <c r="B57" s="518"/>
      <c r="C57" s="518"/>
      <c r="D57" s="519" t="s">
        <v>23</v>
      </c>
      <c r="E57" s="520" t="s">
        <v>284</v>
      </c>
      <c r="F57" s="526" t="s">
        <v>1514</v>
      </c>
      <c r="G57" s="531" t="s">
        <v>2383</v>
      </c>
      <c r="H57" s="531" t="s">
        <v>2383</v>
      </c>
      <c r="I57" s="523" t="s">
        <v>11</v>
      </c>
      <c r="J57" s="524"/>
      <c r="K57" s="522"/>
      <c r="L57" s="942" t="s">
        <v>1706</v>
      </c>
      <c r="M57" s="561"/>
    </row>
    <row r="58" spans="1:13" ht="18" customHeight="1">
      <c r="A58" s="560">
        <v>49</v>
      </c>
      <c r="B58" s="518"/>
      <c r="C58" s="518"/>
      <c r="D58" s="519" t="s">
        <v>23</v>
      </c>
      <c r="E58" s="520" t="s">
        <v>284</v>
      </c>
      <c r="F58" s="526" t="s">
        <v>3280</v>
      </c>
      <c r="G58" s="531" t="s">
        <v>3278</v>
      </c>
      <c r="H58" s="531" t="s">
        <v>3278</v>
      </c>
      <c r="I58" s="467" t="s">
        <v>10</v>
      </c>
      <c r="J58" s="524"/>
      <c r="K58" s="532"/>
      <c r="L58" s="942"/>
      <c r="M58" s="561"/>
    </row>
    <row r="59" spans="1:13" ht="18" customHeight="1">
      <c r="A59" s="560">
        <v>50</v>
      </c>
      <c r="B59" s="518"/>
      <c r="C59" s="518"/>
      <c r="D59" s="519" t="s">
        <v>23</v>
      </c>
      <c r="E59" s="520" t="s">
        <v>284</v>
      </c>
      <c r="F59" s="526" t="s">
        <v>1143</v>
      </c>
      <c r="G59" s="531" t="s">
        <v>1509</v>
      </c>
      <c r="H59" s="531" t="s">
        <v>1509</v>
      </c>
      <c r="I59" s="523" t="s">
        <v>11</v>
      </c>
      <c r="J59" s="524"/>
      <c r="K59" s="522"/>
      <c r="L59" s="942"/>
      <c r="M59" s="561"/>
    </row>
    <row r="60" spans="1:13" ht="18" customHeight="1">
      <c r="A60" s="560">
        <v>51</v>
      </c>
      <c r="B60" s="518"/>
      <c r="C60" s="518"/>
      <c r="D60" s="519" t="s">
        <v>23</v>
      </c>
      <c r="E60" s="520" t="s">
        <v>284</v>
      </c>
      <c r="F60" s="526" t="s">
        <v>1144</v>
      </c>
      <c r="G60" s="531" t="s">
        <v>1510</v>
      </c>
      <c r="H60" s="531" t="s">
        <v>1510</v>
      </c>
      <c r="I60" s="523" t="s">
        <v>11</v>
      </c>
      <c r="J60" s="524"/>
      <c r="K60" s="522"/>
      <c r="L60" s="942"/>
      <c r="M60" s="561"/>
    </row>
    <row r="61" spans="1:13" ht="18" customHeight="1">
      <c r="A61" s="560">
        <v>52</v>
      </c>
      <c r="B61" s="518"/>
      <c r="C61" s="518"/>
      <c r="D61" s="519" t="s">
        <v>23</v>
      </c>
      <c r="E61" s="520" t="s">
        <v>284</v>
      </c>
      <c r="F61" s="526" t="s">
        <v>1148</v>
      </c>
      <c r="G61" s="531" t="s">
        <v>1512</v>
      </c>
      <c r="H61" s="531" t="s">
        <v>1512</v>
      </c>
      <c r="I61" s="523" t="s">
        <v>11</v>
      </c>
      <c r="J61" s="524"/>
      <c r="K61" s="522"/>
      <c r="L61" s="942"/>
      <c r="M61" s="561"/>
    </row>
    <row r="62" spans="1:13" ht="18" customHeight="1">
      <c r="A62" s="560">
        <v>53</v>
      </c>
      <c r="B62" s="518"/>
      <c r="C62" s="518"/>
      <c r="D62" s="519" t="s">
        <v>23</v>
      </c>
      <c r="E62" s="520" t="s">
        <v>284</v>
      </c>
      <c r="F62" s="526" t="s">
        <v>1149</v>
      </c>
      <c r="G62" s="531" t="s">
        <v>2385</v>
      </c>
      <c r="H62" s="531" t="s">
        <v>3160</v>
      </c>
      <c r="I62" s="523" t="s">
        <v>11</v>
      </c>
      <c r="J62" s="524"/>
      <c r="K62" s="522"/>
      <c r="L62" s="942"/>
      <c r="M62" s="561"/>
    </row>
    <row r="63" spans="1:13" ht="18" customHeight="1">
      <c r="A63" s="560">
        <v>54</v>
      </c>
      <c r="B63" s="518"/>
      <c r="C63" s="518"/>
      <c r="D63" s="519" t="s">
        <v>23</v>
      </c>
      <c r="E63" s="520" t="s">
        <v>284</v>
      </c>
      <c r="F63" s="533" t="s">
        <v>2448</v>
      </c>
      <c r="G63" s="709" t="s">
        <v>3279</v>
      </c>
      <c r="H63" s="709" t="s">
        <v>3279</v>
      </c>
      <c r="I63" s="523" t="s">
        <v>11</v>
      </c>
      <c r="J63" s="524"/>
      <c r="K63" s="522"/>
      <c r="L63" s="942"/>
      <c r="M63" s="561"/>
    </row>
    <row r="64" spans="1:13" ht="18" customHeight="1">
      <c r="A64" s="560">
        <v>55</v>
      </c>
      <c r="B64" s="518"/>
      <c r="C64" s="518"/>
      <c r="D64" s="519" t="s">
        <v>23</v>
      </c>
      <c r="E64" s="520" t="s">
        <v>284</v>
      </c>
      <c r="F64" s="526" t="s">
        <v>1150</v>
      </c>
      <c r="G64" s="531" t="s">
        <v>1755</v>
      </c>
      <c r="H64" s="531" t="s">
        <v>1755</v>
      </c>
      <c r="I64" s="523" t="s">
        <v>11</v>
      </c>
      <c r="J64" s="524"/>
      <c r="K64" s="522"/>
      <c r="L64" s="942"/>
      <c r="M64" s="561"/>
    </row>
    <row r="65" spans="1:13" ht="18" customHeight="1">
      <c r="A65" s="560">
        <v>56</v>
      </c>
      <c r="B65" s="518"/>
      <c r="C65" s="518"/>
      <c r="D65" s="519" t="s">
        <v>23</v>
      </c>
      <c r="E65" s="520" t="s">
        <v>284</v>
      </c>
      <c r="F65" s="526" t="s">
        <v>1152</v>
      </c>
      <c r="G65" s="709" t="s">
        <v>2385</v>
      </c>
      <c r="H65" s="709" t="s">
        <v>2385</v>
      </c>
      <c r="I65" s="523" t="s">
        <v>11</v>
      </c>
      <c r="J65" s="524"/>
      <c r="K65" s="522"/>
      <c r="L65" s="942"/>
      <c r="M65" s="561"/>
    </row>
    <row r="66" spans="1:13" ht="18" customHeight="1">
      <c r="A66" s="560">
        <v>57</v>
      </c>
      <c r="B66" s="518"/>
      <c r="C66" s="518"/>
      <c r="D66" s="519" t="s">
        <v>23</v>
      </c>
      <c r="E66" s="520" t="s">
        <v>284</v>
      </c>
      <c r="F66" s="526" t="s">
        <v>1151</v>
      </c>
      <c r="G66" s="531" t="s">
        <v>1755</v>
      </c>
      <c r="H66" s="531" t="s">
        <v>1755</v>
      </c>
      <c r="I66" s="523" t="s">
        <v>11</v>
      </c>
      <c r="J66" s="524"/>
      <c r="K66" s="522"/>
      <c r="L66" s="942"/>
      <c r="M66" s="561"/>
    </row>
    <row r="67" spans="1:13" ht="18" customHeight="1">
      <c r="A67" s="560">
        <v>58</v>
      </c>
      <c r="B67" s="518"/>
      <c r="C67" s="518"/>
      <c r="D67" s="519" t="s">
        <v>23</v>
      </c>
      <c r="E67" s="520" t="s">
        <v>284</v>
      </c>
      <c r="F67" s="526" t="s">
        <v>2584</v>
      </c>
      <c r="G67" s="531" t="s">
        <v>1755</v>
      </c>
      <c r="H67" s="531" t="s">
        <v>1755</v>
      </c>
      <c r="I67" s="523" t="s">
        <v>11</v>
      </c>
      <c r="J67" s="524"/>
      <c r="K67" s="522"/>
      <c r="L67" s="942"/>
      <c r="M67" s="561"/>
    </row>
    <row r="68" spans="1:13" ht="18" customHeight="1">
      <c r="A68" s="560">
        <v>59</v>
      </c>
      <c r="B68" s="518"/>
      <c r="C68" s="518"/>
      <c r="D68" s="519" t="s">
        <v>23</v>
      </c>
      <c r="E68" s="520" t="s">
        <v>284</v>
      </c>
      <c r="F68" s="526" t="s">
        <v>2583</v>
      </c>
      <c r="G68" s="709" t="s">
        <v>2225</v>
      </c>
      <c r="H68" s="709" t="s">
        <v>2225</v>
      </c>
      <c r="I68" s="523" t="s">
        <v>11</v>
      </c>
      <c r="J68" s="524"/>
      <c r="K68" s="522"/>
      <c r="L68" s="942"/>
      <c r="M68" s="561"/>
    </row>
    <row r="69" spans="1:13" ht="18" customHeight="1">
      <c r="A69" s="560">
        <v>60</v>
      </c>
      <c r="B69" s="518"/>
      <c r="C69" s="518"/>
      <c r="D69" s="519" t="s">
        <v>23</v>
      </c>
      <c r="E69" s="520" t="s">
        <v>284</v>
      </c>
      <c r="F69" s="526" t="s">
        <v>2384</v>
      </c>
      <c r="G69" s="531" t="s">
        <v>2444</v>
      </c>
      <c r="H69" s="531" t="s">
        <v>2444</v>
      </c>
      <c r="I69" s="523" t="s">
        <v>11</v>
      </c>
      <c r="J69" s="524"/>
      <c r="K69" s="522"/>
      <c r="L69" s="942"/>
      <c r="M69" s="561"/>
    </row>
    <row r="70" spans="1:13" ht="18" customHeight="1">
      <c r="A70" s="560">
        <v>61</v>
      </c>
      <c r="B70" s="518"/>
      <c r="C70" s="518"/>
      <c r="D70" s="519" t="s">
        <v>23</v>
      </c>
      <c r="E70" s="520" t="s">
        <v>284</v>
      </c>
      <c r="F70" s="526" t="s">
        <v>1145</v>
      </c>
      <c r="G70" s="531" t="s">
        <v>2445</v>
      </c>
      <c r="H70" s="531" t="s">
        <v>2445</v>
      </c>
      <c r="I70" s="523" t="s">
        <v>11</v>
      </c>
      <c r="J70" s="524"/>
      <c r="K70" s="522"/>
      <c r="L70" s="942"/>
      <c r="M70" s="561"/>
    </row>
    <row r="71" spans="1:13" ht="18" customHeight="1">
      <c r="A71" s="560">
        <v>62</v>
      </c>
      <c r="B71" s="518"/>
      <c r="C71" s="518"/>
      <c r="D71" s="519" t="s">
        <v>23</v>
      </c>
      <c r="E71" s="520" t="s">
        <v>284</v>
      </c>
      <c r="F71" s="526" t="s">
        <v>1147</v>
      </c>
      <c r="G71" s="531" t="s">
        <v>2444</v>
      </c>
      <c r="H71" s="531" t="s">
        <v>2444</v>
      </c>
      <c r="I71" s="523" t="s">
        <v>11</v>
      </c>
      <c r="J71" s="524"/>
      <c r="K71" s="522"/>
      <c r="L71" s="942"/>
      <c r="M71" s="561"/>
    </row>
    <row r="72" spans="1:13" ht="18" customHeight="1">
      <c r="A72" s="560">
        <v>63</v>
      </c>
      <c r="B72" s="518"/>
      <c r="C72" s="518"/>
      <c r="D72" s="519" t="s">
        <v>23</v>
      </c>
      <c r="E72" s="520" t="s">
        <v>284</v>
      </c>
      <c r="F72" s="526" t="s">
        <v>1146</v>
      </c>
      <c r="G72" s="531" t="s">
        <v>2446</v>
      </c>
      <c r="H72" s="531" t="s">
        <v>2446</v>
      </c>
      <c r="I72" s="523" t="s">
        <v>11</v>
      </c>
      <c r="J72" s="524"/>
      <c r="K72" s="522"/>
      <c r="L72" s="942"/>
      <c r="M72" s="561"/>
    </row>
    <row r="73" spans="1:13" ht="18" customHeight="1">
      <c r="A73" s="560">
        <v>64</v>
      </c>
      <c r="B73" s="518"/>
      <c r="C73" s="518"/>
      <c r="D73" s="519" t="s">
        <v>23</v>
      </c>
      <c r="E73" s="520" t="s">
        <v>284</v>
      </c>
      <c r="F73" s="526" t="s">
        <v>1153</v>
      </c>
      <c r="G73" s="531" t="s">
        <v>2447</v>
      </c>
      <c r="H73" s="531" t="s">
        <v>2447</v>
      </c>
      <c r="I73" s="523" t="s">
        <v>11</v>
      </c>
      <c r="J73" s="524"/>
      <c r="K73" s="522"/>
      <c r="L73" s="942"/>
      <c r="M73" s="561"/>
    </row>
    <row r="74" spans="1:13" ht="18" customHeight="1">
      <c r="A74" s="560">
        <v>65</v>
      </c>
      <c r="B74" s="518"/>
      <c r="C74" s="518"/>
      <c r="D74" s="519" t="s">
        <v>23</v>
      </c>
      <c r="E74" s="520" t="s">
        <v>284</v>
      </c>
      <c r="F74" s="526" t="s">
        <v>1154</v>
      </c>
      <c r="G74" s="531" t="s">
        <v>2225</v>
      </c>
      <c r="H74" s="531" t="s">
        <v>2225</v>
      </c>
      <c r="I74" s="523" t="s">
        <v>11</v>
      </c>
      <c r="J74" s="524"/>
      <c r="K74" s="522"/>
      <c r="L74" s="942"/>
      <c r="M74" s="561"/>
    </row>
    <row r="75" spans="1:13" ht="18" customHeight="1">
      <c r="A75" s="560">
        <v>66</v>
      </c>
      <c r="B75" s="518"/>
      <c r="C75" s="518"/>
      <c r="D75" s="519" t="s">
        <v>23</v>
      </c>
      <c r="E75" s="520" t="s">
        <v>284</v>
      </c>
      <c r="F75" s="526" t="s">
        <v>1155</v>
      </c>
      <c r="G75" s="531" t="s">
        <v>2443</v>
      </c>
      <c r="H75" s="531" t="s">
        <v>2443</v>
      </c>
      <c r="I75" s="523" t="s">
        <v>11</v>
      </c>
      <c r="J75" s="524"/>
      <c r="K75" s="522"/>
      <c r="L75" s="942"/>
      <c r="M75" s="561"/>
    </row>
    <row r="76" spans="1:13" ht="18" customHeight="1">
      <c r="A76" s="560">
        <v>67</v>
      </c>
      <c r="B76" s="518"/>
      <c r="C76" s="518"/>
      <c r="D76" s="519" t="s">
        <v>23</v>
      </c>
      <c r="E76" s="520" t="s">
        <v>284</v>
      </c>
      <c r="F76" s="526" t="s">
        <v>2386</v>
      </c>
      <c r="G76" s="531" t="s">
        <v>2444</v>
      </c>
      <c r="H76" s="531" t="s">
        <v>2444</v>
      </c>
      <c r="I76" s="523" t="s">
        <v>11</v>
      </c>
      <c r="J76" s="524"/>
      <c r="K76" s="522"/>
      <c r="L76" s="942"/>
      <c r="M76" s="561"/>
    </row>
    <row r="77" spans="1:13" ht="18" customHeight="1">
      <c r="A77" s="560">
        <v>68</v>
      </c>
      <c r="B77" s="518"/>
      <c r="C77" s="518"/>
      <c r="D77" s="519" t="s">
        <v>23</v>
      </c>
      <c r="E77" s="520" t="s">
        <v>284</v>
      </c>
      <c r="F77" s="526" t="s">
        <v>1513</v>
      </c>
      <c r="G77" s="531" t="s">
        <v>1511</v>
      </c>
      <c r="H77" s="531" t="s">
        <v>1511</v>
      </c>
      <c r="I77" s="523" t="s">
        <v>11</v>
      </c>
      <c r="J77" s="524"/>
      <c r="K77" s="522"/>
      <c r="L77" s="942"/>
      <c r="M77" s="561"/>
    </row>
    <row r="78" spans="1:13" ht="18" customHeight="1">
      <c r="A78" s="560">
        <v>69</v>
      </c>
      <c r="B78" s="518"/>
      <c r="C78" s="518"/>
      <c r="D78" s="519" t="s">
        <v>23</v>
      </c>
      <c r="E78" s="520" t="s">
        <v>284</v>
      </c>
      <c r="F78" s="526" t="s">
        <v>2451</v>
      </c>
      <c r="G78" s="709" t="s">
        <v>3161</v>
      </c>
      <c r="H78" s="709" t="s">
        <v>3161</v>
      </c>
      <c r="I78" s="523" t="s">
        <v>11</v>
      </c>
      <c r="J78" s="524"/>
      <c r="K78" s="522"/>
      <c r="L78" s="942"/>
      <c r="M78" s="561"/>
    </row>
    <row r="79" spans="1:13" ht="18" customHeight="1">
      <c r="A79" s="560">
        <v>70</v>
      </c>
      <c r="B79" s="518"/>
      <c r="C79" s="518"/>
      <c r="D79" s="519" t="s">
        <v>23</v>
      </c>
      <c r="E79" s="520" t="s">
        <v>284</v>
      </c>
      <c r="F79" s="526" t="s">
        <v>1156</v>
      </c>
      <c r="G79" s="531" t="s">
        <v>1570</v>
      </c>
      <c r="H79" s="531" t="s">
        <v>1570</v>
      </c>
      <c r="I79" s="523" t="s">
        <v>11</v>
      </c>
      <c r="J79" s="524"/>
      <c r="K79" s="522"/>
      <c r="L79" s="942"/>
      <c r="M79" s="561"/>
    </row>
    <row r="80" spans="1:13" ht="18" customHeight="1">
      <c r="A80" s="560">
        <v>71</v>
      </c>
      <c r="B80" s="518"/>
      <c r="C80" s="518"/>
      <c r="D80" s="519" t="s">
        <v>23</v>
      </c>
      <c r="E80" s="520" t="s">
        <v>284</v>
      </c>
      <c r="F80" s="526" t="s">
        <v>1157</v>
      </c>
      <c r="G80" s="531" t="s">
        <v>1570</v>
      </c>
      <c r="H80" s="531" t="s">
        <v>1570</v>
      </c>
      <c r="I80" s="523" t="s">
        <v>11</v>
      </c>
      <c r="J80" s="524"/>
      <c r="K80" s="522"/>
      <c r="L80" s="942"/>
      <c r="M80" s="561"/>
    </row>
    <row r="81" spans="1:13" ht="18" customHeight="1">
      <c r="A81" s="560">
        <v>72</v>
      </c>
      <c r="B81" s="518"/>
      <c r="C81" s="518"/>
      <c r="D81" s="519" t="s">
        <v>23</v>
      </c>
      <c r="E81" s="520" t="s">
        <v>284</v>
      </c>
      <c r="F81" s="526" t="s">
        <v>894</v>
      </c>
      <c r="G81" s="519" t="s">
        <v>895</v>
      </c>
      <c r="H81" s="519" t="s">
        <v>895</v>
      </c>
      <c r="I81" s="523" t="s">
        <v>11</v>
      </c>
      <c r="J81" s="524"/>
      <c r="K81" s="522"/>
      <c r="L81" s="942"/>
      <c r="M81" s="561"/>
    </row>
    <row r="82" spans="1:13" ht="18" customHeight="1">
      <c r="A82" s="560">
        <v>73</v>
      </c>
      <c r="B82" s="518"/>
      <c r="C82" s="518"/>
      <c r="D82" s="519" t="s">
        <v>23</v>
      </c>
      <c r="E82" s="520" t="s">
        <v>284</v>
      </c>
      <c r="F82" s="526" t="s">
        <v>896</v>
      </c>
      <c r="G82" s="519" t="s">
        <v>897</v>
      </c>
      <c r="H82" s="519" t="s">
        <v>897</v>
      </c>
      <c r="I82" s="523" t="s">
        <v>11</v>
      </c>
      <c r="J82" s="524"/>
      <c r="K82" s="522"/>
      <c r="L82" s="942"/>
      <c r="M82" s="561"/>
    </row>
    <row r="83" spans="1:13" ht="18" customHeight="1">
      <c r="A83" s="560">
        <v>74</v>
      </c>
      <c r="B83" s="518"/>
      <c r="C83" s="518"/>
      <c r="D83" s="519" t="s">
        <v>23</v>
      </c>
      <c r="E83" s="520" t="s">
        <v>284</v>
      </c>
      <c r="F83" s="526" t="s">
        <v>898</v>
      </c>
      <c r="G83" s="519" t="s">
        <v>899</v>
      </c>
      <c r="H83" s="519" t="s">
        <v>899</v>
      </c>
      <c r="I83" s="523" t="s">
        <v>11</v>
      </c>
      <c r="J83" s="524"/>
      <c r="K83" s="522"/>
      <c r="L83" s="942"/>
      <c r="M83" s="561"/>
    </row>
    <row r="84" spans="1:13" ht="18" customHeight="1">
      <c r="A84" s="560">
        <v>75</v>
      </c>
      <c r="B84" s="518"/>
      <c r="C84" s="518"/>
      <c r="D84" s="519" t="s">
        <v>23</v>
      </c>
      <c r="E84" s="520" t="s">
        <v>284</v>
      </c>
      <c r="F84" s="526" t="s">
        <v>900</v>
      </c>
      <c r="G84" s="519" t="s">
        <v>901</v>
      </c>
      <c r="H84" s="519" t="s">
        <v>901</v>
      </c>
      <c r="I84" s="523" t="s">
        <v>11</v>
      </c>
      <c r="J84" s="524"/>
      <c r="K84" s="522"/>
      <c r="L84" s="942"/>
      <c r="M84" s="561"/>
    </row>
    <row r="85" spans="1:13" ht="18" customHeight="1">
      <c r="A85" s="560">
        <v>76</v>
      </c>
      <c r="B85" s="518"/>
      <c r="C85" s="518"/>
      <c r="D85" s="519" t="s">
        <v>23</v>
      </c>
      <c r="E85" s="520" t="s">
        <v>284</v>
      </c>
      <c r="F85" s="526" t="s">
        <v>902</v>
      </c>
      <c r="G85" s="522"/>
      <c r="H85" s="522"/>
      <c r="I85" s="523" t="s">
        <v>2449</v>
      </c>
      <c r="J85" s="524"/>
      <c r="K85" s="522"/>
      <c r="L85" s="942"/>
      <c r="M85" s="561"/>
    </row>
    <row r="86" spans="1:13" ht="18" customHeight="1">
      <c r="A86" s="560">
        <v>77</v>
      </c>
      <c r="B86" s="518"/>
      <c r="C86" s="518"/>
      <c r="D86" s="519" t="s">
        <v>23</v>
      </c>
      <c r="E86" s="520" t="s">
        <v>284</v>
      </c>
      <c r="F86" s="526" t="s">
        <v>903</v>
      </c>
      <c r="G86" s="522"/>
      <c r="H86" s="522"/>
      <c r="I86" s="523" t="s">
        <v>11</v>
      </c>
      <c r="J86" s="524"/>
      <c r="K86" s="519" t="s">
        <v>902</v>
      </c>
      <c r="L86" s="942"/>
      <c r="M86" s="561"/>
    </row>
    <row r="87" spans="1:13" ht="18" customHeight="1">
      <c r="A87" s="560">
        <v>78</v>
      </c>
      <c r="B87" s="518"/>
      <c r="C87" s="518"/>
      <c r="D87" s="519" t="s">
        <v>23</v>
      </c>
      <c r="E87" s="520" t="s">
        <v>284</v>
      </c>
      <c r="F87" s="526" t="s">
        <v>1158</v>
      </c>
      <c r="G87" s="522"/>
      <c r="H87" s="522"/>
      <c r="I87" s="523" t="s">
        <v>11</v>
      </c>
      <c r="J87" s="524"/>
      <c r="K87" s="522"/>
      <c r="L87" s="942"/>
      <c r="M87" s="561"/>
    </row>
    <row r="88" spans="1:13" ht="18" customHeight="1">
      <c r="A88" s="560">
        <v>79</v>
      </c>
      <c r="B88" s="518"/>
      <c r="C88" s="518"/>
      <c r="D88" s="519" t="s">
        <v>23</v>
      </c>
      <c r="E88" s="520" t="s">
        <v>284</v>
      </c>
      <c r="F88" s="521" t="s">
        <v>904</v>
      </c>
      <c r="G88" s="522"/>
      <c r="H88" s="522"/>
      <c r="I88" s="523" t="s">
        <v>11</v>
      </c>
      <c r="J88" s="524"/>
      <c r="K88" s="522"/>
      <c r="L88" s="527" t="s">
        <v>1214</v>
      </c>
      <c r="M88" s="565"/>
    </row>
    <row r="89" spans="1:13" ht="18" customHeight="1">
      <c r="A89" s="560">
        <v>80</v>
      </c>
      <c r="B89" s="518"/>
      <c r="C89" s="518"/>
      <c r="D89" s="519" t="s">
        <v>23</v>
      </c>
      <c r="E89" s="520" t="s">
        <v>284</v>
      </c>
      <c r="F89" s="521" t="s">
        <v>905</v>
      </c>
      <c r="G89" s="535" t="s">
        <v>2197</v>
      </c>
      <c r="H89" s="519" t="s">
        <v>906</v>
      </c>
      <c r="I89" s="523" t="s">
        <v>11</v>
      </c>
      <c r="J89" s="524"/>
      <c r="K89" s="522"/>
      <c r="L89" s="942" t="s">
        <v>2597</v>
      </c>
      <c r="M89" s="945"/>
    </row>
    <row r="90" spans="1:13" ht="18" customHeight="1">
      <c r="A90" s="560">
        <v>81</v>
      </c>
      <c r="B90" s="518"/>
      <c r="C90" s="518"/>
      <c r="D90" s="519" t="s">
        <v>23</v>
      </c>
      <c r="E90" s="520" t="s">
        <v>284</v>
      </c>
      <c r="F90" s="521" t="s">
        <v>907</v>
      </c>
      <c r="G90" s="535" t="s">
        <v>1691</v>
      </c>
      <c r="H90" s="519" t="s">
        <v>396</v>
      </c>
      <c r="I90" s="523" t="s">
        <v>11</v>
      </c>
      <c r="J90" s="524"/>
      <c r="K90" s="522"/>
      <c r="L90" s="942"/>
      <c r="M90" s="945"/>
    </row>
    <row r="91" spans="1:13" ht="18" customHeight="1">
      <c r="A91" s="560">
        <v>82</v>
      </c>
      <c r="B91" s="518"/>
      <c r="C91" s="518"/>
      <c r="D91" s="519" t="s">
        <v>23</v>
      </c>
      <c r="E91" s="520" t="s">
        <v>284</v>
      </c>
      <c r="F91" s="521" t="s">
        <v>908</v>
      </c>
      <c r="G91" s="535" t="s">
        <v>2198</v>
      </c>
      <c r="H91" s="519" t="s">
        <v>89</v>
      </c>
      <c r="I91" s="523" t="s">
        <v>11</v>
      </c>
      <c r="J91" s="524"/>
      <c r="K91" s="522"/>
      <c r="L91" s="942"/>
      <c r="M91" s="945"/>
    </row>
    <row r="92" spans="1:13" ht="18" customHeight="1">
      <c r="A92" s="560">
        <v>83</v>
      </c>
      <c r="B92" s="518"/>
      <c r="C92" s="518"/>
      <c r="D92" s="519" t="s">
        <v>23</v>
      </c>
      <c r="E92" s="520" t="s">
        <v>284</v>
      </c>
      <c r="F92" s="521" t="s">
        <v>2199</v>
      </c>
      <c r="G92" s="536" t="s">
        <v>2200</v>
      </c>
      <c r="H92" s="536" t="s">
        <v>2200</v>
      </c>
      <c r="I92" s="523" t="s">
        <v>11</v>
      </c>
      <c r="J92" s="522"/>
      <c r="K92" s="522"/>
      <c r="L92" s="942"/>
      <c r="M92" s="945"/>
    </row>
    <row r="93" spans="1:13" ht="18" customHeight="1">
      <c r="A93" s="560">
        <v>84</v>
      </c>
      <c r="B93" s="518"/>
      <c r="C93" s="518"/>
      <c r="D93" s="519" t="s">
        <v>23</v>
      </c>
      <c r="E93" s="520" t="s">
        <v>284</v>
      </c>
      <c r="F93" s="521" t="s">
        <v>1709</v>
      </c>
      <c r="G93" s="537" t="s">
        <v>1698</v>
      </c>
      <c r="H93" s="537" t="s">
        <v>1698</v>
      </c>
      <c r="I93" s="523" t="s">
        <v>11</v>
      </c>
      <c r="J93" s="524"/>
      <c r="K93" s="522"/>
      <c r="L93" s="942"/>
      <c r="M93" s="945"/>
    </row>
    <row r="94" spans="1:13" ht="18" customHeight="1">
      <c r="A94" s="560">
        <v>85</v>
      </c>
      <c r="B94" s="518"/>
      <c r="C94" s="518"/>
      <c r="D94" s="519" t="s">
        <v>23</v>
      </c>
      <c r="E94" s="520" t="s">
        <v>284</v>
      </c>
      <c r="F94" s="521" t="s">
        <v>909</v>
      </c>
      <c r="G94" s="535" t="s">
        <v>1692</v>
      </c>
      <c r="H94" s="519" t="s">
        <v>910</v>
      </c>
      <c r="I94" s="523" t="s">
        <v>11</v>
      </c>
      <c r="J94" s="524"/>
      <c r="K94" s="522"/>
      <c r="L94" s="942"/>
      <c r="M94" s="945"/>
    </row>
    <row r="95" spans="1:13" ht="18" customHeight="1">
      <c r="A95" s="560">
        <v>86</v>
      </c>
      <c r="B95" s="518"/>
      <c r="C95" s="518"/>
      <c r="D95" s="519" t="s">
        <v>23</v>
      </c>
      <c r="E95" s="520" t="s">
        <v>284</v>
      </c>
      <c r="F95" s="521" t="s">
        <v>911</v>
      </c>
      <c r="G95" s="535" t="s">
        <v>89</v>
      </c>
      <c r="H95" s="519" t="s">
        <v>89</v>
      </c>
      <c r="I95" s="523" t="s">
        <v>11</v>
      </c>
      <c r="J95" s="524"/>
      <c r="K95" s="522"/>
      <c r="L95" s="942"/>
      <c r="M95" s="945"/>
    </row>
    <row r="96" spans="1:13" ht="18" customHeight="1">
      <c r="A96" s="560">
        <v>87</v>
      </c>
      <c r="B96" s="518"/>
      <c r="C96" s="518"/>
      <c r="D96" s="519" t="s">
        <v>23</v>
      </c>
      <c r="E96" s="520" t="s">
        <v>284</v>
      </c>
      <c r="F96" s="521" t="s">
        <v>912</v>
      </c>
      <c r="G96" s="535" t="s">
        <v>89</v>
      </c>
      <c r="H96" s="519" t="s">
        <v>89</v>
      </c>
      <c r="I96" s="523" t="s">
        <v>11</v>
      </c>
      <c r="J96" s="524"/>
      <c r="K96" s="522"/>
      <c r="L96" s="942"/>
      <c r="M96" s="945"/>
    </row>
    <row r="97" spans="1:13" ht="18" customHeight="1">
      <c r="A97" s="560">
        <v>88</v>
      </c>
      <c r="B97" s="518"/>
      <c r="C97" s="518"/>
      <c r="D97" s="519" t="s">
        <v>23</v>
      </c>
      <c r="E97" s="520" t="s">
        <v>284</v>
      </c>
      <c r="F97" s="521" t="s">
        <v>913</v>
      </c>
      <c r="G97" s="535" t="s">
        <v>71</v>
      </c>
      <c r="H97" s="519" t="s">
        <v>71</v>
      </c>
      <c r="I97" s="523" t="s">
        <v>11</v>
      </c>
      <c r="J97" s="524"/>
      <c r="K97" s="522"/>
      <c r="L97" s="942"/>
      <c r="M97" s="945"/>
    </row>
    <row r="98" spans="1:13" ht="18" customHeight="1">
      <c r="A98" s="560">
        <v>89</v>
      </c>
      <c r="B98" s="518"/>
      <c r="C98" s="518"/>
      <c r="D98" s="519" t="s">
        <v>23</v>
      </c>
      <c r="E98" s="520" t="s">
        <v>284</v>
      </c>
      <c r="F98" s="521" t="s">
        <v>914</v>
      </c>
      <c r="G98" s="535" t="s">
        <v>89</v>
      </c>
      <c r="H98" s="519" t="s">
        <v>89</v>
      </c>
      <c r="I98" s="523" t="s">
        <v>11</v>
      </c>
      <c r="J98" s="524"/>
      <c r="K98" s="522"/>
      <c r="L98" s="942"/>
      <c r="M98" s="945"/>
    </row>
    <row r="99" spans="1:13" ht="18" customHeight="1">
      <c r="A99" s="560">
        <v>90</v>
      </c>
      <c r="B99" s="518"/>
      <c r="C99" s="518"/>
      <c r="D99" s="519" t="s">
        <v>23</v>
      </c>
      <c r="E99" s="520" t="s">
        <v>284</v>
      </c>
      <c r="F99" s="521" t="s">
        <v>915</v>
      </c>
      <c r="G99" s="535" t="s">
        <v>2198</v>
      </c>
      <c r="H99" s="519" t="s">
        <v>89</v>
      </c>
      <c r="I99" s="523" t="s">
        <v>11</v>
      </c>
      <c r="J99" s="524"/>
      <c r="K99" s="522"/>
      <c r="L99" s="942"/>
      <c r="M99" s="945"/>
    </row>
    <row r="100" spans="1:13" ht="18" customHeight="1">
      <c r="A100" s="560">
        <v>91</v>
      </c>
      <c r="B100" s="518"/>
      <c r="C100" s="518"/>
      <c r="D100" s="519" t="s">
        <v>23</v>
      </c>
      <c r="E100" s="520" t="s">
        <v>284</v>
      </c>
      <c r="F100" s="521" t="s">
        <v>916</v>
      </c>
      <c r="G100" s="535" t="s">
        <v>1693</v>
      </c>
      <c r="H100" s="519" t="s">
        <v>71</v>
      </c>
      <c r="I100" s="523" t="s">
        <v>11</v>
      </c>
      <c r="J100" s="524"/>
      <c r="K100" s="522"/>
      <c r="L100" s="942"/>
      <c r="M100" s="945"/>
    </row>
    <row r="101" spans="1:13" ht="18" customHeight="1">
      <c r="A101" s="560">
        <v>92</v>
      </c>
      <c r="B101" s="518"/>
      <c r="C101" s="518"/>
      <c r="D101" s="519" t="s">
        <v>23</v>
      </c>
      <c r="E101" s="520" t="s">
        <v>284</v>
      </c>
      <c r="F101" s="521" t="s">
        <v>917</v>
      </c>
      <c r="G101" s="535" t="s">
        <v>89</v>
      </c>
      <c r="H101" s="519" t="s">
        <v>89</v>
      </c>
      <c r="I101" s="523" t="s">
        <v>11</v>
      </c>
      <c r="J101" s="524"/>
      <c r="K101" s="522"/>
      <c r="L101" s="942"/>
      <c r="M101" s="945"/>
    </row>
    <row r="102" spans="1:13" ht="18" customHeight="1">
      <c r="A102" s="560">
        <v>93</v>
      </c>
      <c r="B102" s="518"/>
      <c r="C102" s="518"/>
      <c r="D102" s="519" t="s">
        <v>23</v>
      </c>
      <c r="E102" s="520" t="s">
        <v>284</v>
      </c>
      <c r="F102" s="521" t="s">
        <v>918</v>
      </c>
      <c r="G102" s="535" t="s">
        <v>2198</v>
      </c>
      <c r="H102" s="519" t="s">
        <v>89</v>
      </c>
      <c r="I102" s="523" t="s">
        <v>11</v>
      </c>
      <c r="J102" s="524"/>
      <c r="K102" s="522"/>
      <c r="L102" s="942"/>
      <c r="M102" s="945"/>
    </row>
    <row r="103" spans="1:13" ht="18" customHeight="1">
      <c r="A103" s="560">
        <v>94</v>
      </c>
      <c r="B103" s="518"/>
      <c r="C103" s="518"/>
      <c r="D103" s="519" t="s">
        <v>23</v>
      </c>
      <c r="E103" s="520" t="s">
        <v>284</v>
      </c>
      <c r="F103" s="521" t="s">
        <v>919</v>
      </c>
      <c r="G103" s="535" t="s">
        <v>1693</v>
      </c>
      <c r="H103" s="519" t="s">
        <v>71</v>
      </c>
      <c r="I103" s="523" t="s">
        <v>11</v>
      </c>
      <c r="J103" s="524"/>
      <c r="K103" s="522"/>
      <c r="L103" s="942"/>
      <c r="M103" s="945"/>
    </row>
    <row r="104" spans="1:13" ht="18" customHeight="1">
      <c r="A104" s="560">
        <v>95</v>
      </c>
      <c r="B104" s="518"/>
      <c r="C104" s="518"/>
      <c r="D104" s="519" t="s">
        <v>23</v>
      </c>
      <c r="E104" s="520" t="s">
        <v>284</v>
      </c>
      <c r="F104" s="521" t="s">
        <v>920</v>
      </c>
      <c r="G104" s="535" t="s">
        <v>1694</v>
      </c>
      <c r="H104" s="519" t="s">
        <v>98</v>
      </c>
      <c r="I104" s="523" t="s">
        <v>11</v>
      </c>
      <c r="J104" s="524"/>
      <c r="K104" s="522"/>
      <c r="L104" s="942"/>
      <c r="M104" s="945"/>
    </row>
    <row r="105" spans="1:13" ht="18" customHeight="1">
      <c r="A105" s="560">
        <v>96</v>
      </c>
      <c r="B105" s="518"/>
      <c r="C105" s="518"/>
      <c r="D105" s="519" t="s">
        <v>23</v>
      </c>
      <c r="E105" s="520" t="s">
        <v>284</v>
      </c>
      <c r="F105" s="521" t="s">
        <v>921</v>
      </c>
      <c r="G105" s="535" t="s">
        <v>2198</v>
      </c>
      <c r="H105" s="519" t="s">
        <v>89</v>
      </c>
      <c r="I105" s="523" t="s">
        <v>11</v>
      </c>
      <c r="J105" s="524"/>
      <c r="K105" s="522"/>
      <c r="L105" s="942"/>
      <c r="M105" s="945"/>
    </row>
    <row r="106" spans="1:13" ht="18" customHeight="1">
      <c r="A106" s="560">
        <v>97</v>
      </c>
      <c r="B106" s="518"/>
      <c r="C106" s="518"/>
      <c r="D106" s="519" t="s">
        <v>23</v>
      </c>
      <c r="E106" s="520" t="s">
        <v>284</v>
      </c>
      <c r="F106" s="521" t="s">
        <v>922</v>
      </c>
      <c r="G106" s="538" t="s">
        <v>1695</v>
      </c>
      <c r="H106" s="519" t="s">
        <v>923</v>
      </c>
      <c r="I106" s="523" t="s">
        <v>11</v>
      </c>
      <c r="J106" s="524"/>
      <c r="K106" s="522"/>
      <c r="L106" s="942"/>
      <c r="M106" s="945"/>
    </row>
    <row r="107" spans="1:13" ht="18" customHeight="1">
      <c r="A107" s="560">
        <v>98</v>
      </c>
      <c r="B107" s="518"/>
      <c r="C107" s="518"/>
      <c r="D107" s="519" t="s">
        <v>23</v>
      </c>
      <c r="E107" s="520" t="s">
        <v>284</v>
      </c>
      <c r="F107" s="521" t="s">
        <v>924</v>
      </c>
      <c r="G107" s="538" t="s">
        <v>2198</v>
      </c>
      <c r="H107" s="519" t="s">
        <v>89</v>
      </c>
      <c r="I107" s="523" t="s">
        <v>11</v>
      </c>
      <c r="J107" s="524"/>
      <c r="K107" s="522"/>
      <c r="L107" s="942"/>
      <c r="M107" s="945"/>
    </row>
    <row r="108" spans="1:13" ht="18" customHeight="1">
      <c r="A108" s="560">
        <v>99</v>
      </c>
      <c r="B108" s="518"/>
      <c r="C108" s="518"/>
      <c r="D108" s="519" t="s">
        <v>23</v>
      </c>
      <c r="E108" s="520" t="s">
        <v>284</v>
      </c>
      <c r="F108" s="521" t="s">
        <v>925</v>
      </c>
      <c r="G108" s="538" t="s">
        <v>2198</v>
      </c>
      <c r="H108" s="519" t="s">
        <v>89</v>
      </c>
      <c r="I108" s="523" t="s">
        <v>11</v>
      </c>
      <c r="J108" s="524"/>
      <c r="K108" s="522"/>
      <c r="L108" s="942"/>
      <c r="M108" s="945"/>
    </row>
    <row r="109" spans="1:13" ht="18" customHeight="1">
      <c r="A109" s="560">
        <v>100</v>
      </c>
      <c r="B109" s="518"/>
      <c r="C109" s="518"/>
      <c r="D109" s="519" t="s">
        <v>23</v>
      </c>
      <c r="E109" s="520" t="s">
        <v>284</v>
      </c>
      <c r="F109" s="521" t="s">
        <v>926</v>
      </c>
      <c r="G109" s="538" t="s">
        <v>71</v>
      </c>
      <c r="H109" s="519" t="s">
        <v>71</v>
      </c>
      <c r="I109" s="523" t="s">
        <v>11</v>
      </c>
      <c r="J109" s="524"/>
      <c r="K109" s="522"/>
      <c r="L109" s="942"/>
      <c r="M109" s="945"/>
    </row>
    <row r="110" spans="1:13" ht="18" customHeight="1">
      <c r="A110" s="560">
        <v>101</v>
      </c>
      <c r="B110" s="518"/>
      <c r="C110" s="518"/>
      <c r="D110" s="519" t="s">
        <v>23</v>
      </c>
      <c r="E110" s="520" t="s">
        <v>284</v>
      </c>
      <c r="F110" s="521" t="s">
        <v>927</v>
      </c>
      <c r="G110" s="538" t="s">
        <v>1694</v>
      </c>
      <c r="H110" s="519" t="s">
        <v>98</v>
      </c>
      <c r="I110" s="523" t="s">
        <v>11</v>
      </c>
      <c r="J110" s="524"/>
      <c r="K110" s="522"/>
      <c r="L110" s="942"/>
      <c r="M110" s="945"/>
    </row>
    <row r="111" spans="1:13" ht="18" customHeight="1">
      <c r="A111" s="560">
        <v>102</v>
      </c>
      <c r="B111" s="518"/>
      <c r="C111" s="518"/>
      <c r="D111" s="519" t="s">
        <v>23</v>
      </c>
      <c r="E111" s="520" t="s">
        <v>284</v>
      </c>
      <c r="F111" s="521" t="s">
        <v>928</v>
      </c>
      <c r="G111" s="538" t="s">
        <v>2198</v>
      </c>
      <c r="H111" s="519" t="s">
        <v>89</v>
      </c>
      <c r="I111" s="523" t="s">
        <v>11</v>
      </c>
      <c r="J111" s="524"/>
      <c r="K111" s="522"/>
      <c r="L111" s="942"/>
      <c r="M111" s="945"/>
    </row>
    <row r="112" spans="1:13" ht="18" customHeight="1">
      <c r="A112" s="560">
        <v>103</v>
      </c>
      <c r="B112" s="518"/>
      <c r="C112" s="518"/>
      <c r="D112" s="519" t="s">
        <v>23</v>
      </c>
      <c r="E112" s="520" t="s">
        <v>284</v>
      </c>
      <c r="F112" s="521" t="s">
        <v>929</v>
      </c>
      <c r="G112" s="538" t="s">
        <v>1693</v>
      </c>
      <c r="H112" s="519" t="s">
        <v>71</v>
      </c>
      <c r="I112" s="523" t="s">
        <v>11</v>
      </c>
      <c r="J112" s="524"/>
      <c r="K112" s="522"/>
      <c r="L112" s="942"/>
      <c r="M112" s="945"/>
    </row>
    <row r="113" spans="1:13" ht="18" customHeight="1">
      <c r="A113" s="560">
        <v>104</v>
      </c>
      <c r="B113" s="518"/>
      <c r="C113" s="518"/>
      <c r="D113" s="519" t="s">
        <v>23</v>
      </c>
      <c r="E113" s="520" t="s">
        <v>284</v>
      </c>
      <c r="F113" s="521" t="s">
        <v>930</v>
      </c>
      <c r="G113" s="538" t="s">
        <v>71</v>
      </c>
      <c r="H113" s="519" t="s">
        <v>71</v>
      </c>
      <c r="I113" s="523" t="s">
        <v>11</v>
      </c>
      <c r="J113" s="524"/>
      <c r="K113" s="522"/>
      <c r="L113" s="942"/>
      <c r="M113" s="945"/>
    </row>
    <row r="114" spans="1:13" ht="18" customHeight="1">
      <c r="A114" s="560">
        <v>105</v>
      </c>
      <c r="B114" s="518"/>
      <c r="C114" s="518"/>
      <c r="D114" s="519" t="s">
        <v>23</v>
      </c>
      <c r="E114" s="520" t="s">
        <v>284</v>
      </c>
      <c r="F114" s="521" t="s">
        <v>931</v>
      </c>
      <c r="G114" s="538" t="s">
        <v>71</v>
      </c>
      <c r="H114" s="519" t="s">
        <v>71</v>
      </c>
      <c r="I114" s="523" t="s">
        <v>11</v>
      </c>
      <c r="J114" s="524"/>
      <c r="K114" s="522"/>
      <c r="L114" s="942"/>
      <c r="M114" s="945"/>
    </row>
    <row r="115" spans="1:13" ht="18" customHeight="1">
      <c r="A115" s="560">
        <v>106</v>
      </c>
      <c r="B115" s="518"/>
      <c r="C115" s="518"/>
      <c r="D115" s="519" t="s">
        <v>23</v>
      </c>
      <c r="E115" s="520" t="s">
        <v>284</v>
      </c>
      <c r="F115" s="521" t="s">
        <v>932</v>
      </c>
      <c r="G115" s="538" t="s">
        <v>2201</v>
      </c>
      <c r="H115" s="519" t="s">
        <v>933</v>
      </c>
      <c r="I115" s="523" t="s">
        <v>11</v>
      </c>
      <c r="J115" s="524"/>
      <c r="K115" s="522"/>
      <c r="L115" s="942"/>
      <c r="M115" s="945"/>
    </row>
    <row r="116" spans="1:13" ht="18" customHeight="1">
      <c r="A116" s="560">
        <v>107</v>
      </c>
      <c r="B116" s="518"/>
      <c r="C116" s="518"/>
      <c r="D116" s="519" t="s">
        <v>23</v>
      </c>
      <c r="E116" s="520" t="s">
        <v>284</v>
      </c>
      <c r="F116" s="521" t="s">
        <v>1710</v>
      </c>
      <c r="G116" s="537" t="s">
        <v>1697</v>
      </c>
      <c r="H116" s="537" t="s">
        <v>1697</v>
      </c>
      <c r="I116" s="523" t="s">
        <v>11</v>
      </c>
      <c r="J116" s="524"/>
      <c r="K116" s="522"/>
      <c r="L116" s="942"/>
      <c r="M116" s="945"/>
    </row>
    <row r="117" spans="1:13" ht="18" customHeight="1">
      <c r="A117" s="560">
        <v>108</v>
      </c>
      <c r="B117" s="518"/>
      <c r="C117" s="518"/>
      <c r="D117" s="519" t="s">
        <v>23</v>
      </c>
      <c r="E117" s="520" t="s">
        <v>284</v>
      </c>
      <c r="F117" s="521" t="s">
        <v>934</v>
      </c>
      <c r="G117" s="538" t="s">
        <v>1696</v>
      </c>
      <c r="H117" s="519" t="s">
        <v>83</v>
      </c>
      <c r="I117" s="523" t="s">
        <v>11</v>
      </c>
      <c r="J117" s="524"/>
      <c r="K117" s="522"/>
      <c r="L117" s="942"/>
      <c r="M117" s="945"/>
    </row>
    <row r="118" spans="1:13" ht="18" customHeight="1">
      <c r="A118" s="560">
        <v>109</v>
      </c>
      <c r="B118" s="518"/>
      <c r="C118" s="518"/>
      <c r="D118" s="519" t="s">
        <v>23</v>
      </c>
      <c r="E118" s="520" t="s">
        <v>284</v>
      </c>
      <c r="F118" s="521" t="s">
        <v>935</v>
      </c>
      <c r="G118" s="538" t="s">
        <v>2198</v>
      </c>
      <c r="H118" s="519" t="s">
        <v>89</v>
      </c>
      <c r="I118" s="523" t="s">
        <v>11</v>
      </c>
      <c r="J118" s="524"/>
      <c r="K118" s="522"/>
      <c r="L118" s="942"/>
      <c r="M118" s="945"/>
    </row>
    <row r="119" spans="1:13" ht="18" customHeight="1">
      <c r="A119" s="560">
        <v>110</v>
      </c>
      <c r="B119" s="518"/>
      <c r="C119" s="518"/>
      <c r="D119" s="519" t="s">
        <v>23</v>
      </c>
      <c r="E119" s="520" t="s">
        <v>284</v>
      </c>
      <c r="F119" s="521" t="s">
        <v>936</v>
      </c>
      <c r="G119" s="538" t="s">
        <v>71</v>
      </c>
      <c r="H119" s="519" t="s">
        <v>71</v>
      </c>
      <c r="I119" s="523" t="s">
        <v>11</v>
      </c>
      <c r="J119" s="524"/>
      <c r="K119" s="522"/>
      <c r="L119" s="942"/>
      <c r="M119" s="945"/>
    </row>
    <row r="120" spans="1:13" ht="18" customHeight="1">
      <c r="A120" s="560">
        <v>111</v>
      </c>
      <c r="B120" s="518"/>
      <c r="C120" s="518"/>
      <c r="D120" s="519" t="s">
        <v>23</v>
      </c>
      <c r="E120" s="520" t="s">
        <v>284</v>
      </c>
      <c r="F120" s="521" t="s">
        <v>937</v>
      </c>
      <c r="G120" s="522"/>
      <c r="H120" s="522"/>
      <c r="I120" s="523" t="s">
        <v>11</v>
      </c>
      <c r="J120" s="524"/>
      <c r="K120" s="522"/>
      <c r="L120" s="942"/>
      <c r="M120" s="945"/>
    </row>
    <row r="121" spans="1:13" ht="18" customHeight="1">
      <c r="A121" s="560">
        <v>112</v>
      </c>
      <c r="B121" s="518"/>
      <c r="C121" s="518"/>
      <c r="D121" s="519" t="s">
        <v>23</v>
      </c>
      <c r="E121" s="520" t="s">
        <v>284</v>
      </c>
      <c r="F121" s="521" t="s">
        <v>938</v>
      </c>
      <c r="G121" s="522"/>
      <c r="H121" s="522"/>
      <c r="I121" s="523" t="s">
        <v>11</v>
      </c>
      <c r="J121" s="524"/>
      <c r="K121" s="522"/>
      <c r="L121" s="942"/>
      <c r="M121" s="945"/>
    </row>
    <row r="122" spans="1:13" ht="18" customHeight="1">
      <c r="A122" s="560">
        <v>113</v>
      </c>
      <c r="B122" s="518"/>
      <c r="C122" s="518"/>
      <c r="D122" s="519" t="s">
        <v>23</v>
      </c>
      <c r="E122" s="520" t="s">
        <v>284</v>
      </c>
      <c r="F122" s="521" t="s">
        <v>939</v>
      </c>
      <c r="G122" s="522"/>
      <c r="H122" s="522"/>
      <c r="I122" s="523" t="s">
        <v>11</v>
      </c>
      <c r="J122" s="524"/>
      <c r="K122" s="522"/>
      <c r="L122" s="942"/>
      <c r="M122" s="945"/>
    </row>
    <row r="123" spans="1:13" ht="18" customHeight="1">
      <c r="A123" s="560">
        <v>114</v>
      </c>
      <c r="B123" s="518"/>
      <c r="C123" s="518"/>
      <c r="D123" s="519" t="s">
        <v>23</v>
      </c>
      <c r="E123" s="520" t="s">
        <v>284</v>
      </c>
      <c r="F123" s="521" t="s">
        <v>940</v>
      </c>
      <c r="G123" s="522"/>
      <c r="H123" s="522"/>
      <c r="I123" s="523" t="s">
        <v>11</v>
      </c>
      <c r="J123" s="524"/>
      <c r="K123" s="522"/>
      <c r="L123" s="942"/>
      <c r="M123" s="945"/>
    </row>
    <row r="124" spans="1:13" ht="18" customHeight="1">
      <c r="A124" s="560">
        <v>115</v>
      </c>
      <c r="B124" s="518"/>
      <c r="C124" s="518"/>
      <c r="D124" s="519" t="s">
        <v>23</v>
      </c>
      <c r="E124" s="520" t="s">
        <v>284</v>
      </c>
      <c r="F124" s="521" t="s">
        <v>941</v>
      </c>
      <c r="G124" s="522"/>
      <c r="H124" s="522"/>
      <c r="I124" s="523" t="s">
        <v>11</v>
      </c>
      <c r="J124" s="524"/>
      <c r="K124" s="522"/>
      <c r="L124" s="942"/>
      <c r="M124" s="945"/>
    </row>
    <row r="125" spans="1:13" ht="18" customHeight="1">
      <c r="A125" s="560">
        <v>116</v>
      </c>
      <c r="B125" s="518"/>
      <c r="C125" s="518"/>
      <c r="D125" s="519" t="s">
        <v>23</v>
      </c>
      <c r="E125" s="520" t="s">
        <v>284</v>
      </c>
      <c r="F125" s="521" t="s">
        <v>942</v>
      </c>
      <c r="G125" s="522"/>
      <c r="H125" s="522"/>
      <c r="I125" s="523" t="s">
        <v>11</v>
      </c>
      <c r="J125" s="524"/>
      <c r="K125" s="522"/>
      <c r="L125" s="942"/>
      <c r="M125" s="945"/>
    </row>
    <row r="126" spans="1:13" ht="18" customHeight="1">
      <c r="A126" s="560">
        <v>117</v>
      </c>
      <c r="B126" s="518"/>
      <c r="C126" s="518"/>
      <c r="D126" s="519" t="s">
        <v>23</v>
      </c>
      <c r="E126" s="520" t="s">
        <v>284</v>
      </c>
      <c r="F126" s="521" t="s">
        <v>943</v>
      </c>
      <c r="G126" s="522"/>
      <c r="H126" s="522"/>
      <c r="I126" s="523" t="s">
        <v>11</v>
      </c>
      <c r="J126" s="524"/>
      <c r="K126" s="519" t="s">
        <v>2202</v>
      </c>
      <c r="L126" s="942"/>
      <c r="M126" s="945"/>
    </row>
    <row r="127" spans="1:13" ht="18" customHeight="1">
      <c r="A127" s="560">
        <v>118</v>
      </c>
      <c r="B127" s="518"/>
      <c r="C127" s="518"/>
      <c r="D127" s="519" t="s">
        <v>23</v>
      </c>
      <c r="E127" s="520" t="s">
        <v>284</v>
      </c>
      <c r="F127" s="521" t="s">
        <v>944</v>
      </c>
      <c r="G127" s="522"/>
      <c r="H127" s="522"/>
      <c r="I127" s="523" t="s">
        <v>11</v>
      </c>
      <c r="J127" s="524"/>
      <c r="K127" s="522"/>
      <c r="L127" s="527" t="s">
        <v>1214</v>
      </c>
      <c r="M127" s="565"/>
    </row>
    <row r="128" spans="1:13" ht="18" customHeight="1">
      <c r="A128" s="560">
        <v>119</v>
      </c>
      <c r="B128" s="518"/>
      <c r="C128" s="518"/>
      <c r="D128" s="519" t="s">
        <v>23</v>
      </c>
      <c r="E128" s="520" t="s">
        <v>284</v>
      </c>
      <c r="F128" s="521" t="s">
        <v>1215</v>
      </c>
      <c r="G128" s="522"/>
      <c r="H128" s="522"/>
      <c r="I128" s="539" t="s">
        <v>11</v>
      </c>
      <c r="J128" s="524"/>
      <c r="K128" s="522"/>
      <c r="L128" s="527" t="s">
        <v>2203</v>
      </c>
      <c r="M128" s="565"/>
    </row>
    <row r="129" spans="1:13" ht="16.5" customHeight="1">
      <c r="A129" s="560">
        <v>120</v>
      </c>
      <c r="B129" s="518"/>
      <c r="C129" s="518"/>
      <c r="D129" s="519" t="s">
        <v>23</v>
      </c>
      <c r="E129" s="520" t="s">
        <v>284</v>
      </c>
      <c r="F129" s="521" t="s">
        <v>279</v>
      </c>
      <c r="G129" s="522"/>
      <c r="H129" s="522"/>
      <c r="I129" s="539" t="s">
        <v>11</v>
      </c>
      <c r="J129" s="524"/>
      <c r="K129" s="522"/>
      <c r="L129" s="527" t="s">
        <v>1216</v>
      </c>
      <c r="M129" s="565"/>
    </row>
    <row r="130" spans="1:13" ht="16.5" customHeight="1">
      <c r="A130" s="560">
        <v>121</v>
      </c>
      <c r="B130" s="518"/>
      <c r="C130" s="518"/>
      <c r="D130" s="519" t="s">
        <v>23</v>
      </c>
      <c r="E130" s="520" t="s">
        <v>284</v>
      </c>
      <c r="F130" s="521" t="s">
        <v>945</v>
      </c>
      <c r="G130" s="522"/>
      <c r="H130" s="522"/>
      <c r="I130" s="539" t="s">
        <v>11</v>
      </c>
      <c r="J130" s="524"/>
      <c r="K130" s="519" t="s">
        <v>279</v>
      </c>
      <c r="L130" s="527"/>
      <c r="M130" s="565"/>
    </row>
    <row r="131" spans="1:13" ht="16.5" customHeight="1">
      <c r="A131" s="560">
        <v>122</v>
      </c>
      <c r="B131" s="518"/>
      <c r="C131" s="518"/>
      <c r="D131" s="519" t="s">
        <v>23</v>
      </c>
      <c r="E131" s="520" t="s">
        <v>284</v>
      </c>
      <c r="F131" s="521" t="s">
        <v>946</v>
      </c>
      <c r="G131" s="522"/>
      <c r="H131" s="522"/>
      <c r="I131" s="539" t="s">
        <v>11</v>
      </c>
      <c r="J131" s="524"/>
      <c r="K131" s="519" t="s">
        <v>946</v>
      </c>
      <c r="L131" s="527" t="s">
        <v>1566</v>
      </c>
      <c r="M131" s="565"/>
    </row>
    <row r="132" spans="1:13" ht="16.5" customHeight="1">
      <c r="A132" s="560">
        <v>123</v>
      </c>
      <c r="B132" s="518"/>
      <c r="C132" s="518"/>
      <c r="D132" s="519" t="s">
        <v>23</v>
      </c>
      <c r="E132" s="520" t="s">
        <v>284</v>
      </c>
      <c r="F132" s="521" t="s">
        <v>2204</v>
      </c>
      <c r="G132" s="540" t="s">
        <v>2205</v>
      </c>
      <c r="H132" s="540" t="s">
        <v>2205</v>
      </c>
      <c r="I132" s="539" t="s">
        <v>11</v>
      </c>
      <c r="J132" s="524"/>
      <c r="K132" s="522"/>
      <c r="L132" s="942" t="s">
        <v>1567</v>
      </c>
      <c r="M132" s="565"/>
    </row>
    <row r="133" spans="1:13" ht="16.5" customHeight="1">
      <c r="A133" s="560">
        <v>124</v>
      </c>
      <c r="B133" s="518"/>
      <c r="C133" s="518"/>
      <c r="D133" s="519" t="s">
        <v>23</v>
      </c>
      <c r="E133" s="520" t="s">
        <v>284</v>
      </c>
      <c r="F133" s="521" t="s">
        <v>2206</v>
      </c>
      <c r="G133" s="540" t="s">
        <v>2207</v>
      </c>
      <c r="H133" s="540" t="s">
        <v>2207</v>
      </c>
      <c r="I133" s="539" t="s">
        <v>11</v>
      </c>
      <c r="J133" s="524"/>
      <c r="K133" s="522"/>
      <c r="L133" s="942"/>
      <c r="M133" s="565"/>
    </row>
    <row r="134" spans="1:13" ht="16.5" customHeight="1">
      <c r="A134" s="560">
        <v>125</v>
      </c>
      <c r="B134" s="518"/>
      <c r="C134" s="518"/>
      <c r="D134" s="519" t="s">
        <v>23</v>
      </c>
      <c r="E134" s="520" t="s">
        <v>284</v>
      </c>
      <c r="F134" s="521" t="s">
        <v>2208</v>
      </c>
      <c r="G134" s="540" t="s">
        <v>2209</v>
      </c>
      <c r="H134" s="540" t="s">
        <v>2209</v>
      </c>
      <c r="I134" s="539" t="s">
        <v>11</v>
      </c>
      <c r="J134" s="524"/>
      <c r="K134" s="522"/>
      <c r="L134" s="942"/>
      <c r="M134" s="565"/>
    </row>
    <row r="135" spans="1:13" ht="16.5" customHeight="1">
      <c r="A135" s="560">
        <v>126</v>
      </c>
      <c r="B135" s="518"/>
      <c r="C135" s="518"/>
      <c r="D135" s="519" t="s">
        <v>23</v>
      </c>
      <c r="E135" s="520" t="s">
        <v>284</v>
      </c>
      <c r="F135" s="521" t="s">
        <v>2210</v>
      </c>
      <c r="G135" s="540" t="s">
        <v>2211</v>
      </c>
      <c r="H135" s="540" t="s">
        <v>2211</v>
      </c>
      <c r="I135" s="539" t="s">
        <v>11</v>
      </c>
      <c r="J135" s="524"/>
      <c r="K135" s="522"/>
      <c r="L135" s="942"/>
      <c r="M135" s="565"/>
    </row>
    <row r="136" spans="1:13" ht="16.5" customHeight="1">
      <c r="A136" s="560">
        <v>127</v>
      </c>
      <c r="B136" s="518"/>
      <c r="C136" s="518"/>
      <c r="D136" s="519" t="s">
        <v>23</v>
      </c>
      <c r="E136" s="520" t="s">
        <v>284</v>
      </c>
      <c r="F136" s="521" t="s">
        <v>2212</v>
      </c>
      <c r="G136" s="540" t="s">
        <v>2213</v>
      </c>
      <c r="H136" s="540" t="s">
        <v>2213</v>
      </c>
      <c r="I136" s="539" t="s">
        <v>11</v>
      </c>
      <c r="J136" s="524"/>
      <c r="K136" s="522"/>
      <c r="L136" s="942"/>
      <c r="M136" s="565"/>
    </row>
    <row r="137" spans="1:13" ht="16.5" customHeight="1">
      <c r="A137" s="560">
        <v>128</v>
      </c>
      <c r="B137" s="518"/>
      <c r="C137" s="518"/>
      <c r="D137" s="519" t="s">
        <v>23</v>
      </c>
      <c r="E137" s="520" t="s">
        <v>284</v>
      </c>
      <c r="F137" s="521" t="s">
        <v>2214</v>
      </c>
      <c r="G137" s="540" t="s">
        <v>2215</v>
      </c>
      <c r="H137" s="540" t="s">
        <v>2215</v>
      </c>
      <c r="I137" s="539" t="s">
        <v>11</v>
      </c>
      <c r="J137" s="524"/>
      <c r="K137" s="522"/>
      <c r="L137" s="942"/>
      <c r="M137" s="565"/>
    </row>
    <row r="138" spans="1:13" ht="16.5" customHeight="1">
      <c r="A138" s="560">
        <v>129</v>
      </c>
      <c r="B138" s="518"/>
      <c r="C138" s="518"/>
      <c r="D138" s="519" t="s">
        <v>23</v>
      </c>
      <c r="E138" s="520" t="s">
        <v>284</v>
      </c>
      <c r="F138" s="521" t="s">
        <v>2216</v>
      </c>
      <c r="G138" s="540" t="s">
        <v>1511</v>
      </c>
      <c r="H138" s="540" t="s">
        <v>1511</v>
      </c>
      <c r="I138" s="539" t="s">
        <v>11</v>
      </c>
      <c r="J138" s="524"/>
      <c r="K138" s="522"/>
      <c r="L138" s="942"/>
      <c r="M138" s="565"/>
    </row>
    <row r="139" spans="1:13" ht="16.5" customHeight="1">
      <c r="A139" s="560">
        <v>130</v>
      </c>
      <c r="B139" s="518"/>
      <c r="C139" s="518"/>
      <c r="D139" s="519" t="s">
        <v>23</v>
      </c>
      <c r="E139" s="520" t="s">
        <v>284</v>
      </c>
      <c r="F139" s="521" t="s">
        <v>2217</v>
      </c>
      <c r="G139" s="540" t="s">
        <v>1754</v>
      </c>
      <c r="H139" s="540" t="s">
        <v>1754</v>
      </c>
      <c r="I139" s="539" t="s">
        <v>11</v>
      </c>
      <c r="J139" s="524"/>
      <c r="K139" s="522"/>
      <c r="L139" s="942"/>
      <c r="M139" s="565"/>
    </row>
    <row r="140" spans="1:13" ht="16.5" customHeight="1">
      <c r="A140" s="560">
        <v>131</v>
      </c>
      <c r="B140" s="518"/>
      <c r="C140" s="518"/>
      <c r="D140" s="519" t="s">
        <v>23</v>
      </c>
      <c r="E140" s="520" t="s">
        <v>284</v>
      </c>
      <c r="F140" s="521" t="s">
        <v>2218</v>
      </c>
      <c r="G140" s="540" t="s">
        <v>2219</v>
      </c>
      <c r="H140" s="540" t="s">
        <v>2219</v>
      </c>
      <c r="I140" s="539" t="s">
        <v>11</v>
      </c>
      <c r="J140" s="524"/>
      <c r="K140" s="522"/>
      <c r="L140" s="942"/>
      <c r="M140" s="565"/>
    </row>
    <row r="141" spans="1:13" ht="16.5" customHeight="1">
      <c r="A141" s="560">
        <v>132</v>
      </c>
      <c r="B141" s="518"/>
      <c r="C141" s="518"/>
      <c r="D141" s="519" t="s">
        <v>23</v>
      </c>
      <c r="E141" s="520" t="s">
        <v>284</v>
      </c>
      <c r="F141" s="521" t="s">
        <v>2220</v>
      </c>
      <c r="G141" s="540" t="s">
        <v>1511</v>
      </c>
      <c r="H141" s="540" t="s">
        <v>1511</v>
      </c>
      <c r="I141" s="539" t="s">
        <v>11</v>
      </c>
      <c r="J141" s="524"/>
      <c r="K141" s="522"/>
      <c r="L141" s="942"/>
      <c r="M141" s="565"/>
    </row>
    <row r="142" spans="1:13" ht="16.5" customHeight="1">
      <c r="A142" s="560">
        <v>133</v>
      </c>
      <c r="B142" s="518"/>
      <c r="C142" s="518"/>
      <c r="D142" s="519" t="s">
        <v>23</v>
      </c>
      <c r="E142" s="520" t="s">
        <v>284</v>
      </c>
      <c r="F142" s="521" t="s">
        <v>2221</v>
      </c>
      <c r="G142" s="540" t="s">
        <v>2222</v>
      </c>
      <c r="H142" s="540" t="s">
        <v>2222</v>
      </c>
      <c r="I142" s="539" t="s">
        <v>11</v>
      </c>
      <c r="J142" s="524"/>
      <c r="K142" s="522"/>
      <c r="L142" s="942"/>
      <c r="M142" s="565"/>
    </row>
    <row r="143" spans="1:13" ht="16.5" customHeight="1">
      <c r="A143" s="560">
        <v>134</v>
      </c>
      <c r="B143" s="518"/>
      <c r="C143" s="518"/>
      <c r="D143" s="519" t="s">
        <v>23</v>
      </c>
      <c r="E143" s="520" t="s">
        <v>284</v>
      </c>
      <c r="F143" s="521" t="s">
        <v>2223</v>
      </c>
      <c r="G143" s="540" t="s">
        <v>1512</v>
      </c>
      <c r="H143" s="540" t="s">
        <v>1512</v>
      </c>
      <c r="I143" s="539" t="s">
        <v>11</v>
      </c>
      <c r="J143" s="524"/>
      <c r="K143" s="522"/>
      <c r="L143" s="942"/>
      <c r="M143" s="565"/>
    </row>
    <row r="144" spans="1:13" ht="16.5" customHeight="1">
      <c r="A144" s="560">
        <v>135</v>
      </c>
      <c r="B144" s="518"/>
      <c r="C144" s="518"/>
      <c r="D144" s="519" t="s">
        <v>23</v>
      </c>
      <c r="E144" s="520" t="s">
        <v>284</v>
      </c>
      <c r="F144" s="521" t="s">
        <v>2224</v>
      </c>
      <c r="G144" s="540" t="s">
        <v>2225</v>
      </c>
      <c r="H144" s="540" t="s">
        <v>2225</v>
      </c>
      <c r="I144" s="539" t="s">
        <v>11</v>
      </c>
      <c r="J144" s="524"/>
      <c r="K144" s="522"/>
      <c r="L144" s="942"/>
      <c r="M144" s="565"/>
    </row>
    <row r="145" spans="1:13" ht="16.5" customHeight="1">
      <c r="A145" s="560">
        <v>136</v>
      </c>
      <c r="B145" s="518"/>
      <c r="C145" s="518"/>
      <c r="D145" s="519" t="s">
        <v>23</v>
      </c>
      <c r="E145" s="520" t="s">
        <v>284</v>
      </c>
      <c r="F145" s="521" t="s">
        <v>2226</v>
      </c>
      <c r="G145" s="540" t="s">
        <v>2227</v>
      </c>
      <c r="H145" s="540" t="s">
        <v>2227</v>
      </c>
      <c r="I145" s="539" t="s">
        <v>11</v>
      </c>
      <c r="J145" s="524"/>
      <c r="K145" s="522"/>
      <c r="L145" s="942"/>
      <c r="M145" s="565"/>
    </row>
    <row r="146" spans="1:13" ht="16.5" customHeight="1">
      <c r="A146" s="560">
        <v>137</v>
      </c>
      <c r="B146" s="518"/>
      <c r="C146" s="518"/>
      <c r="D146" s="519" t="s">
        <v>23</v>
      </c>
      <c r="E146" s="520" t="s">
        <v>284</v>
      </c>
      <c r="F146" s="521" t="s">
        <v>2228</v>
      </c>
      <c r="G146" s="540" t="s">
        <v>2229</v>
      </c>
      <c r="H146" s="540" t="s">
        <v>2229</v>
      </c>
      <c r="I146" s="539" t="s">
        <v>11</v>
      </c>
      <c r="J146" s="524"/>
      <c r="K146" s="522"/>
      <c r="L146" s="942"/>
      <c r="M146" s="565"/>
    </row>
    <row r="147" spans="1:13" ht="16.5" customHeight="1">
      <c r="A147" s="560">
        <v>138</v>
      </c>
      <c r="B147" s="518"/>
      <c r="C147" s="518"/>
      <c r="D147" s="519" t="s">
        <v>23</v>
      </c>
      <c r="E147" s="520" t="s">
        <v>284</v>
      </c>
      <c r="F147" s="521" t="s">
        <v>2230</v>
      </c>
      <c r="G147" s="540" t="s">
        <v>2231</v>
      </c>
      <c r="H147" s="540" t="s">
        <v>2231</v>
      </c>
      <c r="I147" s="539" t="s">
        <v>11</v>
      </c>
      <c r="J147" s="524"/>
      <c r="K147" s="522"/>
      <c r="L147" s="942"/>
      <c r="M147" s="565"/>
    </row>
    <row r="148" spans="1:13" ht="16.5" customHeight="1">
      <c r="A148" s="560">
        <v>139</v>
      </c>
      <c r="B148" s="518"/>
      <c r="C148" s="518"/>
      <c r="D148" s="519" t="s">
        <v>23</v>
      </c>
      <c r="E148" s="520" t="s">
        <v>284</v>
      </c>
      <c r="F148" s="521" t="s">
        <v>2232</v>
      </c>
      <c r="G148" s="540" t="s">
        <v>2233</v>
      </c>
      <c r="H148" s="540" t="s">
        <v>2233</v>
      </c>
      <c r="I148" s="539" t="s">
        <v>11</v>
      </c>
      <c r="J148" s="524"/>
      <c r="K148" s="522"/>
      <c r="L148" s="942"/>
      <c r="M148" s="565"/>
    </row>
    <row r="149" spans="1:13" ht="16.5" customHeight="1">
      <c r="A149" s="560">
        <v>140</v>
      </c>
      <c r="B149" s="518"/>
      <c r="C149" s="518"/>
      <c r="D149" s="519" t="s">
        <v>23</v>
      </c>
      <c r="E149" s="520" t="s">
        <v>284</v>
      </c>
      <c r="F149" s="521" t="s">
        <v>2234</v>
      </c>
      <c r="G149" s="540" t="s">
        <v>2215</v>
      </c>
      <c r="H149" s="540" t="s">
        <v>2215</v>
      </c>
      <c r="I149" s="539" t="s">
        <v>11</v>
      </c>
      <c r="J149" s="524"/>
      <c r="K149" s="522"/>
      <c r="L149" s="942"/>
      <c r="M149" s="565"/>
    </row>
    <row r="150" spans="1:13" ht="16.5" customHeight="1">
      <c r="A150" s="560">
        <v>141</v>
      </c>
      <c r="B150" s="518"/>
      <c r="C150" s="518"/>
      <c r="D150" s="519" t="s">
        <v>23</v>
      </c>
      <c r="E150" s="520" t="s">
        <v>284</v>
      </c>
      <c r="F150" s="521" t="s">
        <v>2235</v>
      </c>
      <c r="G150" s="540" t="s">
        <v>1754</v>
      </c>
      <c r="H150" s="540" t="s">
        <v>1754</v>
      </c>
      <c r="I150" s="539" t="s">
        <v>11</v>
      </c>
      <c r="J150" s="524"/>
      <c r="K150" s="522"/>
      <c r="L150" s="942"/>
      <c r="M150" s="565"/>
    </row>
    <row r="151" spans="1:13" ht="16.5" customHeight="1">
      <c r="A151" s="560">
        <v>142</v>
      </c>
      <c r="B151" s="518"/>
      <c r="C151" s="518"/>
      <c r="D151" s="519" t="s">
        <v>23</v>
      </c>
      <c r="E151" s="520" t="s">
        <v>284</v>
      </c>
      <c r="F151" s="521" t="s">
        <v>2236</v>
      </c>
      <c r="G151" s="540" t="s">
        <v>2237</v>
      </c>
      <c r="H151" s="540" t="s">
        <v>2237</v>
      </c>
      <c r="I151" s="539" t="s">
        <v>11</v>
      </c>
      <c r="J151" s="524"/>
      <c r="K151" s="522"/>
      <c r="L151" s="942"/>
      <c r="M151" s="565"/>
    </row>
    <row r="152" spans="1:13" ht="16.5" customHeight="1">
      <c r="A152" s="560">
        <v>143</v>
      </c>
      <c r="B152" s="518"/>
      <c r="C152" s="518"/>
      <c r="D152" s="519" t="s">
        <v>23</v>
      </c>
      <c r="E152" s="520" t="s">
        <v>284</v>
      </c>
      <c r="F152" s="521" t="s">
        <v>2238</v>
      </c>
      <c r="G152" s="540" t="s">
        <v>1515</v>
      </c>
      <c r="H152" s="540" t="s">
        <v>1515</v>
      </c>
      <c r="I152" s="539" t="s">
        <v>11</v>
      </c>
      <c r="J152" s="524"/>
      <c r="K152" s="522"/>
      <c r="L152" s="942"/>
      <c r="M152" s="565"/>
    </row>
    <row r="153" spans="1:13" ht="16.5" customHeight="1">
      <c r="A153" s="560">
        <v>144</v>
      </c>
      <c r="B153" s="518"/>
      <c r="C153" s="518"/>
      <c r="D153" s="519" t="s">
        <v>23</v>
      </c>
      <c r="E153" s="520" t="s">
        <v>284</v>
      </c>
      <c r="F153" s="521" t="s">
        <v>2239</v>
      </c>
      <c r="G153" s="540" t="s">
        <v>2240</v>
      </c>
      <c r="H153" s="540" t="s">
        <v>2240</v>
      </c>
      <c r="I153" s="539" t="s">
        <v>11</v>
      </c>
      <c r="J153" s="524"/>
      <c r="K153" s="522"/>
      <c r="L153" s="942"/>
      <c r="M153" s="565"/>
    </row>
    <row r="154" spans="1:13" ht="16.5" customHeight="1">
      <c r="A154" s="560">
        <v>145</v>
      </c>
      <c r="B154" s="518"/>
      <c r="C154" s="518"/>
      <c r="D154" s="519" t="s">
        <v>23</v>
      </c>
      <c r="E154" s="520" t="s">
        <v>284</v>
      </c>
      <c r="F154" s="521" t="s">
        <v>2241</v>
      </c>
      <c r="G154" s="540" t="s">
        <v>2215</v>
      </c>
      <c r="H154" s="540" t="s">
        <v>2215</v>
      </c>
      <c r="I154" s="539" t="s">
        <v>11</v>
      </c>
      <c r="J154" s="524"/>
      <c r="K154" s="522"/>
      <c r="L154" s="942"/>
      <c r="M154" s="565"/>
    </row>
    <row r="155" spans="1:13" ht="16.5" customHeight="1">
      <c r="A155" s="560">
        <v>146</v>
      </c>
      <c r="B155" s="518"/>
      <c r="C155" s="518"/>
      <c r="D155" s="519" t="s">
        <v>23</v>
      </c>
      <c r="E155" s="520" t="s">
        <v>284</v>
      </c>
      <c r="F155" s="521" t="s">
        <v>2242</v>
      </c>
      <c r="G155" s="540" t="s">
        <v>2243</v>
      </c>
      <c r="H155" s="540" t="s">
        <v>2243</v>
      </c>
      <c r="I155" s="539" t="s">
        <v>11</v>
      </c>
      <c r="J155" s="524"/>
      <c r="K155" s="522"/>
      <c r="L155" s="942"/>
      <c r="M155" s="565"/>
    </row>
    <row r="156" spans="1:13" ht="16.5" customHeight="1">
      <c r="A156" s="560">
        <v>147</v>
      </c>
      <c r="B156" s="518"/>
      <c r="C156" s="518"/>
      <c r="D156" s="519" t="s">
        <v>23</v>
      </c>
      <c r="E156" s="520" t="s">
        <v>284</v>
      </c>
      <c r="F156" s="521" t="s">
        <v>2244</v>
      </c>
      <c r="G156" s="540" t="s">
        <v>1807</v>
      </c>
      <c r="H156" s="540" t="s">
        <v>1807</v>
      </c>
      <c r="I156" s="539" t="s">
        <v>11</v>
      </c>
      <c r="J156" s="524"/>
      <c r="K156" s="522"/>
      <c r="L156" s="942"/>
      <c r="M156" s="565"/>
    </row>
    <row r="157" spans="1:13" ht="16.5" customHeight="1">
      <c r="A157" s="560">
        <v>148</v>
      </c>
      <c r="B157" s="518"/>
      <c r="C157" s="518"/>
      <c r="D157" s="519" t="s">
        <v>23</v>
      </c>
      <c r="E157" s="520" t="s">
        <v>284</v>
      </c>
      <c r="F157" s="521" t="s">
        <v>2245</v>
      </c>
      <c r="G157" s="540" t="s">
        <v>1807</v>
      </c>
      <c r="H157" s="540" t="s">
        <v>1807</v>
      </c>
      <c r="I157" s="539" t="s">
        <v>11</v>
      </c>
      <c r="J157" s="524"/>
      <c r="K157" s="522"/>
      <c r="L157" s="942"/>
      <c r="M157" s="565"/>
    </row>
    <row r="158" spans="1:13" ht="16.5" customHeight="1">
      <c r="A158" s="560">
        <v>149</v>
      </c>
      <c r="B158" s="518"/>
      <c r="C158" s="518"/>
      <c r="D158" s="519" t="s">
        <v>23</v>
      </c>
      <c r="E158" s="520" t="s">
        <v>284</v>
      </c>
      <c r="F158" s="521" t="s">
        <v>2246</v>
      </c>
      <c r="G158" s="540" t="s">
        <v>1807</v>
      </c>
      <c r="H158" s="540" t="s">
        <v>1807</v>
      </c>
      <c r="I158" s="539" t="s">
        <v>11</v>
      </c>
      <c r="J158" s="524"/>
      <c r="K158" s="522"/>
      <c r="L158" s="942"/>
      <c r="M158" s="565"/>
    </row>
    <row r="159" spans="1:13" ht="16.5" customHeight="1">
      <c r="A159" s="560">
        <v>150</v>
      </c>
      <c r="B159" s="518"/>
      <c r="C159" s="518"/>
      <c r="D159" s="519" t="s">
        <v>23</v>
      </c>
      <c r="E159" s="520" t="s">
        <v>284</v>
      </c>
      <c r="F159" s="521" t="s">
        <v>2247</v>
      </c>
      <c r="G159" s="540"/>
      <c r="H159" s="519"/>
      <c r="I159" s="539" t="s">
        <v>11</v>
      </c>
      <c r="J159" s="524"/>
      <c r="K159" s="522"/>
      <c r="L159" s="942"/>
      <c r="M159" s="565" t="s">
        <v>2344</v>
      </c>
    </row>
    <row r="160" spans="1:13" ht="16.5" customHeight="1">
      <c r="A160" s="560">
        <v>151</v>
      </c>
      <c r="B160" s="518"/>
      <c r="C160" s="518"/>
      <c r="D160" s="519" t="s">
        <v>23</v>
      </c>
      <c r="E160" s="520" t="s">
        <v>284</v>
      </c>
      <c r="F160" s="521" t="s">
        <v>2248</v>
      </c>
      <c r="G160" s="540"/>
      <c r="H160" s="519"/>
      <c r="I160" s="539" t="s">
        <v>11</v>
      </c>
      <c r="J160" s="524"/>
      <c r="K160" s="522"/>
      <c r="L160" s="942"/>
      <c r="M160" s="565"/>
    </row>
    <row r="161" spans="1:13" ht="16.5" customHeight="1">
      <c r="A161" s="560">
        <v>152</v>
      </c>
      <c r="B161" s="518"/>
      <c r="C161" s="518"/>
      <c r="D161" s="519" t="s">
        <v>23</v>
      </c>
      <c r="E161" s="520" t="s">
        <v>284</v>
      </c>
      <c r="F161" s="521" t="s">
        <v>2249</v>
      </c>
      <c r="G161" s="540"/>
      <c r="H161" s="519"/>
      <c r="I161" s="539" t="s">
        <v>11</v>
      </c>
      <c r="J161" s="524"/>
      <c r="K161" s="522"/>
      <c r="L161" s="942"/>
      <c r="M161" s="565"/>
    </row>
    <row r="162" spans="1:13" ht="16.5" customHeight="1">
      <c r="A162" s="560">
        <v>153</v>
      </c>
      <c r="B162" s="518"/>
      <c r="C162" s="518"/>
      <c r="D162" s="519" t="s">
        <v>23</v>
      </c>
      <c r="E162" s="520" t="s">
        <v>284</v>
      </c>
      <c r="F162" s="521" t="s">
        <v>2250</v>
      </c>
      <c r="G162" s="540"/>
      <c r="H162" s="519"/>
      <c r="I162" s="539" t="s">
        <v>11</v>
      </c>
      <c r="J162" s="524"/>
      <c r="K162" s="522"/>
      <c r="L162" s="942"/>
      <c r="M162" s="565"/>
    </row>
    <row r="163" spans="1:13" ht="16.5" customHeight="1">
      <c r="A163" s="560">
        <v>154</v>
      </c>
      <c r="B163" s="518"/>
      <c r="C163" s="518"/>
      <c r="D163" s="519" t="s">
        <v>23</v>
      </c>
      <c r="E163" s="520" t="s">
        <v>284</v>
      </c>
      <c r="F163" s="521" t="s">
        <v>2251</v>
      </c>
      <c r="G163" s="540"/>
      <c r="H163" s="519"/>
      <c r="I163" s="539" t="s">
        <v>11</v>
      </c>
      <c r="J163" s="524"/>
      <c r="K163" s="522"/>
      <c r="L163" s="942"/>
      <c r="M163" s="565" t="s">
        <v>2345</v>
      </c>
    </row>
    <row r="164" spans="1:13" ht="16.5" customHeight="1">
      <c r="A164" s="560">
        <v>155</v>
      </c>
      <c r="B164" s="518"/>
      <c r="C164" s="518"/>
      <c r="D164" s="519" t="s">
        <v>23</v>
      </c>
      <c r="E164" s="520" t="s">
        <v>284</v>
      </c>
      <c r="F164" s="521" t="s">
        <v>947</v>
      </c>
      <c r="G164" s="522"/>
      <c r="H164" s="522"/>
      <c r="I164" s="539" t="s">
        <v>11</v>
      </c>
      <c r="J164" s="524"/>
      <c r="K164" s="522"/>
      <c r="L164" s="527" t="s">
        <v>2331</v>
      </c>
      <c r="M164" s="572"/>
    </row>
    <row r="165" spans="1:13" ht="16.5" customHeight="1">
      <c r="A165" s="560">
        <v>156</v>
      </c>
      <c r="B165" s="518"/>
      <c r="C165" s="518"/>
      <c r="D165" s="519" t="s">
        <v>23</v>
      </c>
      <c r="E165" s="520" t="s">
        <v>284</v>
      </c>
      <c r="F165" s="521" t="s">
        <v>1813</v>
      </c>
      <c r="G165" s="522" t="s">
        <v>1807</v>
      </c>
      <c r="H165" s="522" t="s">
        <v>1807</v>
      </c>
      <c r="I165" s="539" t="s">
        <v>11</v>
      </c>
      <c r="J165" s="524"/>
      <c r="K165" s="522"/>
      <c r="L165" s="541" t="s">
        <v>3204</v>
      </c>
      <c r="M165" s="572"/>
    </row>
    <row r="166" spans="1:13" ht="16.5" customHeight="1">
      <c r="A166" s="560">
        <v>157</v>
      </c>
      <c r="B166" s="518"/>
      <c r="C166" s="518"/>
      <c r="D166" s="519" t="s">
        <v>23</v>
      </c>
      <c r="E166" s="520" t="s">
        <v>284</v>
      </c>
      <c r="F166" s="521" t="s">
        <v>1810</v>
      </c>
      <c r="G166" s="522" t="s">
        <v>1807</v>
      </c>
      <c r="H166" s="522" t="s">
        <v>1807</v>
      </c>
      <c r="I166" s="539" t="s">
        <v>11</v>
      </c>
      <c r="J166" s="524"/>
      <c r="K166" s="522"/>
      <c r="L166" s="541" t="s">
        <v>1808</v>
      </c>
      <c r="M166" s="572"/>
    </row>
    <row r="167" spans="1:13" ht="16.5" customHeight="1">
      <c r="A167" s="560">
        <v>158</v>
      </c>
      <c r="B167" s="518"/>
      <c r="C167" s="518"/>
      <c r="D167" s="519" t="s">
        <v>23</v>
      </c>
      <c r="E167" s="520" t="s">
        <v>284</v>
      </c>
      <c r="F167" s="521" t="s">
        <v>2252</v>
      </c>
      <c r="G167" s="519" t="s">
        <v>3198</v>
      </c>
      <c r="H167" s="519" t="s">
        <v>948</v>
      </c>
      <c r="I167" s="539" t="s">
        <v>11</v>
      </c>
      <c r="J167" s="524"/>
      <c r="K167" s="522"/>
      <c r="L167" s="541" t="s">
        <v>2253</v>
      </c>
      <c r="M167" s="565"/>
    </row>
    <row r="168" spans="1:13" ht="16.5" customHeight="1">
      <c r="A168" s="560">
        <v>159</v>
      </c>
      <c r="B168" s="518"/>
      <c r="C168" s="518"/>
      <c r="D168" s="519" t="s">
        <v>23</v>
      </c>
      <c r="E168" s="520" t="s">
        <v>284</v>
      </c>
      <c r="F168" s="521" t="s">
        <v>1811</v>
      </c>
      <c r="G168" s="519" t="s">
        <v>3197</v>
      </c>
      <c r="H168" s="519" t="s">
        <v>949</v>
      </c>
      <c r="I168" s="539" t="s">
        <v>11</v>
      </c>
      <c r="J168" s="524"/>
      <c r="K168" s="522"/>
      <c r="L168" s="541" t="s">
        <v>2254</v>
      </c>
      <c r="M168" s="565"/>
    </row>
    <row r="169" spans="1:13" ht="16.5" customHeight="1">
      <c r="A169" s="560">
        <v>160</v>
      </c>
      <c r="B169" s="518"/>
      <c r="C169" s="518"/>
      <c r="D169" s="519" t="s">
        <v>23</v>
      </c>
      <c r="E169" s="520" t="s">
        <v>284</v>
      </c>
      <c r="F169" s="521" t="s">
        <v>1812</v>
      </c>
      <c r="G169" s="519" t="s">
        <v>950</v>
      </c>
      <c r="H169" s="519" t="s">
        <v>950</v>
      </c>
      <c r="I169" s="539" t="s">
        <v>11</v>
      </c>
      <c r="J169" s="522"/>
      <c r="K169" s="522"/>
      <c r="L169" s="541" t="s">
        <v>1796</v>
      </c>
      <c r="M169" s="565" t="s">
        <v>1837</v>
      </c>
    </row>
    <row r="170" spans="1:13" ht="16.5" customHeight="1">
      <c r="A170" s="560">
        <v>161</v>
      </c>
      <c r="B170" s="518"/>
      <c r="C170" s="518"/>
      <c r="D170" s="519" t="s">
        <v>23</v>
      </c>
      <c r="E170" s="520" t="s">
        <v>284</v>
      </c>
      <c r="F170" s="521" t="s">
        <v>1814</v>
      </c>
      <c r="G170" s="519" t="s">
        <v>949</v>
      </c>
      <c r="H170" s="519" t="s">
        <v>949</v>
      </c>
      <c r="I170" s="539" t="s">
        <v>11</v>
      </c>
      <c r="J170" s="522"/>
      <c r="K170" s="522"/>
      <c r="L170" s="541" t="s">
        <v>1809</v>
      </c>
      <c r="M170" s="565" t="s">
        <v>1838</v>
      </c>
    </row>
    <row r="171" spans="1:13" ht="16.5" customHeight="1">
      <c r="A171" s="560">
        <v>162</v>
      </c>
      <c r="B171" s="518"/>
      <c r="C171" s="518"/>
      <c r="D171" s="519" t="s">
        <v>23</v>
      </c>
      <c r="E171" s="520" t="s">
        <v>284</v>
      </c>
      <c r="F171" s="521" t="s">
        <v>951</v>
      </c>
      <c r="G171" s="522"/>
      <c r="H171" s="522"/>
      <c r="I171" s="539" t="s">
        <v>11</v>
      </c>
      <c r="J171" s="524"/>
      <c r="K171" s="522"/>
      <c r="L171" s="527" t="s">
        <v>2255</v>
      </c>
      <c r="M171" s="565"/>
    </row>
    <row r="172" spans="1:13" ht="16.5" customHeight="1">
      <c r="A172" s="560">
        <v>163</v>
      </c>
      <c r="B172" s="518"/>
      <c r="C172" s="518"/>
      <c r="D172" s="519" t="s">
        <v>23</v>
      </c>
      <c r="E172" s="520" t="s">
        <v>63</v>
      </c>
      <c r="F172" s="521" t="s">
        <v>1737</v>
      </c>
      <c r="G172" s="522"/>
      <c r="H172" s="522"/>
      <c r="I172" s="539" t="s">
        <v>11</v>
      </c>
      <c r="J172" s="524"/>
      <c r="K172" s="522"/>
      <c r="L172" s="527" t="s">
        <v>2426</v>
      </c>
      <c r="M172" s="565" t="s">
        <v>2256</v>
      </c>
    </row>
    <row r="173" spans="1:13" ht="18" customHeight="1">
      <c r="A173" s="560">
        <v>164</v>
      </c>
      <c r="B173" s="518"/>
      <c r="C173" s="518"/>
      <c r="D173" s="519" t="s">
        <v>23</v>
      </c>
      <c r="E173" s="520" t="s">
        <v>63</v>
      </c>
      <c r="F173" s="521" t="s">
        <v>952</v>
      </c>
      <c r="G173" s="519" t="s">
        <v>2257</v>
      </c>
      <c r="H173" s="519" t="s">
        <v>2257</v>
      </c>
      <c r="I173" s="539" t="s">
        <v>11</v>
      </c>
      <c r="J173" s="524"/>
      <c r="K173" s="522"/>
      <c r="L173" s="946" t="s">
        <v>2258</v>
      </c>
      <c r="M173" s="567"/>
    </row>
    <row r="174" spans="1:13" ht="18" customHeight="1">
      <c r="A174" s="560">
        <v>165</v>
      </c>
      <c r="B174" s="518"/>
      <c r="C174" s="518"/>
      <c r="D174" s="519" t="s">
        <v>23</v>
      </c>
      <c r="E174" s="520" t="s">
        <v>63</v>
      </c>
      <c r="F174" s="521" t="s">
        <v>953</v>
      </c>
      <c r="G174" s="519" t="s">
        <v>2259</v>
      </c>
      <c r="H174" s="519" t="s">
        <v>2259</v>
      </c>
      <c r="I174" s="539" t="s">
        <v>11</v>
      </c>
      <c r="J174" s="524"/>
      <c r="K174" s="522"/>
      <c r="L174" s="946"/>
      <c r="M174" s="567"/>
    </row>
    <row r="175" spans="1:13" ht="18" customHeight="1">
      <c r="A175" s="560">
        <v>166</v>
      </c>
      <c r="B175" s="518"/>
      <c r="C175" s="518"/>
      <c r="D175" s="519" t="s">
        <v>23</v>
      </c>
      <c r="E175" s="520" t="s">
        <v>63</v>
      </c>
      <c r="F175" s="521" t="s">
        <v>954</v>
      </c>
      <c r="G175" s="519" t="s">
        <v>2259</v>
      </c>
      <c r="H175" s="519" t="s">
        <v>2259</v>
      </c>
      <c r="I175" s="539" t="s">
        <v>11</v>
      </c>
      <c r="J175" s="524"/>
      <c r="K175" s="522"/>
      <c r="L175" s="946"/>
      <c r="M175" s="567"/>
    </row>
    <row r="176" spans="1:13" ht="18" customHeight="1">
      <c r="A176" s="560">
        <v>167</v>
      </c>
      <c r="B176" s="518"/>
      <c r="C176" s="518"/>
      <c r="D176" s="519" t="s">
        <v>23</v>
      </c>
      <c r="E176" s="520" t="s">
        <v>63</v>
      </c>
      <c r="F176" s="521" t="s">
        <v>955</v>
      </c>
      <c r="G176" s="519" t="s">
        <v>2260</v>
      </c>
      <c r="H176" s="519" t="s">
        <v>2260</v>
      </c>
      <c r="I176" s="539" t="s">
        <v>11</v>
      </c>
      <c r="J176" s="524"/>
      <c r="K176" s="522"/>
      <c r="L176" s="946"/>
      <c r="M176" s="567"/>
    </row>
    <row r="177" spans="1:13" ht="18" customHeight="1">
      <c r="A177" s="560">
        <v>168</v>
      </c>
      <c r="B177" s="518"/>
      <c r="C177" s="518"/>
      <c r="D177" s="519" t="s">
        <v>23</v>
      </c>
      <c r="E177" s="520" t="s">
        <v>63</v>
      </c>
      <c r="F177" s="521" t="s">
        <v>956</v>
      </c>
      <c r="G177" s="519" t="s">
        <v>2211</v>
      </c>
      <c r="H177" s="519" t="s">
        <v>2211</v>
      </c>
      <c r="I177" s="539" t="s">
        <v>11</v>
      </c>
      <c r="J177" s="524"/>
      <c r="K177" s="522"/>
      <c r="L177" s="946"/>
      <c r="M177" s="567"/>
    </row>
    <row r="178" spans="1:13" ht="18" customHeight="1">
      <c r="A178" s="560">
        <v>169</v>
      </c>
      <c r="B178" s="518"/>
      <c r="C178" s="518"/>
      <c r="D178" s="519" t="s">
        <v>23</v>
      </c>
      <c r="E178" s="520" t="s">
        <v>63</v>
      </c>
      <c r="F178" s="521" t="s">
        <v>957</v>
      </c>
      <c r="G178" s="519" t="s">
        <v>2211</v>
      </c>
      <c r="H178" s="519" t="s">
        <v>2211</v>
      </c>
      <c r="I178" s="539" t="s">
        <v>11</v>
      </c>
      <c r="J178" s="524"/>
      <c r="K178" s="522"/>
      <c r="L178" s="946"/>
      <c r="M178" s="567"/>
    </row>
    <row r="179" spans="1:13" ht="18" customHeight="1">
      <c r="A179" s="560">
        <v>170</v>
      </c>
      <c r="B179" s="518"/>
      <c r="C179" s="518"/>
      <c r="D179" s="519" t="s">
        <v>23</v>
      </c>
      <c r="E179" s="520" t="s">
        <v>63</v>
      </c>
      <c r="F179" s="521" t="s">
        <v>958</v>
      </c>
      <c r="G179" s="519" t="s">
        <v>1568</v>
      </c>
      <c r="H179" s="519" t="s">
        <v>1568</v>
      </c>
      <c r="I179" s="539" t="s">
        <v>11</v>
      </c>
      <c r="J179" s="524"/>
      <c r="K179" s="522"/>
      <c r="L179" s="946"/>
      <c r="M179" s="567"/>
    </row>
    <row r="180" spans="1:13" ht="18" customHeight="1">
      <c r="A180" s="560">
        <v>171</v>
      </c>
      <c r="B180" s="518"/>
      <c r="C180" s="518"/>
      <c r="D180" s="519" t="s">
        <v>23</v>
      </c>
      <c r="E180" s="520" t="s">
        <v>63</v>
      </c>
      <c r="F180" s="521" t="s">
        <v>959</v>
      </c>
      <c r="G180" s="519" t="s">
        <v>2169</v>
      </c>
      <c r="H180" s="519" t="s">
        <v>2169</v>
      </c>
      <c r="I180" s="539" t="s">
        <v>11</v>
      </c>
      <c r="J180" s="524"/>
      <c r="K180" s="522"/>
      <c r="L180" s="946"/>
      <c r="M180" s="567"/>
    </row>
    <row r="181" spans="1:13" ht="18" customHeight="1">
      <c r="A181" s="560">
        <v>172</v>
      </c>
      <c r="B181" s="518"/>
      <c r="C181" s="518"/>
      <c r="D181" s="519" t="s">
        <v>23</v>
      </c>
      <c r="E181" s="520" t="s">
        <v>63</v>
      </c>
      <c r="F181" s="521" t="s">
        <v>961</v>
      </c>
      <c r="G181" s="519" t="s">
        <v>2259</v>
      </c>
      <c r="H181" s="519" t="s">
        <v>2259</v>
      </c>
      <c r="I181" s="539" t="s">
        <v>11</v>
      </c>
      <c r="J181" s="524"/>
      <c r="K181" s="522"/>
      <c r="L181" s="946"/>
      <c r="M181" s="567"/>
    </row>
    <row r="182" spans="1:13" ht="18" customHeight="1">
      <c r="A182" s="560">
        <v>173</v>
      </c>
      <c r="B182" s="518"/>
      <c r="C182" s="518"/>
      <c r="D182" s="519" t="s">
        <v>23</v>
      </c>
      <c r="E182" s="520" t="s">
        <v>63</v>
      </c>
      <c r="F182" s="521" t="s">
        <v>962</v>
      </c>
      <c r="G182" s="519" t="s">
        <v>2261</v>
      </c>
      <c r="H182" s="519" t="s">
        <v>2261</v>
      </c>
      <c r="I182" s="539" t="s">
        <v>11</v>
      </c>
      <c r="J182" s="524"/>
      <c r="K182" s="522"/>
      <c r="L182" s="946"/>
      <c r="M182" s="567"/>
    </row>
    <row r="183" spans="1:13" ht="18" customHeight="1">
      <c r="A183" s="560">
        <v>174</v>
      </c>
      <c r="B183" s="518"/>
      <c r="C183" s="518"/>
      <c r="D183" s="519" t="s">
        <v>23</v>
      </c>
      <c r="E183" s="520" t="s">
        <v>63</v>
      </c>
      <c r="F183" s="521" t="s">
        <v>963</v>
      </c>
      <c r="G183" s="519" t="s">
        <v>2211</v>
      </c>
      <c r="H183" s="519" t="s">
        <v>2211</v>
      </c>
      <c r="I183" s="539" t="s">
        <v>11</v>
      </c>
      <c r="J183" s="524"/>
      <c r="K183" s="522"/>
      <c r="L183" s="946"/>
      <c r="M183" s="567"/>
    </row>
    <row r="184" spans="1:13" ht="18" customHeight="1">
      <c r="A184" s="560">
        <v>175</v>
      </c>
      <c r="B184" s="518"/>
      <c r="C184" s="518"/>
      <c r="D184" s="519" t="s">
        <v>23</v>
      </c>
      <c r="E184" s="520" t="s">
        <v>63</v>
      </c>
      <c r="F184" s="521" t="s">
        <v>964</v>
      </c>
      <c r="G184" s="519" t="s">
        <v>2211</v>
      </c>
      <c r="H184" s="519" t="s">
        <v>2211</v>
      </c>
      <c r="I184" s="539" t="s">
        <v>11</v>
      </c>
      <c r="J184" s="524"/>
      <c r="K184" s="522"/>
      <c r="L184" s="946"/>
      <c r="M184" s="567"/>
    </row>
    <row r="185" spans="1:13" ht="18" customHeight="1">
      <c r="A185" s="560">
        <v>176</v>
      </c>
      <c r="B185" s="518"/>
      <c r="C185" s="518"/>
      <c r="D185" s="519" t="s">
        <v>23</v>
      </c>
      <c r="E185" s="520" t="s">
        <v>63</v>
      </c>
      <c r="F185" s="521" t="s">
        <v>965</v>
      </c>
      <c r="G185" s="519" t="s">
        <v>1568</v>
      </c>
      <c r="H185" s="519" t="s">
        <v>1568</v>
      </c>
      <c r="I185" s="539" t="s">
        <v>11</v>
      </c>
      <c r="J185" s="524"/>
      <c r="K185" s="522"/>
      <c r="L185" s="946"/>
      <c r="M185" s="567"/>
    </row>
    <row r="186" spans="1:13" ht="18" customHeight="1">
      <c r="A186" s="560">
        <v>177</v>
      </c>
      <c r="B186" s="518"/>
      <c r="C186" s="518"/>
      <c r="D186" s="519" t="s">
        <v>23</v>
      </c>
      <c r="E186" s="520" t="s">
        <v>63</v>
      </c>
      <c r="F186" s="521" t="s">
        <v>966</v>
      </c>
      <c r="G186" s="519" t="s">
        <v>2169</v>
      </c>
      <c r="H186" s="519" t="s">
        <v>2169</v>
      </c>
      <c r="I186" s="539" t="s">
        <v>11</v>
      </c>
      <c r="J186" s="524"/>
      <c r="K186" s="522"/>
      <c r="L186" s="946"/>
      <c r="M186" s="567"/>
    </row>
    <row r="187" spans="1:13" ht="18" customHeight="1">
      <c r="A187" s="560">
        <v>178</v>
      </c>
      <c r="B187" s="518"/>
      <c r="C187" s="518"/>
      <c r="D187" s="519" t="s">
        <v>23</v>
      </c>
      <c r="E187" s="520" t="s">
        <v>63</v>
      </c>
      <c r="F187" s="521" t="s">
        <v>967</v>
      </c>
      <c r="G187" s="519" t="s">
        <v>2169</v>
      </c>
      <c r="H187" s="519" t="s">
        <v>2169</v>
      </c>
      <c r="I187" s="539" t="s">
        <v>11</v>
      </c>
      <c r="J187" s="524"/>
      <c r="K187" s="522"/>
      <c r="L187" s="946"/>
      <c r="M187" s="567"/>
    </row>
    <row r="188" spans="1:13" ht="18" customHeight="1">
      <c r="A188" s="560">
        <v>179</v>
      </c>
      <c r="B188" s="518"/>
      <c r="C188" s="518"/>
      <c r="D188" s="519" t="s">
        <v>23</v>
      </c>
      <c r="E188" s="520" t="s">
        <v>63</v>
      </c>
      <c r="F188" s="521" t="s">
        <v>968</v>
      </c>
      <c r="G188" s="519" t="s">
        <v>2169</v>
      </c>
      <c r="H188" s="519" t="s">
        <v>2169</v>
      </c>
      <c r="I188" s="539" t="s">
        <v>11</v>
      </c>
      <c r="J188" s="524"/>
      <c r="K188" s="522"/>
      <c r="L188" s="946"/>
      <c r="M188" s="567"/>
    </row>
    <row r="189" spans="1:13" ht="18" customHeight="1">
      <c r="A189" s="560">
        <v>180</v>
      </c>
      <c r="B189" s="518"/>
      <c r="C189" s="518"/>
      <c r="D189" s="519" t="s">
        <v>23</v>
      </c>
      <c r="E189" s="520" t="s">
        <v>63</v>
      </c>
      <c r="F189" s="521" t="s">
        <v>969</v>
      </c>
      <c r="G189" s="519" t="s">
        <v>2169</v>
      </c>
      <c r="H189" s="519" t="s">
        <v>2169</v>
      </c>
      <c r="I189" s="539" t="s">
        <v>11</v>
      </c>
      <c r="J189" s="524"/>
      <c r="K189" s="522"/>
      <c r="L189" s="946"/>
      <c r="M189" s="567"/>
    </row>
    <row r="190" spans="1:13" ht="18" customHeight="1">
      <c r="A190" s="560">
        <v>181</v>
      </c>
      <c r="B190" s="518"/>
      <c r="C190" s="518"/>
      <c r="D190" s="519" t="s">
        <v>23</v>
      </c>
      <c r="E190" s="520" t="s">
        <v>63</v>
      </c>
      <c r="F190" s="521" t="s">
        <v>970</v>
      </c>
      <c r="G190" s="519" t="s">
        <v>2211</v>
      </c>
      <c r="H190" s="519" t="s">
        <v>2211</v>
      </c>
      <c r="I190" s="539" t="s">
        <v>11</v>
      </c>
      <c r="J190" s="524"/>
      <c r="K190" s="522"/>
      <c r="L190" s="946"/>
      <c r="M190" s="567"/>
    </row>
    <row r="191" spans="1:13" ht="18" customHeight="1">
      <c r="A191" s="560">
        <v>182</v>
      </c>
      <c r="B191" s="518"/>
      <c r="C191" s="518"/>
      <c r="D191" s="519" t="s">
        <v>23</v>
      </c>
      <c r="E191" s="520" t="s">
        <v>63</v>
      </c>
      <c r="F191" s="521" t="s">
        <v>971</v>
      </c>
      <c r="G191" s="519" t="s">
        <v>1568</v>
      </c>
      <c r="H191" s="519" t="s">
        <v>1568</v>
      </c>
      <c r="I191" s="539" t="s">
        <v>11</v>
      </c>
      <c r="J191" s="524"/>
      <c r="K191" s="522"/>
      <c r="L191" s="946"/>
      <c r="M191" s="567"/>
    </row>
    <row r="192" spans="1:13" ht="18" customHeight="1">
      <c r="A192" s="560">
        <v>183</v>
      </c>
      <c r="B192" s="518"/>
      <c r="C192" s="518"/>
      <c r="D192" s="519" t="s">
        <v>23</v>
      </c>
      <c r="E192" s="520" t="s">
        <v>63</v>
      </c>
      <c r="F192" s="521" t="s">
        <v>972</v>
      </c>
      <c r="G192" s="519" t="s">
        <v>2262</v>
      </c>
      <c r="H192" s="519" t="s">
        <v>2262</v>
      </c>
      <c r="I192" s="539" t="s">
        <v>11</v>
      </c>
      <c r="J192" s="524"/>
      <c r="K192" s="522"/>
      <c r="L192" s="946"/>
      <c r="M192" s="567"/>
    </row>
    <row r="193" spans="1:13" ht="18" customHeight="1">
      <c r="A193" s="560">
        <v>184</v>
      </c>
      <c r="B193" s="518"/>
      <c r="C193" s="518"/>
      <c r="D193" s="519" t="s">
        <v>23</v>
      </c>
      <c r="E193" s="520" t="s">
        <v>63</v>
      </c>
      <c r="F193" s="521" t="s">
        <v>973</v>
      </c>
      <c r="G193" s="519" t="s">
        <v>2211</v>
      </c>
      <c r="H193" s="519" t="s">
        <v>2211</v>
      </c>
      <c r="I193" s="539" t="s">
        <v>11</v>
      </c>
      <c r="J193" s="524"/>
      <c r="K193" s="522"/>
      <c r="L193" s="946"/>
      <c r="M193" s="567"/>
    </row>
    <row r="194" spans="1:13" ht="18" customHeight="1">
      <c r="A194" s="560">
        <v>185</v>
      </c>
      <c r="B194" s="518"/>
      <c r="C194" s="518"/>
      <c r="D194" s="519" t="s">
        <v>23</v>
      </c>
      <c r="E194" s="520" t="s">
        <v>63</v>
      </c>
      <c r="F194" s="521" t="s">
        <v>974</v>
      </c>
      <c r="G194" s="519" t="s">
        <v>1568</v>
      </c>
      <c r="H194" s="519" t="s">
        <v>1568</v>
      </c>
      <c r="I194" s="539" t="s">
        <v>11</v>
      </c>
      <c r="J194" s="524"/>
      <c r="K194" s="522"/>
      <c r="L194" s="946"/>
      <c r="M194" s="567"/>
    </row>
    <row r="195" spans="1:13" ht="18" customHeight="1">
      <c r="A195" s="560">
        <v>186</v>
      </c>
      <c r="B195" s="518"/>
      <c r="C195" s="518"/>
      <c r="D195" s="519" t="s">
        <v>23</v>
      </c>
      <c r="E195" s="520" t="s">
        <v>63</v>
      </c>
      <c r="F195" s="521" t="s">
        <v>975</v>
      </c>
      <c r="G195" s="519" t="s">
        <v>2211</v>
      </c>
      <c r="H195" s="519" t="s">
        <v>2211</v>
      </c>
      <c r="I195" s="539" t="s">
        <v>11</v>
      </c>
      <c r="J195" s="524"/>
      <c r="K195" s="522"/>
      <c r="L195" s="946"/>
      <c r="M195" s="567"/>
    </row>
    <row r="196" spans="1:13" ht="18" customHeight="1">
      <c r="A196" s="560">
        <v>187</v>
      </c>
      <c r="B196" s="518"/>
      <c r="C196" s="518"/>
      <c r="D196" s="519" t="s">
        <v>23</v>
      </c>
      <c r="E196" s="520" t="s">
        <v>63</v>
      </c>
      <c r="F196" s="521" t="s">
        <v>976</v>
      </c>
      <c r="G196" s="519" t="s">
        <v>2211</v>
      </c>
      <c r="H196" s="519" t="s">
        <v>2211</v>
      </c>
      <c r="I196" s="539" t="s">
        <v>11</v>
      </c>
      <c r="J196" s="524"/>
      <c r="K196" s="522"/>
      <c r="L196" s="946"/>
      <c r="M196" s="567"/>
    </row>
    <row r="197" spans="1:13" ht="18" customHeight="1">
      <c r="A197" s="560">
        <v>188</v>
      </c>
      <c r="B197" s="518"/>
      <c r="C197" s="518"/>
      <c r="D197" s="519" t="s">
        <v>23</v>
      </c>
      <c r="E197" s="520" t="s">
        <v>63</v>
      </c>
      <c r="F197" s="521" t="s">
        <v>977</v>
      </c>
      <c r="G197" s="519" t="s">
        <v>1568</v>
      </c>
      <c r="H197" s="519" t="s">
        <v>1568</v>
      </c>
      <c r="I197" s="539" t="s">
        <v>11</v>
      </c>
      <c r="J197" s="524"/>
      <c r="K197" s="522"/>
      <c r="L197" s="946"/>
      <c r="M197" s="567"/>
    </row>
    <row r="198" spans="1:13" ht="18" customHeight="1">
      <c r="A198" s="560">
        <v>189</v>
      </c>
      <c r="B198" s="518"/>
      <c r="C198" s="518"/>
      <c r="D198" s="519" t="s">
        <v>23</v>
      </c>
      <c r="E198" s="520" t="s">
        <v>63</v>
      </c>
      <c r="F198" s="521" t="s">
        <v>2263</v>
      </c>
      <c r="G198" s="542" t="s">
        <v>2211</v>
      </c>
      <c r="H198" s="542" t="s">
        <v>2211</v>
      </c>
      <c r="I198" s="539" t="s">
        <v>11</v>
      </c>
      <c r="J198" s="524"/>
      <c r="K198" s="522"/>
      <c r="L198" s="946"/>
      <c r="M198" s="567"/>
    </row>
    <row r="199" spans="1:13" ht="18" customHeight="1">
      <c r="A199" s="560">
        <v>190</v>
      </c>
      <c r="B199" s="518"/>
      <c r="C199" s="518"/>
      <c r="D199" s="519" t="s">
        <v>23</v>
      </c>
      <c r="E199" s="520" t="s">
        <v>63</v>
      </c>
      <c r="F199" s="521" t="s">
        <v>978</v>
      </c>
      <c r="G199" s="519" t="s">
        <v>2264</v>
      </c>
      <c r="H199" s="519" t="s">
        <v>2264</v>
      </c>
      <c r="I199" s="539" t="s">
        <v>11</v>
      </c>
      <c r="J199" s="524"/>
      <c r="K199" s="522"/>
      <c r="L199" s="946"/>
      <c r="M199" s="567"/>
    </row>
    <row r="200" spans="1:13" ht="18" customHeight="1">
      <c r="A200" s="560">
        <v>191</v>
      </c>
      <c r="B200" s="518"/>
      <c r="C200" s="518"/>
      <c r="D200" s="519" t="s">
        <v>23</v>
      </c>
      <c r="E200" s="520" t="s">
        <v>63</v>
      </c>
      <c r="F200" s="521" t="s">
        <v>2265</v>
      </c>
      <c r="G200" s="542" t="s">
        <v>2169</v>
      </c>
      <c r="H200" s="542" t="s">
        <v>2169</v>
      </c>
      <c r="I200" s="539" t="s">
        <v>11</v>
      </c>
      <c r="J200" s="524"/>
      <c r="K200" s="522"/>
      <c r="L200" s="946"/>
      <c r="M200" s="567"/>
    </row>
    <row r="201" spans="1:13" ht="18" customHeight="1">
      <c r="A201" s="560">
        <v>192</v>
      </c>
      <c r="B201" s="518"/>
      <c r="C201" s="518"/>
      <c r="D201" s="519" t="s">
        <v>23</v>
      </c>
      <c r="E201" s="520" t="s">
        <v>63</v>
      </c>
      <c r="F201" s="521" t="s">
        <v>979</v>
      </c>
      <c r="G201" s="542" t="s">
        <v>2266</v>
      </c>
      <c r="H201" s="542" t="s">
        <v>2266</v>
      </c>
      <c r="I201" s="539" t="s">
        <v>11</v>
      </c>
      <c r="J201" s="524"/>
      <c r="K201" s="522"/>
      <c r="L201" s="946"/>
      <c r="M201" s="567"/>
    </row>
    <row r="202" spans="1:13" ht="18" customHeight="1">
      <c r="A202" s="560">
        <v>193</v>
      </c>
      <c r="B202" s="518"/>
      <c r="C202" s="518"/>
      <c r="D202" s="519" t="s">
        <v>23</v>
      </c>
      <c r="E202" s="520" t="s">
        <v>63</v>
      </c>
      <c r="F202" s="521" t="s">
        <v>2267</v>
      </c>
      <c r="G202" s="543"/>
      <c r="H202" s="543"/>
      <c r="I202" s="539" t="s">
        <v>11</v>
      </c>
      <c r="J202" s="524"/>
      <c r="K202" s="522"/>
      <c r="L202" s="946"/>
      <c r="M202" s="567" t="s">
        <v>2332</v>
      </c>
    </row>
    <row r="203" spans="1:13" ht="18" customHeight="1">
      <c r="A203" s="560">
        <v>194</v>
      </c>
      <c r="B203" s="518"/>
      <c r="C203" s="518"/>
      <c r="D203" s="519" t="s">
        <v>23</v>
      </c>
      <c r="E203" s="520" t="s">
        <v>63</v>
      </c>
      <c r="F203" s="521" t="s">
        <v>2268</v>
      </c>
      <c r="G203" s="543"/>
      <c r="H203" s="543"/>
      <c r="I203" s="539" t="s">
        <v>11</v>
      </c>
      <c r="J203" s="524"/>
      <c r="K203" s="522"/>
      <c r="L203" s="946"/>
      <c r="M203" s="567" t="s">
        <v>2335</v>
      </c>
    </row>
    <row r="204" spans="1:13" ht="18" customHeight="1">
      <c r="A204" s="560">
        <v>195</v>
      </c>
      <c r="B204" s="518"/>
      <c r="C204" s="518"/>
      <c r="D204" s="519" t="s">
        <v>23</v>
      </c>
      <c r="E204" s="520" t="s">
        <v>63</v>
      </c>
      <c r="F204" s="521" t="s">
        <v>2269</v>
      </c>
      <c r="G204" s="543"/>
      <c r="H204" s="543"/>
      <c r="I204" s="539" t="s">
        <v>11</v>
      </c>
      <c r="J204" s="524"/>
      <c r="K204" s="522"/>
      <c r="L204" s="946"/>
      <c r="M204" s="567" t="s">
        <v>2333</v>
      </c>
    </row>
    <row r="205" spans="1:13" ht="18" customHeight="1">
      <c r="A205" s="560">
        <v>196</v>
      </c>
      <c r="B205" s="518"/>
      <c r="C205" s="518"/>
      <c r="D205" s="519" t="s">
        <v>23</v>
      </c>
      <c r="E205" s="520" t="s">
        <v>63</v>
      </c>
      <c r="F205" s="521" t="s">
        <v>2270</v>
      </c>
      <c r="G205" s="543"/>
      <c r="H205" s="543"/>
      <c r="I205" s="539" t="s">
        <v>11</v>
      </c>
      <c r="J205" s="524"/>
      <c r="K205" s="522"/>
      <c r="L205" s="946"/>
      <c r="M205" s="567" t="s">
        <v>2334</v>
      </c>
    </row>
    <row r="206" spans="1:13" ht="18" customHeight="1">
      <c r="A206" s="560">
        <v>197</v>
      </c>
      <c r="B206" s="518"/>
      <c r="C206" s="518"/>
      <c r="D206" s="519" t="s">
        <v>23</v>
      </c>
      <c r="E206" s="520" t="s">
        <v>63</v>
      </c>
      <c r="F206" s="521" t="s">
        <v>2271</v>
      </c>
      <c r="G206" s="543"/>
      <c r="H206" s="543"/>
      <c r="I206" s="539" t="s">
        <v>11</v>
      </c>
      <c r="J206" s="524"/>
      <c r="K206" s="522"/>
      <c r="L206" s="946"/>
      <c r="M206" s="567" t="s">
        <v>2336</v>
      </c>
    </row>
    <row r="207" spans="1:13" ht="16.5" customHeight="1">
      <c r="A207" s="560">
        <v>198</v>
      </c>
      <c r="B207" s="518"/>
      <c r="C207" s="518"/>
      <c r="D207" s="519" t="s">
        <v>23</v>
      </c>
      <c r="E207" s="520" t="s">
        <v>63</v>
      </c>
      <c r="F207" s="521" t="s">
        <v>1899</v>
      </c>
      <c r="G207" s="522"/>
      <c r="H207" s="522"/>
      <c r="I207" s="539" t="s">
        <v>11</v>
      </c>
      <c r="J207" s="524"/>
      <c r="K207" s="544" t="s">
        <v>2272</v>
      </c>
      <c r="L207" s="527" t="s">
        <v>2273</v>
      </c>
      <c r="M207" s="573"/>
    </row>
    <row r="208" spans="1:13" ht="16.5" customHeight="1">
      <c r="A208" s="560">
        <v>199</v>
      </c>
      <c r="B208" s="518"/>
      <c r="C208" s="518"/>
      <c r="D208" s="519" t="s">
        <v>23</v>
      </c>
      <c r="E208" s="520" t="s">
        <v>284</v>
      </c>
      <c r="F208" s="521" t="s">
        <v>980</v>
      </c>
      <c r="G208" s="522"/>
      <c r="H208" s="522"/>
      <c r="I208" s="539" t="s">
        <v>11</v>
      </c>
      <c r="J208" s="524"/>
      <c r="K208" s="522"/>
      <c r="L208" s="545" t="s">
        <v>2274</v>
      </c>
      <c r="M208" s="574"/>
    </row>
    <row r="209" spans="1:13" ht="16.5" customHeight="1">
      <c r="A209" s="560">
        <v>200</v>
      </c>
      <c r="B209" s="518"/>
      <c r="C209" s="518"/>
      <c r="D209" s="519" t="s">
        <v>23</v>
      </c>
      <c r="E209" s="520" t="s">
        <v>284</v>
      </c>
      <c r="F209" s="521" t="s">
        <v>981</v>
      </c>
      <c r="G209" s="546" t="s">
        <v>1699</v>
      </c>
      <c r="H209" s="546" t="s">
        <v>1699</v>
      </c>
      <c r="I209" s="539" t="s">
        <v>11</v>
      </c>
      <c r="J209" s="524"/>
      <c r="K209" s="522"/>
      <c r="L209" s="942" t="s">
        <v>1564</v>
      </c>
      <c r="M209" s="574"/>
    </row>
    <row r="210" spans="1:13" ht="16.5" customHeight="1">
      <c r="A210" s="560">
        <v>201</v>
      </c>
      <c r="B210" s="518"/>
      <c r="C210" s="518"/>
      <c r="D210" s="519" t="s">
        <v>23</v>
      </c>
      <c r="E210" s="520" t="s">
        <v>284</v>
      </c>
      <c r="F210" s="521" t="s">
        <v>1159</v>
      </c>
      <c r="G210" s="535" t="s">
        <v>1694</v>
      </c>
      <c r="H210" s="535" t="s">
        <v>1694</v>
      </c>
      <c r="I210" s="539" t="s">
        <v>11</v>
      </c>
      <c r="J210" s="524"/>
      <c r="K210" s="522"/>
      <c r="L210" s="942"/>
      <c r="M210" s="574"/>
    </row>
    <row r="211" spans="1:13" ht="16.5" customHeight="1">
      <c r="A211" s="560">
        <v>202</v>
      </c>
      <c r="B211" s="518"/>
      <c r="C211" s="518"/>
      <c r="D211" s="519" t="s">
        <v>23</v>
      </c>
      <c r="E211" s="520" t="s">
        <v>284</v>
      </c>
      <c r="F211" s="521" t="s">
        <v>1160</v>
      </c>
      <c r="G211" s="535" t="s">
        <v>2275</v>
      </c>
      <c r="H211" s="535" t="s">
        <v>2275</v>
      </c>
      <c r="I211" s="539" t="s">
        <v>11</v>
      </c>
      <c r="J211" s="524"/>
      <c r="K211" s="522"/>
      <c r="L211" s="942"/>
      <c r="M211" s="574"/>
    </row>
    <row r="212" spans="1:13" ht="16.5" customHeight="1">
      <c r="A212" s="560">
        <v>203</v>
      </c>
      <c r="B212" s="518"/>
      <c r="C212" s="518"/>
      <c r="D212" s="519" t="s">
        <v>23</v>
      </c>
      <c r="E212" s="520" t="s">
        <v>284</v>
      </c>
      <c r="F212" s="521" t="s">
        <v>1161</v>
      </c>
      <c r="G212" s="535" t="s">
        <v>1700</v>
      </c>
      <c r="H212" s="535" t="s">
        <v>1700</v>
      </c>
      <c r="I212" s="539" t="s">
        <v>11</v>
      </c>
      <c r="J212" s="524"/>
      <c r="K212" s="522"/>
      <c r="L212" s="942"/>
      <c r="M212" s="574"/>
    </row>
    <row r="213" spans="1:13" ht="16.5" customHeight="1">
      <c r="A213" s="560">
        <v>204</v>
      </c>
      <c r="B213" s="518"/>
      <c r="C213" s="518"/>
      <c r="D213" s="519" t="s">
        <v>23</v>
      </c>
      <c r="E213" s="520" t="s">
        <v>284</v>
      </c>
      <c r="F213" s="521" t="s">
        <v>1162</v>
      </c>
      <c r="G213" s="535" t="s">
        <v>1701</v>
      </c>
      <c r="H213" s="535" t="s">
        <v>1701</v>
      </c>
      <c r="I213" s="539" t="s">
        <v>11</v>
      </c>
      <c r="J213" s="524"/>
      <c r="K213" s="522"/>
      <c r="L213" s="942"/>
      <c r="M213" s="574"/>
    </row>
    <row r="214" spans="1:13" ht="16.5" customHeight="1">
      <c r="A214" s="560">
        <v>205</v>
      </c>
      <c r="B214" s="518"/>
      <c r="C214" s="518"/>
      <c r="D214" s="519" t="s">
        <v>23</v>
      </c>
      <c r="E214" s="520" t="s">
        <v>284</v>
      </c>
      <c r="F214" s="521" t="s">
        <v>1163</v>
      </c>
      <c r="G214" s="546" t="s">
        <v>1702</v>
      </c>
      <c r="H214" s="546" t="s">
        <v>1702</v>
      </c>
      <c r="I214" s="539" t="s">
        <v>11</v>
      </c>
      <c r="J214" s="524"/>
      <c r="K214" s="522"/>
      <c r="L214" s="942"/>
      <c r="M214" s="574"/>
    </row>
    <row r="215" spans="1:13" ht="16.5" customHeight="1">
      <c r="A215" s="560">
        <v>206</v>
      </c>
      <c r="B215" s="518"/>
      <c r="C215" s="518"/>
      <c r="D215" s="519" t="s">
        <v>23</v>
      </c>
      <c r="E215" s="520" t="s">
        <v>284</v>
      </c>
      <c r="F215" s="521" t="s">
        <v>1164</v>
      </c>
      <c r="G215" s="546" t="s">
        <v>1699</v>
      </c>
      <c r="H215" s="546" t="s">
        <v>1699</v>
      </c>
      <c r="I215" s="539" t="s">
        <v>11</v>
      </c>
      <c r="J215" s="524"/>
      <c r="K215" s="522"/>
      <c r="L215" s="942"/>
      <c r="M215" s="574"/>
    </row>
    <row r="216" spans="1:13" ht="16.5" customHeight="1">
      <c r="A216" s="560">
        <v>207</v>
      </c>
      <c r="B216" s="518"/>
      <c r="C216" s="518"/>
      <c r="D216" s="519" t="s">
        <v>23</v>
      </c>
      <c r="E216" s="520" t="s">
        <v>284</v>
      </c>
      <c r="F216" s="521" t="s">
        <v>1711</v>
      </c>
      <c r="G216" s="537" t="s">
        <v>3166</v>
      </c>
      <c r="H216" s="537" t="s">
        <v>3166</v>
      </c>
      <c r="I216" s="539" t="s">
        <v>11</v>
      </c>
      <c r="J216" s="524"/>
      <c r="K216" s="522"/>
      <c r="L216" s="942"/>
      <c r="M216" s="574"/>
    </row>
    <row r="217" spans="1:13" ht="16.5" customHeight="1">
      <c r="A217" s="560">
        <v>208</v>
      </c>
      <c r="B217" s="518"/>
      <c r="C217" s="518"/>
      <c r="D217" s="519" t="s">
        <v>23</v>
      </c>
      <c r="E217" s="520" t="s">
        <v>284</v>
      </c>
      <c r="F217" s="521" t="s">
        <v>1165</v>
      </c>
      <c r="G217" s="535" t="s">
        <v>1692</v>
      </c>
      <c r="H217" s="535" t="s">
        <v>1692</v>
      </c>
      <c r="I217" s="539" t="s">
        <v>11</v>
      </c>
      <c r="J217" s="524"/>
      <c r="K217" s="522"/>
      <c r="L217" s="942"/>
      <c r="M217" s="574"/>
    </row>
    <row r="218" spans="1:13" ht="16.5" customHeight="1">
      <c r="A218" s="560">
        <v>209</v>
      </c>
      <c r="B218" s="518"/>
      <c r="C218" s="518"/>
      <c r="D218" s="519" t="s">
        <v>23</v>
      </c>
      <c r="E218" s="520" t="s">
        <v>284</v>
      </c>
      <c r="F218" s="521" t="s">
        <v>1166</v>
      </c>
      <c r="G218" s="535" t="s">
        <v>2198</v>
      </c>
      <c r="H218" s="535" t="s">
        <v>2198</v>
      </c>
      <c r="I218" s="539" t="s">
        <v>11</v>
      </c>
      <c r="J218" s="524"/>
      <c r="K218" s="522"/>
      <c r="L218" s="942"/>
      <c r="M218" s="574"/>
    </row>
    <row r="219" spans="1:13" ht="16.5" customHeight="1">
      <c r="A219" s="560">
        <v>210</v>
      </c>
      <c r="B219" s="518"/>
      <c r="C219" s="518"/>
      <c r="D219" s="519" t="s">
        <v>23</v>
      </c>
      <c r="E219" s="520" t="s">
        <v>284</v>
      </c>
      <c r="F219" s="521" t="s">
        <v>1167</v>
      </c>
      <c r="G219" s="538" t="s">
        <v>1693</v>
      </c>
      <c r="H219" s="538" t="s">
        <v>1693</v>
      </c>
      <c r="I219" s="539" t="s">
        <v>11</v>
      </c>
      <c r="J219" s="524"/>
      <c r="K219" s="522"/>
      <c r="L219" s="942"/>
      <c r="M219" s="574"/>
    </row>
    <row r="220" spans="1:13" ht="16.5" customHeight="1">
      <c r="A220" s="560">
        <v>211</v>
      </c>
      <c r="B220" s="518"/>
      <c r="C220" s="518"/>
      <c r="D220" s="519" t="s">
        <v>23</v>
      </c>
      <c r="E220" s="520" t="s">
        <v>284</v>
      </c>
      <c r="F220" s="521" t="s">
        <v>1168</v>
      </c>
      <c r="G220" s="538" t="s">
        <v>1691</v>
      </c>
      <c r="H220" s="538" t="s">
        <v>1691</v>
      </c>
      <c r="I220" s="539" t="s">
        <v>11</v>
      </c>
      <c r="J220" s="524"/>
      <c r="K220" s="522"/>
      <c r="L220" s="942"/>
      <c r="M220" s="574"/>
    </row>
    <row r="221" spans="1:13" ht="16.5" customHeight="1">
      <c r="A221" s="560">
        <v>212</v>
      </c>
      <c r="B221" s="518"/>
      <c r="C221" s="518"/>
      <c r="D221" s="519" t="s">
        <v>23</v>
      </c>
      <c r="E221" s="520" t="s">
        <v>284</v>
      </c>
      <c r="F221" s="521" t="s">
        <v>1169</v>
      </c>
      <c r="G221" s="538" t="s">
        <v>2198</v>
      </c>
      <c r="H221" s="538" t="s">
        <v>2198</v>
      </c>
      <c r="I221" s="539" t="s">
        <v>11</v>
      </c>
      <c r="J221" s="524"/>
      <c r="K221" s="522"/>
      <c r="L221" s="942"/>
      <c r="M221" s="574"/>
    </row>
    <row r="222" spans="1:13" ht="16.5" customHeight="1">
      <c r="A222" s="560">
        <v>213</v>
      </c>
      <c r="B222" s="518"/>
      <c r="C222" s="518"/>
      <c r="D222" s="519" t="s">
        <v>23</v>
      </c>
      <c r="E222" s="520" t="s">
        <v>284</v>
      </c>
      <c r="F222" s="521" t="s">
        <v>1170</v>
      </c>
      <c r="G222" s="538" t="s">
        <v>1693</v>
      </c>
      <c r="H222" s="538" t="s">
        <v>1693</v>
      </c>
      <c r="I222" s="539" t="s">
        <v>11</v>
      </c>
      <c r="J222" s="524"/>
      <c r="K222" s="522"/>
      <c r="L222" s="942"/>
      <c r="M222" s="574"/>
    </row>
    <row r="223" spans="1:13" ht="16.5" customHeight="1">
      <c r="A223" s="560">
        <v>214</v>
      </c>
      <c r="B223" s="518"/>
      <c r="C223" s="518"/>
      <c r="D223" s="519" t="s">
        <v>23</v>
      </c>
      <c r="E223" s="520" t="s">
        <v>284</v>
      </c>
      <c r="F223" s="521" t="s">
        <v>1171</v>
      </c>
      <c r="G223" s="538" t="s">
        <v>1691</v>
      </c>
      <c r="H223" s="538" t="s">
        <v>1691</v>
      </c>
      <c r="I223" s="539" t="s">
        <v>11</v>
      </c>
      <c r="J223" s="524"/>
      <c r="K223" s="522"/>
      <c r="L223" s="942"/>
      <c r="M223" s="574"/>
    </row>
    <row r="224" spans="1:13" ht="16.5" customHeight="1">
      <c r="A224" s="560">
        <v>215</v>
      </c>
      <c r="B224" s="518"/>
      <c r="C224" s="518"/>
      <c r="D224" s="519" t="s">
        <v>23</v>
      </c>
      <c r="E224" s="520" t="s">
        <v>284</v>
      </c>
      <c r="F224" s="521" t="s">
        <v>1172</v>
      </c>
      <c r="G224" s="538" t="s">
        <v>2198</v>
      </c>
      <c r="H224" s="538" t="s">
        <v>2198</v>
      </c>
      <c r="I224" s="539" t="s">
        <v>11</v>
      </c>
      <c r="J224" s="524"/>
      <c r="K224" s="522"/>
      <c r="L224" s="942"/>
      <c r="M224" s="574"/>
    </row>
    <row r="225" spans="1:13" ht="16.5" customHeight="1">
      <c r="A225" s="560">
        <v>216</v>
      </c>
      <c r="B225" s="518"/>
      <c r="C225" s="518"/>
      <c r="D225" s="519" t="s">
        <v>23</v>
      </c>
      <c r="E225" s="520" t="s">
        <v>284</v>
      </c>
      <c r="F225" s="521" t="s">
        <v>1173</v>
      </c>
      <c r="G225" s="538" t="s">
        <v>1703</v>
      </c>
      <c r="H225" s="538" t="s">
        <v>1703</v>
      </c>
      <c r="I225" s="539" t="s">
        <v>11</v>
      </c>
      <c r="J225" s="524"/>
      <c r="K225" s="522"/>
      <c r="L225" s="942"/>
      <c r="M225" s="574"/>
    </row>
    <row r="226" spans="1:13" ht="16.5" customHeight="1">
      <c r="A226" s="560">
        <v>217</v>
      </c>
      <c r="B226" s="518"/>
      <c r="C226" s="518"/>
      <c r="D226" s="519" t="s">
        <v>23</v>
      </c>
      <c r="E226" s="520" t="s">
        <v>284</v>
      </c>
      <c r="F226" s="521" t="s">
        <v>1174</v>
      </c>
      <c r="G226" s="538" t="s">
        <v>1693</v>
      </c>
      <c r="H226" s="538" t="s">
        <v>1693</v>
      </c>
      <c r="I226" s="539" t="s">
        <v>11</v>
      </c>
      <c r="J226" s="524"/>
      <c r="K226" s="522"/>
      <c r="L226" s="942"/>
      <c r="M226" s="574"/>
    </row>
    <row r="227" spans="1:13" ht="16.5" customHeight="1">
      <c r="A227" s="560">
        <v>218</v>
      </c>
      <c r="B227" s="518"/>
      <c r="C227" s="518"/>
      <c r="D227" s="519" t="s">
        <v>23</v>
      </c>
      <c r="E227" s="520" t="s">
        <v>284</v>
      </c>
      <c r="F227" s="521" t="s">
        <v>1175</v>
      </c>
      <c r="G227" s="537" t="s">
        <v>2618</v>
      </c>
      <c r="H227" s="537" t="s">
        <v>2618</v>
      </c>
      <c r="I227" s="539" t="s">
        <v>11</v>
      </c>
      <c r="J227" s="524"/>
      <c r="K227" s="522"/>
      <c r="L227" s="942"/>
      <c r="M227" s="574"/>
    </row>
    <row r="228" spans="1:13" ht="16.5" customHeight="1">
      <c r="A228" s="560">
        <v>219</v>
      </c>
      <c r="B228" s="518"/>
      <c r="C228" s="518"/>
      <c r="D228" s="519" t="s">
        <v>23</v>
      </c>
      <c r="E228" s="520" t="s">
        <v>284</v>
      </c>
      <c r="F228" s="521" t="s">
        <v>1176</v>
      </c>
      <c r="G228" s="538" t="s">
        <v>1704</v>
      </c>
      <c r="H228" s="538" t="s">
        <v>1704</v>
      </c>
      <c r="I228" s="539" t="s">
        <v>11</v>
      </c>
      <c r="J228" s="524"/>
      <c r="K228" s="522"/>
      <c r="L228" s="942"/>
      <c r="M228" s="574"/>
    </row>
    <row r="229" spans="1:13" ht="16.5" customHeight="1">
      <c r="A229" s="560">
        <v>220</v>
      </c>
      <c r="B229" s="518"/>
      <c r="C229" s="518"/>
      <c r="D229" s="519" t="s">
        <v>23</v>
      </c>
      <c r="E229" s="520" t="s">
        <v>284</v>
      </c>
      <c r="F229" s="521" t="s">
        <v>1177</v>
      </c>
      <c r="G229" s="538" t="s">
        <v>1705</v>
      </c>
      <c r="H229" s="538" t="s">
        <v>1705</v>
      </c>
      <c r="I229" s="539" t="s">
        <v>11</v>
      </c>
      <c r="J229" s="524"/>
      <c r="K229" s="522"/>
      <c r="L229" s="942"/>
      <c r="M229" s="574"/>
    </row>
    <row r="230" spans="1:13" ht="16.5" customHeight="1">
      <c r="A230" s="560">
        <v>221</v>
      </c>
      <c r="B230" s="518"/>
      <c r="C230" s="518"/>
      <c r="D230" s="519" t="s">
        <v>23</v>
      </c>
      <c r="E230" s="520" t="s">
        <v>284</v>
      </c>
      <c r="F230" s="521" t="s">
        <v>1178</v>
      </c>
      <c r="G230" s="538" t="s">
        <v>2276</v>
      </c>
      <c r="H230" s="538" t="s">
        <v>2276</v>
      </c>
      <c r="I230" s="539" t="s">
        <v>11</v>
      </c>
      <c r="J230" s="524"/>
      <c r="K230" s="522"/>
      <c r="L230" s="942"/>
      <c r="M230" s="574"/>
    </row>
    <row r="231" spans="1:13" ht="16.5" customHeight="1">
      <c r="A231" s="560">
        <v>222</v>
      </c>
      <c r="B231" s="518"/>
      <c r="C231" s="518"/>
      <c r="D231" s="519" t="s">
        <v>23</v>
      </c>
      <c r="E231" s="520" t="s">
        <v>284</v>
      </c>
      <c r="F231" s="521" t="s">
        <v>1179</v>
      </c>
      <c r="G231" s="538" t="s">
        <v>2277</v>
      </c>
      <c r="H231" s="538" t="s">
        <v>2277</v>
      </c>
      <c r="I231" s="539" t="s">
        <v>11</v>
      </c>
      <c r="J231" s="524"/>
      <c r="K231" s="522"/>
      <c r="L231" s="942"/>
      <c r="M231" s="574"/>
    </row>
    <row r="232" spans="1:13" ht="16.5" customHeight="1">
      <c r="A232" s="560">
        <v>223</v>
      </c>
      <c r="B232" s="518"/>
      <c r="C232" s="518"/>
      <c r="D232" s="519" t="s">
        <v>23</v>
      </c>
      <c r="E232" s="520" t="s">
        <v>284</v>
      </c>
      <c r="F232" s="521" t="s">
        <v>1180</v>
      </c>
      <c r="G232" s="538" t="s">
        <v>1705</v>
      </c>
      <c r="H232" s="538" t="s">
        <v>1705</v>
      </c>
      <c r="I232" s="539" t="s">
        <v>11</v>
      </c>
      <c r="J232" s="524"/>
      <c r="K232" s="522"/>
      <c r="L232" s="942"/>
      <c r="M232" s="574"/>
    </row>
    <row r="233" spans="1:13" ht="16.5" customHeight="1">
      <c r="A233" s="560">
        <v>224</v>
      </c>
      <c r="B233" s="518"/>
      <c r="C233" s="518"/>
      <c r="D233" s="519" t="s">
        <v>23</v>
      </c>
      <c r="E233" s="520" t="s">
        <v>284</v>
      </c>
      <c r="F233" s="521" t="s">
        <v>1181</v>
      </c>
      <c r="G233" s="538" t="s">
        <v>1696</v>
      </c>
      <c r="H233" s="538" t="s">
        <v>1696</v>
      </c>
      <c r="I233" s="539" t="s">
        <v>11</v>
      </c>
      <c r="J233" s="524"/>
      <c r="K233" s="522"/>
      <c r="L233" s="942"/>
      <c r="M233" s="574"/>
    </row>
    <row r="234" spans="1:13" ht="16.5" customHeight="1">
      <c r="A234" s="560">
        <v>225</v>
      </c>
      <c r="B234" s="518"/>
      <c r="C234" s="518"/>
      <c r="D234" s="519" t="s">
        <v>23</v>
      </c>
      <c r="E234" s="520" t="s">
        <v>284</v>
      </c>
      <c r="F234" s="521" t="s">
        <v>1182</v>
      </c>
      <c r="G234" s="538" t="s">
        <v>2198</v>
      </c>
      <c r="H234" s="538" t="s">
        <v>2198</v>
      </c>
      <c r="I234" s="539" t="s">
        <v>11</v>
      </c>
      <c r="J234" s="524"/>
      <c r="K234" s="522"/>
      <c r="L234" s="942"/>
      <c r="M234" s="574"/>
    </row>
    <row r="235" spans="1:13" ht="16.5" customHeight="1">
      <c r="A235" s="560">
        <v>226</v>
      </c>
      <c r="B235" s="518"/>
      <c r="C235" s="518"/>
      <c r="D235" s="519" t="s">
        <v>23</v>
      </c>
      <c r="E235" s="520" t="s">
        <v>284</v>
      </c>
      <c r="F235" s="521" t="s">
        <v>2278</v>
      </c>
      <c r="G235" s="536" t="s">
        <v>3167</v>
      </c>
      <c r="H235" s="536" t="s">
        <v>3167</v>
      </c>
      <c r="I235" s="539" t="s">
        <v>11</v>
      </c>
      <c r="J235" s="524"/>
      <c r="K235" s="522"/>
      <c r="L235" s="942"/>
      <c r="M235" s="574"/>
    </row>
    <row r="236" spans="1:13" ht="16.5" customHeight="1">
      <c r="A236" s="560">
        <v>227</v>
      </c>
      <c r="B236" s="518"/>
      <c r="C236" s="518"/>
      <c r="D236" s="519" t="s">
        <v>23</v>
      </c>
      <c r="E236" s="520" t="s">
        <v>285</v>
      </c>
      <c r="F236" s="521" t="s">
        <v>1675</v>
      </c>
      <c r="G236" s="522"/>
      <c r="H236" s="522"/>
      <c r="I236" s="539" t="s">
        <v>11</v>
      </c>
      <c r="J236" s="524"/>
      <c r="K236" s="522"/>
      <c r="L236" s="547" t="s">
        <v>2364</v>
      </c>
      <c r="M236" s="575" t="s">
        <v>2365</v>
      </c>
    </row>
    <row r="237" spans="1:13" s="478" customFormat="1" ht="16.5" customHeight="1">
      <c r="A237" s="560">
        <v>228</v>
      </c>
      <c r="B237" s="518"/>
      <c r="C237" s="518"/>
      <c r="D237" s="519" t="s">
        <v>23</v>
      </c>
      <c r="E237" s="520" t="s">
        <v>285</v>
      </c>
      <c r="F237" s="548" t="s">
        <v>1620</v>
      </c>
      <c r="G237" s="538" t="s">
        <v>1748</v>
      </c>
      <c r="H237" s="538" t="s">
        <v>1748</v>
      </c>
      <c r="I237" s="539" t="s">
        <v>11</v>
      </c>
      <c r="J237" s="549"/>
      <c r="K237" s="550"/>
      <c r="L237" s="947" t="s">
        <v>1648</v>
      </c>
      <c r="M237" s="576"/>
    </row>
    <row r="238" spans="1:13" s="478" customFormat="1" ht="16.5" customHeight="1">
      <c r="A238" s="560">
        <v>229</v>
      </c>
      <c r="B238" s="518"/>
      <c r="C238" s="518"/>
      <c r="D238" s="519" t="s">
        <v>23</v>
      </c>
      <c r="E238" s="520" t="s">
        <v>285</v>
      </c>
      <c r="F238" s="548" t="s">
        <v>2279</v>
      </c>
      <c r="G238" s="716" t="s">
        <v>3325</v>
      </c>
      <c r="H238" s="716" t="s">
        <v>3325</v>
      </c>
      <c r="I238" s="539" t="s">
        <v>11</v>
      </c>
      <c r="J238" s="549"/>
      <c r="K238" s="550"/>
      <c r="L238" s="947"/>
      <c r="M238" s="576"/>
    </row>
    <row r="239" spans="1:13" s="478" customFormat="1" ht="16.5" customHeight="1">
      <c r="A239" s="560">
        <v>230</v>
      </c>
      <c r="B239" s="518"/>
      <c r="C239" s="518"/>
      <c r="D239" s="519" t="s">
        <v>23</v>
      </c>
      <c r="E239" s="520" t="s">
        <v>285</v>
      </c>
      <c r="F239" s="548" t="s">
        <v>2280</v>
      </c>
      <c r="G239" s="538" t="s">
        <v>1749</v>
      </c>
      <c r="H239" s="538" t="s">
        <v>1749</v>
      </c>
      <c r="I239" s="539" t="s">
        <v>11</v>
      </c>
      <c r="J239" s="549"/>
      <c r="K239" s="550"/>
      <c r="L239" s="551" t="s">
        <v>2281</v>
      </c>
      <c r="M239" s="576"/>
    </row>
    <row r="240" spans="1:13" s="478" customFormat="1" ht="16.5" customHeight="1">
      <c r="A240" s="560">
        <v>231</v>
      </c>
      <c r="B240" s="518"/>
      <c r="C240" s="518"/>
      <c r="D240" s="519" t="s">
        <v>23</v>
      </c>
      <c r="E240" s="520" t="s">
        <v>285</v>
      </c>
      <c r="F240" s="548" t="s">
        <v>2027</v>
      </c>
      <c r="G240" s="716" t="s">
        <v>3326</v>
      </c>
      <c r="H240" s="716" t="s">
        <v>3326</v>
      </c>
      <c r="I240" s="539" t="s">
        <v>11</v>
      </c>
      <c r="J240" s="549"/>
      <c r="K240" s="550"/>
      <c r="L240" s="551" t="s">
        <v>2282</v>
      </c>
      <c r="M240" s="576"/>
    </row>
    <row r="241" spans="1:13" s="478" customFormat="1" ht="16.5" customHeight="1">
      <c r="A241" s="560">
        <v>232</v>
      </c>
      <c r="B241" s="518"/>
      <c r="C241" s="518"/>
      <c r="D241" s="519" t="s">
        <v>23</v>
      </c>
      <c r="E241" s="520" t="s">
        <v>285</v>
      </c>
      <c r="F241" s="548" t="s">
        <v>1621</v>
      </c>
      <c r="G241" s="536" t="s">
        <v>2283</v>
      </c>
      <c r="H241" s="536" t="s">
        <v>2283</v>
      </c>
      <c r="I241" s="539" t="s">
        <v>11</v>
      </c>
      <c r="J241" s="549"/>
      <c r="K241" s="550"/>
      <c r="L241" s="551" t="s">
        <v>2284</v>
      </c>
      <c r="M241" s="576"/>
    </row>
    <row r="242" spans="1:13" s="478" customFormat="1" ht="16.5" customHeight="1">
      <c r="A242" s="560">
        <v>233</v>
      </c>
      <c r="B242" s="518"/>
      <c r="C242" s="518"/>
      <c r="D242" s="519" t="s">
        <v>23</v>
      </c>
      <c r="E242" s="520" t="s">
        <v>285</v>
      </c>
      <c r="F242" s="548" t="s">
        <v>2390</v>
      </c>
      <c r="G242" s="537" t="s">
        <v>2450</v>
      </c>
      <c r="H242" s="537" t="s">
        <v>2450</v>
      </c>
      <c r="I242" s="539" t="s">
        <v>11</v>
      </c>
      <c r="J242" s="549"/>
      <c r="K242" s="550"/>
      <c r="L242" s="551" t="s">
        <v>1633</v>
      </c>
      <c r="M242" s="576"/>
    </row>
    <row r="243" spans="1:13" s="478" customFormat="1" ht="16.5" customHeight="1">
      <c r="A243" s="560">
        <v>234</v>
      </c>
      <c r="B243" s="518"/>
      <c r="C243" s="518"/>
      <c r="D243" s="519" t="s">
        <v>23</v>
      </c>
      <c r="E243" s="520" t="s">
        <v>285</v>
      </c>
      <c r="F243" s="548" t="s">
        <v>2285</v>
      </c>
      <c r="G243" s="536" t="s">
        <v>2286</v>
      </c>
      <c r="H243" s="536" t="s">
        <v>2286</v>
      </c>
      <c r="I243" s="539" t="s">
        <v>11</v>
      </c>
      <c r="J243" s="549"/>
      <c r="K243" s="550"/>
      <c r="L243" s="551" t="s">
        <v>1634</v>
      </c>
      <c r="M243" s="576"/>
    </row>
    <row r="244" spans="1:13" s="478" customFormat="1" ht="16.5" customHeight="1">
      <c r="A244" s="560">
        <v>235</v>
      </c>
      <c r="B244" s="518"/>
      <c r="C244" s="518"/>
      <c r="D244" s="519" t="s">
        <v>23</v>
      </c>
      <c r="E244" s="520" t="s">
        <v>285</v>
      </c>
      <c r="F244" s="548" t="s">
        <v>1622</v>
      </c>
      <c r="G244" s="717" t="s">
        <v>3327</v>
      </c>
      <c r="H244" s="717" t="s">
        <v>3327</v>
      </c>
      <c r="I244" s="539" t="s">
        <v>11</v>
      </c>
      <c r="J244" s="535"/>
      <c r="K244" s="550"/>
      <c r="L244" s="551" t="s">
        <v>2287</v>
      </c>
      <c r="M244" s="576"/>
    </row>
    <row r="245" spans="1:13" s="478" customFormat="1" ht="16.5" customHeight="1">
      <c r="A245" s="560">
        <v>236</v>
      </c>
      <c r="B245" s="518"/>
      <c r="C245" s="518"/>
      <c r="D245" s="519" t="s">
        <v>23</v>
      </c>
      <c r="E245" s="520" t="s">
        <v>285</v>
      </c>
      <c r="F245" s="548" t="s">
        <v>1623</v>
      </c>
      <c r="G245" s="717" t="s">
        <v>3330</v>
      </c>
      <c r="H245" s="717" t="s">
        <v>3330</v>
      </c>
      <c r="I245" s="539" t="s">
        <v>11</v>
      </c>
      <c r="J245" s="549"/>
      <c r="K245" s="550"/>
      <c r="L245" s="551" t="s">
        <v>1635</v>
      </c>
      <c r="M245" s="576"/>
    </row>
    <row r="246" spans="1:13" s="478" customFormat="1" ht="16.5" customHeight="1">
      <c r="A246" s="560">
        <v>237</v>
      </c>
      <c r="B246" s="518"/>
      <c r="C246" s="518"/>
      <c r="D246" s="519" t="s">
        <v>23</v>
      </c>
      <c r="E246" s="520" t="s">
        <v>285</v>
      </c>
      <c r="F246" s="548" t="s">
        <v>1624</v>
      </c>
      <c r="G246" s="536" t="s">
        <v>1746</v>
      </c>
      <c r="H246" s="536" t="s">
        <v>1746</v>
      </c>
      <c r="I246" s="539" t="s">
        <v>11</v>
      </c>
      <c r="J246" s="549"/>
      <c r="K246" s="550"/>
      <c r="L246" s="551" t="s">
        <v>1636</v>
      </c>
      <c r="M246" s="576"/>
    </row>
    <row r="247" spans="1:13" s="478" customFormat="1" ht="16.5" customHeight="1">
      <c r="A247" s="560">
        <v>238</v>
      </c>
      <c r="B247" s="518"/>
      <c r="C247" s="518"/>
      <c r="D247" s="519" t="s">
        <v>23</v>
      </c>
      <c r="E247" s="520" t="s">
        <v>285</v>
      </c>
      <c r="F247" s="548" t="s">
        <v>2288</v>
      </c>
      <c r="G247" s="717" t="s">
        <v>3331</v>
      </c>
      <c r="H247" s="717" t="s">
        <v>3331</v>
      </c>
      <c r="I247" s="539" t="s">
        <v>11</v>
      </c>
      <c r="J247" s="549"/>
      <c r="K247" s="550"/>
      <c r="L247" s="551" t="s">
        <v>1637</v>
      </c>
      <c r="M247" s="576"/>
    </row>
    <row r="248" spans="1:13" s="478" customFormat="1" ht="16.5" customHeight="1">
      <c r="A248" s="560">
        <v>239</v>
      </c>
      <c r="B248" s="518"/>
      <c r="C248" s="518"/>
      <c r="D248" s="519" t="s">
        <v>23</v>
      </c>
      <c r="E248" s="520" t="s">
        <v>285</v>
      </c>
      <c r="F248" s="548" t="s">
        <v>1625</v>
      </c>
      <c r="G248" s="717" t="s">
        <v>3332</v>
      </c>
      <c r="H248" s="717" t="s">
        <v>3332</v>
      </c>
      <c r="I248" s="539" t="s">
        <v>11</v>
      </c>
      <c r="J248" s="549"/>
      <c r="K248" s="550"/>
      <c r="L248" s="551" t="s">
        <v>2289</v>
      </c>
      <c r="M248" s="576"/>
    </row>
    <row r="249" spans="1:13" s="478" customFormat="1" ht="16.5" customHeight="1">
      <c r="A249" s="560">
        <v>240</v>
      </c>
      <c r="B249" s="518"/>
      <c r="C249" s="518"/>
      <c r="D249" s="519" t="s">
        <v>23</v>
      </c>
      <c r="E249" s="520" t="s">
        <v>285</v>
      </c>
      <c r="F249" s="548" t="s">
        <v>2290</v>
      </c>
      <c r="G249" s="718" t="s">
        <v>3333</v>
      </c>
      <c r="H249" s="718" t="s">
        <v>3333</v>
      </c>
      <c r="I249" s="539" t="s">
        <v>11</v>
      </c>
      <c r="J249" s="549"/>
      <c r="K249" s="550"/>
      <c r="L249" s="551" t="s">
        <v>2291</v>
      </c>
      <c r="M249" s="576"/>
    </row>
    <row r="250" spans="1:13" s="478" customFormat="1" ht="16.5" customHeight="1">
      <c r="A250" s="560">
        <v>241</v>
      </c>
      <c r="B250" s="518"/>
      <c r="C250" s="518"/>
      <c r="D250" s="519" t="s">
        <v>23</v>
      </c>
      <c r="E250" s="520" t="s">
        <v>285</v>
      </c>
      <c r="F250" s="548" t="s">
        <v>1626</v>
      </c>
      <c r="G250" s="716" t="s">
        <v>3328</v>
      </c>
      <c r="H250" s="716" t="s">
        <v>3328</v>
      </c>
      <c r="I250" s="539" t="s">
        <v>11</v>
      </c>
      <c r="J250" s="549"/>
      <c r="K250" s="550"/>
      <c r="L250" s="551" t="s">
        <v>1638</v>
      </c>
      <c r="M250" s="576"/>
    </row>
    <row r="251" spans="1:13" s="478" customFormat="1" ht="16.5" customHeight="1">
      <c r="A251" s="560">
        <v>242</v>
      </c>
      <c r="B251" s="518"/>
      <c r="C251" s="518"/>
      <c r="D251" s="519" t="s">
        <v>23</v>
      </c>
      <c r="E251" s="520" t="s">
        <v>285</v>
      </c>
      <c r="F251" s="548" t="s">
        <v>1627</v>
      </c>
      <c r="G251" s="718" t="s">
        <v>3334</v>
      </c>
      <c r="H251" s="718" t="s">
        <v>3334</v>
      </c>
      <c r="I251" s="539" t="s">
        <v>11</v>
      </c>
      <c r="J251" s="549"/>
      <c r="K251" s="550"/>
      <c r="L251" s="551" t="s">
        <v>1639</v>
      </c>
      <c r="M251" s="576"/>
    </row>
    <row r="252" spans="1:13" s="478" customFormat="1" ht="16.5" customHeight="1">
      <c r="A252" s="560">
        <v>243</v>
      </c>
      <c r="B252" s="518"/>
      <c r="C252" s="518"/>
      <c r="D252" s="519" t="s">
        <v>23</v>
      </c>
      <c r="E252" s="520" t="s">
        <v>285</v>
      </c>
      <c r="F252" s="548" t="s">
        <v>1628</v>
      </c>
      <c r="G252" s="536" t="s">
        <v>2015</v>
      </c>
      <c r="H252" s="536" t="s">
        <v>2015</v>
      </c>
      <c r="I252" s="539" t="s">
        <v>11</v>
      </c>
      <c r="J252" s="549"/>
      <c r="K252" s="550"/>
      <c r="L252" s="551" t="s">
        <v>1640</v>
      </c>
      <c r="M252" s="576"/>
    </row>
    <row r="253" spans="1:13" s="478" customFormat="1" ht="16.5" customHeight="1">
      <c r="A253" s="560">
        <v>244</v>
      </c>
      <c r="B253" s="518"/>
      <c r="C253" s="518"/>
      <c r="D253" s="519" t="s">
        <v>23</v>
      </c>
      <c r="E253" s="520" t="s">
        <v>285</v>
      </c>
      <c r="F253" s="548" t="s">
        <v>1629</v>
      </c>
      <c r="G253" s="536" t="s">
        <v>1747</v>
      </c>
      <c r="H253" s="536" t="s">
        <v>1747</v>
      </c>
      <c r="I253" s="539" t="s">
        <v>11</v>
      </c>
      <c r="J253" s="549"/>
      <c r="K253" s="550"/>
      <c r="L253" s="551" t="s">
        <v>1641</v>
      </c>
      <c r="M253" s="576"/>
    </row>
    <row r="254" spans="1:13" s="478" customFormat="1" ht="16.5" customHeight="1">
      <c r="A254" s="560">
        <v>245</v>
      </c>
      <c r="B254" s="518"/>
      <c r="C254" s="518"/>
      <c r="D254" s="519" t="s">
        <v>23</v>
      </c>
      <c r="E254" s="520" t="s">
        <v>285</v>
      </c>
      <c r="F254" s="548" t="s">
        <v>1630</v>
      </c>
      <c r="G254" s="716" t="s">
        <v>3349</v>
      </c>
      <c r="H254" s="716" t="s">
        <v>3349</v>
      </c>
      <c r="I254" s="467" t="s">
        <v>10</v>
      </c>
      <c r="J254" s="549"/>
      <c r="K254" s="550"/>
      <c r="L254" s="551" t="s">
        <v>1642</v>
      </c>
      <c r="M254" s="576"/>
    </row>
    <row r="255" spans="1:13" s="478" customFormat="1" ht="16.5" customHeight="1">
      <c r="A255" s="560">
        <v>246</v>
      </c>
      <c r="B255" s="518"/>
      <c r="C255" s="518"/>
      <c r="D255" s="519" t="s">
        <v>23</v>
      </c>
      <c r="E255" s="520" t="s">
        <v>285</v>
      </c>
      <c r="F255" s="548" t="s">
        <v>1631</v>
      </c>
      <c r="G255" s="536" t="s">
        <v>1747</v>
      </c>
      <c r="H255" s="536" t="s">
        <v>3350</v>
      </c>
      <c r="I255" s="539" t="s">
        <v>11</v>
      </c>
      <c r="J255" s="549"/>
      <c r="K255" s="550"/>
      <c r="L255" s="551" t="s">
        <v>1643</v>
      </c>
      <c r="M255" s="576"/>
    </row>
    <row r="256" spans="1:13" s="478" customFormat="1" ht="16.5" customHeight="1">
      <c r="A256" s="560">
        <v>247</v>
      </c>
      <c r="B256" s="518"/>
      <c r="C256" s="518"/>
      <c r="D256" s="519" t="s">
        <v>23</v>
      </c>
      <c r="E256" s="520" t="s">
        <v>285</v>
      </c>
      <c r="F256" s="548" t="s">
        <v>2292</v>
      </c>
      <c r="G256" s="536" t="s">
        <v>2293</v>
      </c>
      <c r="H256" s="536" t="s">
        <v>2293</v>
      </c>
      <c r="I256" s="539" t="s">
        <v>11</v>
      </c>
      <c r="J256" s="549"/>
      <c r="K256" s="550"/>
      <c r="L256" s="551" t="s">
        <v>2294</v>
      </c>
      <c r="M256" s="576"/>
    </row>
    <row r="257" spans="1:13" s="478" customFormat="1" ht="16.5" customHeight="1">
      <c r="A257" s="560">
        <v>248</v>
      </c>
      <c r="B257" s="518"/>
      <c r="C257" s="518"/>
      <c r="D257" s="519" t="s">
        <v>23</v>
      </c>
      <c r="E257" s="520" t="s">
        <v>285</v>
      </c>
      <c r="F257" s="548" t="s">
        <v>1632</v>
      </c>
      <c r="G257" s="535" t="s">
        <v>2295</v>
      </c>
      <c r="H257" s="535" t="s">
        <v>2295</v>
      </c>
      <c r="I257" s="539" t="s">
        <v>11</v>
      </c>
      <c r="J257" s="549"/>
      <c r="K257" s="550"/>
      <c r="L257" s="551" t="s">
        <v>1644</v>
      </c>
      <c r="M257" s="576"/>
    </row>
    <row r="258" spans="1:13" ht="16.5" customHeight="1">
      <c r="A258" s="560">
        <v>249</v>
      </c>
      <c r="B258" s="518"/>
      <c r="C258" s="518"/>
      <c r="D258" s="519" t="s">
        <v>23</v>
      </c>
      <c r="E258" s="520" t="s">
        <v>63</v>
      </c>
      <c r="F258" s="521" t="s">
        <v>64</v>
      </c>
      <c r="G258" s="519" t="s">
        <v>65</v>
      </c>
      <c r="H258" s="519" t="s">
        <v>65</v>
      </c>
      <c r="I258" s="539" t="s">
        <v>11</v>
      </c>
      <c r="J258" s="524"/>
      <c r="K258" s="522"/>
      <c r="L258" s="527" t="s">
        <v>2296</v>
      </c>
      <c r="M258" s="565"/>
    </row>
    <row r="259" spans="1:13" ht="16.5" customHeight="1">
      <c r="A259" s="560">
        <v>250</v>
      </c>
      <c r="B259" s="518"/>
      <c r="C259" s="518"/>
      <c r="D259" s="519" t="s">
        <v>23</v>
      </c>
      <c r="E259" s="520" t="s">
        <v>63</v>
      </c>
      <c r="F259" s="521" t="s">
        <v>983</v>
      </c>
      <c r="G259" s="519" t="s">
        <v>800</v>
      </c>
      <c r="H259" s="519" t="s">
        <v>800</v>
      </c>
      <c r="I259" s="539" t="s">
        <v>11</v>
      </c>
      <c r="J259" s="524"/>
      <c r="K259" s="522"/>
      <c r="L259" s="525" t="s">
        <v>1560</v>
      </c>
      <c r="M259" s="565"/>
    </row>
    <row r="260" spans="1:13" ht="16.5" customHeight="1">
      <c r="A260" s="560">
        <v>251</v>
      </c>
      <c r="B260" s="518"/>
      <c r="C260" s="518"/>
      <c r="D260" s="519" t="s">
        <v>23</v>
      </c>
      <c r="E260" s="520" t="s">
        <v>63</v>
      </c>
      <c r="F260" s="521" t="s">
        <v>984</v>
      </c>
      <c r="G260" s="519" t="s">
        <v>802</v>
      </c>
      <c r="H260" s="519" t="s">
        <v>802</v>
      </c>
      <c r="I260" s="539" t="s">
        <v>11</v>
      </c>
      <c r="J260" s="524"/>
      <c r="K260" s="522"/>
      <c r="L260" s="527" t="s">
        <v>1619</v>
      </c>
      <c r="M260" s="565"/>
    </row>
    <row r="261" spans="1:13" ht="16.5" customHeight="1">
      <c r="A261" s="560">
        <v>252</v>
      </c>
      <c r="B261" s="518"/>
      <c r="C261" s="518"/>
      <c r="D261" s="519" t="s">
        <v>23</v>
      </c>
      <c r="E261" s="520" t="s">
        <v>63</v>
      </c>
      <c r="F261" s="521" t="s">
        <v>1878</v>
      </c>
      <c r="G261" s="519" t="s">
        <v>66</v>
      </c>
      <c r="H261" s="519" t="s">
        <v>66</v>
      </c>
      <c r="I261" s="539" t="s">
        <v>11</v>
      </c>
      <c r="J261" s="524"/>
      <c r="K261" s="522"/>
      <c r="L261" s="541" t="s">
        <v>1877</v>
      </c>
      <c r="M261" s="565"/>
    </row>
    <row r="262" spans="1:13" ht="16.5" customHeight="1">
      <c r="A262" s="560">
        <v>253</v>
      </c>
      <c r="B262" s="518"/>
      <c r="C262" s="518"/>
      <c r="D262" s="519" t="s">
        <v>23</v>
      </c>
      <c r="E262" s="520" t="s">
        <v>63</v>
      </c>
      <c r="F262" s="521" t="s">
        <v>985</v>
      </c>
      <c r="G262" s="519" t="s">
        <v>68</v>
      </c>
      <c r="H262" s="519" t="s">
        <v>68</v>
      </c>
      <c r="I262" s="539" t="s">
        <v>11</v>
      </c>
      <c r="J262" s="524"/>
      <c r="K262" s="522"/>
      <c r="L262" s="525" t="s">
        <v>1534</v>
      </c>
      <c r="M262" s="565"/>
    </row>
    <row r="263" spans="1:13" ht="16.5" customHeight="1">
      <c r="A263" s="560">
        <v>254</v>
      </c>
      <c r="B263" s="518"/>
      <c r="C263" s="518"/>
      <c r="D263" s="519" t="s">
        <v>23</v>
      </c>
      <c r="E263" s="520" t="s">
        <v>63</v>
      </c>
      <c r="F263" s="521" t="s">
        <v>986</v>
      </c>
      <c r="G263" s="519" t="s">
        <v>69</v>
      </c>
      <c r="H263" s="519" t="s">
        <v>69</v>
      </c>
      <c r="I263" s="539" t="s">
        <v>11</v>
      </c>
      <c r="J263" s="524"/>
      <c r="K263" s="522"/>
      <c r="L263" s="552" t="s">
        <v>1559</v>
      </c>
      <c r="M263" s="565"/>
    </row>
    <row r="264" spans="1:13" ht="16.5" customHeight="1">
      <c r="A264" s="560">
        <v>255</v>
      </c>
      <c r="B264" s="518"/>
      <c r="C264" s="518"/>
      <c r="D264" s="519" t="s">
        <v>23</v>
      </c>
      <c r="E264" s="520" t="s">
        <v>63</v>
      </c>
      <c r="F264" s="521" t="s">
        <v>987</v>
      </c>
      <c r="G264" s="519" t="s">
        <v>71</v>
      </c>
      <c r="H264" s="519" t="s">
        <v>71</v>
      </c>
      <c r="I264" s="539" t="s">
        <v>11</v>
      </c>
      <c r="J264" s="524"/>
      <c r="K264" s="522"/>
      <c r="L264" s="525" t="s">
        <v>1561</v>
      </c>
      <c r="M264" s="565"/>
    </row>
    <row r="265" spans="1:13" ht="16.5" customHeight="1">
      <c r="A265" s="560">
        <v>256</v>
      </c>
      <c r="B265" s="518"/>
      <c r="C265" s="518"/>
      <c r="D265" s="519" t="s">
        <v>23</v>
      </c>
      <c r="E265" s="520" t="s">
        <v>63</v>
      </c>
      <c r="F265" s="521" t="s">
        <v>988</v>
      </c>
      <c r="G265" s="522"/>
      <c r="H265" s="522"/>
      <c r="I265" s="539" t="s">
        <v>11</v>
      </c>
      <c r="J265" s="524"/>
      <c r="K265" s="522"/>
      <c r="L265" s="525" t="s">
        <v>1536</v>
      </c>
      <c r="M265" s="565"/>
    </row>
    <row r="266" spans="1:13" ht="16.5" customHeight="1">
      <c r="A266" s="560">
        <v>257</v>
      </c>
      <c r="B266" s="518"/>
      <c r="C266" s="518"/>
      <c r="D266" s="519" t="s">
        <v>23</v>
      </c>
      <c r="E266" s="520" t="s">
        <v>63</v>
      </c>
      <c r="F266" s="521" t="s">
        <v>989</v>
      </c>
      <c r="G266" s="522"/>
      <c r="H266" s="522"/>
      <c r="I266" s="539" t="s">
        <v>11</v>
      </c>
      <c r="J266" s="524"/>
      <c r="K266" s="522"/>
      <c r="L266" s="525" t="s">
        <v>1537</v>
      </c>
      <c r="M266" s="565"/>
    </row>
    <row r="267" spans="1:13" ht="16.5" customHeight="1">
      <c r="A267" s="560">
        <v>258</v>
      </c>
      <c r="B267" s="518"/>
      <c r="C267" s="518"/>
      <c r="D267" s="519" t="s">
        <v>23</v>
      </c>
      <c r="E267" s="520" t="s">
        <v>63</v>
      </c>
      <c r="F267" s="521" t="s">
        <v>990</v>
      </c>
      <c r="G267" s="519" t="s">
        <v>75</v>
      </c>
      <c r="H267" s="519" t="s">
        <v>75</v>
      </c>
      <c r="I267" s="539" t="s">
        <v>11</v>
      </c>
      <c r="J267" s="524"/>
      <c r="K267" s="522"/>
      <c r="L267" s="525" t="s">
        <v>1538</v>
      </c>
      <c r="M267" s="565"/>
    </row>
    <row r="268" spans="1:13" ht="16.5" customHeight="1">
      <c r="A268" s="560">
        <v>259</v>
      </c>
      <c r="B268" s="518"/>
      <c r="C268" s="518"/>
      <c r="D268" s="519" t="s">
        <v>23</v>
      </c>
      <c r="E268" s="520" t="s">
        <v>63</v>
      </c>
      <c r="F268" s="521" t="s">
        <v>991</v>
      </c>
      <c r="G268" s="519" t="s">
        <v>77</v>
      </c>
      <c r="H268" s="519" t="s">
        <v>77</v>
      </c>
      <c r="I268" s="539" t="s">
        <v>11</v>
      </c>
      <c r="J268" s="524"/>
      <c r="K268" s="522"/>
      <c r="L268" s="527" t="s">
        <v>1539</v>
      </c>
      <c r="M268" s="565"/>
    </row>
    <row r="269" spans="1:13" ht="16.5" customHeight="1">
      <c r="A269" s="560">
        <v>260</v>
      </c>
      <c r="B269" s="518"/>
      <c r="C269" s="518"/>
      <c r="D269" s="519" t="s">
        <v>23</v>
      </c>
      <c r="E269" s="520" t="s">
        <v>63</v>
      </c>
      <c r="F269" s="521" t="s">
        <v>78</v>
      </c>
      <c r="G269" s="519" t="s">
        <v>79</v>
      </c>
      <c r="H269" s="519" t="s">
        <v>79</v>
      </c>
      <c r="I269" s="539" t="s">
        <v>11</v>
      </c>
      <c r="J269" s="524"/>
      <c r="K269" s="522"/>
      <c r="L269" s="527" t="s">
        <v>1540</v>
      </c>
      <c r="M269" s="565"/>
    </row>
    <row r="270" spans="1:13" ht="16.5" customHeight="1">
      <c r="A270" s="560">
        <v>261</v>
      </c>
      <c r="B270" s="518"/>
      <c r="C270" s="518"/>
      <c r="D270" s="519" t="s">
        <v>23</v>
      </c>
      <c r="E270" s="520" t="s">
        <v>63</v>
      </c>
      <c r="F270" s="521" t="s">
        <v>80</v>
      </c>
      <c r="G270" s="519" t="s">
        <v>81</v>
      </c>
      <c r="H270" s="519" t="s">
        <v>81</v>
      </c>
      <c r="I270" s="539" t="s">
        <v>11</v>
      </c>
      <c r="J270" s="524"/>
      <c r="K270" s="522"/>
      <c r="L270" s="527" t="s">
        <v>1541</v>
      </c>
      <c r="M270" s="565"/>
    </row>
    <row r="271" spans="1:13" ht="16.5" customHeight="1">
      <c r="A271" s="560">
        <v>262</v>
      </c>
      <c r="B271" s="518"/>
      <c r="C271" s="518"/>
      <c r="D271" s="519" t="s">
        <v>23</v>
      </c>
      <c r="E271" s="520" t="s">
        <v>63</v>
      </c>
      <c r="F271" s="521" t="s">
        <v>992</v>
      </c>
      <c r="G271" s="519" t="s">
        <v>83</v>
      </c>
      <c r="H271" s="519" t="s">
        <v>83</v>
      </c>
      <c r="I271" s="539" t="s">
        <v>11</v>
      </c>
      <c r="J271" s="524"/>
      <c r="K271" s="522"/>
      <c r="L271" s="527" t="s">
        <v>1541</v>
      </c>
      <c r="M271" s="565"/>
    </row>
    <row r="272" spans="1:13" ht="16.5" customHeight="1">
      <c r="A272" s="560">
        <v>263</v>
      </c>
      <c r="B272" s="518"/>
      <c r="C272" s="518"/>
      <c r="D272" s="519" t="s">
        <v>23</v>
      </c>
      <c r="E272" s="520" t="s">
        <v>63</v>
      </c>
      <c r="F272" s="521" t="s">
        <v>993</v>
      </c>
      <c r="G272" s="519" t="s">
        <v>85</v>
      </c>
      <c r="H272" s="519" t="s">
        <v>85</v>
      </c>
      <c r="I272" s="539" t="s">
        <v>11</v>
      </c>
      <c r="J272" s="524"/>
      <c r="K272" s="522"/>
      <c r="L272" s="527" t="s">
        <v>1542</v>
      </c>
      <c r="M272" s="565"/>
    </row>
    <row r="273" spans="1:13" ht="16.5" customHeight="1">
      <c r="A273" s="560">
        <v>264</v>
      </c>
      <c r="B273" s="518"/>
      <c r="C273" s="518"/>
      <c r="D273" s="519" t="s">
        <v>23</v>
      </c>
      <c r="E273" s="520" t="s">
        <v>63</v>
      </c>
      <c r="F273" s="521" t="s">
        <v>994</v>
      </c>
      <c r="G273" s="519" t="s">
        <v>87</v>
      </c>
      <c r="H273" s="519" t="s">
        <v>87</v>
      </c>
      <c r="I273" s="539" t="s">
        <v>11</v>
      </c>
      <c r="J273" s="524"/>
      <c r="K273" s="522"/>
      <c r="L273" s="527" t="s">
        <v>2297</v>
      </c>
      <c r="M273" s="565"/>
    </row>
    <row r="274" spans="1:13" ht="16.5" customHeight="1">
      <c r="A274" s="560">
        <v>265</v>
      </c>
      <c r="B274" s="518"/>
      <c r="C274" s="518"/>
      <c r="D274" s="519" t="s">
        <v>23</v>
      </c>
      <c r="E274" s="520" t="s">
        <v>63</v>
      </c>
      <c r="F274" s="521" t="s">
        <v>88</v>
      </c>
      <c r="G274" s="519" t="s">
        <v>89</v>
      </c>
      <c r="H274" s="519" t="s">
        <v>89</v>
      </c>
      <c r="I274" s="539" t="s">
        <v>11</v>
      </c>
      <c r="J274" s="524"/>
      <c r="K274" s="522"/>
      <c r="L274" s="527" t="s">
        <v>1543</v>
      </c>
      <c r="M274" s="565"/>
    </row>
    <row r="275" spans="1:13" ht="16.5" customHeight="1">
      <c r="A275" s="560">
        <v>266</v>
      </c>
      <c r="B275" s="518"/>
      <c r="C275" s="518"/>
      <c r="D275" s="519" t="s">
        <v>23</v>
      </c>
      <c r="E275" s="520" t="s">
        <v>63</v>
      </c>
      <c r="F275" s="521" t="s">
        <v>90</v>
      </c>
      <c r="G275" s="519" t="s">
        <v>89</v>
      </c>
      <c r="H275" s="519" t="s">
        <v>89</v>
      </c>
      <c r="I275" s="539" t="s">
        <v>11</v>
      </c>
      <c r="J275" s="524"/>
      <c r="K275" s="522"/>
      <c r="L275" s="525" t="s">
        <v>1544</v>
      </c>
      <c r="M275" s="565"/>
    </row>
    <row r="276" spans="1:13" ht="16.5" customHeight="1">
      <c r="A276" s="560">
        <v>267</v>
      </c>
      <c r="B276" s="518"/>
      <c r="C276" s="518"/>
      <c r="D276" s="519" t="s">
        <v>23</v>
      </c>
      <c r="E276" s="520" t="s">
        <v>63</v>
      </c>
      <c r="F276" s="521" t="s">
        <v>995</v>
      </c>
      <c r="G276" s="519" t="s">
        <v>87</v>
      </c>
      <c r="H276" s="519" t="s">
        <v>87</v>
      </c>
      <c r="I276" s="539" t="s">
        <v>11</v>
      </c>
      <c r="J276" s="524"/>
      <c r="K276" s="522"/>
      <c r="L276" s="525" t="s">
        <v>1545</v>
      </c>
      <c r="M276" s="565"/>
    </row>
    <row r="277" spans="1:13" ht="16.5" customHeight="1">
      <c r="A277" s="560">
        <v>268</v>
      </c>
      <c r="B277" s="518"/>
      <c r="C277" s="518"/>
      <c r="D277" s="519" t="s">
        <v>23</v>
      </c>
      <c r="E277" s="520" t="s">
        <v>63</v>
      </c>
      <c r="F277" s="521" t="s">
        <v>92</v>
      </c>
      <c r="G277" s="519" t="s">
        <v>87</v>
      </c>
      <c r="H277" s="519" t="s">
        <v>87</v>
      </c>
      <c r="I277" s="539" t="s">
        <v>11</v>
      </c>
      <c r="J277" s="524"/>
      <c r="K277" s="522"/>
      <c r="L277" s="525" t="s">
        <v>1545</v>
      </c>
      <c r="M277" s="565"/>
    </row>
    <row r="278" spans="1:13" ht="16.5" customHeight="1">
      <c r="A278" s="560">
        <v>269</v>
      </c>
      <c r="B278" s="518"/>
      <c r="C278" s="518"/>
      <c r="D278" s="519" t="s">
        <v>23</v>
      </c>
      <c r="E278" s="520" t="s">
        <v>63</v>
      </c>
      <c r="F278" s="521" t="s">
        <v>996</v>
      </c>
      <c r="G278" s="519" t="s">
        <v>87</v>
      </c>
      <c r="H278" s="519" t="s">
        <v>87</v>
      </c>
      <c r="I278" s="539" t="s">
        <v>11</v>
      </c>
      <c r="J278" s="524"/>
      <c r="K278" s="522"/>
      <c r="L278" s="525" t="s">
        <v>1544</v>
      </c>
      <c r="M278" s="565"/>
    </row>
    <row r="279" spans="1:13" ht="16.5" customHeight="1">
      <c r="A279" s="560">
        <v>270</v>
      </c>
      <c r="B279" s="518"/>
      <c r="C279" s="518"/>
      <c r="D279" s="519" t="s">
        <v>23</v>
      </c>
      <c r="E279" s="520" t="s">
        <v>63</v>
      </c>
      <c r="F279" s="521" t="s">
        <v>997</v>
      </c>
      <c r="G279" s="519" t="s">
        <v>87</v>
      </c>
      <c r="H279" s="519" t="s">
        <v>87</v>
      </c>
      <c r="I279" s="539" t="s">
        <v>11</v>
      </c>
      <c r="J279" s="524"/>
      <c r="K279" s="522"/>
      <c r="L279" s="527" t="s">
        <v>1546</v>
      </c>
      <c r="M279" s="565"/>
    </row>
    <row r="280" spans="1:13" ht="16.5" customHeight="1">
      <c r="A280" s="560">
        <v>271</v>
      </c>
      <c r="B280" s="518"/>
      <c r="C280" s="518"/>
      <c r="D280" s="519" t="s">
        <v>23</v>
      </c>
      <c r="E280" s="520" t="s">
        <v>63</v>
      </c>
      <c r="F280" s="521" t="s">
        <v>998</v>
      </c>
      <c r="G280" s="519" t="s">
        <v>96</v>
      </c>
      <c r="H280" s="519" t="s">
        <v>96</v>
      </c>
      <c r="I280" s="539" t="s">
        <v>11</v>
      </c>
      <c r="J280" s="524"/>
      <c r="K280" s="522"/>
      <c r="L280" s="525" t="s">
        <v>2298</v>
      </c>
      <c r="M280" s="565"/>
    </row>
    <row r="281" spans="1:13" ht="16.5" customHeight="1">
      <c r="A281" s="560">
        <v>272</v>
      </c>
      <c r="B281" s="518"/>
      <c r="C281" s="518"/>
      <c r="D281" s="519" t="s">
        <v>23</v>
      </c>
      <c r="E281" s="520" t="s">
        <v>63</v>
      </c>
      <c r="F281" s="521" t="s">
        <v>97</v>
      </c>
      <c r="G281" s="519" t="s">
        <v>98</v>
      </c>
      <c r="H281" s="519" t="s">
        <v>98</v>
      </c>
      <c r="I281" s="539" t="s">
        <v>11</v>
      </c>
      <c r="J281" s="524"/>
      <c r="K281" s="522"/>
      <c r="L281" s="525" t="s">
        <v>2298</v>
      </c>
      <c r="M281" s="565"/>
    </row>
    <row r="282" spans="1:13" ht="16.5" customHeight="1">
      <c r="A282" s="560">
        <v>273</v>
      </c>
      <c r="B282" s="518"/>
      <c r="C282" s="518"/>
      <c r="D282" s="519" t="s">
        <v>23</v>
      </c>
      <c r="E282" s="520" t="s">
        <v>63</v>
      </c>
      <c r="F282" s="521" t="s">
        <v>2483</v>
      </c>
      <c r="G282" s="519" t="s">
        <v>100</v>
      </c>
      <c r="H282" s="519" t="s">
        <v>100</v>
      </c>
      <c r="I282" s="539" t="s">
        <v>11</v>
      </c>
      <c r="J282" s="524"/>
      <c r="K282" s="522"/>
      <c r="L282" s="952" t="s">
        <v>1547</v>
      </c>
      <c r="M282" s="565"/>
    </row>
    <row r="283" spans="1:13" ht="16.5" customHeight="1">
      <c r="A283" s="560">
        <v>274</v>
      </c>
      <c r="B283" s="518"/>
      <c r="C283" s="518"/>
      <c r="D283" s="519" t="s">
        <v>23</v>
      </c>
      <c r="E283" s="520" t="s">
        <v>63</v>
      </c>
      <c r="F283" s="521" t="s">
        <v>999</v>
      </c>
      <c r="G283" s="519" t="s">
        <v>62</v>
      </c>
      <c r="H283" s="519" t="s">
        <v>62</v>
      </c>
      <c r="I283" s="539" t="s">
        <v>11</v>
      </c>
      <c r="J283" s="524"/>
      <c r="K283" s="522"/>
      <c r="L283" s="952"/>
      <c r="M283" s="565"/>
    </row>
    <row r="284" spans="1:13" ht="16.5" customHeight="1">
      <c r="A284" s="560">
        <v>275</v>
      </c>
      <c r="B284" s="518"/>
      <c r="C284" s="518"/>
      <c r="D284" s="519" t="s">
        <v>23</v>
      </c>
      <c r="E284" s="520" t="s">
        <v>63</v>
      </c>
      <c r="F284" s="521" t="s">
        <v>103</v>
      </c>
      <c r="G284" s="519" t="s">
        <v>104</v>
      </c>
      <c r="H284" s="519" t="s">
        <v>104</v>
      </c>
      <c r="I284" s="539" t="s">
        <v>11</v>
      </c>
      <c r="J284" s="524"/>
      <c r="K284" s="522"/>
      <c r="L284" s="952"/>
      <c r="M284" s="565"/>
    </row>
    <row r="285" spans="1:13" ht="16.5" customHeight="1">
      <c r="A285" s="560">
        <v>276</v>
      </c>
      <c r="B285" s="518"/>
      <c r="C285" s="518"/>
      <c r="D285" s="519" t="s">
        <v>23</v>
      </c>
      <c r="E285" s="520" t="s">
        <v>63</v>
      </c>
      <c r="F285" s="521" t="s">
        <v>1000</v>
      </c>
      <c r="G285" s="519" t="s">
        <v>89</v>
      </c>
      <c r="H285" s="519" t="s">
        <v>89</v>
      </c>
      <c r="I285" s="539" t="s">
        <v>11</v>
      </c>
      <c r="J285" s="524"/>
      <c r="K285" s="522"/>
      <c r="L285" s="952"/>
      <c r="M285" s="565"/>
    </row>
    <row r="286" spans="1:13" ht="16.5" customHeight="1">
      <c r="A286" s="560">
        <v>277</v>
      </c>
      <c r="B286" s="518"/>
      <c r="C286" s="518"/>
      <c r="D286" s="519" t="s">
        <v>23</v>
      </c>
      <c r="E286" s="520" t="s">
        <v>63</v>
      </c>
      <c r="F286" s="521" t="s">
        <v>1001</v>
      </c>
      <c r="G286" s="519" t="s">
        <v>62</v>
      </c>
      <c r="H286" s="519" t="s">
        <v>62</v>
      </c>
      <c r="I286" s="539" t="s">
        <v>11</v>
      </c>
      <c r="J286" s="524"/>
      <c r="K286" s="522"/>
      <c r="L286" s="952"/>
      <c r="M286" s="565"/>
    </row>
    <row r="287" spans="1:13" ht="16.5" customHeight="1">
      <c r="A287" s="560">
        <v>278</v>
      </c>
      <c r="B287" s="518"/>
      <c r="C287" s="518"/>
      <c r="D287" s="519" t="s">
        <v>23</v>
      </c>
      <c r="E287" s="520" t="s">
        <v>63</v>
      </c>
      <c r="F287" s="521" t="s">
        <v>1002</v>
      </c>
      <c r="G287" s="519" t="s">
        <v>71</v>
      </c>
      <c r="H287" s="519" t="s">
        <v>71</v>
      </c>
      <c r="I287" s="539" t="s">
        <v>11</v>
      </c>
      <c r="J287" s="524"/>
      <c r="K287" s="522"/>
      <c r="L287" s="952"/>
      <c r="M287" s="565"/>
    </row>
    <row r="288" spans="1:13" ht="16.5" customHeight="1">
      <c r="A288" s="560">
        <v>279</v>
      </c>
      <c r="B288" s="518"/>
      <c r="C288" s="518"/>
      <c r="D288" s="519" t="s">
        <v>23</v>
      </c>
      <c r="E288" s="520" t="s">
        <v>63</v>
      </c>
      <c r="F288" s="521" t="s">
        <v>108</v>
      </c>
      <c r="G288" s="519" t="s">
        <v>89</v>
      </c>
      <c r="H288" s="519" t="s">
        <v>89</v>
      </c>
      <c r="I288" s="539" t="s">
        <v>11</v>
      </c>
      <c r="J288" s="524"/>
      <c r="K288" s="522"/>
      <c r="L288" s="952"/>
      <c r="M288" s="565"/>
    </row>
    <row r="289" spans="1:13" ht="16.5" customHeight="1">
      <c r="A289" s="560">
        <v>280</v>
      </c>
      <c r="B289" s="518"/>
      <c r="C289" s="518"/>
      <c r="D289" s="519" t="s">
        <v>23</v>
      </c>
      <c r="E289" s="520" t="s">
        <v>63</v>
      </c>
      <c r="F289" s="521" t="s">
        <v>109</v>
      </c>
      <c r="G289" s="519" t="s">
        <v>110</v>
      </c>
      <c r="H289" s="519" t="s">
        <v>110</v>
      </c>
      <c r="I289" s="539" t="s">
        <v>11</v>
      </c>
      <c r="J289" s="524"/>
      <c r="K289" s="522"/>
      <c r="L289" s="952"/>
      <c r="M289" s="565"/>
    </row>
    <row r="290" spans="1:13" ht="16.5" customHeight="1">
      <c r="A290" s="560">
        <v>281</v>
      </c>
      <c r="B290" s="518"/>
      <c r="C290" s="518"/>
      <c r="D290" s="519" t="s">
        <v>23</v>
      </c>
      <c r="E290" s="520" t="s">
        <v>63</v>
      </c>
      <c r="F290" s="521" t="s">
        <v>1003</v>
      </c>
      <c r="G290" s="522"/>
      <c r="H290" s="522"/>
      <c r="I290" s="539" t="s">
        <v>11</v>
      </c>
      <c r="J290" s="524"/>
      <c r="K290" s="522"/>
      <c r="L290" s="545" t="s">
        <v>1004</v>
      </c>
      <c r="M290" s="574"/>
    </row>
    <row r="291" spans="1:13" ht="16.5" customHeight="1">
      <c r="A291" s="560">
        <v>282</v>
      </c>
      <c r="B291" s="518"/>
      <c r="C291" s="518"/>
      <c r="D291" s="519" t="s">
        <v>23</v>
      </c>
      <c r="E291" s="520" t="s">
        <v>63</v>
      </c>
      <c r="F291" s="521" t="s">
        <v>1005</v>
      </c>
      <c r="G291" s="522"/>
      <c r="H291" s="522"/>
      <c r="I291" s="539" t="s">
        <v>11</v>
      </c>
      <c r="J291" s="524"/>
      <c r="K291" s="519" t="s">
        <v>1006</v>
      </c>
      <c r="L291" s="545" t="s">
        <v>135</v>
      </c>
      <c r="M291" s="574"/>
    </row>
    <row r="292" spans="1:13" ht="16.5" customHeight="1">
      <c r="A292" s="560">
        <v>283</v>
      </c>
      <c r="B292" s="518"/>
      <c r="C292" s="518"/>
      <c r="D292" s="519" t="s">
        <v>23</v>
      </c>
      <c r="E292" s="520" t="s">
        <v>188</v>
      </c>
      <c r="F292" s="521" t="s">
        <v>1007</v>
      </c>
      <c r="G292" s="522"/>
      <c r="H292" s="522"/>
      <c r="I292" s="539" t="s">
        <v>11</v>
      </c>
      <c r="J292" s="553" t="s">
        <v>1008</v>
      </c>
      <c r="K292" s="522"/>
      <c r="L292" s="545" t="s">
        <v>1565</v>
      </c>
      <c r="M292" s="574"/>
    </row>
    <row r="293" spans="1:13" ht="16.5" customHeight="1">
      <c r="A293" s="560">
        <v>284</v>
      </c>
      <c r="B293" s="518"/>
      <c r="C293" s="518"/>
      <c r="D293" s="519" t="s">
        <v>23</v>
      </c>
      <c r="E293" s="520" t="s">
        <v>188</v>
      </c>
      <c r="F293" s="521" t="s">
        <v>1009</v>
      </c>
      <c r="G293" s="522"/>
      <c r="H293" s="522"/>
      <c r="I293" s="539" t="s">
        <v>11</v>
      </c>
      <c r="J293" s="554" t="s">
        <v>1010</v>
      </c>
      <c r="K293" s="522"/>
      <c r="L293" s="545" t="s">
        <v>2594</v>
      </c>
      <c r="M293" s="574"/>
    </row>
    <row r="294" spans="1:13" ht="16.5" customHeight="1">
      <c r="A294" s="560">
        <v>285</v>
      </c>
      <c r="B294" s="518"/>
      <c r="C294" s="518"/>
      <c r="D294" s="519" t="s">
        <v>23</v>
      </c>
      <c r="E294" s="520" t="s">
        <v>53</v>
      </c>
      <c r="F294" s="521" t="s">
        <v>54</v>
      </c>
      <c r="G294" s="522"/>
      <c r="H294" s="522"/>
      <c r="I294" s="539" t="s">
        <v>11</v>
      </c>
      <c r="J294" s="524"/>
      <c r="K294" s="522"/>
      <c r="L294" s="527" t="s">
        <v>1412</v>
      </c>
      <c r="M294" s="565"/>
    </row>
    <row r="295" spans="1:13" ht="16.5" customHeight="1">
      <c r="A295" s="560">
        <v>286</v>
      </c>
      <c r="B295" s="518"/>
      <c r="C295" s="518"/>
      <c r="D295" s="519" t="s">
        <v>23</v>
      </c>
      <c r="E295" s="520" t="s">
        <v>53</v>
      </c>
      <c r="F295" s="521" t="s">
        <v>55</v>
      </c>
      <c r="G295" s="522"/>
      <c r="H295" s="522"/>
      <c r="I295" s="539" t="s">
        <v>11</v>
      </c>
      <c r="J295" s="524"/>
      <c r="K295" s="522"/>
      <c r="L295" s="527" t="s">
        <v>1894</v>
      </c>
      <c r="M295" s="565"/>
    </row>
    <row r="296" spans="1:13" ht="16.5" customHeight="1">
      <c r="A296" s="560">
        <v>287</v>
      </c>
      <c r="B296" s="518"/>
      <c r="C296" s="518"/>
      <c r="D296" s="519" t="s">
        <v>23</v>
      </c>
      <c r="E296" s="520" t="s">
        <v>53</v>
      </c>
      <c r="F296" s="521" t="s">
        <v>1011</v>
      </c>
      <c r="G296" s="522"/>
      <c r="H296" s="522"/>
      <c r="I296" s="523" t="s">
        <v>11</v>
      </c>
      <c r="J296" s="524"/>
      <c r="K296" s="522"/>
      <c r="L296" s="527" t="s">
        <v>1669</v>
      </c>
      <c r="M296" s="565"/>
    </row>
    <row r="297" spans="1:13" ht="16.5" customHeight="1">
      <c r="A297" s="560">
        <v>288</v>
      </c>
      <c r="B297" s="518"/>
      <c r="C297" s="518"/>
      <c r="D297" s="519" t="s">
        <v>23</v>
      </c>
      <c r="E297" s="520" t="s">
        <v>53</v>
      </c>
      <c r="F297" s="521" t="s">
        <v>60</v>
      </c>
      <c r="G297" s="522"/>
      <c r="H297" s="522"/>
      <c r="I297" s="523" t="s">
        <v>11</v>
      </c>
      <c r="J297" s="524"/>
      <c r="K297" s="519" t="s">
        <v>1012</v>
      </c>
      <c r="L297" s="525" t="s">
        <v>1294</v>
      </c>
      <c r="M297" s="561"/>
    </row>
    <row r="298" spans="1:13" ht="16.5" customHeight="1">
      <c r="A298" s="560">
        <v>289</v>
      </c>
      <c r="B298" s="518"/>
      <c r="C298" s="518"/>
      <c r="D298" s="519" t="s">
        <v>23</v>
      </c>
      <c r="E298" s="520" t="s">
        <v>53</v>
      </c>
      <c r="F298" s="521" t="s">
        <v>58</v>
      </c>
      <c r="G298" s="522"/>
      <c r="H298" s="522"/>
      <c r="I298" s="523" t="s">
        <v>11</v>
      </c>
      <c r="J298" s="524"/>
      <c r="K298" s="522"/>
      <c r="L298" s="527" t="s">
        <v>1295</v>
      </c>
      <c r="M298" s="565"/>
    </row>
    <row r="299" spans="1:13" ht="16.5" customHeight="1">
      <c r="A299" s="560">
        <v>290</v>
      </c>
      <c r="B299" s="518"/>
      <c r="C299" s="518"/>
      <c r="D299" s="519" t="s">
        <v>23</v>
      </c>
      <c r="E299" s="520" t="s">
        <v>53</v>
      </c>
      <c r="F299" s="526" t="s">
        <v>61</v>
      </c>
      <c r="G299" s="522"/>
      <c r="H299" s="522"/>
      <c r="I299" s="523" t="s">
        <v>11</v>
      </c>
      <c r="J299" s="524"/>
      <c r="K299" s="522"/>
      <c r="L299" s="545" t="s">
        <v>1217</v>
      </c>
      <c r="M299" s="574"/>
    </row>
    <row r="300" spans="1:13" ht="16.5" customHeight="1">
      <c r="A300" s="560">
        <v>291</v>
      </c>
      <c r="B300" s="518"/>
      <c r="C300" s="518"/>
      <c r="D300" s="519" t="s">
        <v>23</v>
      </c>
      <c r="E300" s="520" t="s">
        <v>168</v>
      </c>
      <c r="F300" s="526" t="s">
        <v>2017</v>
      </c>
      <c r="G300" s="522"/>
      <c r="H300" s="522"/>
      <c r="I300" s="523" t="s">
        <v>11</v>
      </c>
      <c r="J300" s="524"/>
      <c r="K300" s="522"/>
      <c r="L300" s="555" t="s">
        <v>2496</v>
      </c>
      <c r="M300" s="565"/>
    </row>
    <row r="301" spans="1:13" ht="16.5" customHeight="1">
      <c r="A301" s="560">
        <v>292</v>
      </c>
      <c r="B301" s="518"/>
      <c r="C301" s="518"/>
      <c r="D301" s="519" t="s">
        <v>23</v>
      </c>
      <c r="E301" s="520" t="s">
        <v>168</v>
      </c>
      <c r="F301" s="521" t="s">
        <v>1184</v>
      </c>
      <c r="G301" s="522"/>
      <c r="H301" s="522"/>
      <c r="I301" s="523" t="s">
        <v>11</v>
      </c>
      <c r="J301" s="524"/>
      <c r="K301" s="522"/>
      <c r="L301" s="556" t="s">
        <v>2299</v>
      </c>
      <c r="M301" s="565"/>
    </row>
    <row r="302" spans="1:13" ht="16.5" customHeight="1">
      <c r="A302" s="560">
        <v>293</v>
      </c>
      <c r="B302" s="518"/>
      <c r="C302" s="518"/>
      <c r="D302" s="519" t="s">
        <v>23</v>
      </c>
      <c r="E302" s="520" t="s">
        <v>1013</v>
      </c>
      <c r="F302" s="521" t="s">
        <v>1014</v>
      </c>
      <c r="G302" s="519" t="s">
        <v>1015</v>
      </c>
      <c r="H302" s="519" t="s">
        <v>1015</v>
      </c>
      <c r="I302" s="523" t="s">
        <v>11</v>
      </c>
      <c r="J302" s="524"/>
      <c r="K302" s="522"/>
      <c r="L302" s="525" t="s">
        <v>1418</v>
      </c>
      <c r="M302" s="561"/>
    </row>
    <row r="303" spans="1:13" ht="16.5" customHeight="1">
      <c r="A303" s="560">
        <v>294</v>
      </c>
      <c r="B303" s="518"/>
      <c r="C303" s="518"/>
      <c r="D303" s="519" t="s">
        <v>23</v>
      </c>
      <c r="E303" s="520" t="s">
        <v>1013</v>
      </c>
      <c r="F303" s="521" t="s">
        <v>1016</v>
      </c>
      <c r="G303" s="519" t="s">
        <v>1017</v>
      </c>
      <c r="H303" s="519" t="s">
        <v>1017</v>
      </c>
      <c r="I303" s="523" t="s">
        <v>11</v>
      </c>
      <c r="J303" s="524"/>
      <c r="K303" s="522"/>
      <c r="L303" s="525" t="s">
        <v>2300</v>
      </c>
      <c r="M303" s="561"/>
    </row>
    <row r="304" spans="1:13" ht="16.5" customHeight="1">
      <c r="A304" s="560">
        <v>295</v>
      </c>
      <c r="B304" s="518"/>
      <c r="C304" s="518"/>
      <c r="D304" s="519" t="s">
        <v>23</v>
      </c>
      <c r="E304" s="520" t="s">
        <v>1013</v>
      </c>
      <c r="F304" s="521" t="s">
        <v>1018</v>
      </c>
      <c r="G304" s="522"/>
      <c r="H304" s="522"/>
      <c r="I304" s="523" t="s">
        <v>11</v>
      </c>
      <c r="J304" s="524"/>
      <c r="K304" s="522"/>
      <c r="L304" s="525" t="s">
        <v>1419</v>
      </c>
      <c r="M304" s="561"/>
    </row>
    <row r="305" spans="1:13" ht="16.5" customHeight="1">
      <c r="A305" s="560">
        <v>296</v>
      </c>
      <c r="B305" s="518"/>
      <c r="C305" s="518"/>
      <c r="D305" s="519" t="s">
        <v>23</v>
      </c>
      <c r="E305" s="520" t="s">
        <v>1013</v>
      </c>
      <c r="F305" s="521" t="s">
        <v>1019</v>
      </c>
      <c r="G305" s="519" t="s">
        <v>960</v>
      </c>
      <c r="H305" s="519" t="s">
        <v>960</v>
      </c>
      <c r="I305" s="523" t="s">
        <v>11</v>
      </c>
      <c r="J305" s="524"/>
      <c r="K305" s="522"/>
      <c r="L305" s="525" t="s">
        <v>1420</v>
      </c>
      <c r="M305" s="561"/>
    </row>
    <row r="306" spans="1:13" ht="16.5" customHeight="1">
      <c r="A306" s="560">
        <v>297</v>
      </c>
      <c r="B306" s="518"/>
      <c r="C306" s="518"/>
      <c r="D306" s="519" t="s">
        <v>23</v>
      </c>
      <c r="E306" s="520" t="s">
        <v>1013</v>
      </c>
      <c r="F306" s="521" t="s">
        <v>1020</v>
      </c>
      <c r="G306" s="522"/>
      <c r="H306" s="522"/>
      <c r="I306" s="523" t="s">
        <v>11</v>
      </c>
      <c r="J306" s="524"/>
      <c r="K306" s="522"/>
      <c r="L306" s="527" t="s">
        <v>1421</v>
      </c>
      <c r="M306" s="565"/>
    </row>
    <row r="307" spans="1:13" ht="16.5" customHeight="1">
      <c r="A307" s="560">
        <v>298</v>
      </c>
      <c r="B307" s="518"/>
      <c r="C307" s="518"/>
      <c r="D307" s="519" t="s">
        <v>23</v>
      </c>
      <c r="E307" s="520" t="s">
        <v>1013</v>
      </c>
      <c r="F307" s="521" t="s">
        <v>1021</v>
      </c>
      <c r="G307" s="522"/>
      <c r="H307" s="522"/>
      <c r="I307" s="523" t="s">
        <v>11</v>
      </c>
      <c r="J307" s="524"/>
      <c r="K307" s="522"/>
      <c r="L307" s="527" t="s">
        <v>2301</v>
      </c>
      <c r="M307" s="565"/>
    </row>
    <row r="308" spans="1:13" ht="16.5" customHeight="1">
      <c r="A308" s="560">
        <v>299</v>
      </c>
      <c r="B308" s="518"/>
      <c r="C308" s="518"/>
      <c r="D308" s="519" t="s">
        <v>23</v>
      </c>
      <c r="E308" s="520" t="s">
        <v>1013</v>
      </c>
      <c r="F308" s="521" t="s">
        <v>1022</v>
      </c>
      <c r="G308" s="522"/>
      <c r="H308" s="522"/>
      <c r="I308" s="523" t="s">
        <v>11</v>
      </c>
      <c r="J308" s="524"/>
      <c r="K308" s="522"/>
      <c r="L308" s="527" t="s">
        <v>1422</v>
      </c>
      <c r="M308" s="565"/>
    </row>
    <row r="309" spans="1:13" ht="16.5" customHeight="1">
      <c r="A309" s="560">
        <v>300</v>
      </c>
      <c r="B309" s="518"/>
      <c r="C309" s="518"/>
      <c r="D309" s="519" t="s">
        <v>23</v>
      </c>
      <c r="E309" s="520" t="s">
        <v>1013</v>
      </c>
      <c r="F309" s="521" t="s">
        <v>1023</v>
      </c>
      <c r="G309" s="519" t="s">
        <v>1024</v>
      </c>
      <c r="H309" s="519" t="s">
        <v>1024</v>
      </c>
      <c r="I309" s="523" t="s">
        <v>11</v>
      </c>
      <c r="J309" s="524"/>
      <c r="K309" s="522"/>
      <c r="L309" s="951" t="s">
        <v>1855</v>
      </c>
      <c r="M309" s="565"/>
    </row>
    <row r="310" spans="1:13" ht="16.5" customHeight="1">
      <c r="A310" s="560">
        <v>301</v>
      </c>
      <c r="B310" s="518"/>
      <c r="C310" s="518"/>
      <c r="D310" s="519" t="s">
        <v>23</v>
      </c>
      <c r="E310" s="520" t="s">
        <v>1013</v>
      </c>
      <c r="F310" s="521" t="s">
        <v>2302</v>
      </c>
      <c r="G310" s="519" t="s">
        <v>1025</v>
      </c>
      <c r="H310" s="519" t="s">
        <v>1025</v>
      </c>
      <c r="I310" s="523" t="s">
        <v>11</v>
      </c>
      <c r="J310" s="524"/>
      <c r="K310" s="522"/>
      <c r="L310" s="951"/>
      <c r="M310" s="565"/>
    </row>
    <row r="311" spans="1:13" ht="16.5" customHeight="1">
      <c r="A311" s="560">
        <v>302</v>
      </c>
      <c r="B311" s="518"/>
      <c r="C311" s="518"/>
      <c r="D311" s="519" t="s">
        <v>23</v>
      </c>
      <c r="E311" s="520" t="s">
        <v>1013</v>
      </c>
      <c r="F311" s="521" t="s">
        <v>1424</v>
      </c>
      <c r="G311" s="519" t="s">
        <v>1026</v>
      </c>
      <c r="H311" s="519" t="s">
        <v>1026</v>
      </c>
      <c r="I311" s="523" t="s">
        <v>11</v>
      </c>
      <c r="J311" s="524"/>
      <c r="K311" s="522"/>
      <c r="L311" s="951"/>
      <c r="M311" s="565"/>
    </row>
    <row r="312" spans="1:13" ht="16.5" customHeight="1">
      <c r="A312" s="560">
        <v>303</v>
      </c>
      <c r="B312" s="518"/>
      <c r="C312" s="518"/>
      <c r="D312" s="519" t="s">
        <v>23</v>
      </c>
      <c r="E312" s="520" t="s">
        <v>1013</v>
      </c>
      <c r="F312" s="521" t="s">
        <v>1410</v>
      </c>
      <c r="G312" s="519" t="s">
        <v>1027</v>
      </c>
      <c r="H312" s="519" t="s">
        <v>1027</v>
      </c>
      <c r="I312" s="523" t="s">
        <v>11</v>
      </c>
      <c r="J312" s="524"/>
      <c r="K312" s="522"/>
      <c r="L312" s="951"/>
      <c r="M312" s="565"/>
    </row>
    <row r="313" spans="1:13" ht="16.5" customHeight="1">
      <c r="A313" s="560">
        <v>304</v>
      </c>
      <c r="B313" s="518"/>
      <c r="C313" s="518"/>
      <c r="D313" s="519" t="s">
        <v>23</v>
      </c>
      <c r="E313" s="520" t="s">
        <v>1013</v>
      </c>
      <c r="F313" s="521" t="s">
        <v>2303</v>
      </c>
      <c r="G313" s="519" t="s">
        <v>1028</v>
      </c>
      <c r="H313" s="519" t="s">
        <v>1028</v>
      </c>
      <c r="I313" s="523" t="s">
        <v>11</v>
      </c>
      <c r="J313" s="524"/>
      <c r="K313" s="522"/>
      <c r="L313" s="951"/>
      <c r="M313" s="565"/>
    </row>
    <row r="314" spans="1:13" ht="16.5" customHeight="1">
      <c r="A314" s="560">
        <v>305</v>
      </c>
      <c r="B314" s="518"/>
      <c r="C314" s="518"/>
      <c r="D314" s="519" t="s">
        <v>23</v>
      </c>
      <c r="E314" s="520" t="s">
        <v>1343</v>
      </c>
      <c r="F314" s="521" t="s">
        <v>1029</v>
      </c>
      <c r="G314" s="522"/>
      <c r="H314" s="522"/>
      <c r="I314" s="523" t="s">
        <v>11</v>
      </c>
      <c r="J314" s="524"/>
      <c r="K314" s="522"/>
      <c r="L314" s="541" t="s">
        <v>1370</v>
      </c>
      <c r="M314" s="577" t="s">
        <v>1492</v>
      </c>
    </row>
    <row r="315" spans="1:13" ht="16.5" customHeight="1">
      <c r="A315" s="560">
        <v>306</v>
      </c>
      <c r="B315" s="518"/>
      <c r="C315" s="518"/>
      <c r="D315" s="519" t="s">
        <v>23</v>
      </c>
      <c r="E315" s="520" t="s">
        <v>1343</v>
      </c>
      <c r="F315" s="521" t="s">
        <v>1374</v>
      </c>
      <c r="G315" s="522"/>
      <c r="H315" s="522"/>
      <c r="I315" s="523" t="s">
        <v>11</v>
      </c>
      <c r="J315" s="524"/>
      <c r="K315" s="522"/>
      <c r="L315" s="528" t="s">
        <v>1332</v>
      </c>
      <c r="M315" s="578" t="s">
        <v>1408</v>
      </c>
    </row>
    <row r="316" spans="1:13" ht="16.5" customHeight="1">
      <c r="A316" s="560">
        <v>307</v>
      </c>
      <c r="B316" s="518"/>
      <c r="C316" s="518"/>
      <c r="D316" s="519" t="s">
        <v>23</v>
      </c>
      <c r="E316" s="520" t="s">
        <v>1343</v>
      </c>
      <c r="F316" s="521" t="s">
        <v>1030</v>
      </c>
      <c r="G316" s="522"/>
      <c r="H316" s="522"/>
      <c r="I316" s="523" t="s">
        <v>11</v>
      </c>
      <c r="J316" s="524"/>
      <c r="K316" s="522"/>
      <c r="L316" s="541" t="s">
        <v>2304</v>
      </c>
      <c r="M316" s="577" t="s">
        <v>1659</v>
      </c>
    </row>
    <row r="317" spans="1:13" ht="16.5" customHeight="1">
      <c r="A317" s="560">
        <v>308</v>
      </c>
      <c r="B317" s="518"/>
      <c r="C317" s="518"/>
      <c r="D317" s="519" t="s">
        <v>23</v>
      </c>
      <c r="E317" s="520" t="s">
        <v>1343</v>
      </c>
      <c r="F317" s="521" t="s">
        <v>1031</v>
      </c>
      <c r="G317" s="522"/>
      <c r="H317" s="522"/>
      <c r="I317" s="523" t="s">
        <v>11</v>
      </c>
      <c r="J317" s="524"/>
      <c r="K317" s="522"/>
      <c r="L317" s="528" t="s">
        <v>1372</v>
      </c>
      <c r="M317" s="578" t="s">
        <v>2305</v>
      </c>
    </row>
    <row r="318" spans="1:13" ht="16.5" customHeight="1">
      <c r="A318" s="560">
        <v>309</v>
      </c>
      <c r="B318" s="518"/>
      <c r="C318" s="518"/>
      <c r="D318" s="519" t="s">
        <v>23</v>
      </c>
      <c r="E318" s="520" t="s">
        <v>1343</v>
      </c>
      <c r="F318" s="521" t="s">
        <v>1976</v>
      </c>
      <c r="G318" s="522"/>
      <c r="H318" s="522"/>
      <c r="I318" s="523" t="s">
        <v>11</v>
      </c>
      <c r="J318" s="524"/>
      <c r="K318" s="522"/>
      <c r="L318" s="530" t="s">
        <v>1995</v>
      </c>
      <c r="M318" s="579" t="s">
        <v>1791</v>
      </c>
    </row>
    <row r="319" spans="1:13" ht="16.5" customHeight="1">
      <c r="A319" s="560">
        <v>310</v>
      </c>
      <c r="B319" s="518"/>
      <c r="C319" s="518"/>
      <c r="D319" s="519" t="s">
        <v>23</v>
      </c>
      <c r="E319" s="520" t="s">
        <v>1343</v>
      </c>
      <c r="F319" s="521" t="s">
        <v>2358</v>
      </c>
      <c r="G319" s="522"/>
      <c r="H319" s="522"/>
      <c r="I319" s="523" t="s">
        <v>11</v>
      </c>
      <c r="J319" s="524"/>
      <c r="K319" s="522"/>
      <c r="L319" s="528" t="s">
        <v>1376</v>
      </c>
      <c r="M319" s="578" t="s">
        <v>2356</v>
      </c>
    </row>
    <row r="320" spans="1:13" ht="16.5" customHeight="1">
      <c r="A320" s="560">
        <v>311</v>
      </c>
      <c r="B320" s="518"/>
      <c r="C320" s="518"/>
      <c r="D320" s="519" t="s">
        <v>23</v>
      </c>
      <c r="E320" s="520" t="s">
        <v>1343</v>
      </c>
      <c r="F320" s="521" t="s">
        <v>1032</v>
      </c>
      <c r="G320" s="522"/>
      <c r="H320" s="522"/>
      <c r="I320" s="523" t="s">
        <v>11</v>
      </c>
      <c r="J320" s="524"/>
      <c r="K320" s="522"/>
      <c r="L320" s="541" t="s">
        <v>1337</v>
      </c>
      <c r="M320" s="577" t="s">
        <v>1533</v>
      </c>
    </row>
    <row r="321" spans="1:13" ht="16.5" customHeight="1">
      <c r="A321" s="560">
        <v>312</v>
      </c>
      <c r="B321" s="518"/>
      <c r="C321" s="518"/>
      <c r="D321" s="519" t="s">
        <v>23</v>
      </c>
      <c r="E321" s="520" t="s">
        <v>1343</v>
      </c>
      <c r="F321" s="521" t="s">
        <v>2306</v>
      </c>
      <c r="G321" s="522"/>
      <c r="H321" s="522"/>
      <c r="I321" s="523" t="s">
        <v>11</v>
      </c>
      <c r="J321" s="524"/>
      <c r="K321" s="522"/>
      <c r="L321" s="541" t="s">
        <v>2307</v>
      </c>
      <c r="M321" s="577" t="s">
        <v>1414</v>
      </c>
    </row>
    <row r="322" spans="1:13" ht="16.5" customHeight="1">
      <c r="A322" s="560">
        <v>313</v>
      </c>
      <c r="B322" s="518"/>
      <c r="C322" s="518"/>
      <c r="D322" s="519" t="s">
        <v>23</v>
      </c>
      <c r="E322" s="520" t="s">
        <v>1343</v>
      </c>
      <c r="F322" s="521" t="s">
        <v>1033</v>
      </c>
      <c r="G322" s="522"/>
      <c r="H322" s="522"/>
      <c r="I322" s="523" t="s">
        <v>11</v>
      </c>
      <c r="J322" s="524"/>
      <c r="K322" s="522"/>
      <c r="L322" s="541" t="s">
        <v>1336</v>
      </c>
      <c r="M322" s="577" t="s">
        <v>1493</v>
      </c>
    </row>
    <row r="323" spans="1:13" ht="16.5" customHeight="1">
      <c r="A323" s="560">
        <v>314</v>
      </c>
      <c r="B323" s="518"/>
      <c r="C323" s="518"/>
      <c r="D323" s="519" t="s">
        <v>23</v>
      </c>
      <c r="E323" s="520" t="s">
        <v>1343</v>
      </c>
      <c r="F323" s="521" t="s">
        <v>1034</v>
      </c>
      <c r="G323" s="522"/>
      <c r="H323" s="522"/>
      <c r="I323" s="523" t="s">
        <v>11</v>
      </c>
      <c r="J323" s="524"/>
      <c r="K323" s="522"/>
      <c r="L323" s="541" t="s">
        <v>2308</v>
      </c>
      <c r="M323" s="577" t="s">
        <v>1415</v>
      </c>
    </row>
    <row r="324" spans="1:13" ht="16.5" customHeight="1">
      <c r="A324" s="560">
        <v>315</v>
      </c>
      <c r="B324" s="518"/>
      <c r="C324" s="518"/>
      <c r="D324" s="519" t="s">
        <v>23</v>
      </c>
      <c r="E324" s="520" t="s">
        <v>207</v>
      </c>
      <c r="F324" s="521" t="s">
        <v>1035</v>
      </c>
      <c r="G324" s="542" t="s">
        <v>1036</v>
      </c>
      <c r="H324" s="542" t="s">
        <v>1036</v>
      </c>
      <c r="I324" s="523" t="s">
        <v>11</v>
      </c>
      <c r="J324" s="524"/>
      <c r="K324" s="522"/>
      <c r="L324" s="527" t="s">
        <v>212</v>
      </c>
      <c r="M324" s="940"/>
    </row>
    <row r="325" spans="1:13" ht="16.5" customHeight="1">
      <c r="A325" s="560">
        <v>316</v>
      </c>
      <c r="B325" s="518"/>
      <c r="C325" s="518"/>
      <c r="D325" s="519" t="s">
        <v>23</v>
      </c>
      <c r="E325" s="520" t="s">
        <v>207</v>
      </c>
      <c r="F325" s="521" t="s">
        <v>1037</v>
      </c>
      <c r="G325" s="542" t="s">
        <v>728</v>
      </c>
      <c r="H325" s="542" t="s">
        <v>728</v>
      </c>
      <c r="I325" s="523" t="s">
        <v>11</v>
      </c>
      <c r="J325" s="524"/>
      <c r="K325" s="522"/>
      <c r="L325" s="527" t="s">
        <v>729</v>
      </c>
      <c r="M325" s="940"/>
    </row>
    <row r="326" spans="1:13" ht="16.5" customHeight="1">
      <c r="A326" s="560">
        <v>317</v>
      </c>
      <c r="B326" s="518"/>
      <c r="C326" s="518"/>
      <c r="D326" s="519" t="s">
        <v>23</v>
      </c>
      <c r="E326" s="520" t="s">
        <v>207</v>
      </c>
      <c r="F326" s="521" t="s">
        <v>3122</v>
      </c>
      <c r="G326" s="542" t="s">
        <v>1497</v>
      </c>
      <c r="H326" s="534" t="s">
        <v>3155</v>
      </c>
      <c r="I326" s="523" t="s">
        <v>11</v>
      </c>
      <c r="J326" s="524"/>
      <c r="K326" s="522"/>
      <c r="L326" s="527" t="s">
        <v>1038</v>
      </c>
      <c r="M326" s="940"/>
    </row>
    <row r="327" spans="1:13" ht="16.5" customHeight="1">
      <c r="A327" s="560">
        <v>318</v>
      </c>
      <c r="B327" s="518"/>
      <c r="C327" s="518"/>
      <c r="D327" s="519" t="s">
        <v>23</v>
      </c>
      <c r="E327" s="520" t="s">
        <v>207</v>
      </c>
      <c r="F327" s="521" t="s">
        <v>3150</v>
      </c>
      <c r="G327" s="542" t="s">
        <v>1500</v>
      </c>
      <c r="H327" s="531" t="s">
        <v>3148</v>
      </c>
      <c r="I327" s="523" t="s">
        <v>11</v>
      </c>
      <c r="J327" s="524"/>
      <c r="K327" s="522"/>
      <c r="L327" s="527" t="s">
        <v>1039</v>
      </c>
      <c r="M327" s="940"/>
    </row>
    <row r="328" spans="1:13" ht="16.5" customHeight="1">
      <c r="A328" s="560">
        <v>319</v>
      </c>
      <c r="B328" s="518"/>
      <c r="C328" s="518"/>
      <c r="D328" s="519" t="s">
        <v>23</v>
      </c>
      <c r="E328" s="520" t="s">
        <v>207</v>
      </c>
      <c r="F328" s="521" t="s">
        <v>3158</v>
      </c>
      <c r="G328" s="542" t="s">
        <v>1498</v>
      </c>
      <c r="H328" s="531" t="s">
        <v>3157</v>
      </c>
      <c r="I328" s="523" t="s">
        <v>11</v>
      </c>
      <c r="J328" s="524"/>
      <c r="K328" s="522"/>
      <c r="L328" s="527" t="s">
        <v>1363</v>
      </c>
      <c r="M328" s="940"/>
    </row>
    <row r="329" spans="1:13" ht="16.5" customHeight="1">
      <c r="A329" s="560">
        <v>320</v>
      </c>
      <c r="B329" s="518"/>
      <c r="C329" s="518"/>
      <c r="D329" s="519" t="s">
        <v>23</v>
      </c>
      <c r="E329" s="520" t="s">
        <v>207</v>
      </c>
      <c r="F329" s="521" t="s">
        <v>3159</v>
      </c>
      <c r="G329" s="542" t="s">
        <v>1499</v>
      </c>
      <c r="H329" s="542" t="s">
        <v>3156</v>
      </c>
      <c r="I329" s="523" t="s">
        <v>11</v>
      </c>
      <c r="J329" s="524"/>
      <c r="K329" s="522"/>
      <c r="L329" s="527" t="s">
        <v>1363</v>
      </c>
      <c r="M329" s="940"/>
    </row>
    <row r="330" spans="1:13" ht="16.5" customHeight="1">
      <c r="A330" s="560">
        <v>321</v>
      </c>
      <c r="B330" s="518"/>
      <c r="C330" s="518"/>
      <c r="D330" s="519" t="s">
        <v>23</v>
      </c>
      <c r="E330" s="520" t="s">
        <v>207</v>
      </c>
      <c r="F330" s="521" t="s">
        <v>1040</v>
      </c>
      <c r="G330" s="542" t="s">
        <v>1501</v>
      </c>
      <c r="H330" s="531" t="s">
        <v>3128</v>
      </c>
      <c r="I330" s="523" t="s">
        <v>11</v>
      </c>
      <c r="J330" s="524"/>
      <c r="K330" s="522"/>
      <c r="L330" s="527" t="s">
        <v>1041</v>
      </c>
      <c r="M330" s="940"/>
    </row>
    <row r="331" spans="1:13" ht="16.5" customHeight="1">
      <c r="A331" s="560">
        <v>322</v>
      </c>
      <c r="B331" s="518"/>
      <c r="C331" s="518"/>
      <c r="D331" s="519" t="s">
        <v>23</v>
      </c>
      <c r="E331" s="520" t="s">
        <v>207</v>
      </c>
      <c r="F331" s="521" t="s">
        <v>3151</v>
      </c>
      <c r="G331" s="542" t="s">
        <v>1500</v>
      </c>
      <c r="H331" s="531" t="s">
        <v>3154</v>
      </c>
      <c r="I331" s="523" t="s">
        <v>11</v>
      </c>
      <c r="J331" s="524"/>
      <c r="K331" s="522"/>
      <c r="L331" s="527" t="s">
        <v>2309</v>
      </c>
      <c r="M331" s="940"/>
    </row>
    <row r="332" spans="1:13" ht="16.5" customHeight="1">
      <c r="A332" s="560">
        <v>323</v>
      </c>
      <c r="B332" s="518"/>
      <c r="C332" s="518"/>
      <c r="D332" s="519" t="s">
        <v>23</v>
      </c>
      <c r="E332" s="520" t="s">
        <v>207</v>
      </c>
      <c r="F332" s="521" t="s">
        <v>1042</v>
      </c>
      <c r="G332" s="542" t="s">
        <v>982</v>
      </c>
      <c r="H332" s="519" t="s">
        <v>982</v>
      </c>
      <c r="I332" s="523" t="s">
        <v>11</v>
      </c>
      <c r="J332" s="524"/>
      <c r="K332" s="522"/>
      <c r="L332" s="527" t="s">
        <v>1043</v>
      </c>
      <c r="M332" s="940"/>
    </row>
    <row r="333" spans="1:13" ht="16.5" customHeight="1">
      <c r="A333" s="560">
        <v>324</v>
      </c>
      <c r="B333" s="518"/>
      <c r="C333" s="518"/>
      <c r="D333" s="519" t="s">
        <v>23</v>
      </c>
      <c r="E333" s="520" t="s">
        <v>207</v>
      </c>
      <c r="F333" s="521" t="s">
        <v>1044</v>
      </c>
      <c r="G333" s="542" t="s">
        <v>1045</v>
      </c>
      <c r="H333" s="519" t="s">
        <v>1045</v>
      </c>
      <c r="I333" s="523" t="s">
        <v>11</v>
      </c>
      <c r="J333" s="524"/>
      <c r="K333" s="522"/>
      <c r="L333" s="527" t="s">
        <v>1046</v>
      </c>
      <c r="M333" s="940"/>
    </row>
    <row r="334" spans="1:13" ht="16.5" customHeight="1">
      <c r="A334" s="560">
        <v>325</v>
      </c>
      <c r="B334" s="518"/>
      <c r="C334" s="518"/>
      <c r="D334" s="519" t="s">
        <v>23</v>
      </c>
      <c r="E334" s="520" t="s">
        <v>207</v>
      </c>
      <c r="F334" s="521" t="s">
        <v>1047</v>
      </c>
      <c r="G334" s="542" t="s">
        <v>1048</v>
      </c>
      <c r="H334" s="519" t="s">
        <v>1048</v>
      </c>
      <c r="I334" s="523" t="s">
        <v>11</v>
      </c>
      <c r="J334" s="524"/>
      <c r="K334" s="522"/>
      <c r="L334" s="527" t="s">
        <v>1049</v>
      </c>
      <c r="M334" s="940"/>
    </row>
    <row r="335" spans="1:13" ht="16.5" customHeight="1">
      <c r="A335" s="560">
        <v>326</v>
      </c>
      <c r="B335" s="518"/>
      <c r="C335" s="518"/>
      <c r="D335" s="519" t="s">
        <v>23</v>
      </c>
      <c r="E335" s="520" t="s">
        <v>207</v>
      </c>
      <c r="F335" s="521" t="s">
        <v>1050</v>
      </c>
      <c r="G335" s="522"/>
      <c r="H335" s="522"/>
      <c r="I335" s="523" t="s">
        <v>11</v>
      </c>
      <c r="J335" s="524"/>
      <c r="K335" s="522"/>
      <c r="L335" s="527" t="s">
        <v>1051</v>
      </c>
      <c r="M335" s="940"/>
    </row>
    <row r="336" spans="1:13" ht="16.5" customHeight="1">
      <c r="A336" s="560">
        <v>327</v>
      </c>
      <c r="B336" s="518"/>
      <c r="C336" s="518"/>
      <c r="D336" s="519" t="s">
        <v>23</v>
      </c>
      <c r="E336" s="520" t="s">
        <v>207</v>
      </c>
      <c r="F336" s="521" t="s">
        <v>1052</v>
      </c>
      <c r="G336" s="522"/>
      <c r="H336" s="522"/>
      <c r="I336" s="523" t="s">
        <v>11</v>
      </c>
      <c r="J336" s="524"/>
      <c r="K336" s="522"/>
      <c r="L336" s="527" t="s">
        <v>1364</v>
      </c>
      <c r="M336" s="940"/>
    </row>
    <row r="337" spans="1:13" ht="16.5" customHeight="1">
      <c r="A337" s="560">
        <v>328</v>
      </c>
      <c r="B337" s="518"/>
      <c r="C337" s="518"/>
      <c r="D337" s="519" t="s">
        <v>23</v>
      </c>
      <c r="E337" s="520" t="s">
        <v>207</v>
      </c>
      <c r="F337" s="521" t="s">
        <v>1053</v>
      </c>
      <c r="G337" s="522"/>
      <c r="H337" s="522"/>
      <c r="I337" s="523" t="s">
        <v>11</v>
      </c>
      <c r="J337" s="524"/>
      <c r="K337" s="522"/>
      <c r="L337" s="527" t="s">
        <v>1054</v>
      </c>
      <c r="M337" s="940"/>
    </row>
    <row r="338" spans="1:13" ht="16.5" customHeight="1">
      <c r="A338" s="560">
        <v>329</v>
      </c>
      <c r="B338" s="518"/>
      <c r="C338" s="518"/>
      <c r="D338" s="519" t="s">
        <v>23</v>
      </c>
      <c r="E338" s="520" t="s">
        <v>52</v>
      </c>
      <c r="F338" s="521" t="s">
        <v>1684</v>
      </c>
      <c r="G338" s="522"/>
      <c r="H338" s="522"/>
      <c r="I338" s="557" t="s">
        <v>6</v>
      </c>
      <c r="J338" s="524"/>
      <c r="K338" s="522"/>
      <c r="L338" s="527" t="s">
        <v>2310</v>
      </c>
      <c r="M338" s="565"/>
    </row>
    <row r="339" spans="1:13" ht="16.5" customHeight="1">
      <c r="A339" s="560">
        <v>330</v>
      </c>
      <c r="B339" s="518"/>
      <c r="C339" s="518"/>
      <c r="D339" s="519" t="s">
        <v>23</v>
      </c>
      <c r="E339" s="520" t="s">
        <v>1056</v>
      </c>
      <c r="F339" s="521" t="s">
        <v>1057</v>
      </c>
      <c r="G339" s="522"/>
      <c r="H339" s="522"/>
      <c r="I339" s="523" t="s">
        <v>11</v>
      </c>
      <c r="J339" s="524"/>
      <c r="K339" s="522"/>
      <c r="L339" s="527" t="s">
        <v>3410</v>
      </c>
      <c r="M339" s="565"/>
    </row>
    <row r="340" spans="1:13" ht="16.5" customHeight="1">
      <c r="A340" s="560">
        <v>331</v>
      </c>
      <c r="B340" s="518"/>
      <c r="C340" s="518"/>
      <c r="D340" s="519" t="s">
        <v>23</v>
      </c>
      <c r="E340" s="520" t="s">
        <v>1056</v>
      </c>
      <c r="F340" s="521" t="s">
        <v>1058</v>
      </c>
      <c r="G340" s="522"/>
      <c r="H340" s="522"/>
      <c r="I340" s="523" t="s">
        <v>11</v>
      </c>
      <c r="J340" s="524"/>
      <c r="K340" s="522"/>
      <c r="L340" s="941" t="s">
        <v>2311</v>
      </c>
      <c r="M340" s="565"/>
    </row>
    <row r="341" spans="1:13" ht="16.5" customHeight="1">
      <c r="A341" s="560">
        <v>332</v>
      </c>
      <c r="B341" s="518"/>
      <c r="C341" s="518"/>
      <c r="D341" s="519" t="s">
        <v>23</v>
      </c>
      <c r="E341" s="520" t="s">
        <v>1056</v>
      </c>
      <c r="F341" s="521" t="s">
        <v>1751</v>
      </c>
      <c r="G341" s="522"/>
      <c r="H341" s="522"/>
      <c r="I341" s="523" t="s">
        <v>11</v>
      </c>
      <c r="J341" s="524"/>
      <c r="K341" s="522"/>
      <c r="L341" s="941"/>
      <c r="M341" s="565" t="s">
        <v>2312</v>
      </c>
    </row>
    <row r="342" spans="1:13" ht="16.5" customHeight="1">
      <c r="A342" s="560">
        <v>333</v>
      </c>
      <c r="B342" s="518"/>
      <c r="C342" s="518"/>
      <c r="D342" s="519" t="s">
        <v>23</v>
      </c>
      <c r="E342" s="520" t="s">
        <v>2313</v>
      </c>
      <c r="F342" s="521" t="s">
        <v>1392</v>
      </c>
      <c r="G342" s="519" t="s">
        <v>1062</v>
      </c>
      <c r="H342" s="519" t="s">
        <v>1062</v>
      </c>
      <c r="I342" s="523" t="s">
        <v>11</v>
      </c>
      <c r="J342" s="524"/>
      <c r="K342" s="522"/>
      <c r="L342" s="942" t="s">
        <v>1061</v>
      </c>
      <c r="M342" s="943"/>
    </row>
    <row r="343" spans="1:13" ht="16.5" customHeight="1">
      <c r="A343" s="560">
        <v>334</v>
      </c>
      <c r="B343" s="518"/>
      <c r="C343" s="518"/>
      <c r="D343" s="519" t="s">
        <v>23</v>
      </c>
      <c r="E343" s="520" t="s">
        <v>1059</v>
      </c>
      <c r="F343" s="521" t="s">
        <v>1344</v>
      </c>
      <c r="G343" s="519" t="s">
        <v>1060</v>
      </c>
      <c r="H343" s="519" t="s">
        <v>1060</v>
      </c>
      <c r="I343" s="523" t="s">
        <v>11</v>
      </c>
      <c r="J343" s="524"/>
      <c r="K343" s="522"/>
      <c r="L343" s="942"/>
      <c r="M343" s="943"/>
    </row>
    <row r="344" spans="1:13" ht="16.5" customHeight="1">
      <c r="A344" s="560">
        <v>335</v>
      </c>
      <c r="B344" s="518"/>
      <c r="C344" s="518"/>
      <c r="D344" s="519" t="s">
        <v>23</v>
      </c>
      <c r="E344" s="520" t="s">
        <v>1059</v>
      </c>
      <c r="F344" s="521" t="s">
        <v>1462</v>
      </c>
      <c r="G344" s="519" t="s">
        <v>1060</v>
      </c>
      <c r="H344" s="519" t="s">
        <v>1060</v>
      </c>
      <c r="I344" s="523" t="s">
        <v>11</v>
      </c>
      <c r="J344" s="524"/>
      <c r="K344" s="522"/>
      <c r="L344" s="942"/>
      <c r="M344" s="943"/>
    </row>
    <row r="345" spans="1:13" ht="16.5" customHeight="1">
      <c r="A345" s="560">
        <v>336</v>
      </c>
      <c r="B345" s="518"/>
      <c r="C345" s="518"/>
      <c r="D345" s="519" t="s">
        <v>23</v>
      </c>
      <c r="E345" s="520" t="s">
        <v>1059</v>
      </c>
      <c r="F345" s="521" t="s">
        <v>1377</v>
      </c>
      <c r="G345" s="519" t="s">
        <v>1060</v>
      </c>
      <c r="H345" s="519" t="s">
        <v>1060</v>
      </c>
      <c r="I345" s="523" t="s">
        <v>11</v>
      </c>
      <c r="J345" s="524"/>
      <c r="K345" s="522"/>
      <c r="L345" s="942"/>
      <c r="M345" s="943"/>
    </row>
    <row r="346" spans="1:13" ht="16.5" customHeight="1">
      <c r="A346" s="560">
        <v>337</v>
      </c>
      <c r="B346" s="518"/>
      <c r="C346" s="518"/>
      <c r="D346" s="519" t="s">
        <v>23</v>
      </c>
      <c r="E346" s="520" t="s">
        <v>1059</v>
      </c>
      <c r="F346" s="521" t="s">
        <v>1378</v>
      </c>
      <c r="G346" s="519" t="s">
        <v>1060</v>
      </c>
      <c r="H346" s="519" t="s">
        <v>1060</v>
      </c>
      <c r="I346" s="523" t="s">
        <v>11</v>
      </c>
      <c r="J346" s="524"/>
      <c r="K346" s="522"/>
      <c r="L346" s="942"/>
      <c r="M346" s="943"/>
    </row>
    <row r="347" spans="1:13" ht="16.5" customHeight="1">
      <c r="A347" s="560">
        <v>338</v>
      </c>
      <c r="B347" s="518"/>
      <c r="C347" s="518"/>
      <c r="D347" s="519" t="s">
        <v>23</v>
      </c>
      <c r="E347" s="520" t="s">
        <v>1059</v>
      </c>
      <c r="F347" s="521" t="s">
        <v>1379</v>
      </c>
      <c r="G347" s="519" t="s">
        <v>1060</v>
      </c>
      <c r="H347" s="519" t="s">
        <v>1060</v>
      </c>
      <c r="I347" s="523" t="s">
        <v>11</v>
      </c>
      <c r="J347" s="524"/>
      <c r="K347" s="522"/>
      <c r="L347" s="942"/>
      <c r="M347" s="943"/>
    </row>
    <row r="348" spans="1:13" ht="16.5" customHeight="1">
      <c r="A348" s="560">
        <v>339</v>
      </c>
      <c r="B348" s="518"/>
      <c r="C348" s="518"/>
      <c r="D348" s="519" t="s">
        <v>23</v>
      </c>
      <c r="E348" s="520" t="s">
        <v>1059</v>
      </c>
      <c r="F348" s="521" t="s">
        <v>2314</v>
      </c>
      <c r="G348" s="519" t="s">
        <v>1060</v>
      </c>
      <c r="H348" s="519" t="s">
        <v>1060</v>
      </c>
      <c r="I348" s="523" t="s">
        <v>11</v>
      </c>
      <c r="J348" s="524"/>
      <c r="K348" s="522"/>
      <c r="L348" s="942"/>
      <c r="M348" s="943"/>
    </row>
    <row r="349" spans="1:13" ht="16.5" customHeight="1">
      <c r="A349" s="560">
        <v>340</v>
      </c>
      <c r="B349" s="518"/>
      <c r="C349" s="518"/>
      <c r="D349" s="519" t="s">
        <v>23</v>
      </c>
      <c r="E349" s="520" t="s">
        <v>1059</v>
      </c>
      <c r="F349" s="521" t="s">
        <v>1380</v>
      </c>
      <c r="G349" s="519" t="s">
        <v>1060</v>
      </c>
      <c r="H349" s="519" t="s">
        <v>1060</v>
      </c>
      <c r="I349" s="523" t="s">
        <v>11</v>
      </c>
      <c r="J349" s="524"/>
      <c r="K349" s="522"/>
      <c r="L349" s="942"/>
      <c r="M349" s="943"/>
    </row>
    <row r="350" spans="1:13" ht="16.5" customHeight="1">
      <c r="A350" s="560">
        <v>341</v>
      </c>
      <c r="B350" s="518"/>
      <c r="C350" s="518"/>
      <c r="D350" s="519" t="s">
        <v>23</v>
      </c>
      <c r="E350" s="520" t="s">
        <v>1059</v>
      </c>
      <c r="F350" s="521" t="s">
        <v>1381</v>
      </c>
      <c r="G350" s="519" t="s">
        <v>1060</v>
      </c>
      <c r="H350" s="519" t="s">
        <v>1060</v>
      </c>
      <c r="I350" s="523" t="s">
        <v>11</v>
      </c>
      <c r="J350" s="524"/>
      <c r="K350" s="522"/>
      <c r="L350" s="942"/>
      <c r="M350" s="943"/>
    </row>
    <row r="351" spans="1:13" ht="16.5" customHeight="1">
      <c r="A351" s="560">
        <v>342</v>
      </c>
      <c r="B351" s="518"/>
      <c r="C351" s="518"/>
      <c r="D351" s="519" t="s">
        <v>23</v>
      </c>
      <c r="E351" s="520" t="s">
        <v>1059</v>
      </c>
      <c r="F351" s="521" t="s">
        <v>2315</v>
      </c>
      <c r="G351" s="519" t="s">
        <v>1062</v>
      </c>
      <c r="H351" s="519" t="s">
        <v>1062</v>
      </c>
      <c r="I351" s="523" t="s">
        <v>11</v>
      </c>
      <c r="J351" s="524"/>
      <c r="K351" s="522"/>
      <c r="L351" s="942"/>
      <c r="M351" s="943"/>
    </row>
    <row r="352" spans="1:13" ht="16.5" customHeight="1">
      <c r="A352" s="560">
        <v>343</v>
      </c>
      <c r="B352" s="518"/>
      <c r="C352" s="518"/>
      <c r="D352" s="519" t="s">
        <v>23</v>
      </c>
      <c r="E352" s="520" t="s">
        <v>1059</v>
      </c>
      <c r="F352" s="521" t="s">
        <v>2316</v>
      </c>
      <c r="G352" s="519" t="s">
        <v>1060</v>
      </c>
      <c r="H352" s="519" t="s">
        <v>1060</v>
      </c>
      <c r="I352" s="523" t="s">
        <v>11</v>
      </c>
      <c r="J352" s="524"/>
      <c r="K352" s="522"/>
      <c r="L352" s="942"/>
      <c r="M352" s="943"/>
    </row>
    <row r="353" spans="1:13" ht="16.5" customHeight="1">
      <c r="A353" s="560">
        <v>344</v>
      </c>
      <c r="B353" s="518"/>
      <c r="C353" s="518"/>
      <c r="D353" s="519" t="s">
        <v>23</v>
      </c>
      <c r="E353" s="520" t="s">
        <v>1059</v>
      </c>
      <c r="F353" s="521" t="s">
        <v>2317</v>
      </c>
      <c r="G353" s="519" t="s">
        <v>1060</v>
      </c>
      <c r="H353" s="519" t="s">
        <v>1060</v>
      </c>
      <c r="I353" s="523" t="s">
        <v>11</v>
      </c>
      <c r="J353" s="524"/>
      <c r="K353" s="522"/>
      <c r="L353" s="942"/>
      <c r="M353" s="943"/>
    </row>
    <row r="354" spans="1:13" ht="16.5" customHeight="1">
      <c r="A354" s="560">
        <v>345</v>
      </c>
      <c r="B354" s="518"/>
      <c r="C354" s="518"/>
      <c r="D354" s="519" t="s">
        <v>23</v>
      </c>
      <c r="E354" s="520" t="s">
        <v>1059</v>
      </c>
      <c r="F354" s="521" t="s">
        <v>1382</v>
      </c>
      <c r="G354" s="519" t="s">
        <v>1060</v>
      </c>
      <c r="H354" s="519" t="s">
        <v>1060</v>
      </c>
      <c r="I354" s="523" t="s">
        <v>11</v>
      </c>
      <c r="J354" s="524"/>
      <c r="K354" s="522"/>
      <c r="L354" s="942"/>
      <c r="M354" s="943"/>
    </row>
    <row r="355" spans="1:13" ht="16.5" customHeight="1">
      <c r="A355" s="560">
        <v>346</v>
      </c>
      <c r="B355" s="518"/>
      <c r="C355" s="518"/>
      <c r="D355" s="519" t="s">
        <v>23</v>
      </c>
      <c r="E355" s="520" t="s">
        <v>1059</v>
      </c>
      <c r="F355" s="521" t="s">
        <v>1463</v>
      </c>
      <c r="G355" s="519" t="s">
        <v>1060</v>
      </c>
      <c r="H355" s="519" t="s">
        <v>1060</v>
      </c>
      <c r="I355" s="523" t="s">
        <v>11</v>
      </c>
      <c r="J355" s="524"/>
      <c r="K355" s="522"/>
      <c r="L355" s="942"/>
      <c r="M355" s="943"/>
    </row>
    <row r="356" spans="1:13" ht="16.5" customHeight="1">
      <c r="A356" s="560">
        <v>347</v>
      </c>
      <c r="B356" s="518"/>
      <c r="C356" s="518"/>
      <c r="D356" s="519" t="s">
        <v>23</v>
      </c>
      <c r="E356" s="520" t="s">
        <v>1059</v>
      </c>
      <c r="F356" s="521" t="s">
        <v>1464</v>
      </c>
      <c r="G356" s="519" t="s">
        <v>1060</v>
      </c>
      <c r="H356" s="519" t="s">
        <v>1060</v>
      </c>
      <c r="I356" s="523" t="s">
        <v>11</v>
      </c>
      <c r="J356" s="524"/>
      <c r="K356" s="522"/>
      <c r="L356" s="942"/>
      <c r="M356" s="943"/>
    </row>
    <row r="357" spans="1:13" ht="16.5" customHeight="1">
      <c r="A357" s="560">
        <v>348</v>
      </c>
      <c r="B357" s="518"/>
      <c r="C357" s="518"/>
      <c r="D357" s="519" t="s">
        <v>23</v>
      </c>
      <c r="E357" s="520" t="s">
        <v>1059</v>
      </c>
      <c r="F357" s="521" t="s">
        <v>2318</v>
      </c>
      <c r="G357" s="519" t="s">
        <v>1060</v>
      </c>
      <c r="H357" s="519" t="s">
        <v>1060</v>
      </c>
      <c r="I357" s="523" t="s">
        <v>11</v>
      </c>
      <c r="J357" s="524"/>
      <c r="K357" s="522"/>
      <c r="L357" s="942" t="s">
        <v>2319</v>
      </c>
      <c r="M357" s="944" t="s">
        <v>1488</v>
      </c>
    </row>
    <row r="358" spans="1:13" ht="16.5" customHeight="1">
      <c r="A358" s="560">
        <v>349</v>
      </c>
      <c r="B358" s="518"/>
      <c r="C358" s="518"/>
      <c r="D358" s="519" t="s">
        <v>23</v>
      </c>
      <c r="E358" s="520" t="s">
        <v>1059</v>
      </c>
      <c r="F358" s="521" t="s">
        <v>1486</v>
      </c>
      <c r="G358" s="519" t="s">
        <v>1062</v>
      </c>
      <c r="H358" s="519" t="s">
        <v>1062</v>
      </c>
      <c r="I358" s="523" t="s">
        <v>11</v>
      </c>
      <c r="J358" s="524"/>
      <c r="K358" s="522"/>
      <c r="L358" s="942"/>
      <c r="M358" s="944"/>
    </row>
    <row r="359" spans="1:13" ht="16.5" customHeight="1">
      <c r="A359" s="560">
        <v>350</v>
      </c>
      <c r="B359" s="518"/>
      <c r="C359" s="518"/>
      <c r="D359" s="519" t="s">
        <v>23</v>
      </c>
      <c r="E359" s="520" t="s">
        <v>1059</v>
      </c>
      <c r="F359" s="521" t="s">
        <v>2320</v>
      </c>
      <c r="G359" s="519" t="s">
        <v>1060</v>
      </c>
      <c r="H359" s="519" t="s">
        <v>1060</v>
      </c>
      <c r="I359" s="523" t="s">
        <v>11</v>
      </c>
      <c r="J359" s="524"/>
      <c r="K359" s="522"/>
      <c r="L359" s="942"/>
      <c r="M359" s="944" t="s">
        <v>2321</v>
      </c>
    </row>
    <row r="360" spans="1:13" ht="16.5" customHeight="1">
      <c r="A360" s="560">
        <v>351</v>
      </c>
      <c r="B360" s="518"/>
      <c r="C360" s="518"/>
      <c r="D360" s="519" t="s">
        <v>23</v>
      </c>
      <c r="E360" s="520" t="s">
        <v>1059</v>
      </c>
      <c r="F360" s="521" t="s">
        <v>1487</v>
      </c>
      <c r="G360" s="519" t="s">
        <v>1062</v>
      </c>
      <c r="H360" s="519" t="s">
        <v>1062</v>
      </c>
      <c r="I360" s="523" t="s">
        <v>11</v>
      </c>
      <c r="J360" s="524"/>
      <c r="K360" s="522"/>
      <c r="L360" s="942"/>
      <c r="M360" s="944"/>
    </row>
    <row r="361" spans="1:13" ht="16.5" customHeight="1">
      <c r="A361" s="560">
        <v>352</v>
      </c>
      <c r="B361" s="518"/>
      <c r="C361" s="518"/>
      <c r="D361" s="519" t="s">
        <v>23</v>
      </c>
      <c r="E361" s="520" t="s">
        <v>207</v>
      </c>
      <c r="F361" s="521" t="s">
        <v>1063</v>
      </c>
      <c r="G361" s="519" t="s">
        <v>445</v>
      </c>
      <c r="H361" s="519" t="s">
        <v>445</v>
      </c>
      <c r="I361" s="523" t="s">
        <v>11</v>
      </c>
      <c r="J361" s="524"/>
      <c r="K361" s="522"/>
      <c r="L361" s="527" t="s">
        <v>1404</v>
      </c>
      <c r="M361" s="565"/>
    </row>
    <row r="362" spans="1:13" ht="16.5" customHeight="1">
      <c r="A362" s="560">
        <v>353</v>
      </c>
      <c r="B362" s="518"/>
      <c r="C362" s="518"/>
      <c r="D362" s="519" t="s">
        <v>23</v>
      </c>
      <c r="E362" s="520" t="s">
        <v>207</v>
      </c>
      <c r="F362" s="521" t="s">
        <v>1064</v>
      </c>
      <c r="G362" s="519" t="s">
        <v>446</v>
      </c>
      <c r="H362" s="519" t="s">
        <v>446</v>
      </c>
      <c r="I362" s="523" t="s">
        <v>11</v>
      </c>
      <c r="J362" s="524"/>
      <c r="K362" s="522"/>
      <c r="L362" s="527" t="s">
        <v>1190</v>
      </c>
      <c r="M362" s="565"/>
    </row>
    <row r="363" spans="1:13" ht="16.5" customHeight="1">
      <c r="A363" s="560">
        <v>354</v>
      </c>
      <c r="B363" s="518"/>
      <c r="C363" s="518"/>
      <c r="D363" s="519" t="s">
        <v>23</v>
      </c>
      <c r="E363" s="520" t="s">
        <v>1056</v>
      </c>
      <c r="F363" s="521" t="s">
        <v>2323</v>
      </c>
      <c r="G363" s="522"/>
      <c r="H363" s="522"/>
      <c r="I363" s="523" t="s">
        <v>11</v>
      </c>
      <c r="J363" s="524"/>
      <c r="K363" s="522"/>
      <c r="L363" s="686" t="s">
        <v>3176</v>
      </c>
      <c r="M363" s="565"/>
    </row>
    <row r="364" spans="1:13" ht="16.5" customHeight="1" thickBot="1">
      <c r="A364" s="560">
        <v>355</v>
      </c>
      <c r="B364" s="580"/>
      <c r="C364" s="580"/>
      <c r="D364" s="581" t="s">
        <v>23</v>
      </c>
      <c r="E364" s="582" t="s">
        <v>188</v>
      </c>
      <c r="F364" s="583" t="s">
        <v>1210</v>
      </c>
      <c r="G364" s="584"/>
      <c r="H364" s="584"/>
      <c r="I364" s="585" t="s">
        <v>11</v>
      </c>
      <c r="J364" s="586"/>
      <c r="K364" s="584"/>
      <c r="L364" s="587" t="s">
        <v>1065</v>
      </c>
      <c r="M364" s="588"/>
    </row>
  </sheetData>
  <mergeCells count="20">
    <mergeCell ref="L27:L34"/>
    <mergeCell ref="E1:F8"/>
    <mergeCell ref="H1:H8"/>
    <mergeCell ref="L309:L313"/>
    <mergeCell ref="L52:L56"/>
    <mergeCell ref="L57:L87"/>
    <mergeCell ref="L89:L126"/>
    <mergeCell ref="L282:L289"/>
    <mergeCell ref="M89:M126"/>
    <mergeCell ref="L132:L163"/>
    <mergeCell ref="L173:L206"/>
    <mergeCell ref="L209:L235"/>
    <mergeCell ref="L237:L238"/>
    <mergeCell ref="M324:M337"/>
    <mergeCell ref="L340:L341"/>
    <mergeCell ref="L342:L356"/>
    <mergeCell ref="M342:M356"/>
    <mergeCell ref="L357:L360"/>
    <mergeCell ref="M357:M358"/>
    <mergeCell ref="M359:M360"/>
  </mergeCells>
  <phoneticPr fontId="23" type="noConversion"/>
  <hyperlinks>
    <hyperlink ref="F53" r:id="rId1" xr:uid="{00000000-0004-0000-0800-000000000000}"/>
    <hyperlink ref="F54" r:id="rId2" xr:uid="{00000000-0004-0000-0800-000001000000}"/>
    <hyperlink ref="F55" r:id="rId3" xr:uid="{00000000-0004-0000-0800-000002000000}"/>
    <hyperlink ref="F56" r:id="rId4" xr:uid="{00000000-0004-0000-0800-000003000000}"/>
    <hyperlink ref="F87" r:id="rId5" xr:uid="{00000000-0004-0000-0800-000004000000}"/>
    <hyperlink ref="F129" r:id="rId6" xr:uid="{00000000-0004-0000-0800-000005000000}"/>
    <hyperlink ref="F131" r:id="rId7" xr:uid="{00000000-0004-0000-0800-000006000000}"/>
    <hyperlink ref="F210" r:id="rId8" xr:uid="{00000000-0004-0000-0800-000007000000}"/>
    <hyperlink ref="F211" r:id="rId9" xr:uid="{00000000-0004-0000-0800-000008000000}"/>
    <hyperlink ref="F212" r:id="rId10" xr:uid="{00000000-0004-0000-0800-000009000000}"/>
    <hyperlink ref="F213" r:id="rId11" xr:uid="{00000000-0004-0000-0800-00000A000000}"/>
    <hyperlink ref="F214" r:id="rId12" xr:uid="{00000000-0004-0000-0800-00000B000000}"/>
    <hyperlink ref="F215" r:id="rId13" xr:uid="{00000000-0004-0000-0800-00000C000000}"/>
    <hyperlink ref="F216" r:id="rId14" xr:uid="{00000000-0004-0000-0800-00000D000000}"/>
    <hyperlink ref="F217" r:id="rId15" xr:uid="{00000000-0004-0000-0800-00000E000000}"/>
    <hyperlink ref="F218" r:id="rId16" xr:uid="{00000000-0004-0000-0800-00000F000000}"/>
    <hyperlink ref="F219" r:id="rId17" xr:uid="{00000000-0004-0000-0800-000010000000}"/>
    <hyperlink ref="F220" r:id="rId18" xr:uid="{00000000-0004-0000-0800-000011000000}"/>
    <hyperlink ref="F221" r:id="rId19" xr:uid="{00000000-0004-0000-0800-000012000000}"/>
    <hyperlink ref="F222" r:id="rId20" xr:uid="{00000000-0004-0000-0800-000013000000}"/>
    <hyperlink ref="F223" r:id="rId21" xr:uid="{00000000-0004-0000-0800-000014000000}"/>
    <hyperlink ref="F224" r:id="rId22" xr:uid="{00000000-0004-0000-0800-000015000000}"/>
    <hyperlink ref="F225" r:id="rId23" xr:uid="{00000000-0004-0000-0800-000016000000}"/>
    <hyperlink ref="F226" r:id="rId24" xr:uid="{00000000-0004-0000-0800-000017000000}"/>
    <hyperlink ref="F227" r:id="rId25" xr:uid="{00000000-0004-0000-0800-000018000000}"/>
    <hyperlink ref="F228" r:id="rId26" xr:uid="{00000000-0004-0000-0800-000019000000}"/>
    <hyperlink ref="F229" r:id="rId27" xr:uid="{00000000-0004-0000-0800-00001A000000}"/>
    <hyperlink ref="F230" r:id="rId28" xr:uid="{00000000-0004-0000-0800-00001B000000}"/>
    <hyperlink ref="F231" r:id="rId29" xr:uid="{00000000-0004-0000-0800-00001C000000}"/>
    <hyperlink ref="F232" r:id="rId30" xr:uid="{00000000-0004-0000-0800-00001D000000}"/>
    <hyperlink ref="F233" r:id="rId31" xr:uid="{00000000-0004-0000-0800-00001E000000}"/>
    <hyperlink ref="F234" r:id="rId32" xr:uid="{00000000-0004-0000-0800-00001F000000}"/>
    <hyperlink ref="F235" r:id="rId33" xr:uid="{00000000-0004-0000-0800-000020000000}"/>
    <hyperlink ref="F300" r:id="rId34" xr:uid="{00000000-0004-0000-0800-000021000000}"/>
    <hyperlink ref="F301" r:id="rId35" xr:uid="{00000000-0004-0000-0800-000022000000}"/>
    <hyperlink ref="F343" r:id="rId36" xr:uid="{00000000-0004-0000-0800-000023000000}"/>
    <hyperlink ref="F352" r:id="rId37" xr:uid="{00000000-0004-0000-0800-000024000000}"/>
    <hyperlink ref="F357" r:id="rId38" xr:uid="{00000000-0004-0000-0800-000025000000}"/>
    <hyperlink ref="F358" r:id="rId39" xr:uid="{00000000-0004-0000-0800-000026000000}"/>
    <hyperlink ref="F344:F350" r:id="rId40" display="Temperature_TDEV1@Sera" xr:uid="{00000000-0004-0000-0800-000027000000}"/>
    <hyperlink ref="F353:F356" r:id="rId41" display="Temperature_TDEV1@SIMETRA" xr:uid="{00000000-0004-0000-0800-000028000000}"/>
    <hyperlink ref="F342" r:id="rId42" xr:uid="{00000000-0004-0000-0800-000029000000}"/>
    <hyperlink ref="F351" r:id="rId43" xr:uid="{00000000-0004-0000-0800-00002A000000}"/>
    <hyperlink ref="F359" r:id="rId44" xr:uid="{00000000-0004-0000-0800-00002B000000}"/>
    <hyperlink ref="F360" r:id="rId45" xr:uid="{00000000-0004-0000-0800-00002C000000}"/>
    <hyperlink ref="F160" r:id="rId46" display="Juliet_NVM_Revision" xr:uid="{00000000-0004-0000-0800-00002D000000}"/>
    <hyperlink ref="F161" r:id="rId47" display="Juliet_Project" xr:uid="{00000000-0004-0000-0800-00002E000000}"/>
    <hyperlink ref="F162" r:id="rId48" display="Juliet_Project_Version" xr:uid="{00000000-0004-0000-0800-00002F000000}"/>
    <hyperlink ref="F163" r:id="rId49" display="Juliet_Plant" xr:uid="{00000000-0004-0000-0800-000030000000}"/>
    <hyperlink ref="F58" r:id="rId50" xr:uid="{00000000-0004-0000-0800-000031000000}"/>
    <hyperlink ref="F59" r:id="rId51" xr:uid="{00000000-0004-0000-0800-000032000000}"/>
    <hyperlink ref="F60" r:id="rId52" xr:uid="{00000000-0004-0000-0800-000033000000}"/>
    <hyperlink ref="F70" r:id="rId53" xr:uid="{00000000-0004-0000-0800-000034000000}"/>
    <hyperlink ref="F72" r:id="rId54" xr:uid="{00000000-0004-0000-0800-000035000000}"/>
    <hyperlink ref="F71" r:id="rId55" xr:uid="{00000000-0004-0000-0800-000036000000}"/>
    <hyperlink ref="F61" r:id="rId56" xr:uid="{00000000-0004-0000-0800-000037000000}"/>
    <hyperlink ref="F63" r:id="rId57" display="Front_Camera_IRCF_Revision" xr:uid="{00000000-0004-0000-0800-000038000000}"/>
    <hyperlink ref="F62" r:id="rId58" xr:uid="{00000000-0004-0000-0800-000039000000}"/>
    <hyperlink ref="F64" r:id="rId59" xr:uid="{00000000-0004-0000-0800-00003A000000}"/>
    <hyperlink ref="F66" r:id="rId60" xr:uid="{00000000-0004-0000-0800-00003B000000}"/>
    <hyperlink ref="F65" r:id="rId61" xr:uid="{00000000-0004-0000-0800-00003C000000}"/>
    <hyperlink ref="F67" r:id="rId62" xr:uid="{00000000-0004-0000-0800-00003D000000}"/>
    <hyperlink ref="F68" r:id="rId63" xr:uid="{00000000-0004-0000-0800-00003E000000}"/>
    <hyperlink ref="F69" r:id="rId64" xr:uid="{00000000-0004-0000-0800-00003F000000}"/>
    <hyperlink ref="F73" r:id="rId65" xr:uid="{00000000-0004-0000-0800-000040000000}"/>
    <hyperlink ref="F74" r:id="rId66" xr:uid="{00000000-0004-0000-0800-000041000000}"/>
    <hyperlink ref="F75" r:id="rId67" xr:uid="{00000000-0004-0000-0800-000042000000}"/>
    <hyperlink ref="F77" r:id="rId68" xr:uid="{00000000-0004-0000-0800-000043000000}"/>
    <hyperlink ref="F78" r:id="rId69" xr:uid="{00000000-0004-0000-0800-000044000000}"/>
    <hyperlink ref="F79" r:id="rId70" xr:uid="{00000000-0004-0000-0800-000045000000}"/>
    <hyperlink ref="F80" r:id="rId71" xr:uid="{00000000-0004-0000-0800-000046000000}"/>
    <hyperlink ref="F76" r:id="rId72" display="Front_Camera_Stiffener_Vendor" xr:uid="{00000000-0004-0000-0800-000047000000}"/>
    <hyperlink ref="F57" r:id="rId73" display="Front_Camera_NVM_Revision" xr:uid="{00000000-0004-0000-0800-000048000000}"/>
  </hyperlinks>
  <pageMargins left="0.69930599999999998" right="0.69930599999999998" top="0.75" bottom="0.75" header="0.3" footer="0.3"/>
  <pageSetup orientation="portrait" r:id="rId7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Change List</vt:lpstr>
      <vt:lpstr>CG-QT</vt:lpstr>
      <vt:lpstr>QT0a</vt:lpstr>
      <vt:lpstr>USBC Test</vt:lpstr>
      <vt:lpstr>USBC POR </vt:lpstr>
      <vt:lpstr>USBC DOE1</vt:lpstr>
      <vt:lpstr>USBC DOE2</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2020-10-24T01:36:34Z</dcterms:modified>
</cp:coreProperties>
</file>