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evaluación" sheetId="2" r:id="rId5"/>
    <sheet state="visible" name="historias" sheetId="3" r:id="rId6"/>
  </sheets>
  <definedNames>
    <definedName hidden="1" localSheetId="2" name="_xlnm._FilterDatabase">historias!$A$1:$K$81</definedName>
  </definedNames>
  <calcPr/>
  <extLst>
    <ext uri="GoogleSheetsCustomDataVersion1">
      <go:sheetsCustomData xmlns:go="http://customooxmlschemas.google.com/" r:id="rId7" roundtripDataSignature="AMtx7mhdZeMEQReLIv6CdY9XzTLkLPDNgg=="/>
    </ext>
  </extLst>
</workbook>
</file>

<file path=xl/comments1.xml><?xml version="1.0" encoding="utf-8"?>
<comments xmlns:r="http://schemas.openxmlformats.org/officeDocument/2006/relationships" xmlns="http://schemas.openxmlformats.org/spreadsheetml/2006/main">
  <authors>
    <author/>
  </authors>
  <commentList>
    <comment authorId="0" ref="A24">
      <text>
        <t xml:space="preserve">======
ID#AAAAYjr4Lv4
    (2022-04-26 01:58:41)
validación de módulos por responsable</t>
      </text>
    </comment>
  </commentList>
  <extLst>
    <ext uri="GoogleSheetsCustomDataVersion1">
      <go:sheetsCustomData xmlns:go="http://customooxmlschemas.google.com/" r:id="rId1" roundtripDataSignature="AMtx7mj4NIfx8ym308Md5pRr6HeVUqLYkw=="/>
    </ext>
  </extLst>
</comments>
</file>

<file path=xl/comments2.xml><?xml version="1.0" encoding="utf-8"?>
<comments xmlns:r="http://schemas.openxmlformats.org/officeDocument/2006/relationships" xmlns="http://schemas.openxmlformats.org/spreadsheetml/2006/main">
  <authors>
    <author/>
  </authors>
  <commentList>
    <comment authorId="0" ref="E1">
      <text>
        <t xml:space="preserve">======
ID#AAAAYjr4LwA
Fibonacci    (2022-04-26 01:58:41)
0.5
1
2
3
5
8
13</t>
      </text>
    </comment>
    <comment authorId="0" ref="J1">
      <text>
        <t xml:space="preserve">======
ID#AAAAYjr4Lv8
Calificación    (2022-04-26 01:58:41)
0 (vacío)=Incompleto
1 En progreso
2 Por corregir
3 Por mejorar
4 Realizado
También:
0 muy baja calificación
4 muy alta calificación</t>
      </text>
    </comment>
  </commentList>
  <extLst>
    <ext uri="GoogleSheetsCustomDataVersion1">
      <go:sheetsCustomData xmlns:go="http://customooxmlschemas.google.com/" r:id="rId1" roundtripDataSignature="AMtx7mhKmO5H98QYWwDjrR79aFeDHgjqnw=="/>
    </ext>
  </extLst>
</comments>
</file>

<file path=xl/sharedStrings.xml><?xml version="1.0" encoding="utf-8"?>
<sst xmlns="http://schemas.openxmlformats.org/spreadsheetml/2006/main" count="313" uniqueCount="203">
  <si>
    <t>Proyecto final</t>
  </si>
  <si>
    <t>Plataforma para Citas Médicas</t>
  </si>
  <si>
    <t xml:space="preserve">medicos independientes </t>
  </si>
  <si>
    <t xml:space="preserve">recomendación; postgresql/ oracle/heroku - https://www.postgresql.org/ </t>
  </si>
  <si>
    <t>https://www.heroku.com/</t>
  </si>
  <si>
    <t>Integrantes</t>
  </si>
  <si>
    <t>integrantes:</t>
  </si>
  <si>
    <t>personas por equipo</t>
  </si>
  <si>
    <t>grupos</t>
  </si>
  <si>
    <t>total</t>
  </si>
  <si>
    <t>dif</t>
  </si>
  <si>
    <t>H</t>
  </si>
  <si>
    <t>jbrcaballero y edjahevs94</t>
  </si>
  <si>
    <t>Instrucciones</t>
  </si>
  <si>
    <t>Elaborar sketches (baja fidelidad) de las historias de usuario</t>
  </si>
  <si>
    <t>Por ejemplo:</t>
  </si>
  <si>
    <t>a.</t>
  </si>
  <si>
    <t>Está bien si uno aplica para una o más historias</t>
  </si>
  <si>
    <t>sketch</t>
  </si>
  <si>
    <t>diagrama de base de datos</t>
  </si>
  <si>
    <t>Google Sheet con distribución adecuada</t>
  </si>
  <si>
    <t>b.</t>
  </si>
  <si>
    <t>Deben mostrarse de manera secuencial a las historias de usuario</t>
  </si>
  <si>
    <t>c.</t>
  </si>
  <si>
    <t>Indicar en cada sketch a qué historia(s) aplica(n)</t>
  </si>
  <si>
    <t>Elaborar el modelo de base de datos</t>
  </si>
  <si>
    <t>Distribuir las historias de usuario equitativamente entre los integrantes.</t>
  </si>
  <si>
    <r>
      <rPr>
        <rFont val="Arial"/>
        <color rgb="FF000000"/>
        <sz val="10.0"/>
        <u/>
      </rPr>
      <t xml:space="preserve">Usar este archivo en </t>
    </r>
    <r>
      <rPr>
        <rFont val="Arial"/>
        <color rgb="FF1155CC"/>
        <sz val="10.0"/>
        <u/>
      </rPr>
      <t>Google Sheet</t>
    </r>
    <r>
      <rPr>
        <rFont val="Arial"/>
        <color rgb="FF000000"/>
        <sz val="10.0"/>
        <u/>
      </rPr>
      <t xml:space="preserve"> como base.</t>
    </r>
  </si>
  <si>
    <r>
      <rPr>
        <rFont val="Arial"/>
        <color theme="1"/>
        <sz val="10.0"/>
      </rPr>
      <t xml:space="preserve">No confundir </t>
    </r>
    <r>
      <rPr>
        <rFont val="Arial"/>
        <color theme="1"/>
        <sz val="10.0"/>
        <u/>
      </rPr>
      <t>suma de esfuerzo asignado</t>
    </r>
    <r>
      <rPr>
        <rFont val="Arial"/>
        <color theme="1"/>
        <sz val="10.0"/>
      </rPr>
      <t xml:space="preserve"> con </t>
    </r>
    <r>
      <rPr>
        <rFont val="Arial"/>
        <color theme="1"/>
        <sz val="10.0"/>
        <u/>
      </rPr>
      <t>cantidad de historias asignadas</t>
    </r>
  </si>
  <si>
    <r>
      <rPr>
        <rFont val="Arial"/>
        <color theme="1"/>
        <sz val="10.0"/>
      </rPr>
      <t xml:space="preserve">No aplica para las historias con responsable </t>
    </r>
    <r>
      <rPr>
        <rFont val="Arial"/>
        <i/>
        <color theme="1"/>
        <sz val="10.0"/>
      </rPr>
      <t>Todos</t>
    </r>
    <r>
      <rPr>
        <rFont val="Arial"/>
        <color theme="1"/>
        <sz val="10.0"/>
      </rPr>
      <t>.</t>
    </r>
  </si>
  <si>
    <r>
      <rPr>
        <rFont val="Arial"/>
        <color theme="1"/>
        <sz val="10.0"/>
      </rPr>
      <t xml:space="preserve">Un responsable debe hacer todas las historias de </t>
    </r>
    <r>
      <rPr>
        <rFont val="Arial"/>
        <b/>
        <i/>
        <color theme="1"/>
        <sz val="10.0"/>
      </rPr>
      <t xml:space="preserve">máximo </t>
    </r>
    <r>
      <rPr>
        <rFont val="Arial"/>
        <b/>
        <color theme="1"/>
        <sz val="10.0"/>
      </rPr>
      <t>dos módulos</t>
    </r>
  </si>
  <si>
    <t>La nota individual están en función del puntaje por cada historia asignada</t>
  </si>
  <si>
    <t>Completar con el nombre y apellido del alumno</t>
  </si>
  <si>
    <t>Crear un repositorio en GitHub y compartirlo a los profesores.</t>
  </si>
  <si>
    <t>repositorio en GitHub</t>
  </si>
  <si>
    <t>Ese repositorio deberá tener los commits del proyecto.</t>
  </si>
  <si>
    <t>Los usuarios deben estar con sus nombres completos en su perfil.</t>
  </si>
  <si>
    <t>Enviar a los profesores para validar. La siguiente semana a más tardar.</t>
  </si>
  <si>
    <t>los sketches</t>
  </si>
  <si>
    <r>
      <rPr>
        <rFont val="Arial"/>
        <color theme="1"/>
        <sz val="10.0"/>
      </rPr>
      <t>el diagrama de base de datos /</t>
    </r>
    <r>
      <rPr>
        <rFont val="Arial"/>
        <color rgb="FFFF0000"/>
        <sz val="10.0"/>
      </rPr>
      <t xml:space="preserve"> de frente al modelo relacional</t>
    </r>
  </si>
  <si>
    <t>la distribución adecuada de las historias</t>
  </si>
  <si>
    <t>d.</t>
  </si>
  <si>
    <t>Completar el trabajo comunincando por correo el avance del trabajo.</t>
  </si>
  <si>
    <t xml:space="preserve">Enviar a) sketches, b) diagrama de datos, c) distribución de responsables, y d) el código fuente </t>
  </si>
  <si>
    <t>por BlackBoard y a tiempo</t>
  </si>
  <si>
    <t>Evaluación</t>
  </si>
  <si>
    <t xml:space="preserve">La nota individual depende del esfuerzo y la calificación (puntaje) </t>
  </si>
  <si>
    <t>Por ejemplo</t>
  </si>
  <si>
    <t>de cada historia asignada</t>
  </si>
  <si>
    <t>historias</t>
  </si>
  <si>
    <r>
      <rPr>
        <rFont val="Arial"/>
        <color theme="1"/>
        <sz val="10.0"/>
      </rPr>
      <t xml:space="preserve">En la hoja </t>
    </r>
    <r>
      <rPr>
        <rFont val="Arial"/>
        <color theme="1"/>
        <sz val="10.0"/>
        <u/>
      </rPr>
      <t>historias</t>
    </r>
    <r>
      <rPr>
        <rFont val="Arial"/>
        <color theme="1"/>
        <sz val="10.0"/>
      </rPr>
      <t xml:space="preserve"> columna </t>
    </r>
    <r>
      <rPr>
        <rFont val="Arial"/>
        <b/>
        <color theme="1"/>
        <sz val="10.0"/>
      </rPr>
      <t>F</t>
    </r>
    <r>
      <rPr>
        <rFont val="Arial"/>
        <color theme="1"/>
        <sz val="10.0"/>
      </rPr>
      <t xml:space="preserve"> (responsable) se debe asignar los responsables </t>
    </r>
  </si>
  <si>
    <t>de manera equitativa</t>
  </si>
  <si>
    <r>
      <rPr>
        <rFont val="Arial"/>
        <color theme="1"/>
        <sz val="10.0"/>
      </rPr>
      <t xml:space="preserve">La calificación se hace en cada historia en la columna </t>
    </r>
    <r>
      <rPr>
        <rFont val="Arial"/>
        <b/>
        <color theme="1"/>
        <sz val="10.0"/>
      </rPr>
      <t>J</t>
    </r>
    <r>
      <rPr>
        <rFont val="Arial"/>
        <color theme="1"/>
        <sz val="10.0"/>
      </rPr>
      <t xml:space="preserve"> (puntaje).</t>
    </r>
  </si>
  <si>
    <t>La calificación va del 0 al 4 donde 0 es muy baja calificación y 4 es muy alta</t>
  </si>
  <si>
    <t>La calificación se pondera con el esfuerzo asignado. Para ello, se usará la hoja evaluación</t>
  </si>
  <si>
    <r>
      <rPr>
        <rFont val="Arial"/>
        <color rgb="FF000000"/>
        <sz val="10.0"/>
      </rPr>
      <t xml:space="preserve">En la hoja </t>
    </r>
    <r>
      <rPr>
        <rFont val="Arial"/>
        <color rgb="FF000000"/>
        <sz val="10.0"/>
        <u/>
      </rPr>
      <t>evaluación</t>
    </r>
    <r>
      <rPr>
        <rFont val="Arial"/>
        <color rgb="FF000000"/>
        <sz val="10.0"/>
      </rPr>
      <t>, las celdas de color amarilllo deben ser completadas con</t>
    </r>
  </si>
  <si>
    <t>nombre y apellido del estudiante</t>
  </si>
  <si>
    <t>En la fila 25 a la 31 se muestra el resumen de lo asignado por cada responsable</t>
  </si>
  <si>
    <t>evaluación</t>
  </si>
  <si>
    <t xml:space="preserve">En caso no se complete el puntaje mínimo por estudiante, </t>
  </si>
  <si>
    <t>se distribuirá aleatoria y equitativamente las historias faltantes.</t>
  </si>
  <si>
    <t>Se descontará puntos proporcionales a lo que se debió haber asignado</t>
  </si>
  <si>
    <t>Las historias faltantes si se han sido asignadas adecuadamente no deben ser impedimento</t>
  </si>
  <si>
    <t>para completar y presentar las historias que sí fueron asignadas</t>
  </si>
  <si>
    <t>Enunciado</t>
  </si>
  <si>
    <t>Plataforma para Citas médicas.</t>
  </si>
  <si>
    <t>Se asume que las transferencias reales ocurren fuera de la plataforma.</t>
  </si>
  <si>
    <t>Referencias</t>
  </si>
  <si>
    <t>Citas médicas</t>
  </si>
  <si>
    <t>https://www.doctoralia.pe/</t>
  </si>
  <si>
    <t>https://www.lemonaidhealth.com/</t>
  </si>
  <si>
    <t>Sketch</t>
  </si>
  <si>
    <t>https://www.webuters.com/whats-the-difference-between-a-wireframe-mock-up-and-prototype</t>
  </si>
  <si>
    <t>EVALUACIÓN</t>
  </si>
  <si>
    <t>MEDICO</t>
  </si>
  <si>
    <t>PACIENTE</t>
  </si>
  <si>
    <t>Sin Módulos</t>
  </si>
  <si>
    <t>Módulos</t>
  </si>
  <si>
    <t>Historias</t>
  </si>
  <si>
    <t>Prom. módulos/responsables</t>
  </si>
  <si>
    <t>Calificaciones (puntaje)</t>
  </si>
  <si>
    <t>Hrs.</t>
  </si>
  <si>
    <t>Esfuerzo</t>
  </si>
  <si>
    <t>Trabajo en equipo</t>
  </si>
  <si>
    <t>Responsable</t>
  </si>
  <si>
    <t>Real</t>
  </si>
  <si>
    <t>asignado</t>
  </si>
  <si>
    <t>muy baja</t>
  </si>
  <si>
    <t>baja</t>
  </si>
  <si>
    <t>regular</t>
  </si>
  <si>
    <t>alta</t>
  </si>
  <si>
    <t>muy alta</t>
  </si>
  <si>
    <t>TOTAL</t>
  </si>
  <si>
    <t>Cumplimiento</t>
  </si>
  <si>
    <t>No cumplió (0)</t>
  </si>
  <si>
    <t>Cumplió (4)</t>
  </si>
  <si>
    <t>Responsables</t>
  </si>
  <si>
    <t>Calidad del trabajo</t>
  </si>
  <si>
    <t>Descuentos</t>
  </si>
  <si>
    <t>Mínimo por responsable</t>
  </si>
  <si>
    <t>Incompleto</t>
  </si>
  <si>
    <t>En progreso</t>
  </si>
  <si>
    <t>Por corregir</t>
  </si>
  <si>
    <t>Por mejorar</t>
  </si>
  <si>
    <t>Realizado</t>
  </si>
  <si>
    <t>Asignación</t>
  </si>
  <si>
    <t>Autoría</t>
  </si>
  <si>
    <t>Todos</t>
  </si>
  <si>
    <t>Resultado</t>
  </si>
  <si>
    <t>RÚBRICA</t>
  </si>
  <si>
    <t>Excelente</t>
  </si>
  <si>
    <t>Bueno</t>
  </si>
  <si>
    <t>Regular</t>
  </si>
  <si>
    <t>Deficiente</t>
  </si>
  <si>
    <t>Criterios</t>
  </si>
  <si>
    <t>Trabajaron muy bien en equipo</t>
  </si>
  <si>
    <t>Trabajaron bien en equipo</t>
  </si>
  <si>
    <t>Trabajaron más o menos en equipo</t>
  </si>
  <si>
    <t>Trabajaron mal en equipo</t>
  </si>
  <si>
    <t>Trabajaron muy mal en equipo</t>
  </si>
  <si>
    <t>NOTA</t>
  </si>
  <si>
    <t>Fórmula para parte individual de la nota</t>
  </si>
  <si>
    <t>Cumplimiento =</t>
  </si>
  <si>
    <t>Calidad del trabajo =</t>
  </si>
  <si>
    <t>suma de esfuerzo realizado x 4</t>
  </si>
  <si>
    <t>suma producto del esfuerzo realizado por la calificación</t>
  </si>
  <si>
    <t>suma de esfuerzo asignado</t>
  </si>
  <si>
    <t>Fórmula para parte grupal de la nota</t>
  </si>
  <si>
    <t>Trabajo en equipo =</t>
  </si>
  <si>
    <t>suma de esfuerzo asignado por Todos</t>
  </si>
  <si>
    <t>Participación =</t>
  </si>
  <si>
    <t>Fórmula para nota</t>
  </si>
  <si>
    <t>Nota</t>
  </si>
  <si>
    <t>=</t>
  </si>
  <si>
    <t>( Cumplimiento X 0.5  +  Calidad de trabajo X 0.3  +  Trabajo en equipo x 0.2 ) X 20</t>
  </si>
  <si>
    <t>Nota final</t>
  </si>
  <si>
    <t>Nota - puntos negativos por no autoría o incorrecta distribución</t>
  </si>
  <si>
    <t>Calidad</t>
  </si>
  <si>
    <r>
      <rPr>
        <rFont val="Arial"/>
        <b/>
        <color theme="1"/>
        <sz val="10.0"/>
      </rPr>
      <t xml:space="preserve">Puntos negativos 
</t>
    </r>
    <r>
      <rPr>
        <rFont val="Arial"/>
        <b/>
        <color theme="1"/>
        <sz val="6.0"/>
      </rPr>
      <t>por no autoría o 
incorrecta asignación</t>
    </r>
    <r>
      <rPr>
        <rFont val="Arial"/>
        <b/>
        <color theme="1"/>
        <sz val="10.0"/>
      </rPr>
      <t>*</t>
    </r>
  </si>
  <si>
    <t>-</t>
  </si>
  <si>
    <t>* Los puntos negativos por no autoría se asignan cuando el responsable no puede sustentar fehacientemente la autoría del trabajo realizado.
   También cuando el responsable debió haber sido asignado a un mínimo de puntos pero está por debajo de ese valor.</t>
  </si>
  <si>
    <t>p</t>
  </si>
  <si>
    <t>Módulo</t>
  </si>
  <si>
    <t>Usuario</t>
  </si>
  <si>
    <t>Historia de usuario</t>
  </si>
  <si>
    <t>Hrs. Real</t>
  </si>
  <si>
    <r>
      <rPr>
        <rFont val="Arial"/>
        <b/>
        <color theme="1"/>
        <sz val="8.0"/>
      </rPr>
      <t xml:space="preserve">Status </t>
    </r>
    <r>
      <rPr>
        <rFont val="Arial"/>
        <b/>
        <color theme="1"/>
        <sz val="10.0"/>
      </rPr>
      <t>A</t>
    </r>
  </si>
  <si>
    <r>
      <rPr>
        <rFont val="Arial"/>
        <b/>
        <color theme="1"/>
        <sz val="8.0"/>
      </rPr>
      <t xml:space="preserve">Status </t>
    </r>
    <r>
      <rPr>
        <rFont val="Arial"/>
        <b/>
        <color theme="1"/>
        <sz val="10.0"/>
      </rPr>
      <t>B</t>
    </r>
  </si>
  <si>
    <t>Puntaje</t>
  </si>
  <si>
    <t>Observación</t>
  </si>
  <si>
    <r>
      <rPr>
        <rFont val="Arial"/>
        <color theme="1"/>
        <sz val="10.0"/>
      </rPr>
      <t xml:space="preserve">El equipo cumple con las </t>
    </r>
    <r>
      <rPr>
        <rFont val="Arial"/>
        <color theme="1"/>
        <sz val="10.0"/>
        <u/>
      </rPr>
      <t>instrucciones</t>
    </r>
    <r>
      <rPr>
        <rFont val="Arial"/>
        <color theme="1"/>
        <sz val="10.0"/>
      </rPr>
      <t>: (a) sketches, b) diagrama de base de datos, c) distribución adecuada en Google Sheet, d) repositorio en GitHub</t>
    </r>
  </si>
  <si>
    <t>GitHub: Se usa para verificar la autoría de las historias</t>
  </si>
  <si>
    <r>
      <rPr>
        <rFont val="Arial"/>
        <color theme="1"/>
        <sz val="10.0"/>
      </rPr>
      <t xml:space="preserve">el html no debe contener etiquetas style y 
el código JS debe ser </t>
    </r>
    <r>
      <rPr>
        <rFont val="Arial"/>
        <color theme="1"/>
        <sz val="10.0"/>
        <u/>
      </rPr>
      <t>no obstrusivo</t>
    </r>
  </si>
  <si>
    <t>esto se verificará en todas las historias. Se descontará un punto por cada historia que no cumpla.
No aplica para JSX</t>
  </si>
  <si>
    <r>
      <rPr>
        <rFont val="Arial"/>
        <color theme="1"/>
        <sz val="10.0"/>
        <u/>
      </rPr>
      <t>Sorpréndannos</t>
    </r>
    <r>
      <rPr>
        <rFont val="Arial"/>
        <color theme="1"/>
        <sz val="10.0"/>
      </rPr>
      <t>: una funcionalidad (pantalla) sorpresa que demuestren esfuerzo realizado</t>
    </r>
  </si>
  <si>
    <r>
      <rPr>
        <rFont val="Arial"/>
        <color theme="1"/>
        <sz val="10.0"/>
      </rPr>
      <t xml:space="preserve">Debe ser </t>
    </r>
    <r>
      <rPr>
        <rFont val="Arial"/>
        <color theme="1"/>
        <sz val="10.0"/>
        <u/>
      </rPr>
      <t>responsive</t>
    </r>
    <r>
      <rPr>
        <rFont val="Arial"/>
        <color theme="1"/>
        <sz val="10.0"/>
      </rPr>
      <t xml:space="preserve"> pero para portrait en móviles.
Los textos deben apreciarse sin dificultad y 
el espacio disponible debe ser aprovechado</t>
    </r>
  </si>
  <si>
    <t>esto se verificará en todas las historias. Se descontará un punto por cada historia que no cumpla</t>
  </si>
  <si>
    <t>Médico</t>
  </si>
  <si>
    <t>Como medico debo poder registrarme como usuario de tipo especilista en la aplicación. Como parte de los datos de registro debe de encontrarse un correo, una contraseña, el nombre completo y la especialidad (obtenida de una tabla de la base de datos).</t>
  </si>
  <si>
    <t>MAURICIO</t>
  </si>
  <si>
    <t>Contraseñas HASH</t>
  </si>
  <si>
    <t>Como medico debo poder autenticarme como especialista  por medio de un login. Los datos de logueo serán el correo y el password. En esta pantalla debe de haber un link para poder ir a la pantalla de registro de ser necesario.</t>
  </si>
  <si>
    <t>Como médico debo poder modificar mis datos de contacto (email, whatsapp) así como el precio por consulta que ofrezco (virtual y presencial de darse el caso).</t>
  </si>
  <si>
    <t>Como médico debo poder registrar/modificar los días de la semana y horas donde podré atender de manera presencial o virtual. Además, deberá de poner un link de la plataforma de comunicación con la que atenderá (Zoom, Teams, etc). También el médico podrá registrar el costo de su consulta virtual y/o el precio de la consulta presencial.</t>
  </si>
  <si>
    <t>JAVIER</t>
  </si>
  <si>
    <t>Como médico debo poder visualizar un menú donde se encuentren las siguientes opciones: Próximas citas, Calendario de citas, Historial de Citas y Preguntas de pacientes.</t>
  </si>
  <si>
    <t>Proximas Citas: Historia 11
Calendario de Citas: Historia 12-16
Historial de citas: Historia 17
Preguntas de pacientes: Historia 18 - 20</t>
  </si>
  <si>
    <t>Como médico deseo poder visualizar el listado de mis pacientes priorizados por cercanía de programación de la próxima cita, a fin de poder comunicarme con ellos y enviarles recordatorios (esta opción se podría automatizar).</t>
  </si>
  <si>
    <t>Como médico debo poder visualizar en forma de calendario los días donde doy atención a pacientes.</t>
  </si>
  <si>
    <t>Como médico, debo visualizar los pacientes que han registrado citas para determinada hora (los slots de citas son cada 15 minutos). Esto debe de mostrarse al hacerse click en un día y hora determinado.</t>
  </si>
  <si>
    <t>Como medico durante la realización de una cita, debo poder entrar a una pantalla donde se visualizará información del paciente (datos personales, historia clínica) así como la posibilidad de poder ingresar notas extras sobre la atención.</t>
  </si>
  <si>
    <t>LÍA</t>
  </si>
  <si>
    <t>Debe haber un registro de un usuario ingresado por base de datos para este admin</t>
  </si>
  <si>
    <t>Como médico, debo poder visualizar la historia clínica del paciente. La historia clínica debe de contar con un listado de atenciones que tuvo el paciente: médico con el que se atendió, su especialidad, diagnóstico y medicinas recetadas.</t>
  </si>
  <si>
    <t>NATALIA</t>
  </si>
  <si>
    <t>Como médico, debo culminar la cita con el paciente, ingresando un diagnóstico, una receta (medicinas cada una con su frecuencia de tomado) y debe poder separar una nueva fecha para una siguiente cita (opcional, en caso que el paciente lo requiera).</t>
  </si>
  <si>
    <t>Como médico debo poder visualizar un histórico de mis consultas (cantidad) mediante un gráfico de series de tiempo, puediendo seleccionar la frecuencia ya sea por día o por mes. Además, debo poder ver el monto total de dinero ganado en cada punto.</t>
  </si>
  <si>
    <t>nombres completos es la concatenación de nombre y apellidos</t>
  </si>
  <si>
    <t>Como medico debo poder tener la opción de responder las preguntas publicas que realicen los pacientes en la aplicación.</t>
  </si>
  <si>
    <t>Como medico debo poder responder las preguntas privadas que mis pacientes me realicen a travez de mi perfil de la aplicación.</t>
  </si>
  <si>
    <t>Como medico debo poder visulizar los comentarios realizados por mis pacientes y filtrarlos de acuerdo su calificación.</t>
  </si>
  <si>
    <t>Ejemplo:
BTC-PEN 142,324
PEN-BTC 142,327
donde BTC es BitCoin y PEN es Soles</t>
  </si>
  <si>
    <t>Paciente</t>
  </si>
  <si>
    <t>Como paciente debo poder autenticame mediante el uso de un login. Los datos del login será el correo y el password.</t>
  </si>
  <si>
    <t>Como paciente debo poder registrarme en la aplicación, para poder hacer uso del servicio de citas medicas.</t>
  </si>
  <si>
    <t>Como paciente luego de loguearme, debo poder buscar profesionales de la salud(médicos) de acuerdo a: su especialidad y tipo de atención (virtual, presencial).</t>
  </si>
  <si>
    <t>Como paciente, luego de loguearme, debo poder editar la información de mi cuenta: nombre, contraseña, telefono, nombre de usuario y correo electronico.</t>
  </si>
  <si>
    <t>Se sugiere que la opción para esta pantalla deba estar en la barra de navegación de la aplicación.</t>
  </si>
  <si>
    <t>Como paciente, al seleccionar a un médico, debo poder ver  las fichas profesionales(perfiles) de los especialistas, las cuales mostraran: nombre, especialidad, ubicación de consultas (dirección), tipo de atención(virtual o presencial), precio de consulta, comentarios de otros pacientes y los horarios disponibles para citas(con forma de calendario).</t>
  </si>
  <si>
    <t>Como paciente debo poder enviar o realizar preguntas publicas en la aplicación, para que sean respondida por los medicos que usen el aplicativo.</t>
  </si>
  <si>
    <t>Como paciente debo poder reservar una cita con el especialista medico de mi preferencia siempre que su horario este disponible. Al reservar mi cita debo poder realizar un pago ingresando tarjeta (simuladdo) e indicar si deseo que los medicamentos se envíen a la casa o si las compras se realizarán por mi cuenta.</t>
  </si>
  <si>
    <t>No se debe realizar el cálculo del costo de compra de medicamentos.</t>
  </si>
  <si>
    <t>Como paciente una vez reservada mi cita, debo poder visulizar la cita en la sección, mis citas, de la aplicación.</t>
  </si>
  <si>
    <t>Son cuentas o direcciones ficticias.</t>
  </si>
  <si>
    <t>Como paciente debo poder visualizar la lista de mis atenciones realizadas: fecha de realización de cita, doctor, diagnóstico y medicinas recetas. Además debe de mostrar un botón que abra una ventana modal para puntuar la consulta.</t>
  </si>
  <si>
    <t>Tomar en cuenta que esto solo se puede hacer si el paciente no ha puntuado aún la cita.</t>
  </si>
  <si>
    <t>Como paciente, debo poder puntuar al médico. Para esto debo seleccionar un valor (de 0 al 5) y poder agregar un comentario (opcional).</t>
  </si>
  <si>
    <t>número de transacción se refiere al número que sale al usar el app del BCP o app para transferir BitCoins</t>
  </si>
  <si>
    <t>Como paciente debo poder acceder a recomendaciones de salud y artículos personalizados según mi perfil (podría ser extra).</t>
  </si>
  <si>
    <t>Este integradas todas las pantallas (linkeadas).</t>
  </si>
  <si>
    <t>El proyecto debe estar subido a Github.</t>
  </si>
  <si>
    <t>Adicionalmente, esto se verificará en todas las historias. Se descontará un punto por cada historia que no cumpla</t>
  </si>
  <si>
    <t>Subir a blackboard correctamente y a tiempo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</si>
</sst>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7">
    <font>
      <sz val="10.0"/>
      <color rgb="FF000000"/>
      <name val="Arial"/>
      <scheme val="minor"/>
    </font>
    <font>
      <b/>
      <sz val="10.0"/>
      <color rgb="FFFFFFFF"/>
      <name val="Arial"/>
    </font>
    <font>
      <sz val="10.0"/>
      <color rgb="FFFFFFFF"/>
      <name val="Arial"/>
    </font>
    <font>
      <b/>
      <sz val="12.0"/>
      <color theme="1"/>
      <name val="Arial"/>
    </font>
    <font>
      <sz val="10.0"/>
      <color rgb="FFFF0000"/>
      <name val="Arial"/>
    </font>
    <font>
      <sz val="10.0"/>
      <color theme="1"/>
      <name val="Arial"/>
    </font>
    <font>
      <color theme="1"/>
      <name val="Arial"/>
      <scheme val="minor"/>
    </font>
    <font>
      <b/>
      <sz val="10.0"/>
      <color theme="1"/>
      <name val="Arial"/>
    </font>
    <font>
      <u/>
      <sz val="10.0"/>
      <color rgb="FF000000"/>
      <name val="Arial"/>
    </font>
    <font>
      <i/>
      <sz val="10.0"/>
      <color theme="1"/>
      <name val="Arial"/>
    </font>
    <font>
      <sz val="10.0"/>
      <color rgb="FFB7B7B7"/>
      <name val="Arial"/>
    </font>
    <font>
      <u/>
      <sz val="10.0"/>
      <color rgb="FF1155CC"/>
      <name val="Arial"/>
    </font>
    <font>
      <u/>
      <sz val="10.0"/>
      <color theme="1"/>
      <name val="Arial"/>
    </font>
    <font>
      <sz val="10.0"/>
      <color rgb="FF000000"/>
      <name val="Roboto"/>
    </font>
    <font>
      <sz val="10.0"/>
      <color rgb="FF000000"/>
      <name val="Arial"/>
    </font>
    <font>
      <u/>
      <sz val="10.0"/>
      <color rgb="FF000000"/>
      <name val="Arial"/>
    </font>
    <font>
      <sz val="9.0"/>
      <color rgb="FF000000"/>
      <name val="Arial"/>
    </font>
    <font>
      <u/>
      <sz val="10.0"/>
      <color theme="10"/>
      <name val="Arial"/>
    </font>
    <font>
      <u/>
      <sz val="10.0"/>
      <color rgb="FF0000FF"/>
      <name val="Arial"/>
    </font>
    <font>
      <sz val="11.0"/>
      <color rgb="FF000000"/>
      <name val="Inconsolata"/>
    </font>
    <font>
      <sz val="10.0"/>
      <color rgb="FF999999"/>
      <name val="Arial"/>
    </font>
    <font/>
    <font>
      <b/>
      <sz val="10.0"/>
      <color rgb="FFB7B7B7"/>
      <name val="Arial"/>
    </font>
    <font>
      <b/>
      <sz val="10.0"/>
      <color rgb="FF000000"/>
      <name val="Arial"/>
    </font>
    <font>
      <b/>
      <i/>
      <sz val="10.0"/>
      <color theme="1"/>
      <name val="Arial"/>
    </font>
    <font>
      <sz val="9.0"/>
      <color theme="1"/>
      <name val="Arial"/>
    </font>
    <font>
      <u/>
      <sz val="10.0"/>
      <color theme="1"/>
      <name val="Arial"/>
    </font>
  </fonts>
  <fills count="17">
    <fill>
      <patternFill patternType="none"/>
    </fill>
    <fill>
      <patternFill patternType="lightGray"/>
    </fill>
    <fill>
      <patternFill patternType="solid">
        <fgColor rgb="FF000000"/>
        <bgColor rgb="FF000000"/>
      </patternFill>
    </fill>
    <fill>
      <patternFill patternType="solid">
        <fgColor rgb="FFFEE1CC"/>
        <bgColor rgb="FFFEE1CC"/>
      </patternFill>
    </fill>
    <fill>
      <patternFill patternType="solid">
        <fgColor rgb="FFFFFFFF"/>
        <bgColor rgb="FFFFFFFF"/>
      </patternFill>
    </fill>
    <fill>
      <patternFill patternType="solid">
        <fgColor rgb="FFD9F1F3"/>
        <bgColor rgb="FFD9F1F3"/>
      </patternFill>
    </fill>
    <fill>
      <patternFill patternType="solid">
        <fgColor rgb="FFF3F3F3"/>
        <bgColor rgb="FFF3F3F3"/>
      </patternFill>
    </fill>
    <fill>
      <patternFill patternType="solid">
        <fgColor rgb="FF00FFFF"/>
        <bgColor rgb="FF00FFFF"/>
      </patternFill>
    </fill>
    <fill>
      <patternFill patternType="solid">
        <fgColor rgb="FFB6D7A8"/>
        <bgColor rgb="FFB6D7A8"/>
      </patternFill>
    </fill>
    <fill>
      <patternFill patternType="solid">
        <fgColor rgb="FFFCE5CD"/>
        <bgColor rgb="FFFCE5CD"/>
      </patternFill>
    </fill>
    <fill>
      <patternFill patternType="solid">
        <fgColor rgb="FFEFEFEF"/>
        <bgColor rgb="FFEFEFEF"/>
      </patternFill>
    </fill>
    <fill>
      <patternFill patternType="solid">
        <fgColor rgb="FFFFF2CC"/>
        <bgColor rgb="FFFFF2CC"/>
      </patternFill>
    </fill>
    <fill>
      <patternFill patternType="solid">
        <fgColor rgb="FFFCE2E2"/>
        <bgColor rgb="FFFCE2E2"/>
      </patternFill>
    </fill>
    <fill>
      <patternFill patternType="solid">
        <fgColor rgb="FFD9EAD3"/>
        <bgColor rgb="FFD9EAD3"/>
      </patternFill>
    </fill>
    <fill>
      <patternFill patternType="solid">
        <fgColor rgb="FFFEF1CC"/>
        <bgColor rgb="FFFEF1CC"/>
      </patternFill>
    </fill>
    <fill>
      <patternFill patternType="solid">
        <fgColor rgb="FFFAD9D6"/>
        <bgColor rgb="FFFAD9D6"/>
      </patternFill>
    </fill>
    <fill>
      <patternFill patternType="solid">
        <fgColor rgb="FFD9E6FC"/>
        <bgColor rgb="FFD9E6FC"/>
      </patternFill>
    </fill>
  </fills>
  <borders count="32">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right/>
      <top/>
      <bottom/>
    </border>
    <border>
      <left/>
      <right/>
      <top/>
    </border>
    <border>
      <left/>
      <right/>
    </border>
    <border>
      <left/>
      <right/>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right style="thin">
        <color rgb="FF000000"/>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style="thin">
        <color rgb="FF000000"/>
      </right>
      <top/>
      <bottom style="thin">
        <color rgb="FF000000"/>
      </bottom>
    </border>
    <border>
      <bottom style="thin">
        <color rgb="FF000000"/>
      </bottom>
    </border>
    <border>
      <left style="thin">
        <color rgb="FF000000"/>
      </left>
      <right style="thin">
        <color rgb="FF000000"/>
      </right>
      <top style="thin">
        <color rgb="FF000000"/>
      </top>
    </border>
    <border>
      <left style="thin">
        <color rgb="FF000000"/>
      </left>
    </border>
    <border>
      <top style="thin">
        <color rgb="FF000000"/>
      </top>
    </border>
    <border>
      <left style="thin">
        <color rgb="FF000000"/>
      </left>
      <right style="thin">
        <color rgb="FF000000"/>
      </right>
    </border>
    <border>
      <left style="thin">
        <color rgb="FF000000"/>
      </left>
      <right/>
      <top/>
      <bottom/>
    </border>
    <border>
      <left style="thin">
        <color rgb="FF000000"/>
      </left>
      <right style="thin">
        <color rgb="FF000000"/>
      </right>
      <top/>
      <bottom/>
    </border>
    <border>
      <left style="thin">
        <color rgb="FF000000"/>
      </left>
      <right style="thin">
        <color rgb="FF000000"/>
      </right>
      <bottom style="thin">
        <color rgb="FF000000"/>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Border="1" applyFill="1" applyFont="1"/>
    <xf borderId="2" fillId="2" fontId="2" numFmtId="0" xfId="0" applyBorder="1" applyFont="1"/>
    <xf borderId="3" fillId="2" fontId="2" numFmtId="0" xfId="0" applyBorder="1" applyFont="1"/>
    <xf borderId="0" fillId="0" fontId="3" numFmtId="0" xfId="0" applyFont="1"/>
    <xf borderId="0" fillId="0" fontId="4" numFmtId="0" xfId="0" applyFont="1"/>
    <xf borderId="0" fillId="0" fontId="5" numFmtId="0" xfId="0" applyFont="1"/>
    <xf borderId="0" fillId="0" fontId="6" numFmtId="0" xfId="0" applyFont="1"/>
    <xf borderId="0" fillId="0" fontId="7" numFmtId="0" xfId="0" applyFont="1"/>
    <xf borderId="4" fillId="0" fontId="7" numFmtId="0" xfId="0" applyBorder="1" applyFont="1"/>
    <xf borderId="5" fillId="0" fontId="5" numFmtId="0" xfId="0" applyBorder="1" applyFont="1"/>
    <xf borderId="6" fillId="0" fontId="5" numFmtId="0" xfId="0" applyBorder="1" applyFont="1"/>
    <xf borderId="7" fillId="0" fontId="5" numFmtId="0" xfId="0" applyBorder="1" applyFont="1"/>
    <xf borderId="8" fillId="0" fontId="5" numFmtId="0" xfId="0" applyBorder="1" applyFont="1"/>
    <xf borderId="0" fillId="0" fontId="8" numFmtId="0" xfId="0" applyFont="1"/>
    <xf borderId="0" fillId="0" fontId="9" numFmtId="0" xfId="0" applyFont="1"/>
    <xf borderId="9" fillId="0" fontId="5" numFmtId="0" xfId="0" applyAlignment="1" applyBorder="1" applyFont="1">
      <alignment horizontal="center"/>
    </xf>
    <xf borderId="10" fillId="0" fontId="5" numFmtId="0" xfId="0" applyAlignment="1" applyBorder="1" applyFont="1">
      <alignment horizontal="center"/>
    </xf>
    <xf borderId="0" fillId="0" fontId="5" numFmtId="0" xfId="0" applyAlignment="1" applyFont="1">
      <alignment horizontal="center"/>
    </xf>
    <xf borderId="0" fillId="0" fontId="10" numFmtId="0" xfId="0" applyAlignment="1" applyFont="1">
      <alignment horizontal="center"/>
    </xf>
    <xf borderId="0" fillId="0" fontId="9" numFmtId="0" xfId="0" applyAlignment="1" applyFont="1">
      <alignment horizontal="right"/>
    </xf>
    <xf borderId="0" fillId="0" fontId="9" numFmtId="0" xfId="0" applyAlignment="1" applyFont="1">
      <alignment horizontal="center"/>
    </xf>
    <xf borderId="11" fillId="0" fontId="5" numFmtId="0" xfId="0" applyAlignment="1" applyBorder="1" applyFont="1">
      <alignment horizontal="center"/>
    </xf>
    <xf borderId="0" fillId="0" fontId="11" numFmtId="0" xfId="0" applyFont="1"/>
    <xf borderId="12" fillId="3" fontId="5" numFmtId="0" xfId="0" applyBorder="1" applyFill="1" applyFont="1"/>
    <xf borderId="0" fillId="0" fontId="12" numFmtId="0" xfId="0" applyFont="1"/>
    <xf borderId="12" fillId="4" fontId="13" numFmtId="0" xfId="0" applyBorder="1" applyFill="1" applyFont="1"/>
    <xf borderId="12" fillId="5" fontId="5" numFmtId="0" xfId="0" applyBorder="1" applyFill="1" applyFont="1"/>
    <xf borderId="0" fillId="0" fontId="5" numFmtId="0" xfId="0" applyAlignment="1" applyFont="1">
      <alignment shrinkToFit="0" vertical="top" wrapText="1"/>
    </xf>
    <xf borderId="12" fillId="4" fontId="4" numFmtId="0" xfId="0" applyAlignment="1" applyBorder="1" applyFont="1">
      <alignment horizontal="left"/>
    </xf>
    <xf borderId="12" fillId="4" fontId="14" numFmtId="0" xfId="0" applyAlignment="1" applyBorder="1" applyFont="1">
      <alignment horizontal="left"/>
    </xf>
    <xf borderId="12" fillId="4" fontId="15" numFmtId="0" xfId="0" applyAlignment="1" applyBorder="1" applyFont="1">
      <alignment horizontal="left"/>
    </xf>
    <xf borderId="12" fillId="4" fontId="16" numFmtId="0" xfId="0" applyAlignment="1" applyBorder="1" applyFont="1">
      <alignment horizontal="left"/>
    </xf>
    <xf borderId="0" fillId="0" fontId="14" numFmtId="0" xfId="0" applyFont="1"/>
    <xf borderId="0" fillId="0" fontId="17" numFmtId="0" xfId="0" applyFont="1"/>
    <xf borderId="0" fillId="0" fontId="18" numFmtId="0" xfId="0" applyFont="1"/>
    <xf borderId="0" fillId="0" fontId="7" numFmtId="0" xfId="0" applyAlignment="1" applyFont="1">
      <alignment textRotation="90"/>
    </xf>
    <xf borderId="0" fillId="0" fontId="7" numFmtId="0" xfId="0" applyAlignment="1" applyFont="1">
      <alignment horizontal="center"/>
    </xf>
    <xf borderId="5" fillId="0" fontId="7" numFmtId="0" xfId="0" applyAlignment="1" applyBorder="1" applyFont="1">
      <alignment horizontal="center"/>
    </xf>
    <xf borderId="6" fillId="0" fontId="7" numFmtId="0" xfId="0" applyAlignment="1" applyBorder="1" applyFont="1">
      <alignment horizontal="center"/>
    </xf>
    <xf borderId="0" fillId="0" fontId="5" numFmtId="0" xfId="0" applyAlignment="1" applyFont="1">
      <alignment horizontal="center" shrinkToFit="0" vertical="center" wrapText="1"/>
    </xf>
    <xf borderId="12" fillId="4" fontId="19" numFmtId="0" xfId="0" applyBorder="1" applyFont="1"/>
    <xf borderId="11" fillId="0" fontId="5" numFmtId="0" xfId="0" applyAlignment="1" applyBorder="1" applyFont="1">
      <alignment horizontal="center" vertical="center"/>
    </xf>
    <xf borderId="11" fillId="0" fontId="5" numFmtId="0" xfId="0" applyBorder="1" applyFont="1"/>
    <xf borderId="11" fillId="0" fontId="5" numFmtId="2" xfId="0" applyBorder="1" applyFont="1" applyNumberFormat="1"/>
    <xf borderId="11" fillId="6" fontId="5" numFmtId="0" xfId="0" applyAlignment="1" applyBorder="1" applyFill="1" applyFont="1">
      <alignment horizontal="left"/>
    </xf>
    <xf borderId="0" fillId="0" fontId="20" numFmtId="0" xfId="0" applyFont="1"/>
    <xf borderId="0" fillId="0" fontId="20" numFmtId="1" xfId="0" applyAlignment="1" applyFont="1" applyNumberFormat="1">
      <alignment horizontal="center" shrinkToFit="0" vertical="center" wrapText="1"/>
    </xf>
    <xf borderId="11" fillId="0" fontId="5" numFmtId="0" xfId="0" applyAlignment="1" applyBorder="1" applyFont="1">
      <alignment horizontal="center" shrinkToFit="0" vertical="center" wrapText="1"/>
    </xf>
    <xf borderId="12" fillId="6" fontId="5" numFmtId="0" xfId="0" applyBorder="1" applyFont="1"/>
    <xf borderId="12" fillId="6" fontId="7" numFmtId="0" xfId="0" applyAlignment="1" applyBorder="1" applyFont="1">
      <alignment horizontal="center"/>
    </xf>
    <xf borderId="13" fillId="6" fontId="7" numFmtId="0" xfId="0" applyAlignment="1" applyBorder="1" applyFont="1">
      <alignment horizontal="right" textRotation="90"/>
    </xf>
    <xf borderId="11" fillId="6" fontId="5" numFmtId="2" xfId="0" applyBorder="1" applyFont="1" applyNumberFormat="1"/>
    <xf borderId="11" fillId="6" fontId="5" numFmtId="0" xfId="0" applyBorder="1" applyFont="1"/>
    <xf borderId="14" fillId="0" fontId="21" numFmtId="0" xfId="0" applyBorder="1" applyFont="1"/>
    <xf borderId="15" fillId="0" fontId="21" numFmtId="0" xfId="0" applyBorder="1" applyFont="1"/>
    <xf borderId="0" fillId="0" fontId="7" numFmtId="0" xfId="0" applyAlignment="1" applyFont="1">
      <alignment horizontal="right"/>
    </xf>
    <xf borderId="0" fillId="0" fontId="7" numFmtId="0" xfId="0" applyAlignment="1" applyFont="1">
      <alignment horizontal="left"/>
    </xf>
    <xf borderId="0" fillId="0" fontId="14" numFmtId="0" xfId="0" applyAlignment="1" applyFont="1">
      <alignment horizontal="center"/>
    </xf>
    <xf borderId="0" fillId="0" fontId="5" numFmtId="0" xfId="0" applyAlignment="1" applyFont="1">
      <alignment horizontal="center" vertical="center"/>
    </xf>
    <xf borderId="12" fillId="6" fontId="9" numFmtId="0" xfId="0" applyAlignment="1" applyBorder="1" applyFont="1">
      <alignment horizontal="left"/>
    </xf>
    <xf borderId="12" fillId="6" fontId="9" numFmtId="2" xfId="0" applyAlignment="1" applyBorder="1" applyFont="1" applyNumberFormat="1">
      <alignment horizontal="center" shrinkToFit="0" vertical="center" wrapText="1"/>
    </xf>
    <xf borderId="11" fillId="6" fontId="5" numFmtId="0" xfId="0" applyAlignment="1" applyBorder="1" applyFont="1">
      <alignment horizontal="center"/>
    </xf>
    <xf borderId="0" fillId="0" fontId="22" numFmtId="0" xfId="0" applyAlignment="1" applyFont="1">
      <alignment horizontal="center" shrinkToFit="0" vertical="center" wrapText="1"/>
    </xf>
    <xf borderId="12" fillId="4" fontId="23" numFmtId="0" xfId="0" applyAlignment="1" applyBorder="1" applyFont="1">
      <alignment horizontal="center"/>
    </xf>
    <xf borderId="16" fillId="7" fontId="7" numFmtId="0" xfId="0" applyAlignment="1" applyBorder="1" applyFill="1" applyFont="1">
      <alignment horizontal="center"/>
    </xf>
    <xf borderId="17" fillId="7" fontId="7" numFmtId="0" xfId="0" applyAlignment="1" applyBorder="1" applyFont="1">
      <alignment horizontal="center"/>
    </xf>
    <xf borderId="18" fillId="7" fontId="7" numFmtId="0" xfId="0" applyAlignment="1" applyBorder="1" applyFont="1">
      <alignment horizontal="center"/>
    </xf>
    <xf borderId="12" fillId="4" fontId="22" numFmtId="0" xfId="0" applyAlignment="1" applyBorder="1" applyFont="1">
      <alignment horizontal="center"/>
    </xf>
    <xf borderId="0" fillId="0" fontId="7" numFmtId="0" xfId="0" applyAlignment="1" applyFont="1">
      <alignment horizontal="center" shrinkToFit="0" vertical="center" wrapText="1"/>
    </xf>
    <xf borderId="11" fillId="7" fontId="5" numFmtId="0" xfId="0" applyAlignment="1" applyBorder="1" applyFont="1">
      <alignment horizontal="center"/>
    </xf>
    <xf borderId="11" fillId="0" fontId="5" numFmtId="1" xfId="0" applyAlignment="1" applyBorder="1" applyFont="1" applyNumberFormat="1">
      <alignment horizontal="center"/>
    </xf>
    <xf borderId="16" fillId="8" fontId="7" numFmtId="0" xfId="0" applyAlignment="1" applyBorder="1" applyFill="1" applyFont="1">
      <alignment horizontal="center"/>
    </xf>
    <xf borderId="17" fillId="8" fontId="5" numFmtId="0" xfId="0" applyBorder="1" applyFont="1"/>
    <xf borderId="17" fillId="8" fontId="14" numFmtId="0" xfId="0" applyAlignment="1" applyBorder="1" applyFont="1">
      <alignment horizontal="center"/>
    </xf>
    <xf borderId="12" fillId="8" fontId="14" numFmtId="0" xfId="0" applyAlignment="1" applyBorder="1" applyFont="1">
      <alignment horizontal="center"/>
    </xf>
    <xf borderId="19" fillId="8" fontId="5" numFmtId="0" xfId="0" applyBorder="1" applyFont="1"/>
    <xf borderId="4" fillId="0" fontId="5" numFmtId="1" xfId="0" applyAlignment="1" applyBorder="1" applyFont="1" applyNumberFormat="1">
      <alignment horizontal="center"/>
    </xf>
    <xf borderId="20" fillId="8" fontId="5" numFmtId="0" xfId="0" applyAlignment="1" applyBorder="1" applyFont="1">
      <alignment horizontal="center"/>
    </xf>
    <xf borderId="21" fillId="8" fontId="5" numFmtId="0" xfId="0" applyBorder="1" applyFont="1"/>
    <xf borderId="22" fillId="8" fontId="14" numFmtId="0" xfId="0" applyAlignment="1" applyBorder="1" applyFont="1">
      <alignment horizontal="center"/>
    </xf>
    <xf borderId="21" fillId="8" fontId="14" numFmtId="0" xfId="0" applyAlignment="1" applyBorder="1" applyFont="1">
      <alignment horizontal="center"/>
    </xf>
    <xf borderId="22" fillId="8" fontId="5" numFmtId="0" xfId="0" applyBorder="1" applyFont="1"/>
    <xf borderId="12" fillId="6" fontId="9" numFmtId="0" xfId="0" applyAlignment="1" applyBorder="1" applyFont="1">
      <alignment horizontal="center"/>
    </xf>
    <xf borderId="12" fillId="6" fontId="7" numFmtId="0" xfId="0" applyAlignment="1" applyBorder="1" applyFont="1">
      <alignment horizontal="center" shrinkToFit="0" vertical="center" wrapText="1"/>
    </xf>
    <xf borderId="12" fillId="6" fontId="9" numFmtId="0" xfId="0" applyAlignment="1" applyBorder="1" applyFont="1">
      <alignment horizontal="center" shrinkToFit="0" vertical="center" wrapText="1"/>
    </xf>
    <xf borderId="1" fillId="9" fontId="7" numFmtId="0" xfId="0" applyAlignment="1" applyBorder="1" applyFill="1" applyFont="1">
      <alignment horizontal="center" vertical="center"/>
    </xf>
    <xf borderId="2" fillId="9" fontId="5" numFmtId="0" xfId="0" applyAlignment="1" applyBorder="1" applyFont="1">
      <alignment horizontal="center" vertical="center"/>
    </xf>
    <xf borderId="3" fillId="9" fontId="5" numFmtId="0" xfId="0" applyAlignment="1" applyBorder="1" applyFont="1">
      <alignment horizontal="center" vertical="center"/>
    </xf>
    <xf borderId="12" fillId="10" fontId="24" numFmtId="0" xfId="0" applyAlignment="1" applyBorder="1" applyFill="1" applyFont="1">
      <alignment horizontal="left"/>
    </xf>
    <xf borderId="12" fillId="10" fontId="7" numFmtId="0" xfId="0" applyAlignment="1" applyBorder="1" applyFont="1">
      <alignment horizontal="center" shrinkToFit="0" vertical="center" wrapText="1"/>
    </xf>
    <xf borderId="12" fillId="10" fontId="5" numFmtId="0" xfId="0" applyBorder="1" applyFont="1"/>
    <xf borderId="12" fillId="10" fontId="24" numFmtId="2" xfId="0" applyAlignment="1" applyBorder="1" applyFont="1" applyNumberFormat="1">
      <alignment horizontal="center" shrinkToFit="0" vertical="center" wrapText="1"/>
    </xf>
    <xf borderId="23" fillId="9" fontId="5" numFmtId="0" xfId="0" applyAlignment="1" applyBorder="1" applyFont="1">
      <alignment horizontal="center" vertical="center"/>
    </xf>
    <xf borderId="0" fillId="0" fontId="25" numFmtId="0" xfId="0" applyAlignment="1" applyFont="1">
      <alignment horizontal="center"/>
    </xf>
    <xf borderId="12" fillId="11" fontId="5" numFmtId="0" xfId="0" applyAlignment="1" applyBorder="1" applyFill="1" applyFont="1">
      <alignment horizontal="center"/>
    </xf>
    <xf borderId="12" fillId="11" fontId="5" numFmtId="0" xfId="0" applyBorder="1" applyFont="1"/>
    <xf borderId="12" fillId="12" fontId="5" numFmtId="0" xfId="0" applyBorder="1" applyFill="1" applyFont="1"/>
    <xf borderId="12" fillId="11" fontId="5" numFmtId="0" xfId="0" applyAlignment="1" applyBorder="1" applyFont="1">
      <alignment horizontal="left"/>
    </xf>
    <xf borderId="0" fillId="0" fontId="7" numFmtId="164" xfId="0" applyAlignment="1" applyFont="1" applyNumberFormat="1">
      <alignment horizontal="center"/>
    </xf>
    <xf borderId="0" fillId="0" fontId="5" numFmtId="9" xfId="0" applyFont="1" applyNumberFormat="1"/>
    <xf borderId="0" fillId="0" fontId="7" numFmtId="0" xfId="0" applyAlignment="1" applyFont="1">
      <alignment horizontal="center" vertical="center"/>
    </xf>
    <xf borderId="11" fillId="0" fontId="5" numFmtId="0" xfId="0" applyAlignment="1" applyBorder="1" applyFont="1">
      <alignment horizontal="center" shrinkToFit="0" wrapText="1"/>
    </xf>
    <xf borderId="24" fillId="0" fontId="5" numFmtId="0" xfId="0" applyBorder="1" applyFont="1"/>
    <xf borderId="24" fillId="0" fontId="5" numFmtId="0" xfId="0" applyAlignment="1" applyBorder="1" applyFont="1">
      <alignment horizontal="center"/>
    </xf>
    <xf borderId="12" fillId="4" fontId="14" numFmtId="0" xfId="0" applyAlignment="1" applyBorder="1" applyFont="1">
      <alignment horizontal="center"/>
    </xf>
    <xf borderId="0" fillId="0" fontId="26" numFmtId="0" xfId="0" applyAlignment="1" applyFont="1">
      <alignment horizontal="center" vertical="center"/>
    </xf>
    <xf borderId="0" fillId="0" fontId="5" numFmtId="164" xfId="0" applyAlignment="1" applyFont="1" applyNumberFormat="1">
      <alignment horizontal="center"/>
    </xf>
    <xf borderId="11" fillId="0" fontId="5" numFmtId="164" xfId="0" applyAlignment="1" applyBorder="1" applyFont="1" applyNumberFormat="1">
      <alignment horizontal="center"/>
    </xf>
    <xf borderId="24" fillId="0" fontId="5" numFmtId="164" xfId="0" applyAlignment="1" applyBorder="1" applyFont="1" applyNumberFormat="1">
      <alignment horizontal="center"/>
    </xf>
    <xf borderId="0" fillId="0" fontId="5" numFmtId="0" xfId="0" applyAlignment="1" applyFont="1">
      <alignment horizontal="right"/>
    </xf>
    <xf quotePrefix="1" borderId="0" fillId="0" fontId="5" numFmtId="0" xfId="0" applyAlignment="1" applyFont="1">
      <alignment horizontal="right"/>
    </xf>
    <xf quotePrefix="1" borderId="24" fillId="0" fontId="5" numFmtId="0" xfId="0" applyBorder="1" applyFont="1"/>
    <xf quotePrefix="1" borderId="0" fillId="0" fontId="5" numFmtId="0" xfId="0" applyFont="1"/>
    <xf borderId="0" fillId="0" fontId="5" numFmtId="164" xfId="0" applyFont="1" applyNumberFormat="1"/>
    <xf borderId="11" fillId="0" fontId="5" numFmtId="164" xfId="0" applyBorder="1" applyFont="1" applyNumberFormat="1"/>
    <xf borderId="4" fillId="0" fontId="7" numFmtId="0" xfId="0" applyAlignment="1" applyBorder="1" applyFont="1">
      <alignment horizontal="center" vertical="center"/>
    </xf>
    <xf borderId="5" fillId="0" fontId="5" numFmtId="0" xfId="0" applyAlignment="1" applyBorder="1" applyFont="1">
      <alignment horizontal="center" vertical="center"/>
    </xf>
    <xf borderId="5" fillId="0" fontId="7" numFmtId="0" xfId="0" applyAlignment="1" applyBorder="1" applyFont="1">
      <alignment horizontal="center" vertical="center"/>
    </xf>
    <xf borderId="25" fillId="0" fontId="7" numFmtId="0" xfId="0" applyAlignment="1" applyBorder="1" applyFont="1">
      <alignment horizontal="center" vertical="center"/>
    </xf>
    <xf borderId="11" fillId="0" fontId="7" numFmtId="0" xfId="0" applyAlignment="1" applyBorder="1" applyFont="1">
      <alignment horizontal="center" shrinkToFit="0" vertical="center" wrapText="1"/>
    </xf>
    <xf borderId="25" fillId="0" fontId="7" numFmtId="0" xfId="0" applyAlignment="1" applyBorder="1" applyFont="1">
      <alignment horizontal="center" shrinkToFit="0" vertical="center" wrapText="1"/>
    </xf>
    <xf borderId="26" fillId="0" fontId="5" numFmtId="0" xfId="0" applyBorder="1" applyFont="1"/>
    <xf borderId="7" fillId="0" fontId="5" numFmtId="164" xfId="0" applyAlignment="1" applyBorder="1" applyFont="1" applyNumberFormat="1">
      <alignment horizontal="center"/>
    </xf>
    <xf borderId="27" fillId="0" fontId="5" numFmtId="164" xfId="0" applyAlignment="1" applyBorder="1" applyFont="1" applyNumberFormat="1">
      <alignment horizontal="center"/>
    </xf>
    <xf borderId="25" fillId="0" fontId="5" numFmtId="164" xfId="0" applyAlignment="1" applyBorder="1" applyFont="1" applyNumberFormat="1">
      <alignment horizontal="center"/>
    </xf>
    <xf borderId="28" fillId="0" fontId="5" numFmtId="0" xfId="0" applyAlignment="1" applyBorder="1" applyFont="1">
      <alignment horizontal="center"/>
    </xf>
    <xf borderId="25" fillId="0" fontId="5" numFmtId="0" xfId="0" applyAlignment="1" applyBorder="1" applyFont="1">
      <alignment horizontal="center"/>
    </xf>
    <xf borderId="29" fillId="10" fontId="5" numFmtId="0" xfId="0" applyBorder="1" applyFont="1"/>
    <xf borderId="26" fillId="0" fontId="5" numFmtId="164" xfId="0" applyAlignment="1" applyBorder="1" applyFont="1" applyNumberFormat="1">
      <alignment horizontal="center"/>
    </xf>
    <xf borderId="28" fillId="0" fontId="5" numFmtId="164" xfId="0" applyAlignment="1" applyBorder="1" applyFont="1" applyNumberFormat="1">
      <alignment horizontal="center"/>
    </xf>
    <xf borderId="30" fillId="13" fontId="5" numFmtId="0" xfId="0" applyAlignment="1" applyBorder="1" applyFill="1" applyFont="1">
      <alignment horizontal="center"/>
    </xf>
    <xf borderId="30" fillId="10" fontId="5" numFmtId="164" xfId="0" applyAlignment="1" applyBorder="1" applyFont="1" applyNumberFormat="1">
      <alignment horizontal="center"/>
    </xf>
    <xf borderId="9" fillId="0" fontId="5" numFmtId="0" xfId="0" applyBorder="1" applyFont="1"/>
    <xf borderId="9" fillId="0" fontId="5" numFmtId="164" xfId="0" applyAlignment="1" applyBorder="1" applyFont="1" applyNumberFormat="1">
      <alignment horizontal="center"/>
    </xf>
    <xf borderId="31" fillId="0" fontId="5" numFmtId="164" xfId="0" applyAlignment="1" applyBorder="1" applyFont="1" applyNumberFormat="1">
      <alignment horizontal="center"/>
    </xf>
    <xf borderId="31" fillId="0" fontId="5" numFmtId="0" xfId="0" applyAlignment="1" applyBorder="1" applyFont="1">
      <alignment horizontal="center"/>
    </xf>
    <xf borderId="0" fillId="0" fontId="7" numFmtId="0" xfId="0" applyAlignment="1" applyFont="1">
      <alignment vertical="center"/>
    </xf>
    <xf borderId="12" fillId="5" fontId="5" numFmtId="0" xfId="0" applyAlignment="1" applyBorder="1" applyFont="1">
      <alignment horizontal="right" vertical="center"/>
    </xf>
    <xf borderId="12" fillId="5" fontId="25" numFmtId="0" xfId="0" applyAlignment="1" applyBorder="1" applyFont="1">
      <alignment horizontal="center" shrinkToFit="0" vertical="center" wrapText="1"/>
    </xf>
    <xf borderId="12" fillId="5" fontId="5" numFmtId="0" xfId="0" applyAlignment="1" applyBorder="1" applyFont="1">
      <alignment horizontal="center" shrinkToFit="0" vertical="center" wrapText="1"/>
    </xf>
    <xf borderId="12" fillId="5" fontId="5" numFmtId="0" xfId="0" applyAlignment="1" applyBorder="1" applyFont="1">
      <alignment shrinkToFit="0" vertical="top" wrapText="1"/>
    </xf>
    <xf borderId="12" fillId="5" fontId="5" numFmtId="0" xfId="0" applyAlignment="1" applyBorder="1" applyFont="1">
      <alignment horizontal="center" vertical="center"/>
    </xf>
    <xf borderId="12" fillId="13" fontId="5" numFmtId="0" xfId="0" applyAlignment="1" applyBorder="1" applyFont="1">
      <alignment horizontal="center" shrinkToFit="0" vertical="center" wrapText="1"/>
    </xf>
    <xf borderId="12" fillId="6" fontId="5" numFmtId="0" xfId="0" applyAlignment="1" applyBorder="1" applyFont="1">
      <alignment horizontal="center" shrinkToFit="0" vertical="center" wrapText="1"/>
    </xf>
    <xf borderId="0" fillId="0" fontId="5" numFmtId="0" xfId="0" applyAlignment="1" applyFont="1">
      <alignment shrinkToFit="0" wrapText="1"/>
    </xf>
    <xf borderId="12" fillId="5" fontId="25" numFmtId="0" xfId="0" applyAlignment="1" applyBorder="1" applyFont="1">
      <alignment horizontal="center" vertical="center"/>
    </xf>
    <xf borderId="12" fillId="5" fontId="5" numFmtId="0" xfId="0" applyAlignment="1" applyBorder="1" applyFont="1">
      <alignment readingOrder="0" shrinkToFit="0" vertical="top" wrapText="1"/>
    </xf>
    <xf borderId="12" fillId="3" fontId="5" numFmtId="0" xfId="0" applyAlignment="1" applyBorder="1" applyFont="1">
      <alignment horizontal="right" vertical="center"/>
    </xf>
    <xf borderId="12" fillId="3" fontId="25" numFmtId="0" xfId="0" applyAlignment="1" applyBorder="1" applyFont="1">
      <alignment horizontal="center" vertical="center"/>
    </xf>
    <xf borderId="12" fillId="3" fontId="5" numFmtId="0" xfId="0" applyAlignment="1" applyBorder="1" applyFont="1">
      <alignment horizontal="center" shrinkToFit="0" vertical="center" wrapText="1"/>
    </xf>
    <xf borderId="12" fillId="3" fontId="5" numFmtId="0" xfId="0" applyAlignment="1" applyBorder="1" applyFont="1">
      <alignment shrinkToFit="0" vertical="top" wrapText="1"/>
    </xf>
    <xf borderId="12" fillId="3" fontId="5" numFmtId="0" xfId="0" applyAlignment="1" applyBorder="1" applyFont="1">
      <alignment horizontal="center" vertical="center"/>
    </xf>
    <xf borderId="12" fillId="14" fontId="5" numFmtId="0" xfId="0" applyAlignment="1" applyBorder="1" applyFill="1" applyFont="1">
      <alignment horizontal="right" vertical="center"/>
    </xf>
    <xf borderId="12" fillId="14" fontId="25" numFmtId="0" xfId="0" applyAlignment="1" applyBorder="1" applyFont="1">
      <alignment horizontal="center" vertical="center"/>
    </xf>
    <xf borderId="12" fillId="14" fontId="5" numFmtId="0" xfId="0" applyAlignment="1" applyBorder="1" applyFont="1">
      <alignment horizontal="center" shrinkToFit="0" vertical="center" wrapText="1"/>
    </xf>
    <xf borderId="12" fillId="14" fontId="5" numFmtId="0" xfId="0" applyAlignment="1" applyBorder="1" applyFont="1">
      <alignment shrinkToFit="0" vertical="top" wrapText="1"/>
    </xf>
    <xf borderId="12" fillId="14" fontId="5" numFmtId="0" xfId="0" applyAlignment="1" applyBorder="1" applyFont="1">
      <alignment horizontal="center" vertical="center"/>
    </xf>
    <xf borderId="0" fillId="0" fontId="14" numFmtId="0" xfId="0" applyAlignment="1" applyFont="1">
      <alignment shrinkToFit="0" wrapText="1"/>
    </xf>
    <xf borderId="12" fillId="14" fontId="14" numFmtId="0" xfId="0" applyAlignment="1" applyBorder="1" applyFont="1">
      <alignment shrinkToFit="0" vertical="center" wrapText="1"/>
    </xf>
    <xf borderId="12" fillId="15" fontId="5" numFmtId="0" xfId="0" applyAlignment="1" applyBorder="1" applyFill="1" applyFont="1">
      <alignment horizontal="right" vertical="center"/>
    </xf>
    <xf borderId="12" fillId="15" fontId="25" numFmtId="0" xfId="0" applyAlignment="1" applyBorder="1" applyFont="1">
      <alignment horizontal="center" vertical="center"/>
    </xf>
    <xf borderId="12" fillId="15" fontId="5" numFmtId="0" xfId="0" applyAlignment="1" applyBorder="1" applyFont="1">
      <alignment horizontal="center" shrinkToFit="0" vertical="center" wrapText="1"/>
    </xf>
    <xf borderId="12" fillId="15" fontId="5" numFmtId="0" xfId="0" applyAlignment="1" applyBorder="1" applyFont="1">
      <alignment shrinkToFit="0" vertical="top" wrapText="1"/>
    </xf>
    <xf borderId="12" fillId="15" fontId="5" numFmtId="0" xfId="0" applyAlignment="1" applyBorder="1" applyFont="1">
      <alignment horizontal="center" vertical="center"/>
    </xf>
    <xf borderId="12" fillId="16" fontId="5" numFmtId="0" xfId="0" applyAlignment="1" applyBorder="1" applyFill="1" applyFont="1">
      <alignment horizontal="right" vertical="center"/>
    </xf>
    <xf borderId="12" fillId="16" fontId="25" numFmtId="0" xfId="0" applyAlignment="1" applyBorder="1" applyFont="1">
      <alignment horizontal="center" vertical="center"/>
    </xf>
    <xf borderId="12" fillId="16" fontId="5" numFmtId="0" xfId="0" applyAlignment="1" applyBorder="1" applyFont="1">
      <alignment horizontal="center" shrinkToFit="0" vertical="center" wrapText="1"/>
    </xf>
    <xf borderId="12" fillId="16" fontId="5" numFmtId="0" xfId="0" applyAlignment="1" applyBorder="1" applyFont="1">
      <alignment shrinkToFit="0" vertical="top" wrapText="1"/>
    </xf>
    <xf borderId="12" fillId="16" fontId="5" numFmtId="0" xfId="0" applyAlignment="1" applyBorder="1" applyFont="1">
      <alignment horizontal="center" vertical="center"/>
    </xf>
    <xf borderId="12" fillId="14" fontId="5" numFmtId="0" xfId="0" applyAlignment="1" applyBorder="1" applyFont="1">
      <alignment shrinkToFit="0" vertical="center" wrapText="1"/>
    </xf>
    <xf borderId="0" fillId="0" fontId="5" numFmtId="3" xfId="0" applyAlignment="1" applyFont="1" applyNumberFormat="1">
      <alignment shrinkToFit="0" vertical="top" wrapText="1"/>
    </xf>
    <xf borderId="12" fillId="15" fontId="5" numFmtId="0" xfId="0" applyAlignment="1" applyBorder="1" applyFont="1">
      <alignment shrinkToFit="0" vertical="center" wrapText="1"/>
    </xf>
    <xf borderId="0" fillId="0" fontId="5" numFmtId="0" xfId="0" applyAlignment="1" applyFont="1">
      <alignment horizontal="right" vertical="center"/>
    </xf>
    <xf borderId="0" fillId="0" fontId="14" numFmtId="0" xfId="0" applyAlignment="1" applyFont="1">
      <alignment vertical="center"/>
    </xf>
  </cellXfs>
  <cellStyles count="1">
    <cellStyle xfId="0" name="Normal" builtinId="0"/>
  </cellStyles>
  <dxfs count="5">
    <dxf>
      <font/>
      <fill>
        <patternFill patternType="solid">
          <fgColor rgb="FFB7E1CD"/>
          <bgColor rgb="FFB7E1CD"/>
        </patternFill>
      </fill>
      <border/>
    </dxf>
    <dxf>
      <font/>
      <fill>
        <patternFill patternType="solid">
          <fgColor rgb="FFFF0000"/>
          <bgColor rgb="FFFF0000"/>
        </patternFill>
      </fill>
      <border/>
    </dxf>
    <dxf>
      <font/>
      <fill>
        <patternFill patternType="solid">
          <fgColor rgb="FFF3F3F3"/>
          <bgColor rgb="FFF3F3F3"/>
        </patternFill>
      </fill>
      <border/>
    </dxf>
    <dxf>
      <font/>
      <fill>
        <patternFill patternType="solid">
          <fgColor rgb="FF00FFFF"/>
          <bgColor rgb="FF00FFFF"/>
        </patternFill>
      </fill>
      <border/>
    </dxf>
    <dxf>
      <font/>
      <fill>
        <patternFill patternType="solid">
          <fgColor rgb="FFD9EAD3"/>
          <bgColor rgb="FFD9EAD3"/>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4.png"/><Relationship Id="rId3" Type="http://schemas.openxmlformats.org/officeDocument/2006/relationships/image" Target="../media/image6.png"/><Relationship Id="rId4" Type="http://schemas.openxmlformats.org/officeDocument/2006/relationships/image" Target="../media/image3.png"/><Relationship Id="rId5" Type="http://schemas.openxmlformats.org/officeDocument/2006/relationships/image" Target="../media/image1.png"/><Relationship Id="rId6" Type="http://schemas.openxmlformats.org/officeDocument/2006/relationships/image" Target="../media/image7.png"/><Relationship Id="rId7" Type="http://schemas.openxmlformats.org/officeDocument/2006/relationships/image" Target="../media/image5.png"/><Relationship Id="rId8"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257175</xdr:colOff>
      <xdr:row>62</xdr:row>
      <xdr:rowOff>190500</xdr:rowOff>
    </xdr:from>
    <xdr:ext cx="5038725" cy="2895600"/>
    <xdr:pic>
      <xdr:nvPicPr>
        <xdr:cNvPr id="0" name="image8.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400050</xdr:colOff>
      <xdr:row>12</xdr:row>
      <xdr:rowOff>19050</xdr:rowOff>
    </xdr:from>
    <xdr:ext cx="1238250" cy="2124075"/>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323850</xdr:colOff>
      <xdr:row>12</xdr:row>
      <xdr:rowOff>19050</xdr:rowOff>
    </xdr:from>
    <xdr:ext cx="2105025" cy="1809750"/>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15</xdr:col>
      <xdr:colOff>381000</xdr:colOff>
      <xdr:row>11</xdr:row>
      <xdr:rowOff>171450</xdr:rowOff>
    </xdr:from>
    <xdr:ext cx="3000375" cy="2228850"/>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276225</xdr:colOff>
      <xdr:row>23</xdr:row>
      <xdr:rowOff>161925</xdr:rowOff>
    </xdr:from>
    <xdr:ext cx="2200275" cy="962025"/>
    <xdr:pic>
      <xdr:nvPicPr>
        <xdr:cNvPr id="0" name="image1.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342900</xdr:colOff>
      <xdr:row>37</xdr:row>
      <xdr:rowOff>161925</xdr:rowOff>
    </xdr:from>
    <xdr:ext cx="4638675" cy="1419225"/>
    <xdr:pic>
      <xdr:nvPicPr>
        <xdr:cNvPr id="0" name="image7.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323850</xdr:colOff>
      <xdr:row>45</xdr:row>
      <xdr:rowOff>209550</xdr:rowOff>
    </xdr:from>
    <xdr:ext cx="4038600" cy="533400"/>
    <xdr:pic>
      <xdr:nvPicPr>
        <xdr:cNvPr id="0" name="image5.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15</xdr:col>
      <xdr:colOff>428625</xdr:colOff>
      <xdr:row>23</xdr:row>
      <xdr:rowOff>161925</xdr:rowOff>
    </xdr:from>
    <xdr:ext cx="1600200" cy="790575"/>
    <xdr:pic>
      <xdr:nvPicPr>
        <xdr:cNvPr id="0" name="image2.png" title="Image"/>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xdHKIJEVD1fId73OLK22Seq2buEJtSxc6JJCY146YHY" TargetMode="External"/><Relationship Id="rId2" Type="http://schemas.openxmlformats.org/officeDocument/2006/relationships/hyperlink" Target="https://www.doctoralia.pe/" TargetMode="External"/><Relationship Id="rId3" Type="http://schemas.openxmlformats.org/officeDocument/2006/relationships/hyperlink" Target="https://www.lemonaidhealth.com/" TargetMode="External"/><Relationship Id="rId4" Type="http://schemas.openxmlformats.org/officeDocument/2006/relationships/hyperlink" Target="https://www.webuters.com/whats-the-difference-between-a-wireframe-mock-up-and-prototype"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0.5"/>
    <col customWidth="1" min="2" max="2" width="3.88"/>
    <col customWidth="1" min="3" max="3" width="3.0"/>
    <col customWidth="1" min="4" max="4" width="3.63"/>
    <col customWidth="1" min="5" max="5" width="64.88"/>
    <col customWidth="1" min="6" max="6" width="6.0"/>
    <col customWidth="1" min="7" max="11" width="5.5"/>
    <col customWidth="1" min="12" max="12" width="7.13"/>
    <col customWidth="1" min="13" max="14" width="5.5"/>
    <col customWidth="1" min="15" max="15" width="4.13"/>
    <col customWidth="1" min="16" max="17" width="7.0"/>
    <col customWidth="1" min="18" max="26" width="14.5"/>
  </cols>
  <sheetData>
    <row r="1" ht="15.75" customHeight="1">
      <c r="B1" s="1" t="s">
        <v>0</v>
      </c>
      <c r="C1" s="2"/>
      <c r="D1" s="2"/>
      <c r="E1" s="2"/>
      <c r="F1" s="3"/>
    </row>
    <row r="2" ht="15.75" customHeight="1">
      <c r="E2" s="4" t="s">
        <v>1</v>
      </c>
    </row>
    <row r="3" ht="15.75" customHeight="1">
      <c r="E3" s="5" t="s">
        <v>2</v>
      </c>
    </row>
    <row r="4" ht="15.75" customHeight="1">
      <c r="E4" s="5" t="s">
        <v>3</v>
      </c>
      <c r="I4" s="6"/>
    </row>
    <row r="5" ht="15.75" customHeight="1">
      <c r="E5" s="7" t="s">
        <v>4</v>
      </c>
    </row>
    <row r="6" ht="15.75" customHeight="1">
      <c r="A6" s="8"/>
      <c r="B6" s="9" t="s">
        <v>5</v>
      </c>
      <c r="C6" s="10"/>
      <c r="D6" s="10"/>
      <c r="E6" s="10"/>
      <c r="F6" s="11"/>
      <c r="J6" s="12" t="s">
        <v>6</v>
      </c>
      <c r="K6" s="13"/>
    </row>
    <row r="7" ht="15.75" customHeight="1">
      <c r="C7" s="6">
        <v>5.0</v>
      </c>
      <c r="D7" s="6" t="s">
        <v>7</v>
      </c>
      <c r="E7" s="14"/>
      <c r="I7" s="15"/>
      <c r="J7" s="16">
        <v>4.0</v>
      </c>
      <c r="K7" s="17">
        <v>5.0</v>
      </c>
      <c r="L7" s="18" t="s">
        <v>8</v>
      </c>
      <c r="M7" s="19" t="s">
        <v>9</v>
      </c>
      <c r="N7" s="19" t="s">
        <v>10</v>
      </c>
    </row>
    <row r="8" ht="15.75" customHeight="1">
      <c r="C8" s="6">
        <v>6.0</v>
      </c>
      <c r="D8" s="6" t="s">
        <v>7</v>
      </c>
      <c r="H8" s="20" t="s">
        <v>11</v>
      </c>
      <c r="I8" s="21">
        <v>29.0</v>
      </c>
      <c r="J8" s="22">
        <v>6.0</v>
      </c>
      <c r="K8" s="22">
        <v>1.0</v>
      </c>
      <c r="L8" s="22">
        <f>SUM(J8:K8)</f>
        <v>7</v>
      </c>
      <c r="M8" s="19">
        <f>SUMPRODUCT($J$7:$K$7,J8:K8)</f>
        <v>29</v>
      </c>
      <c r="N8" s="19">
        <f>I8-M8</f>
        <v>0</v>
      </c>
      <c r="P8" s="6" t="s">
        <v>12</v>
      </c>
    </row>
    <row r="9" ht="15.75" customHeight="1">
      <c r="A9" s="8"/>
      <c r="B9" s="8"/>
      <c r="E9" s="14"/>
    </row>
    <row r="10" ht="15.75" customHeight="1">
      <c r="A10" s="8"/>
      <c r="B10" s="9" t="s">
        <v>13</v>
      </c>
      <c r="C10" s="10"/>
      <c r="D10" s="10"/>
      <c r="E10" s="10"/>
      <c r="F10" s="11"/>
    </row>
    <row r="11" ht="15.75" customHeight="1">
      <c r="C11" s="6">
        <v>1.0</v>
      </c>
      <c r="D11" s="6" t="s">
        <v>14</v>
      </c>
      <c r="G11" s="6" t="s">
        <v>15</v>
      </c>
    </row>
    <row r="12" ht="15.75" customHeight="1">
      <c r="D12" s="6" t="s">
        <v>16</v>
      </c>
      <c r="E12" s="6" t="s">
        <v>17</v>
      </c>
      <c r="G12" s="6" t="s">
        <v>18</v>
      </c>
      <c r="K12" s="6" t="s">
        <v>19</v>
      </c>
      <c r="Q12" s="6" t="s">
        <v>20</v>
      </c>
    </row>
    <row r="13" ht="15.75" customHeight="1">
      <c r="D13" s="6" t="s">
        <v>21</v>
      </c>
      <c r="E13" s="6" t="s">
        <v>22</v>
      </c>
    </row>
    <row r="14" ht="15.75" customHeight="1">
      <c r="D14" s="6" t="s">
        <v>23</v>
      </c>
      <c r="E14" s="6" t="s">
        <v>24</v>
      </c>
    </row>
    <row r="15" ht="15.75" customHeight="1">
      <c r="C15" s="6">
        <v>2.0</v>
      </c>
      <c r="D15" s="6" t="s">
        <v>25</v>
      </c>
    </row>
    <row r="16" ht="15.75" customHeight="1">
      <c r="C16" s="6">
        <v>3.0</v>
      </c>
      <c r="D16" s="6" t="s">
        <v>26</v>
      </c>
    </row>
    <row r="17" ht="15.75" customHeight="1">
      <c r="C17" s="6"/>
      <c r="D17" s="23" t="s">
        <v>27</v>
      </c>
    </row>
    <row r="18" ht="15.75" customHeight="1">
      <c r="C18" s="6"/>
      <c r="D18" s="24" t="str">
        <f>"Cada integrante debe hacer mínimo "&amp;'evaluación'!E23 &amp;" puntos de esfuerzo"</f>
        <v>Cada integrante debe hacer mínimo 10.5 puntos de esfuerzo</v>
      </c>
      <c r="E18" s="24"/>
    </row>
    <row r="19" ht="15.75" customHeight="1">
      <c r="C19" s="6"/>
      <c r="D19" s="6" t="s">
        <v>28</v>
      </c>
    </row>
    <row r="20" ht="15.75" customHeight="1">
      <c r="C20" s="6"/>
      <c r="D20" s="6" t="s">
        <v>29</v>
      </c>
    </row>
    <row r="21" ht="15.75" customHeight="1">
      <c r="C21" s="6"/>
      <c r="D21" s="6" t="s">
        <v>30</v>
      </c>
    </row>
    <row r="22" ht="15.75" customHeight="1">
      <c r="C22" s="6"/>
      <c r="D22" s="25" t="s">
        <v>31</v>
      </c>
    </row>
    <row r="23" ht="15.75" customHeight="1">
      <c r="C23" s="6"/>
      <c r="D23" s="15" t="s">
        <v>32</v>
      </c>
      <c r="E23" s="15"/>
    </row>
    <row r="24" ht="15.75" customHeight="1">
      <c r="C24" s="6">
        <v>6.0</v>
      </c>
      <c r="D24" s="6" t="s">
        <v>33</v>
      </c>
      <c r="K24" s="6" t="s">
        <v>34</v>
      </c>
    </row>
    <row r="25" ht="15.75" customHeight="1">
      <c r="C25" s="6"/>
      <c r="D25" s="6" t="s">
        <v>35</v>
      </c>
    </row>
    <row r="26" ht="15.75" customHeight="1">
      <c r="C26" s="6"/>
      <c r="D26" s="6" t="s">
        <v>36</v>
      </c>
    </row>
    <row r="27" ht="15.75" customHeight="1">
      <c r="C27" s="6">
        <v>5.0</v>
      </c>
      <c r="D27" s="6" t="s">
        <v>37</v>
      </c>
      <c r="E27" s="14"/>
    </row>
    <row r="28" ht="15.75" customHeight="1">
      <c r="C28" s="6"/>
      <c r="D28" s="6" t="s">
        <v>16</v>
      </c>
      <c r="E28" s="26" t="s">
        <v>38</v>
      </c>
    </row>
    <row r="29" ht="15.75" customHeight="1">
      <c r="D29" s="6" t="s">
        <v>21</v>
      </c>
      <c r="E29" s="6" t="s">
        <v>39</v>
      </c>
    </row>
    <row r="30" ht="15.75" customHeight="1">
      <c r="C30" s="6"/>
      <c r="D30" s="27" t="s">
        <v>23</v>
      </c>
      <c r="E30" s="27" t="s">
        <v>40</v>
      </c>
      <c r="Q30" s="28"/>
    </row>
    <row r="31" ht="15.75" customHeight="1">
      <c r="C31" s="6"/>
      <c r="D31" s="27" t="s">
        <v>41</v>
      </c>
      <c r="E31" s="27" t="str">
        <f>"repositorio en GitHub compartido a "&amp;P8</f>
        <v>repositorio en GitHub compartido a jbrcaballero y edjahevs94</v>
      </c>
      <c r="Q31" s="28"/>
    </row>
    <row r="32" ht="15.75" customHeight="1">
      <c r="C32" s="6">
        <v>8.0</v>
      </c>
      <c r="D32" s="6" t="s">
        <v>42</v>
      </c>
      <c r="Q32" s="28"/>
    </row>
    <row r="33" ht="15.75" customHeight="1">
      <c r="C33" s="6">
        <v>9.0</v>
      </c>
      <c r="D33" s="29" t="s">
        <v>43</v>
      </c>
      <c r="E33" s="5"/>
      <c r="Q33" s="28"/>
    </row>
    <row r="34" ht="15.75" customHeight="1">
      <c r="D34" s="29" t="s">
        <v>44</v>
      </c>
      <c r="E34" s="5"/>
      <c r="Q34" s="28"/>
    </row>
    <row r="35" ht="15.75" customHeight="1"/>
    <row r="36" ht="15.75" customHeight="1">
      <c r="A36" s="8"/>
      <c r="B36" s="9" t="s">
        <v>45</v>
      </c>
      <c r="C36" s="10"/>
      <c r="D36" s="10"/>
      <c r="E36" s="10"/>
      <c r="F36" s="11"/>
    </row>
    <row r="37" ht="15.75" customHeight="1">
      <c r="A37" s="6"/>
      <c r="B37" s="6"/>
      <c r="C37" s="18">
        <v>1.0</v>
      </c>
      <c r="D37" s="25" t="s">
        <v>46</v>
      </c>
      <c r="G37" s="6" t="s">
        <v>47</v>
      </c>
    </row>
    <row r="38" ht="15.75" customHeight="1">
      <c r="A38" s="6"/>
      <c r="B38" s="6"/>
      <c r="C38" s="30"/>
      <c r="D38" s="31" t="s">
        <v>48</v>
      </c>
      <c r="I38" s="6" t="s">
        <v>49</v>
      </c>
    </row>
    <row r="39" ht="15.75" customHeight="1">
      <c r="A39" s="6"/>
      <c r="B39" s="6"/>
      <c r="C39" s="18">
        <v>2.0</v>
      </c>
      <c r="D39" s="6" t="s">
        <v>50</v>
      </c>
    </row>
    <row r="40" ht="15.75" customHeight="1">
      <c r="A40" s="6"/>
      <c r="B40" s="6"/>
      <c r="C40" s="18"/>
      <c r="D40" s="32" t="s">
        <v>51</v>
      </c>
    </row>
    <row r="41" ht="15.75" customHeight="1">
      <c r="A41" s="6"/>
      <c r="B41" s="6"/>
      <c r="C41" s="18">
        <v>3.0</v>
      </c>
      <c r="D41" s="6" t="s">
        <v>52</v>
      </c>
    </row>
    <row r="42" ht="15.75" customHeight="1">
      <c r="A42" s="6"/>
      <c r="B42" s="6"/>
      <c r="D42" s="6" t="s">
        <v>53</v>
      </c>
    </row>
    <row r="43" ht="15.75" customHeight="1">
      <c r="A43" s="6"/>
      <c r="B43" s="6"/>
      <c r="C43" s="18">
        <v>4.0</v>
      </c>
      <c r="D43" s="6" t="s">
        <v>54</v>
      </c>
    </row>
    <row r="44" ht="15.75" customHeight="1">
      <c r="A44" s="6"/>
      <c r="B44" s="6"/>
      <c r="C44" s="18">
        <v>5.0</v>
      </c>
      <c r="D44" s="30" t="s">
        <v>55</v>
      </c>
    </row>
    <row r="45" ht="15.75" customHeight="1">
      <c r="A45" s="6"/>
      <c r="B45" s="6"/>
      <c r="D45" s="6" t="s">
        <v>56</v>
      </c>
    </row>
    <row r="46" ht="15.75" customHeight="1">
      <c r="A46" s="6"/>
      <c r="B46" s="6"/>
      <c r="C46" s="18">
        <v>6.0</v>
      </c>
      <c r="D46" s="6" t="s">
        <v>57</v>
      </c>
      <c r="I46" s="6" t="s">
        <v>58</v>
      </c>
    </row>
    <row r="47" ht="15.75" customHeight="1">
      <c r="A47" s="6"/>
      <c r="B47" s="6"/>
      <c r="C47" s="18">
        <v>7.0</v>
      </c>
      <c r="D47" s="6" t="s">
        <v>59</v>
      </c>
    </row>
    <row r="48" ht="15.75" customHeight="1">
      <c r="A48" s="6"/>
      <c r="B48" s="6"/>
      <c r="C48" s="18"/>
      <c r="D48" s="30" t="s">
        <v>60</v>
      </c>
    </row>
    <row r="49" ht="15.75" customHeight="1">
      <c r="A49" s="6"/>
      <c r="B49" s="6"/>
      <c r="C49" s="18"/>
      <c r="D49" s="6" t="s">
        <v>61</v>
      </c>
    </row>
    <row r="50" ht="15.75" customHeight="1">
      <c r="A50" s="6"/>
      <c r="B50" s="6"/>
      <c r="C50" s="6">
        <v>8.0</v>
      </c>
      <c r="D50" s="30" t="s">
        <v>62</v>
      </c>
    </row>
    <row r="51" ht="15.75" customHeight="1">
      <c r="A51" s="6"/>
      <c r="B51" s="6"/>
      <c r="D51" s="30" t="s">
        <v>63</v>
      </c>
    </row>
    <row r="52" ht="15.75" customHeight="1">
      <c r="A52" s="6"/>
      <c r="B52" s="6"/>
      <c r="D52" s="30"/>
    </row>
    <row r="53" ht="15.75" customHeight="1">
      <c r="A53" s="6"/>
      <c r="B53" s="9" t="s">
        <v>64</v>
      </c>
      <c r="C53" s="10"/>
      <c r="D53" s="10"/>
      <c r="E53" s="10"/>
      <c r="F53" s="11"/>
    </row>
    <row r="54" ht="15.75" customHeight="1">
      <c r="C54" s="33" t="s">
        <v>65</v>
      </c>
      <c r="D54" s="33"/>
      <c r="E54" s="33"/>
    </row>
    <row r="55" ht="15.75" customHeight="1">
      <c r="C55" s="33" t="s">
        <v>66</v>
      </c>
      <c r="D55" s="33"/>
      <c r="E55" s="33"/>
    </row>
    <row r="56" ht="15.75" customHeight="1"/>
    <row r="57" ht="15.75" customHeight="1"/>
    <row r="58" ht="15.75" customHeight="1">
      <c r="B58" s="9" t="s">
        <v>67</v>
      </c>
      <c r="C58" s="10"/>
      <c r="D58" s="10"/>
      <c r="E58" s="10"/>
      <c r="F58" s="11"/>
    </row>
    <row r="59" ht="15.75" customHeight="1">
      <c r="B59" s="6" t="s">
        <v>68</v>
      </c>
      <c r="C59" s="33"/>
      <c r="D59" s="33"/>
      <c r="E59" s="33"/>
    </row>
    <row r="60" ht="15.75" customHeight="1">
      <c r="B60" s="33"/>
      <c r="C60" s="34" t="s">
        <v>69</v>
      </c>
      <c r="D60" s="33"/>
      <c r="E60" s="33"/>
    </row>
    <row r="61" ht="15.75" customHeight="1">
      <c r="B61" s="6"/>
      <c r="C61" s="34" t="s">
        <v>70</v>
      </c>
      <c r="D61" s="33"/>
      <c r="E61" s="33"/>
    </row>
    <row r="62" ht="15.75" customHeight="1">
      <c r="B62" s="6" t="s">
        <v>71</v>
      </c>
    </row>
    <row r="63" ht="15.75" customHeight="1">
      <c r="C63" s="35" t="s">
        <v>72</v>
      </c>
    </row>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D17"/>
    <hyperlink r:id="rId2" ref="C60"/>
    <hyperlink r:id="rId3" ref="C61"/>
    <hyperlink r:id="rId4" ref="C63"/>
  </hyperlinks>
  <printOptions/>
  <pageMargins bottom="0.75" footer="0.0" header="0.0" left="0.7" right="0.7" top="0.75"/>
  <pageSetup orientation="portrait"/>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2.5"/>
    <col customWidth="1" min="2" max="2" width="16.38"/>
    <col customWidth="1" hidden="1" min="3" max="3" width="8.5"/>
    <col customWidth="1" min="4" max="4" width="9.63"/>
    <col customWidth="1" min="5" max="5" width="9.5"/>
    <col customWidth="1" min="6" max="10" width="19.13"/>
    <col customWidth="1" min="11" max="11" width="7.5"/>
    <col customWidth="1" min="12" max="13" width="9.13"/>
    <col customWidth="1" min="14" max="28" width="14.5"/>
  </cols>
  <sheetData>
    <row r="1" ht="4.5" customHeight="1">
      <c r="A1" s="36"/>
      <c r="B1" s="8"/>
      <c r="F1" s="37"/>
      <c r="G1" s="37"/>
      <c r="H1" s="37"/>
      <c r="I1" s="37"/>
      <c r="J1" s="37"/>
      <c r="K1" s="37"/>
    </row>
    <row r="2" ht="15.75" customHeight="1">
      <c r="A2" s="36"/>
      <c r="B2" s="9" t="s">
        <v>73</v>
      </c>
      <c r="C2" s="10"/>
      <c r="D2" s="10"/>
      <c r="E2" s="10"/>
      <c r="F2" s="38"/>
      <c r="G2" s="38"/>
      <c r="H2" s="38"/>
      <c r="I2" s="38"/>
      <c r="J2" s="38"/>
      <c r="K2" s="39"/>
    </row>
    <row r="3" ht="6.75" customHeight="1">
      <c r="A3" s="36"/>
      <c r="B3" s="40"/>
      <c r="C3" s="10"/>
      <c r="D3" s="40"/>
      <c r="E3" s="40"/>
      <c r="L3" s="40"/>
      <c r="M3" s="41"/>
    </row>
    <row r="4" ht="15.75" customHeight="1">
      <c r="B4" s="42" t="str">
        <f>IFERROR(__xludf.DUMMYFUNCTION("query(historias!B2:B91,""select max(B) group by B LABEL MAX(B) ''"")"),"#REF!")</f>
        <v>#REF!</v>
      </c>
      <c r="C4" s="43"/>
      <c r="D4" s="44">
        <f>SUMIFS(historias!$E$2:$E$190,historias!$B$2:$B$190,"",historias!$F$2:$F$190,"&lt;&gt;Todos")</f>
        <v>0</v>
      </c>
      <c r="E4" s="40"/>
      <c r="L4" s="40"/>
      <c r="M4" s="41"/>
    </row>
    <row r="5" ht="15.75" customHeight="1">
      <c r="B5" s="45" t="s">
        <v>74</v>
      </c>
      <c r="C5" s="43"/>
      <c r="D5" s="44">
        <f>SUMIFS(historias!$E$2:$E$190,historias!$B$2:$B$190,B5)</f>
        <v>40</v>
      </c>
      <c r="E5" s="40"/>
      <c r="L5" s="40"/>
      <c r="M5" s="41"/>
    </row>
    <row r="6" ht="15.75" customHeight="1">
      <c r="B6" s="45" t="s">
        <v>75</v>
      </c>
      <c r="C6" s="43"/>
      <c r="D6" s="44">
        <f>SUMIFS(historias!$E$2:$E$190,historias!$B$2:$B$190,B6)</f>
        <v>24</v>
      </c>
      <c r="E6" s="40"/>
      <c r="L6" s="40"/>
      <c r="M6" s="41"/>
    </row>
    <row r="7" ht="15.75" customHeight="1">
      <c r="B7" s="22"/>
      <c r="C7" s="43"/>
      <c r="D7" s="44"/>
      <c r="E7" s="40"/>
      <c r="L7" s="40"/>
      <c r="M7" s="41"/>
    </row>
    <row r="8" ht="15.75" customHeight="1">
      <c r="B8" s="42"/>
      <c r="C8" s="43"/>
      <c r="D8" s="44"/>
      <c r="E8" s="40"/>
      <c r="F8" s="46"/>
      <c r="G8" s="46"/>
      <c r="H8" s="46"/>
      <c r="I8" s="47"/>
      <c r="L8" s="40"/>
    </row>
    <row r="9" ht="15.75" customHeight="1">
      <c r="B9" s="48"/>
      <c r="C9" s="43"/>
      <c r="D9" s="44"/>
      <c r="E9" s="40"/>
      <c r="L9" s="40"/>
    </row>
    <row r="10" ht="15.75" customHeight="1">
      <c r="B10" s="48"/>
      <c r="C10" s="49"/>
      <c r="D10" s="44"/>
      <c r="E10" s="40"/>
      <c r="F10" s="40"/>
      <c r="G10" s="40"/>
      <c r="H10" s="40"/>
      <c r="I10" s="40"/>
      <c r="J10" s="40"/>
      <c r="K10" s="40"/>
      <c r="L10" s="40"/>
      <c r="M10" s="40"/>
      <c r="N10" s="40"/>
      <c r="O10" s="40"/>
      <c r="P10" s="40"/>
      <c r="Q10" s="40"/>
      <c r="R10" s="40"/>
      <c r="S10" s="40"/>
      <c r="T10" s="40"/>
      <c r="U10" s="40"/>
      <c r="V10" s="40"/>
      <c r="W10" s="40"/>
      <c r="X10" s="40"/>
      <c r="Y10" s="40"/>
      <c r="Z10" s="40"/>
      <c r="AA10" s="40"/>
      <c r="AB10" s="40"/>
    </row>
    <row r="11" ht="15.75" customHeight="1">
      <c r="B11" s="48"/>
      <c r="C11" s="49"/>
      <c r="D11" s="44"/>
      <c r="E11" s="40"/>
      <c r="F11" s="40"/>
      <c r="G11" s="40"/>
      <c r="H11" s="40"/>
      <c r="I11" s="40"/>
      <c r="J11" s="40"/>
      <c r="K11" s="40"/>
      <c r="L11" s="40"/>
      <c r="M11" s="40"/>
      <c r="N11" s="40"/>
      <c r="O11" s="40"/>
      <c r="P11" s="40"/>
      <c r="Q11" s="40"/>
      <c r="R11" s="40"/>
      <c r="S11" s="40"/>
      <c r="T11" s="40"/>
      <c r="U11" s="40"/>
      <c r="V11" s="40"/>
      <c r="W11" s="40"/>
      <c r="X11" s="40"/>
      <c r="Y11" s="40"/>
      <c r="Z11" s="40"/>
      <c r="AA11" s="40"/>
      <c r="AB11" s="40"/>
    </row>
    <row r="12" ht="15.75" customHeight="1">
      <c r="B12" s="50" t="s">
        <v>76</v>
      </c>
      <c r="C12" s="49"/>
      <c r="D12" s="51" t="s">
        <v>77</v>
      </c>
      <c r="E12" s="52">
        <f t="shared" ref="E12:E13" si="1">D5</f>
        <v>40</v>
      </c>
      <c r="F12" s="45" t="s">
        <v>74</v>
      </c>
      <c r="G12" s="52" t="str">
        <f t="shared" ref="G12:G13" si="2">D8</f>
        <v/>
      </c>
      <c r="H12" s="53"/>
      <c r="I12" s="52"/>
      <c r="J12" s="53"/>
      <c r="L12" s="40"/>
    </row>
    <row r="13" ht="15.75" customHeight="1">
      <c r="B13" s="52">
        <f>D4</f>
        <v>0</v>
      </c>
      <c r="C13" s="49"/>
      <c r="D13" s="54"/>
      <c r="E13" s="52">
        <f t="shared" si="1"/>
        <v>24</v>
      </c>
      <c r="F13" s="45" t="s">
        <v>75</v>
      </c>
      <c r="G13" s="52" t="str">
        <f t="shared" si="2"/>
        <v/>
      </c>
      <c r="H13" s="53"/>
      <c r="L13" s="40"/>
    </row>
    <row r="14" ht="15.75" customHeight="1">
      <c r="B14" s="49"/>
      <c r="C14" s="49"/>
      <c r="D14" s="55"/>
      <c r="E14" s="52"/>
      <c r="F14" s="53"/>
      <c r="G14" s="52"/>
      <c r="H14" s="53"/>
      <c r="I14" s="56" t="s">
        <v>78</v>
      </c>
      <c r="J14" s="43">
        <f>COUNTIFS(historias!D2:D1046,"?*",historias!F2:F1046,"&lt;&gt;*Todos*")</f>
        <v>26</v>
      </c>
      <c r="L14" s="40"/>
    </row>
    <row r="15" ht="6.75" customHeight="1">
      <c r="E15" s="40"/>
      <c r="F15" s="57"/>
      <c r="G15" s="6"/>
      <c r="H15" s="58"/>
      <c r="I15" s="6"/>
      <c r="J15" s="6"/>
      <c r="L15" s="59"/>
    </row>
    <row r="16" ht="15.75" customHeight="1">
      <c r="B16" s="60" t="s">
        <v>79</v>
      </c>
      <c r="D16" s="60"/>
      <c r="E16" s="40"/>
      <c r="F16" s="57" t="s">
        <v>80</v>
      </c>
      <c r="G16" s="6"/>
      <c r="H16" s="58"/>
      <c r="I16" s="6"/>
      <c r="J16" s="6"/>
      <c r="L16" s="59"/>
    </row>
    <row r="17" ht="15.75" customHeight="1">
      <c r="B17" s="61">
        <f>IFERROR(ROUND(E21/E22,1),0)</f>
        <v>0</v>
      </c>
      <c r="D17" s="60"/>
      <c r="E17" s="40"/>
      <c r="F17" s="62">
        <v>0.0</v>
      </c>
      <c r="G17" s="62">
        <v>1.0</v>
      </c>
      <c r="H17" s="62">
        <v>2.0</v>
      </c>
      <c r="I17" s="62">
        <v>3.0</v>
      </c>
      <c r="J17" s="62">
        <v>4.0</v>
      </c>
      <c r="L17" s="59"/>
    </row>
    <row r="18" ht="15.75" customHeight="1">
      <c r="A18" s="6"/>
      <c r="C18" s="63" t="s">
        <v>81</v>
      </c>
      <c r="E18" s="64" t="s">
        <v>82</v>
      </c>
      <c r="F18" s="65" t="s">
        <v>83</v>
      </c>
      <c r="G18" s="66"/>
      <c r="H18" s="66"/>
      <c r="I18" s="66"/>
      <c r="J18" s="67"/>
      <c r="L18" s="59"/>
    </row>
    <row r="19" ht="15.75" customHeight="1">
      <c r="B19" s="37" t="s">
        <v>84</v>
      </c>
      <c r="C19" s="68" t="s">
        <v>85</v>
      </c>
      <c r="E19" s="69" t="s">
        <v>86</v>
      </c>
      <c r="F19" s="70" t="s">
        <v>87</v>
      </c>
      <c r="G19" s="70" t="s">
        <v>88</v>
      </c>
      <c r="H19" s="70" t="s">
        <v>89</v>
      </c>
      <c r="I19" s="70" t="s">
        <v>90</v>
      </c>
      <c r="J19" s="70" t="s">
        <v>91</v>
      </c>
      <c r="L19" s="59"/>
    </row>
    <row r="20" ht="15.75" customHeight="1">
      <c r="B20" s="18" t="s">
        <v>92</v>
      </c>
      <c r="E20" s="71">
        <f>SUM(historias!$E$2:$E$190)</f>
        <v>88</v>
      </c>
      <c r="F20" s="72" t="s">
        <v>93</v>
      </c>
      <c r="G20" s="73"/>
      <c r="H20" s="74"/>
      <c r="I20" s="75"/>
      <c r="J20" s="76"/>
      <c r="L20" s="59"/>
    </row>
    <row r="21" ht="15.75" customHeight="1">
      <c r="B21" s="18" t="s">
        <v>77</v>
      </c>
      <c r="E21" s="77">
        <f>SUM(D4:D11)</f>
        <v>64</v>
      </c>
      <c r="F21" s="78" t="s">
        <v>94</v>
      </c>
      <c r="G21" s="79"/>
      <c r="H21" s="80"/>
      <c r="I21" s="81" t="s">
        <v>95</v>
      </c>
      <c r="J21" s="82"/>
      <c r="L21" s="59"/>
    </row>
    <row r="22" ht="15.75" customHeight="1">
      <c r="B22" s="83" t="s">
        <v>96</v>
      </c>
      <c r="C22" s="84"/>
      <c r="D22" s="60"/>
      <c r="E22" s="85">
        <f>COUNTA(B25:B31)</f>
        <v>0</v>
      </c>
      <c r="F22" s="86" t="s">
        <v>97</v>
      </c>
      <c r="G22" s="87"/>
      <c r="H22" s="87"/>
      <c r="I22" s="87"/>
      <c r="J22" s="88"/>
      <c r="K22" s="25" t="s">
        <v>98</v>
      </c>
      <c r="L22" s="59"/>
    </row>
    <row r="23" ht="15.75" customHeight="1">
      <c r="B23" s="89" t="s">
        <v>99</v>
      </c>
      <c r="C23" s="90"/>
      <c r="D23" s="91"/>
      <c r="E23" s="92">
        <f>FLOOR($E$21/instrucciones!$C$8,0.5)</f>
        <v>10.5</v>
      </c>
      <c r="F23" s="93" t="s">
        <v>100</v>
      </c>
      <c r="G23" s="93" t="s">
        <v>101</v>
      </c>
      <c r="H23" s="93" t="s">
        <v>102</v>
      </c>
      <c r="I23" s="93" t="s">
        <v>103</v>
      </c>
      <c r="J23" s="93" t="s">
        <v>104</v>
      </c>
      <c r="L23" s="94" t="s">
        <v>105</v>
      </c>
      <c r="M23" s="94" t="s">
        <v>106</v>
      </c>
    </row>
    <row r="24" ht="15.75" customHeight="1">
      <c r="A24" s="6"/>
      <c r="B24" s="59" t="s">
        <v>107</v>
      </c>
      <c r="C24" s="22">
        <f>SUMIFS(historias!$F$2:$F$207,historias!$E$2:$E$207,$B24)</f>
        <v>0</v>
      </c>
      <c r="E24" s="77">
        <f>SUMIFS(historias!$E$2:$E$200,historias!$F$2:$F$200,$B24)</f>
        <v>24</v>
      </c>
      <c r="F24" s="71">
        <f t="shared" ref="F24:F31" si="3">E24-SUM(G24:J24)</f>
        <v>24</v>
      </c>
      <c r="G24" s="22">
        <f>SUMIFS(historias!$E$2:$E$187,historias!$J$2:$J$187,G$17,historias!$F$2:$F$187,$B24)</f>
        <v>0</v>
      </c>
      <c r="H24" s="22">
        <f>SUMIFS(historias!$E$2:$E$187,historias!$J$2:$J$187,H$17,historias!$F$2:$F$187,$B24)</f>
        <v>0</v>
      </c>
      <c r="I24" s="22">
        <f>SUMIFS(historias!$E$2:$E$187,historias!$J$2:$J$187,I$17,historias!$F$2:$F$187,$B24)</f>
        <v>0</v>
      </c>
      <c r="J24" s="22">
        <f>SUMIFS(historias!$E$2:$E$187,historias!$J$2:$J$187,J$17,historias!$F$2:$F$187,$B24)</f>
        <v>0</v>
      </c>
    </row>
    <row r="25" ht="15.75" customHeight="1">
      <c r="A25" s="6">
        <f>COUNTUNIQUEIFS(historias!$B$1:$B$82,historias!$F$1:$F$82,B25)</f>
        <v>0</v>
      </c>
      <c r="B25" s="95"/>
      <c r="C25" s="22">
        <f>SUMIFS(historias!$F$2:$F$207,historias!$E$2:$E$207,$B25)</f>
        <v>0</v>
      </c>
      <c r="D25" s="96"/>
      <c r="E25" s="22">
        <f>SUMIFS(historias!$E$2:$E$200,historias!$F$2:$F$200,$B25)</f>
        <v>0</v>
      </c>
      <c r="F25" s="22">
        <f t="shared" si="3"/>
        <v>0</v>
      </c>
      <c r="G25" s="22">
        <f>SUMIFS(historias!$E$2:$E$187,historias!$J$2:$J$187,G$17,historias!$F$2:$F$187,$B25)</f>
        <v>0</v>
      </c>
      <c r="H25" s="22">
        <f>SUMIFS(historias!$E$2:$E$187,historias!$J$2:$J$187,H$17,historias!$F$2:$F$187,$B25)</f>
        <v>0</v>
      </c>
      <c r="I25" s="22">
        <f>SUMIFS(historias!$E$2:$E$187,historias!$J$2:$J$187,I$17,historias!$F$2:$F$187,$B25)</f>
        <v>0</v>
      </c>
      <c r="J25" s="22">
        <f>SUMIFS(historias!$E$2:$E$187,historias!$J$2:$J$187,J$17,historias!$F$2:$F$187,$B25)</f>
        <v>0</v>
      </c>
      <c r="L25" s="97">
        <f t="shared" ref="L25:L31" si="4">IFERROR(MAX($E$23-E25,0)/$E$23*$I$69,0)</f>
        <v>20</v>
      </c>
      <c r="M25" s="97">
        <v>0.0</v>
      </c>
    </row>
    <row r="26" ht="15.75" customHeight="1">
      <c r="A26" s="6">
        <f>COUNTUNIQUEIFS(historias!$B$1:$B$82,historias!$F$1:$F$82,B26)</f>
        <v>0</v>
      </c>
      <c r="B26" s="96"/>
      <c r="C26" s="22">
        <f>SUMIFS(historias!$F$2:$F$207,historias!$E$2:$E$207,$B26)</f>
        <v>0</v>
      </c>
      <c r="D26" s="96"/>
      <c r="E26" s="22">
        <f>SUMIFS(historias!$E$2:$E$200,historias!$F$2:$F$200,$B26)</f>
        <v>0</v>
      </c>
      <c r="F26" s="22">
        <f t="shared" si="3"/>
        <v>0</v>
      </c>
      <c r="G26" s="22">
        <f>SUMIFS(historias!$E$2:$E$187,historias!$J$2:$J$187,G$17,historias!$F$2:$F$187,$B26)</f>
        <v>0</v>
      </c>
      <c r="H26" s="22">
        <f>SUMIFS(historias!$E$2:$E$187,historias!$J$2:$J$187,H$17,historias!$F$2:$F$187,$B26)</f>
        <v>0</v>
      </c>
      <c r="I26" s="22">
        <f>SUMIFS(historias!$E$2:$E$187,historias!$J$2:$J$187,I$17,historias!$F$2:$F$187,$B26)</f>
        <v>0</v>
      </c>
      <c r="J26" s="22">
        <f>SUMIFS(historias!$E$2:$E$187,historias!$J$2:$J$187,J$17,historias!$F$2:$F$187,$B26)</f>
        <v>0</v>
      </c>
      <c r="L26" s="97">
        <f t="shared" si="4"/>
        <v>20</v>
      </c>
      <c r="M26" s="97">
        <v>0.0</v>
      </c>
    </row>
    <row r="27" ht="15.75" customHeight="1">
      <c r="A27" s="6">
        <f>COUNTUNIQUEIFS(historias!$B$1:$B$82,historias!$F$1:$F$82,B27)</f>
        <v>0</v>
      </c>
      <c r="B27" s="96"/>
      <c r="C27" s="22">
        <f>SUMIFS(historias!$F$2:$F$207,historias!$E$2:$E$207,$B27)</f>
        <v>0</v>
      </c>
      <c r="D27" s="96"/>
      <c r="E27" s="22">
        <f>SUMIFS(historias!$E$2:$E$200,historias!$F$2:$F$200,$B27)</f>
        <v>0</v>
      </c>
      <c r="F27" s="22">
        <f t="shared" si="3"/>
        <v>0</v>
      </c>
      <c r="G27" s="22">
        <f>SUMIFS(historias!$E$2:$E$187,historias!$J$2:$J$187,G$17,historias!$F$2:$F$187,$B27)</f>
        <v>0</v>
      </c>
      <c r="H27" s="22">
        <f>SUMIFS(historias!$E$2:$E$187,historias!$J$2:$J$187,H$17,historias!$F$2:$F$187,$B27)</f>
        <v>0</v>
      </c>
      <c r="I27" s="22">
        <f>SUMIFS(historias!$E$2:$E$187,historias!$J$2:$J$187,I$17,historias!$F$2:$F$187,$B27)</f>
        <v>0</v>
      </c>
      <c r="J27" s="22">
        <f>SUMIFS(historias!$E$2:$E$187,historias!$J$2:$J$187,J$17,historias!$F$2:$F$187,$B27)</f>
        <v>0</v>
      </c>
      <c r="L27" s="97">
        <f t="shared" si="4"/>
        <v>20</v>
      </c>
      <c r="M27" s="97">
        <v>0.0</v>
      </c>
    </row>
    <row r="28" ht="15.75" customHeight="1">
      <c r="A28" s="6">
        <f>COUNTUNIQUEIFS(historias!$B$1:$B$82,historias!$F$1:$F$82,B28)</f>
        <v>0</v>
      </c>
      <c r="B28" s="96"/>
      <c r="C28" s="22">
        <f>SUMIFS(historias!$F$2:$F$207,historias!$E$2:$E$207,$B28)</f>
        <v>0</v>
      </c>
      <c r="D28" s="96"/>
      <c r="E28" s="22">
        <f>SUMIFS(historias!$E$2:$E$200,historias!$F$2:$F$200,$B28)</f>
        <v>0</v>
      </c>
      <c r="F28" s="22">
        <f t="shared" si="3"/>
        <v>0</v>
      </c>
      <c r="G28" s="22">
        <f>SUMIFS(historias!$E$2:$E$187,historias!$J$2:$J$187,G$17,historias!$F$2:$F$187,$B28)</f>
        <v>0</v>
      </c>
      <c r="H28" s="22">
        <f>SUMIFS(historias!$E$2:$E$187,historias!$J$2:$J$187,H$17,historias!$F$2:$F$187,$B28)</f>
        <v>0</v>
      </c>
      <c r="I28" s="22">
        <f>SUMIFS(historias!$E$2:$E$187,historias!$J$2:$J$187,I$17,historias!$F$2:$F$187,$B28)</f>
        <v>0</v>
      </c>
      <c r="J28" s="22">
        <f>SUMIFS(historias!$E$2:$E$187,historias!$J$2:$J$187,J$17,historias!$F$2:$F$187,$B28)</f>
        <v>0</v>
      </c>
      <c r="L28" s="97">
        <f t="shared" si="4"/>
        <v>20</v>
      </c>
      <c r="M28" s="97">
        <v>0.0</v>
      </c>
    </row>
    <row r="29" ht="15.75" customHeight="1">
      <c r="A29" s="6">
        <f>COUNTUNIQUEIFS(historias!$B$1:$B$82,historias!$F$1:$F$82,B29)</f>
        <v>0</v>
      </c>
      <c r="B29" s="98"/>
      <c r="C29" s="22">
        <f>SUMIFS(historias!$F$2:$F$207,historias!$E$2:$E$207,$B29)</f>
        <v>0</v>
      </c>
      <c r="D29" s="96"/>
      <c r="E29" s="22">
        <f>SUMIFS(historias!$E$2:$E$200,historias!$F$2:$F$200,$B29)</f>
        <v>0</v>
      </c>
      <c r="F29" s="22">
        <f t="shared" si="3"/>
        <v>0</v>
      </c>
      <c r="G29" s="22">
        <f>SUMIFS(historias!$E$2:$E$187,historias!$J$2:$J$187,G$17,historias!$F$2:$F$187,$B29)</f>
        <v>0</v>
      </c>
      <c r="H29" s="22">
        <f>SUMIFS(historias!$E$2:$E$187,historias!$J$2:$J$187,H$17,historias!$F$2:$F$187,$B29)</f>
        <v>0</v>
      </c>
      <c r="I29" s="22">
        <f>SUMIFS(historias!$E$2:$E$187,historias!$J$2:$J$187,I$17,historias!$F$2:$F$187,$B29)</f>
        <v>0</v>
      </c>
      <c r="J29" s="22">
        <f>SUMIFS(historias!$E$2:$E$187,historias!$J$2:$J$187,J$17,historias!$F$2:$F$187,$B29)</f>
        <v>0</v>
      </c>
      <c r="L29" s="97">
        <f t="shared" si="4"/>
        <v>20</v>
      </c>
      <c r="M29" s="97">
        <v>0.0</v>
      </c>
    </row>
    <row r="30" ht="15.75" customHeight="1">
      <c r="A30" s="6">
        <f>COUNTUNIQUEIFS(historias!$B$1:$B$82,historias!$F$1:$F$82,B30)</f>
        <v>0</v>
      </c>
      <c r="B30" s="98"/>
      <c r="C30" s="22">
        <f>SUMIFS(historias!$F$2:$F$207,historias!$E$2:$E$207,$B30)</f>
        <v>0</v>
      </c>
      <c r="D30" s="96"/>
      <c r="E30" s="22">
        <f>SUMIFS(historias!$E$2:$E$200,historias!$F$2:$F$200,$B30)</f>
        <v>0</v>
      </c>
      <c r="F30" s="22">
        <f t="shared" si="3"/>
        <v>0</v>
      </c>
      <c r="G30" s="22">
        <f>SUMIFS(historias!$E$2:$E$187,historias!$J$2:$J$187,G$17,historias!$F$2:$F$187,$B30)</f>
        <v>0</v>
      </c>
      <c r="H30" s="22">
        <f>SUMIFS(historias!$E$2:$E$187,historias!$J$2:$J$187,H$17,historias!$F$2:$F$187,$B30)</f>
        <v>0</v>
      </c>
      <c r="I30" s="22">
        <f>SUMIFS(historias!$E$2:$E$187,historias!$J$2:$J$187,I$17,historias!$F$2:$F$187,$B30)</f>
        <v>0</v>
      </c>
      <c r="J30" s="22">
        <f>SUMIFS(historias!$E$2:$E$187,historias!$J$2:$J$187,J$17,historias!$F$2:$F$187,$B30)</f>
        <v>0</v>
      </c>
      <c r="L30" s="97">
        <f t="shared" si="4"/>
        <v>20</v>
      </c>
      <c r="M30" s="97">
        <v>0.0</v>
      </c>
    </row>
    <row r="31" ht="15.75" customHeight="1">
      <c r="A31" s="6">
        <f>COUNTUNIQUEIFS(historias!$B$1:$B$82,historias!$F$1:$F$82,B31)</f>
        <v>0</v>
      </c>
      <c r="B31" s="98"/>
      <c r="C31" s="22">
        <f>SUMIFS(historias!$F$2:$F$207,historias!$E$2:$E$207,$B31)</f>
        <v>0</v>
      </c>
      <c r="D31" s="96"/>
      <c r="E31" s="22">
        <f>SUMIFS(historias!$E$2:$E$200,historias!$F$2:$F$200,$B31)</f>
        <v>0</v>
      </c>
      <c r="F31" s="22">
        <f t="shared" si="3"/>
        <v>0</v>
      </c>
      <c r="G31" s="22">
        <f>SUMIFS(historias!$E$2:$E$187,historias!$J$2:$J$187,G$17,historias!$F$2:$F$187,$B31)</f>
        <v>0</v>
      </c>
      <c r="H31" s="22">
        <f>SUMIFS(historias!$E$2:$E$187,historias!$J$2:$J$187,H$17,historias!$F$2:$F$187,$B31)</f>
        <v>0</v>
      </c>
      <c r="I31" s="22">
        <f>SUMIFS(historias!$E$2:$E$187,historias!$J$2:$J$187,I$17,historias!$F$2:$F$187,$B31)</f>
        <v>0</v>
      </c>
      <c r="J31" s="22">
        <f>SUMIFS(historias!$E$2:$E$187,historias!$J$2:$J$187,J$17,historias!$F$2:$F$187,$B31)</f>
        <v>0</v>
      </c>
      <c r="L31" s="97">
        <f t="shared" si="4"/>
        <v>20</v>
      </c>
      <c r="M31" s="97">
        <v>0.0</v>
      </c>
    </row>
    <row r="32" ht="15.75" customHeight="1">
      <c r="A32" s="18"/>
      <c r="B32" s="56" t="s">
        <v>108</v>
      </c>
      <c r="C32" s="22">
        <f>SUM(C24:C31)</f>
        <v>0</v>
      </c>
      <c r="E32" s="71">
        <f t="shared" ref="E32:J32" si="5">SUM(E24:E31)</f>
        <v>24</v>
      </c>
      <c r="F32" s="71">
        <f t="shared" si="5"/>
        <v>24</v>
      </c>
      <c r="G32" s="22">
        <f t="shared" si="5"/>
        <v>0</v>
      </c>
      <c r="H32" s="22">
        <f t="shared" si="5"/>
        <v>0</v>
      </c>
      <c r="I32" s="22">
        <f t="shared" si="5"/>
        <v>0</v>
      </c>
      <c r="J32" s="22">
        <f t="shared" si="5"/>
        <v>0</v>
      </c>
      <c r="L32" s="59"/>
    </row>
    <row r="33" ht="9.0" customHeight="1">
      <c r="L33" s="59"/>
    </row>
    <row r="34" ht="15.75" customHeight="1">
      <c r="A34" s="8"/>
      <c r="B34" s="9" t="s">
        <v>109</v>
      </c>
      <c r="C34" s="10"/>
      <c r="D34" s="10"/>
      <c r="E34" s="10"/>
      <c r="F34" s="38"/>
      <c r="G34" s="38"/>
      <c r="H34" s="38"/>
      <c r="I34" s="38"/>
      <c r="J34" s="38"/>
      <c r="K34" s="39"/>
      <c r="L34" s="40"/>
    </row>
    <row r="35" ht="15.75" hidden="1" customHeight="1">
      <c r="A35" s="8"/>
      <c r="F35" s="37" t="s">
        <v>110</v>
      </c>
      <c r="G35" s="37" t="s">
        <v>111</v>
      </c>
      <c r="H35" s="37" t="s">
        <v>112</v>
      </c>
      <c r="I35" s="37" t="s">
        <v>113</v>
      </c>
      <c r="J35" s="37" t="s">
        <v>100</v>
      </c>
      <c r="L35" s="40"/>
    </row>
    <row r="36" ht="15.75" customHeight="1">
      <c r="A36" s="6"/>
      <c r="B36" s="8" t="s">
        <v>114</v>
      </c>
      <c r="F36" s="99">
        <v>4.0</v>
      </c>
      <c r="G36" s="99">
        <v>3.0</v>
      </c>
      <c r="H36" s="99">
        <v>2.0</v>
      </c>
      <c r="I36" s="99">
        <v>1.0</v>
      </c>
      <c r="J36" s="99">
        <v>0.0</v>
      </c>
      <c r="L36" s="40"/>
    </row>
    <row r="37" ht="15.75" customHeight="1">
      <c r="A37" s="37"/>
      <c r="B37" s="37"/>
      <c r="C37" s="100"/>
      <c r="F37" s="37" t="s">
        <v>110</v>
      </c>
      <c r="G37" s="37" t="s">
        <v>111</v>
      </c>
      <c r="H37" s="37" t="s">
        <v>112</v>
      </c>
      <c r="I37" s="37" t="s">
        <v>113</v>
      </c>
      <c r="J37" s="37" t="s">
        <v>100</v>
      </c>
      <c r="L37" s="40"/>
    </row>
    <row r="38" ht="15.75" customHeight="1">
      <c r="A38" s="37"/>
      <c r="C38" s="100">
        <v>0.5</v>
      </c>
      <c r="D38" s="101" t="str">
        <f>"Cumplimiento"&amp;CHAR(10)&amp;"("&amp;($C$38*100)&amp;"%)"</f>
        <v>Cumplimiento
(50%)</v>
      </c>
      <c r="F38" s="102" t="str">
        <f>"Cumple con hasta el "&amp;(100 * F36 /$F$36)&amp;"% del esfuerzo asignado"</f>
        <v>Cumple con hasta el 100% del esfuerzo asignado</v>
      </c>
      <c r="G38" s="102" t="str">
        <f t="shared" ref="G38:I38" si="6">"Cumple con más del "&amp;(100 * G36 /$F$36)&amp;"% del esfuerzo asignado"</f>
        <v>Cumple con más del 75% del esfuerzo asignado</v>
      </c>
      <c r="H38" s="102" t="str">
        <f t="shared" si="6"/>
        <v>Cumple con más del 50% del esfuerzo asignado</v>
      </c>
      <c r="I38" s="102" t="str">
        <f t="shared" si="6"/>
        <v>Cumple con más del 25% del esfuerzo asignado</v>
      </c>
      <c r="J38" s="102" t="str">
        <f>"Cumple con menos del "&amp;(100 * I36 /$F$36)&amp;"% del esfuerzo asignado"</f>
        <v>Cumple con menos del 25% del esfuerzo asignado</v>
      </c>
      <c r="L38" s="40"/>
    </row>
    <row r="39" ht="15.75" customHeight="1">
      <c r="A39" s="37"/>
      <c r="C39" s="100">
        <v>0.3</v>
      </c>
      <c r="D39" s="101" t="str">
        <f>"Calidad de trabajo"&amp;CHAR(10)&amp;"("&amp;($C$39*100)&amp;"%)"</f>
        <v>Calidad de trabajo
(30%)</v>
      </c>
      <c r="F39" s="102" t="str">
        <f t="shared" ref="F39:J39" si="7">"Alcanza un promedio ponderado en puntos de esfuerzo realizado según calidad del trabajo hasta "&amp;F36</f>
        <v>Alcanza un promedio ponderado en puntos de esfuerzo realizado según calidad del trabajo hasta 4</v>
      </c>
      <c r="G39" s="102" t="str">
        <f t="shared" si="7"/>
        <v>Alcanza un promedio ponderado en puntos de esfuerzo realizado según calidad del trabajo hasta 3</v>
      </c>
      <c r="H39" s="102" t="str">
        <f t="shared" si="7"/>
        <v>Alcanza un promedio ponderado en puntos de esfuerzo realizado según calidad del trabajo hasta 2</v>
      </c>
      <c r="I39" s="102" t="str">
        <f t="shared" si="7"/>
        <v>Alcanza un promedio ponderado en puntos de esfuerzo realizado según calidad del trabajo hasta 1</v>
      </c>
      <c r="J39" s="102" t="str">
        <f t="shared" si="7"/>
        <v>Alcanza un promedio ponderado en puntos de esfuerzo realizado según calidad del trabajo hasta 0</v>
      </c>
      <c r="L39" s="40"/>
    </row>
    <row r="40" ht="15.75" customHeight="1">
      <c r="C40" s="100">
        <v>0.2</v>
      </c>
      <c r="D40" s="101" t="str">
        <f>"Trabajo en equipo"&amp;CHAR(10)&amp;"("&amp;($C$40*100)&amp;"%)"</f>
        <v>Trabajo en equipo
(20%)</v>
      </c>
      <c r="F40" s="48" t="s">
        <v>115</v>
      </c>
      <c r="G40" s="48" t="s">
        <v>116</v>
      </c>
      <c r="H40" s="48" t="s">
        <v>117</v>
      </c>
      <c r="I40" s="48" t="s">
        <v>118</v>
      </c>
      <c r="J40" s="48" t="s">
        <v>119</v>
      </c>
      <c r="L40" s="40"/>
    </row>
    <row r="41" ht="15.75" customHeight="1">
      <c r="L41" s="40"/>
    </row>
    <row r="42" ht="15.75" customHeight="1">
      <c r="B42" s="9" t="s">
        <v>120</v>
      </c>
      <c r="C42" s="10"/>
      <c r="D42" s="10"/>
      <c r="E42" s="10"/>
      <c r="F42" s="10"/>
      <c r="G42" s="10"/>
      <c r="H42" s="10"/>
      <c r="I42" s="10"/>
      <c r="J42" s="38"/>
      <c r="K42" s="39"/>
      <c r="L42" s="59"/>
    </row>
    <row r="43" ht="15.75" customHeight="1">
      <c r="A43" s="8"/>
      <c r="B43" s="8" t="s">
        <v>121</v>
      </c>
      <c r="L43" s="40"/>
    </row>
    <row r="44" ht="15.75" customHeight="1">
      <c r="A44" s="6"/>
      <c r="B44" s="6" t="s">
        <v>122</v>
      </c>
      <c r="G44" s="6" t="s">
        <v>123</v>
      </c>
      <c r="H44" s="37"/>
      <c r="I44" s="37"/>
      <c r="L44" s="40"/>
    </row>
    <row r="45" ht="15.75" customHeight="1">
      <c r="B45" s="103"/>
      <c r="C45" s="104"/>
      <c r="D45" s="104" t="s">
        <v>124</v>
      </c>
      <c r="E45" s="103"/>
      <c r="F45" s="37"/>
      <c r="G45" s="103"/>
      <c r="H45" s="104" t="s">
        <v>125</v>
      </c>
      <c r="I45" s="103"/>
      <c r="L45" s="40"/>
    </row>
    <row r="46" ht="15.75" customHeight="1">
      <c r="C46" s="105"/>
      <c r="D46" s="105" t="s">
        <v>126</v>
      </c>
      <c r="F46" s="37"/>
      <c r="H46" s="6" t="s">
        <v>126</v>
      </c>
      <c r="L46" s="106"/>
    </row>
    <row r="47" ht="15.75" hidden="1" customHeight="1">
      <c r="A47" s="6"/>
      <c r="B47" s="6"/>
      <c r="E47" s="37"/>
      <c r="F47" s="37"/>
      <c r="G47" s="37"/>
      <c r="H47" s="37"/>
      <c r="I47" s="37"/>
      <c r="L47" s="59"/>
    </row>
    <row r="48" ht="15.75" hidden="1" customHeight="1">
      <c r="A48" s="8"/>
      <c r="B48" s="6" t="s">
        <v>122</v>
      </c>
      <c r="C48" s="107"/>
      <c r="D48" s="108">
        <f>IFERROR(SUM(I32:J32)/E32*$J$17,0)</f>
        <v>0</v>
      </c>
      <c r="E48" s="37"/>
      <c r="F48" s="6" t="s">
        <v>123</v>
      </c>
      <c r="G48" s="108">
        <f>IFERROR(SUMPRODUCT($G$17:$J$17,G32:J32)/E32,0)</f>
        <v>0</v>
      </c>
      <c r="H48" s="37"/>
      <c r="I48" s="37"/>
      <c r="L48" s="59"/>
    </row>
    <row r="49" ht="15.75" customHeight="1">
      <c r="A49" s="8"/>
      <c r="B49" s="6"/>
      <c r="C49" s="107"/>
      <c r="D49" s="107"/>
      <c r="E49" s="37"/>
      <c r="F49" s="6"/>
      <c r="G49" s="107"/>
      <c r="H49" s="37"/>
      <c r="I49" s="37"/>
      <c r="L49" s="59"/>
    </row>
    <row r="50" ht="15.75" customHeight="1">
      <c r="A50" s="8"/>
      <c r="B50" s="8" t="s">
        <v>127</v>
      </c>
      <c r="C50" s="107"/>
      <c r="F50" s="6"/>
      <c r="G50" s="107"/>
      <c r="H50" s="37"/>
      <c r="I50" s="37"/>
      <c r="L50" s="59"/>
    </row>
    <row r="51" ht="15.75" customHeight="1">
      <c r="A51" s="8"/>
      <c r="B51" s="6" t="s">
        <v>128</v>
      </c>
      <c r="C51" s="107"/>
      <c r="F51" s="6"/>
      <c r="G51" s="107"/>
      <c r="H51" s="37"/>
      <c r="I51" s="37"/>
      <c r="L51" s="59"/>
    </row>
    <row r="52" ht="15.75" customHeight="1">
      <c r="A52" s="8"/>
      <c r="D52" s="103"/>
      <c r="E52" s="109"/>
      <c r="F52" s="104" t="s">
        <v>125</v>
      </c>
      <c r="G52" s="103"/>
      <c r="H52" s="37"/>
      <c r="I52" s="37"/>
      <c r="L52" s="40"/>
    </row>
    <row r="53" ht="15.75" customHeight="1">
      <c r="A53" s="8"/>
      <c r="E53" s="107"/>
      <c r="F53" s="105" t="s">
        <v>129</v>
      </c>
      <c r="H53" s="37"/>
      <c r="I53" s="37"/>
      <c r="L53" s="40"/>
    </row>
    <row r="54" ht="15.75" hidden="1" customHeight="1">
      <c r="A54" s="8"/>
      <c r="B54" s="8"/>
      <c r="E54" s="37"/>
      <c r="F54" s="37"/>
      <c r="G54" s="37"/>
      <c r="H54" s="37"/>
      <c r="I54" s="37"/>
      <c r="L54" s="40"/>
    </row>
    <row r="55" ht="15.75" hidden="1" customHeight="1">
      <c r="A55" s="8"/>
      <c r="B55" s="6" t="s">
        <v>130</v>
      </c>
      <c r="C55" s="107"/>
      <c r="D55" s="108">
        <f>IFERROR(SUM(I47:J47)/E47*$J$17,0)</f>
        <v>0</v>
      </c>
      <c r="E55" s="37"/>
      <c r="F55" s="37"/>
      <c r="G55" s="37"/>
      <c r="H55" s="37"/>
      <c r="I55" s="37"/>
      <c r="L55" s="59"/>
    </row>
    <row r="56" ht="15.75" customHeight="1">
      <c r="A56" s="8"/>
      <c r="B56" s="8"/>
      <c r="E56" s="37"/>
      <c r="F56" s="37"/>
      <c r="G56" s="37"/>
      <c r="H56" s="37"/>
      <c r="I56" s="37"/>
      <c r="L56" s="59"/>
    </row>
    <row r="57" ht="14.25" customHeight="1">
      <c r="B57" s="8" t="s">
        <v>131</v>
      </c>
      <c r="L57" s="59"/>
    </row>
    <row r="58" ht="15.75" customHeight="1">
      <c r="B58" s="110" t="s">
        <v>132</v>
      </c>
      <c r="D58" s="111" t="s">
        <v>133</v>
      </c>
      <c r="E58" s="112" t="s">
        <v>134</v>
      </c>
      <c r="F58" s="103"/>
      <c r="G58" s="103"/>
      <c r="H58" s="103"/>
      <c r="I58" s="103"/>
      <c r="L58" s="59"/>
    </row>
    <row r="59" ht="15.75" customHeight="1">
      <c r="B59" s="110"/>
      <c r="D59" s="6"/>
      <c r="E59" s="6"/>
      <c r="F59" s="6">
        <v>4.0</v>
      </c>
      <c r="L59" s="59"/>
    </row>
    <row r="60" ht="7.5" customHeight="1">
      <c r="B60" s="110"/>
      <c r="D60" s="6"/>
      <c r="E60" s="6"/>
      <c r="F60" s="6"/>
      <c r="L60" s="18"/>
    </row>
    <row r="61" ht="15.75" customHeight="1">
      <c r="B61" s="110" t="s">
        <v>135</v>
      </c>
      <c r="D61" s="111" t="s">
        <v>133</v>
      </c>
      <c r="E61" s="113" t="s">
        <v>136</v>
      </c>
      <c r="F61" s="6"/>
      <c r="L61" s="18"/>
    </row>
    <row r="62" ht="15.75" hidden="1" customHeight="1">
      <c r="B62" s="8"/>
      <c r="L62" s="18"/>
    </row>
    <row r="63" ht="15.75" hidden="1" customHeight="1">
      <c r="D63" s="37" t="str">
        <f>"Cumplimiento "&amp;"("&amp;($C$38*100)&amp;"%)"</f>
        <v>Cumplimiento (50%)</v>
      </c>
      <c r="F63" s="114">
        <f>ROUND(D48,1)</f>
        <v>0</v>
      </c>
      <c r="G63" s="6" t="str">
        <f t="shared" ref="G63:G65" si="8">HLOOKUP(ROUND(F63,0),$F$36:$J$37,2,0)</f>
        <v>Incompleto</v>
      </c>
      <c r="L63" s="18"/>
    </row>
    <row r="64" ht="15.75" hidden="1" customHeight="1">
      <c r="D64" s="37" t="str">
        <f>"Calidad de trabajo "&amp;"("&amp;($C$39*100)&amp;"%)"</f>
        <v>Calidad de trabajo (30%)</v>
      </c>
      <c r="F64" s="114">
        <f>ROUND(G48,1)</f>
        <v>0</v>
      </c>
      <c r="G64" s="6" t="str">
        <f t="shared" si="8"/>
        <v>Incompleto</v>
      </c>
      <c r="L64" s="59"/>
    </row>
    <row r="65" ht="15.75" hidden="1" customHeight="1">
      <c r="D65" s="101" t="str">
        <f>"Participación en el trabajo grupal "&amp;"("&amp;($C$40*100)&amp;"%)"</f>
        <v>Participación en el trabajo grupal (20%)</v>
      </c>
      <c r="F65" s="114">
        <f>ROUND(G56,1)</f>
        <v>0</v>
      </c>
      <c r="G65" s="6" t="str">
        <f t="shared" si="8"/>
        <v>Incompleto</v>
      </c>
      <c r="L65" s="59"/>
    </row>
    <row r="66" ht="15.75" hidden="1" customHeight="1">
      <c r="D66" s="8"/>
      <c r="F66" s="114"/>
      <c r="L66" s="59"/>
    </row>
    <row r="67" ht="15.75" hidden="1" customHeight="1">
      <c r="D67" s="8" t="s">
        <v>135</v>
      </c>
      <c r="F67" s="115">
        <f>AVERAGE(F63:F65)/4*20</f>
        <v>0</v>
      </c>
      <c r="L67" s="59"/>
    </row>
    <row r="68" ht="15.75" customHeight="1">
      <c r="L68" s="59"/>
    </row>
    <row r="69" ht="15.75" hidden="1" customHeight="1">
      <c r="I69" s="6">
        <v>20.0</v>
      </c>
      <c r="L69" s="59"/>
    </row>
    <row r="70" ht="15.75" customHeight="1">
      <c r="B70" s="116" t="s">
        <v>84</v>
      </c>
      <c r="C70" s="117"/>
      <c r="D70" s="117"/>
      <c r="E70" s="117"/>
      <c r="F70" s="116" t="s">
        <v>93</v>
      </c>
      <c r="G70" s="118" t="s">
        <v>137</v>
      </c>
      <c r="H70" s="118" t="s">
        <v>83</v>
      </c>
      <c r="I70" s="119" t="s">
        <v>132</v>
      </c>
      <c r="J70" s="120" t="s">
        <v>138</v>
      </c>
      <c r="K70" s="121" t="s">
        <v>135</v>
      </c>
      <c r="L70" s="59"/>
    </row>
    <row r="71" ht="15.75" customHeight="1">
      <c r="B71" s="122" t="str">
        <f t="shared" ref="B71:B78" si="9">B24</f>
        <v>Todos</v>
      </c>
      <c r="F71" s="123" t="s">
        <v>139</v>
      </c>
      <c r="G71" s="124" t="s">
        <v>139</v>
      </c>
      <c r="H71" s="124">
        <f>IFERROR(SUMPRODUCT($G$17:$J$17,G24:J24)/E24,0)</f>
        <v>0</v>
      </c>
      <c r="I71" s="125" t="s">
        <v>139</v>
      </c>
      <c r="J71" s="126" t="s">
        <v>139</v>
      </c>
      <c r="K71" s="127" t="s">
        <v>139</v>
      </c>
      <c r="L71" s="59"/>
    </row>
    <row r="72" ht="15.75" customHeight="1">
      <c r="B72" s="128" t="str">
        <f t="shared" si="9"/>
        <v/>
      </c>
      <c r="D72" s="91"/>
      <c r="E72" s="91"/>
      <c r="F72" s="129">
        <f t="shared" ref="F72:F78" si="10">IFERROR(SUM(I25:J25)/E25*$J$17,0)</f>
        <v>0</v>
      </c>
      <c r="G72" s="107">
        <f t="shared" ref="G72:G78" si="11">IFERROR(SUMPRODUCT($G$17:$J$17,G25:J25)/E25,0)</f>
        <v>0</v>
      </c>
      <c r="H72" s="107">
        <f t="shared" ref="H72:H78" si="12">$H$71</f>
        <v>0</v>
      </c>
      <c r="I72" s="130">
        <f t="shared" ref="I72:I78" si="13">ROUND(($C$38*F72+$C$39*G72+$C$40*H72)/4*$I$69,0)</f>
        <v>0</v>
      </c>
      <c r="J72" s="131">
        <f t="shared" ref="J72:J78" si="14">L25+M25</f>
        <v>20</v>
      </c>
      <c r="K72" s="132">
        <f t="shared" ref="K72:K78" si="15">MAX(I72-J72,0)</f>
        <v>0</v>
      </c>
      <c r="L72" s="59"/>
    </row>
    <row r="73" ht="15.75" customHeight="1">
      <c r="B73" s="128" t="str">
        <f t="shared" si="9"/>
        <v/>
      </c>
      <c r="D73" s="91"/>
      <c r="E73" s="91"/>
      <c r="F73" s="129">
        <f t="shared" si="10"/>
        <v>0</v>
      </c>
      <c r="G73" s="107">
        <f t="shared" si="11"/>
        <v>0</v>
      </c>
      <c r="H73" s="107">
        <f t="shared" si="12"/>
        <v>0</v>
      </c>
      <c r="I73" s="130">
        <f t="shared" si="13"/>
        <v>0</v>
      </c>
      <c r="J73" s="131">
        <f t="shared" si="14"/>
        <v>20</v>
      </c>
      <c r="K73" s="132">
        <f t="shared" si="15"/>
        <v>0</v>
      </c>
      <c r="L73" s="59"/>
    </row>
    <row r="74" ht="15.75" customHeight="1">
      <c r="B74" s="128" t="str">
        <f t="shared" si="9"/>
        <v/>
      </c>
      <c r="D74" s="91"/>
      <c r="E74" s="91"/>
      <c r="F74" s="129">
        <f t="shared" si="10"/>
        <v>0</v>
      </c>
      <c r="G74" s="107">
        <f t="shared" si="11"/>
        <v>0</v>
      </c>
      <c r="H74" s="107">
        <f t="shared" si="12"/>
        <v>0</v>
      </c>
      <c r="I74" s="130">
        <f t="shared" si="13"/>
        <v>0</v>
      </c>
      <c r="J74" s="131">
        <f t="shared" si="14"/>
        <v>20</v>
      </c>
      <c r="K74" s="132">
        <f t="shared" si="15"/>
        <v>0</v>
      </c>
      <c r="L74" s="59"/>
    </row>
    <row r="75" ht="15.75" customHeight="1">
      <c r="B75" s="128" t="str">
        <f t="shared" si="9"/>
        <v/>
      </c>
      <c r="D75" s="91"/>
      <c r="E75" s="91"/>
      <c r="F75" s="129">
        <f t="shared" si="10"/>
        <v>0</v>
      </c>
      <c r="G75" s="107">
        <f t="shared" si="11"/>
        <v>0</v>
      </c>
      <c r="H75" s="107">
        <f t="shared" si="12"/>
        <v>0</v>
      </c>
      <c r="I75" s="130">
        <f t="shared" si="13"/>
        <v>0</v>
      </c>
      <c r="J75" s="131">
        <f t="shared" si="14"/>
        <v>20</v>
      </c>
      <c r="K75" s="132">
        <f t="shared" si="15"/>
        <v>0</v>
      </c>
      <c r="L75" s="59"/>
    </row>
    <row r="76" ht="15.75" customHeight="1">
      <c r="B76" s="128" t="str">
        <f t="shared" si="9"/>
        <v/>
      </c>
      <c r="D76" s="91"/>
      <c r="E76" s="91"/>
      <c r="F76" s="129">
        <f t="shared" si="10"/>
        <v>0</v>
      </c>
      <c r="G76" s="107">
        <f t="shared" si="11"/>
        <v>0</v>
      </c>
      <c r="H76" s="107">
        <f t="shared" si="12"/>
        <v>0</v>
      </c>
      <c r="I76" s="130">
        <f t="shared" si="13"/>
        <v>0</v>
      </c>
      <c r="J76" s="131">
        <f t="shared" si="14"/>
        <v>20</v>
      </c>
      <c r="K76" s="132">
        <f t="shared" si="15"/>
        <v>0</v>
      </c>
      <c r="L76" s="59"/>
    </row>
    <row r="77" ht="15.75" customHeight="1">
      <c r="B77" s="128" t="str">
        <f t="shared" si="9"/>
        <v/>
      </c>
      <c r="D77" s="91"/>
      <c r="E77" s="91"/>
      <c r="F77" s="129">
        <f t="shared" si="10"/>
        <v>0</v>
      </c>
      <c r="G77" s="107">
        <f t="shared" si="11"/>
        <v>0</v>
      </c>
      <c r="H77" s="107">
        <f t="shared" si="12"/>
        <v>0</v>
      </c>
      <c r="I77" s="130">
        <f t="shared" si="13"/>
        <v>0</v>
      </c>
      <c r="J77" s="131">
        <f t="shared" si="14"/>
        <v>20</v>
      </c>
      <c r="K77" s="132">
        <f t="shared" si="15"/>
        <v>0</v>
      </c>
      <c r="L77" s="59"/>
    </row>
    <row r="78" ht="15.75" customHeight="1">
      <c r="B78" s="128" t="str">
        <f t="shared" si="9"/>
        <v/>
      </c>
      <c r="D78" s="91"/>
      <c r="E78" s="91"/>
      <c r="F78" s="129">
        <f t="shared" si="10"/>
        <v>0</v>
      </c>
      <c r="G78" s="107">
        <f t="shared" si="11"/>
        <v>0</v>
      </c>
      <c r="H78" s="107">
        <f t="shared" si="12"/>
        <v>0</v>
      </c>
      <c r="I78" s="130">
        <f t="shared" si="13"/>
        <v>0</v>
      </c>
      <c r="J78" s="131">
        <f t="shared" si="14"/>
        <v>20</v>
      </c>
      <c r="K78" s="132">
        <f t="shared" si="15"/>
        <v>0</v>
      </c>
      <c r="L78" s="59"/>
    </row>
    <row r="79" ht="15.75" customHeight="1">
      <c r="B79" s="133"/>
      <c r="C79" s="103"/>
      <c r="D79" s="103"/>
      <c r="E79" s="103"/>
      <c r="F79" s="134"/>
      <c r="G79" s="109"/>
      <c r="H79" s="109"/>
      <c r="I79" s="135"/>
      <c r="J79" s="136"/>
      <c r="K79" s="136"/>
      <c r="L79" s="59"/>
    </row>
    <row r="80" ht="15.75" customHeight="1">
      <c r="L80" s="40"/>
    </row>
    <row r="81" ht="15.75" customHeight="1">
      <c r="B81" s="6" t="s">
        <v>140</v>
      </c>
      <c r="L81" s="40"/>
    </row>
    <row r="82" ht="15.75" customHeight="1">
      <c r="L82" s="59"/>
    </row>
    <row r="83" ht="15.75" customHeight="1">
      <c r="L83" s="40"/>
    </row>
    <row r="84" ht="15.75" customHeight="1">
      <c r="L84" s="40"/>
    </row>
    <row r="85" ht="15.75" customHeight="1">
      <c r="L85" s="59"/>
    </row>
    <row r="86" ht="15.75" customHeight="1">
      <c r="L86" s="59"/>
    </row>
    <row r="87" ht="15.75" customHeight="1">
      <c r="L87" s="59"/>
    </row>
    <row r="88" ht="15.75" customHeight="1">
      <c r="D88" s="40"/>
      <c r="L88" s="40"/>
    </row>
    <row r="89" ht="15.75" customHeight="1">
      <c r="D89" s="59"/>
      <c r="L89" s="40"/>
    </row>
    <row r="90" ht="15.75" customHeight="1">
      <c r="D90" s="59"/>
      <c r="L90" s="59"/>
    </row>
    <row r="91" ht="15.75" customHeight="1">
      <c r="D91" s="40"/>
      <c r="L91" s="59"/>
    </row>
    <row r="92" ht="15.75" customHeight="1">
      <c r="D92" s="18"/>
      <c r="L92" s="59"/>
    </row>
    <row r="93" ht="15.75" customHeight="1">
      <c r="D93" s="59"/>
    </row>
    <row r="94" ht="15.75" customHeight="1">
      <c r="D94" s="40"/>
    </row>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D12:D14"/>
  </mergeCells>
  <conditionalFormatting sqref="A25:A31">
    <cfRule type="cellIs" dxfId="0" priority="1" operator="equal">
      <formula>1</formula>
    </cfRule>
  </conditionalFormatting>
  <conditionalFormatting sqref="A25:A31">
    <cfRule type="cellIs" dxfId="1" priority="2" operator="greaterThan">
      <formul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5"/>
    <col customWidth="1" min="2" max="2" width="12.38"/>
    <col customWidth="1" min="3" max="3" width="11.13"/>
    <col customWidth="1" min="4" max="4" width="49.13"/>
    <col customWidth="1" min="5" max="5" width="9.38"/>
    <col customWidth="1" min="6" max="6" width="12.63"/>
    <col customWidth="1" hidden="1" min="7" max="7" width="9.38"/>
    <col customWidth="1" hidden="1" min="8" max="9" width="8.88"/>
    <col customWidth="1" min="10" max="10" width="11.63"/>
    <col customWidth="1" hidden="1" min="11" max="11" width="59.63"/>
    <col customWidth="1" min="12" max="12" width="7.13"/>
    <col customWidth="1" min="13" max="13" width="47.88"/>
    <col customWidth="1" min="14" max="26" width="14.5"/>
  </cols>
  <sheetData>
    <row r="1" ht="24.75" customHeight="1">
      <c r="A1" s="8" t="s">
        <v>141</v>
      </c>
      <c r="B1" s="37" t="s">
        <v>142</v>
      </c>
      <c r="C1" s="101" t="s">
        <v>143</v>
      </c>
      <c r="D1" s="101" t="s">
        <v>144</v>
      </c>
      <c r="E1" s="101" t="s">
        <v>82</v>
      </c>
      <c r="F1" s="101" t="s">
        <v>84</v>
      </c>
      <c r="G1" s="101" t="s">
        <v>145</v>
      </c>
      <c r="H1" s="101" t="s">
        <v>146</v>
      </c>
      <c r="I1" s="101" t="s">
        <v>147</v>
      </c>
      <c r="J1" s="40" t="s">
        <v>148</v>
      </c>
      <c r="K1" s="137" t="s">
        <v>149</v>
      </c>
    </row>
    <row r="2" ht="15.75" customHeight="1">
      <c r="A2" s="138">
        <v>2.0</v>
      </c>
      <c r="B2" s="139"/>
      <c r="C2" s="140" t="str">
        <f t="shared" ref="C2:C5" si="1">IF(ISBLANK(D2),"",IF(LEFT(D2,5)="Como ",IFERROR(MID(D2, 6, FIND(",",D2)-6),"spike"), "spike"))</f>
        <v>spike</v>
      </c>
      <c r="D2" s="141" t="s">
        <v>150</v>
      </c>
      <c r="E2" s="140">
        <v>8.0</v>
      </c>
      <c r="F2" s="142" t="s">
        <v>107</v>
      </c>
      <c r="G2" s="40"/>
      <c r="H2" s="143"/>
      <c r="I2" s="143"/>
      <c r="J2" s="144"/>
      <c r="K2" s="28" t="s">
        <v>151</v>
      </c>
      <c r="M2" s="145"/>
    </row>
    <row r="3" ht="42.0" customHeight="1">
      <c r="A3" s="138">
        <v>3.0</v>
      </c>
      <c r="B3" s="146"/>
      <c r="C3" s="140" t="str">
        <f t="shared" si="1"/>
        <v>spike</v>
      </c>
      <c r="D3" s="147" t="s">
        <v>152</v>
      </c>
      <c r="E3" s="140">
        <v>1.0</v>
      </c>
      <c r="F3" s="142" t="s">
        <v>107</v>
      </c>
      <c r="G3" s="40"/>
      <c r="H3" s="143"/>
      <c r="I3" s="143"/>
      <c r="J3" s="144"/>
      <c r="K3" s="28" t="s">
        <v>153</v>
      </c>
    </row>
    <row r="4" ht="42.0" customHeight="1">
      <c r="A4" s="138">
        <v>4.0</v>
      </c>
      <c r="B4" s="146"/>
      <c r="C4" s="140" t="str">
        <f t="shared" si="1"/>
        <v>spike</v>
      </c>
      <c r="D4" s="141" t="s">
        <v>154</v>
      </c>
      <c r="E4" s="140">
        <v>3.0</v>
      </c>
      <c r="F4" s="142" t="s">
        <v>107</v>
      </c>
      <c r="G4" s="40"/>
      <c r="H4" s="143"/>
      <c r="I4" s="143"/>
      <c r="J4" s="144"/>
      <c r="K4" s="28"/>
    </row>
    <row r="5" ht="42.0" customHeight="1">
      <c r="A5" s="138">
        <v>5.0</v>
      </c>
      <c r="B5" s="146"/>
      <c r="C5" s="140" t="str">
        <f t="shared" si="1"/>
        <v>spike</v>
      </c>
      <c r="D5" s="141" t="s">
        <v>155</v>
      </c>
      <c r="E5" s="140">
        <v>4.0</v>
      </c>
      <c r="F5" s="142" t="s">
        <v>107</v>
      </c>
      <c r="G5" s="40"/>
      <c r="H5" s="143"/>
      <c r="I5" s="143"/>
      <c r="J5" s="144"/>
      <c r="K5" s="28" t="s">
        <v>156</v>
      </c>
      <c r="M5" s="6"/>
    </row>
    <row r="6" ht="15.75" customHeight="1">
      <c r="A6" s="148">
        <v>6.0</v>
      </c>
      <c r="B6" s="149" t="s">
        <v>74</v>
      </c>
      <c r="C6" s="150" t="s">
        <v>157</v>
      </c>
      <c r="D6" s="151" t="s">
        <v>158</v>
      </c>
      <c r="E6" s="150">
        <v>3.0</v>
      </c>
      <c r="F6" s="152" t="s">
        <v>159</v>
      </c>
      <c r="G6" s="40"/>
      <c r="H6" s="143"/>
      <c r="I6" s="143"/>
      <c r="J6" s="144"/>
      <c r="K6" s="28"/>
      <c r="L6" s="40"/>
      <c r="M6" s="33" t="s">
        <v>160</v>
      </c>
    </row>
    <row r="7" ht="15.75" customHeight="1">
      <c r="A7" s="148">
        <v>7.0</v>
      </c>
      <c r="B7" s="149" t="s">
        <v>74</v>
      </c>
      <c r="C7" s="150" t="s">
        <v>157</v>
      </c>
      <c r="D7" s="151" t="s">
        <v>161</v>
      </c>
      <c r="E7" s="150">
        <v>1.0</v>
      </c>
      <c r="F7" s="152" t="s">
        <v>159</v>
      </c>
      <c r="G7" s="40"/>
      <c r="H7" s="143"/>
      <c r="I7" s="143"/>
      <c r="J7" s="144"/>
      <c r="K7" s="28"/>
      <c r="L7" s="40"/>
    </row>
    <row r="8" ht="15.75" customHeight="1">
      <c r="A8" s="148">
        <v>8.0</v>
      </c>
      <c r="B8" s="149" t="s">
        <v>74</v>
      </c>
      <c r="C8" s="150" t="s">
        <v>157</v>
      </c>
      <c r="D8" s="151" t="s">
        <v>162</v>
      </c>
      <c r="E8" s="150">
        <v>2.0</v>
      </c>
      <c r="F8" s="152" t="s">
        <v>159</v>
      </c>
      <c r="G8" s="40"/>
      <c r="H8" s="143"/>
      <c r="I8" s="143"/>
      <c r="J8" s="144"/>
      <c r="K8" s="28"/>
      <c r="L8" s="40"/>
    </row>
    <row r="9" ht="15.75" customHeight="1">
      <c r="A9" s="153">
        <v>9.0</v>
      </c>
      <c r="B9" s="154" t="s">
        <v>74</v>
      </c>
      <c r="C9" s="155" t="s">
        <v>157</v>
      </c>
      <c r="D9" s="156" t="s">
        <v>163</v>
      </c>
      <c r="E9" s="155">
        <v>4.0</v>
      </c>
      <c r="F9" s="157" t="s">
        <v>164</v>
      </c>
      <c r="G9" s="40"/>
      <c r="H9" s="143"/>
      <c r="I9" s="143"/>
      <c r="J9" s="144"/>
      <c r="K9" s="28"/>
      <c r="L9" s="40"/>
    </row>
    <row r="10" ht="15.75" customHeight="1">
      <c r="A10" s="148">
        <v>10.0</v>
      </c>
      <c r="B10" s="149" t="s">
        <v>74</v>
      </c>
      <c r="C10" s="150" t="s">
        <v>157</v>
      </c>
      <c r="D10" s="151" t="s">
        <v>165</v>
      </c>
      <c r="E10" s="150">
        <v>1.0</v>
      </c>
      <c r="F10" s="152" t="s">
        <v>159</v>
      </c>
      <c r="G10" s="40"/>
      <c r="H10" s="143"/>
      <c r="I10" s="143"/>
      <c r="J10" s="144"/>
      <c r="K10" s="28"/>
      <c r="L10" s="40"/>
      <c r="M10" s="158" t="s">
        <v>166</v>
      </c>
    </row>
    <row r="11" ht="64.5" customHeight="1">
      <c r="A11" s="148">
        <v>11.0</v>
      </c>
      <c r="B11" s="149" t="s">
        <v>74</v>
      </c>
      <c r="C11" s="150" t="s">
        <v>157</v>
      </c>
      <c r="D11" s="151" t="s">
        <v>167</v>
      </c>
      <c r="E11" s="150">
        <v>3.0</v>
      </c>
      <c r="F11" s="152" t="s">
        <v>159</v>
      </c>
      <c r="G11" s="40"/>
      <c r="H11" s="143"/>
      <c r="I11" s="143"/>
      <c r="J11" s="144"/>
      <c r="K11" s="28"/>
      <c r="L11" s="40"/>
    </row>
    <row r="12" ht="15.75" customHeight="1">
      <c r="A12" s="153">
        <v>12.0</v>
      </c>
      <c r="B12" s="154" t="s">
        <v>74</v>
      </c>
      <c r="C12" s="155" t="s">
        <v>157</v>
      </c>
      <c r="D12" s="159" t="s">
        <v>168</v>
      </c>
      <c r="E12" s="155">
        <v>3.0</v>
      </c>
      <c r="F12" s="157" t="s">
        <v>164</v>
      </c>
      <c r="G12" s="40"/>
      <c r="H12" s="143"/>
      <c r="I12" s="143"/>
      <c r="J12" s="144"/>
      <c r="K12" s="28"/>
      <c r="L12" s="40"/>
    </row>
    <row r="13" ht="15.75" customHeight="1">
      <c r="A13" s="148">
        <v>13.0</v>
      </c>
      <c r="B13" s="149" t="s">
        <v>74</v>
      </c>
      <c r="C13" s="150" t="s">
        <v>157</v>
      </c>
      <c r="D13" s="151" t="s">
        <v>169</v>
      </c>
      <c r="E13" s="150">
        <v>4.0</v>
      </c>
      <c r="F13" s="152" t="s">
        <v>159</v>
      </c>
      <c r="G13" s="40"/>
      <c r="H13" s="143"/>
      <c r="I13" s="143"/>
      <c r="J13" s="144"/>
      <c r="K13" s="28"/>
      <c r="L13" s="40"/>
    </row>
    <row r="14" ht="15.75" customHeight="1">
      <c r="A14" s="160">
        <v>14.0</v>
      </c>
      <c r="B14" s="161" t="s">
        <v>74</v>
      </c>
      <c r="C14" s="162" t="s">
        <v>157</v>
      </c>
      <c r="D14" s="163" t="s">
        <v>170</v>
      </c>
      <c r="E14" s="162">
        <v>4.0</v>
      </c>
      <c r="F14" s="164" t="s">
        <v>171</v>
      </c>
      <c r="G14" s="40"/>
      <c r="H14" s="143"/>
      <c r="I14" s="143"/>
      <c r="J14" s="144"/>
      <c r="K14" s="28" t="s">
        <v>172</v>
      </c>
      <c r="L14" s="40"/>
    </row>
    <row r="15" ht="15.75" customHeight="1">
      <c r="A15" s="165">
        <v>15.0</v>
      </c>
      <c r="B15" s="166" t="s">
        <v>74</v>
      </c>
      <c r="C15" s="167" t="s">
        <v>157</v>
      </c>
      <c r="D15" s="168" t="s">
        <v>173</v>
      </c>
      <c r="E15" s="167">
        <v>3.0</v>
      </c>
      <c r="F15" s="169" t="s">
        <v>174</v>
      </c>
      <c r="G15" s="40"/>
      <c r="H15" s="143"/>
      <c r="I15" s="143"/>
      <c r="J15" s="144"/>
      <c r="K15" s="28"/>
      <c r="L15" s="40"/>
    </row>
    <row r="16" ht="15.75" customHeight="1">
      <c r="A16" s="165">
        <v>16.0</v>
      </c>
      <c r="B16" s="166" t="s">
        <v>74</v>
      </c>
      <c r="C16" s="167" t="s">
        <v>157</v>
      </c>
      <c r="D16" s="168" t="s">
        <v>175</v>
      </c>
      <c r="E16" s="167">
        <v>3.0</v>
      </c>
      <c r="F16" s="169" t="s">
        <v>174</v>
      </c>
      <c r="G16" s="40"/>
      <c r="H16" s="143"/>
      <c r="I16" s="143"/>
      <c r="J16" s="144"/>
      <c r="K16" s="28"/>
      <c r="L16" s="40"/>
    </row>
    <row r="17" ht="15.75" customHeight="1">
      <c r="A17" s="153">
        <v>17.0</v>
      </c>
      <c r="B17" s="154" t="s">
        <v>74</v>
      </c>
      <c r="C17" s="155" t="s">
        <v>157</v>
      </c>
      <c r="D17" s="156" t="s">
        <v>176</v>
      </c>
      <c r="E17" s="155">
        <v>3.0</v>
      </c>
      <c r="F17" s="157" t="s">
        <v>164</v>
      </c>
      <c r="G17" s="40"/>
      <c r="H17" s="143"/>
      <c r="I17" s="143"/>
      <c r="J17" s="144"/>
      <c r="K17" s="28" t="s">
        <v>177</v>
      </c>
      <c r="L17" s="40"/>
    </row>
    <row r="18" ht="15.75" customHeight="1">
      <c r="A18" s="153">
        <v>18.0</v>
      </c>
      <c r="B18" s="154" t="s">
        <v>74</v>
      </c>
      <c r="C18" s="155" t="s">
        <v>157</v>
      </c>
      <c r="D18" s="170" t="s">
        <v>178</v>
      </c>
      <c r="E18" s="155">
        <v>2.0</v>
      </c>
      <c r="F18" s="157" t="s">
        <v>164</v>
      </c>
      <c r="G18" s="40"/>
      <c r="H18" s="143"/>
      <c r="I18" s="143"/>
      <c r="J18" s="144"/>
      <c r="K18" s="28"/>
      <c r="L18" s="40"/>
    </row>
    <row r="19" ht="15.75" customHeight="1">
      <c r="A19" s="153">
        <v>19.0</v>
      </c>
      <c r="B19" s="154" t="s">
        <v>74</v>
      </c>
      <c r="C19" s="155" t="s">
        <v>157</v>
      </c>
      <c r="D19" s="156" t="s">
        <v>179</v>
      </c>
      <c r="E19" s="155">
        <v>2.0</v>
      </c>
      <c r="F19" s="157" t="s">
        <v>164</v>
      </c>
      <c r="G19" s="40"/>
      <c r="H19" s="143"/>
      <c r="I19" s="143"/>
      <c r="J19" s="144"/>
      <c r="K19" s="28"/>
      <c r="L19" s="40"/>
    </row>
    <row r="20" ht="15.75" customHeight="1">
      <c r="A20" s="148">
        <v>20.0</v>
      </c>
      <c r="B20" s="149" t="s">
        <v>74</v>
      </c>
      <c r="C20" s="150" t="s">
        <v>157</v>
      </c>
      <c r="D20" s="151" t="s">
        <v>180</v>
      </c>
      <c r="E20" s="150">
        <v>2.0</v>
      </c>
      <c r="F20" s="152" t="s">
        <v>159</v>
      </c>
      <c r="G20" s="40"/>
      <c r="H20" s="143"/>
      <c r="I20" s="143"/>
      <c r="J20" s="144"/>
      <c r="K20" s="171" t="s">
        <v>181</v>
      </c>
      <c r="L20" s="40"/>
    </row>
    <row r="21" ht="15.75" customHeight="1">
      <c r="A21" s="165">
        <v>21.0</v>
      </c>
      <c r="B21" s="166" t="s">
        <v>75</v>
      </c>
      <c r="C21" s="167" t="s">
        <v>182</v>
      </c>
      <c r="D21" s="168" t="s">
        <v>183</v>
      </c>
      <c r="E21" s="167">
        <v>1.0</v>
      </c>
      <c r="F21" s="169" t="s">
        <v>174</v>
      </c>
      <c r="G21" s="40"/>
      <c r="H21" s="143"/>
      <c r="I21" s="143"/>
      <c r="J21" s="144"/>
      <c r="K21" s="28"/>
      <c r="L21" s="40"/>
    </row>
    <row r="22" ht="15.75" customHeight="1">
      <c r="A22" s="165">
        <v>22.0</v>
      </c>
      <c r="B22" s="166" t="s">
        <v>75</v>
      </c>
      <c r="C22" s="167" t="s">
        <v>182</v>
      </c>
      <c r="D22" s="168" t="s">
        <v>184</v>
      </c>
      <c r="E22" s="167">
        <v>2.0</v>
      </c>
      <c r="F22" s="169" t="s">
        <v>174</v>
      </c>
      <c r="G22" s="40"/>
      <c r="H22" s="143"/>
      <c r="I22" s="143"/>
      <c r="J22" s="144"/>
      <c r="K22" s="28"/>
      <c r="L22" s="40"/>
    </row>
    <row r="23" ht="15.75" customHeight="1">
      <c r="A23" s="165">
        <v>23.0</v>
      </c>
      <c r="B23" s="166" t="s">
        <v>75</v>
      </c>
      <c r="C23" s="167" t="s">
        <v>182</v>
      </c>
      <c r="D23" s="168" t="s">
        <v>185</v>
      </c>
      <c r="E23" s="167">
        <v>2.0</v>
      </c>
      <c r="F23" s="169" t="s">
        <v>174</v>
      </c>
      <c r="G23" s="40"/>
      <c r="H23" s="143"/>
      <c r="I23" s="143"/>
      <c r="J23" s="144"/>
      <c r="K23" s="28"/>
      <c r="L23" s="40"/>
    </row>
    <row r="24" ht="15.75" customHeight="1">
      <c r="A24" s="160">
        <v>24.0</v>
      </c>
      <c r="B24" s="161" t="s">
        <v>75</v>
      </c>
      <c r="C24" s="162" t="s">
        <v>182</v>
      </c>
      <c r="D24" s="163" t="s">
        <v>186</v>
      </c>
      <c r="E24" s="162">
        <v>2.0</v>
      </c>
      <c r="F24" s="164" t="s">
        <v>171</v>
      </c>
      <c r="G24" s="40"/>
      <c r="H24" s="143"/>
      <c r="I24" s="143"/>
      <c r="J24" s="144"/>
      <c r="K24" s="28"/>
      <c r="L24" s="40"/>
      <c r="M24" s="33" t="s">
        <v>187</v>
      </c>
    </row>
    <row r="25" ht="15.75" customHeight="1">
      <c r="A25" s="160">
        <v>25.0</v>
      </c>
      <c r="B25" s="161" t="s">
        <v>75</v>
      </c>
      <c r="C25" s="162" t="s">
        <v>182</v>
      </c>
      <c r="D25" s="163" t="s">
        <v>188</v>
      </c>
      <c r="E25" s="162">
        <v>3.0</v>
      </c>
      <c r="F25" s="164" t="s">
        <v>171</v>
      </c>
      <c r="G25" s="40"/>
      <c r="H25" s="143"/>
      <c r="I25" s="143"/>
      <c r="J25" s="144"/>
      <c r="K25" s="28"/>
      <c r="L25" s="40"/>
    </row>
    <row r="26" ht="15.75" customHeight="1">
      <c r="A26" s="160">
        <v>26.0</v>
      </c>
      <c r="B26" s="161" t="s">
        <v>75</v>
      </c>
      <c r="C26" s="162" t="s">
        <v>182</v>
      </c>
      <c r="D26" s="163" t="s">
        <v>189</v>
      </c>
      <c r="E26" s="162">
        <v>2.0</v>
      </c>
      <c r="F26" s="164" t="s">
        <v>171</v>
      </c>
      <c r="G26" s="40"/>
      <c r="H26" s="143"/>
      <c r="I26" s="143"/>
      <c r="J26" s="144"/>
      <c r="K26" s="28"/>
      <c r="L26" s="40"/>
    </row>
    <row r="27" ht="15.75" customHeight="1">
      <c r="A27" s="165">
        <v>27.0</v>
      </c>
      <c r="B27" s="166" t="s">
        <v>75</v>
      </c>
      <c r="C27" s="167" t="s">
        <v>182</v>
      </c>
      <c r="D27" s="168" t="s">
        <v>190</v>
      </c>
      <c r="E27" s="167">
        <v>4.0</v>
      </c>
      <c r="F27" s="169" t="s">
        <v>174</v>
      </c>
      <c r="G27" s="40"/>
      <c r="H27" s="143"/>
      <c r="I27" s="143"/>
      <c r="J27" s="144"/>
      <c r="K27" s="28"/>
      <c r="L27" s="40"/>
      <c r="M27" s="28" t="s">
        <v>191</v>
      </c>
    </row>
    <row r="28" ht="15.75" customHeight="1">
      <c r="A28" s="153">
        <v>28.0</v>
      </c>
      <c r="B28" s="154" t="s">
        <v>75</v>
      </c>
      <c r="C28" s="155" t="s">
        <v>182</v>
      </c>
      <c r="D28" s="156" t="s">
        <v>192</v>
      </c>
      <c r="E28" s="155">
        <v>2.0</v>
      </c>
      <c r="F28" s="157" t="s">
        <v>164</v>
      </c>
      <c r="G28" s="40"/>
      <c r="H28" s="143"/>
      <c r="I28" s="143"/>
      <c r="J28" s="144"/>
      <c r="K28" s="28" t="s">
        <v>193</v>
      </c>
      <c r="L28" s="40"/>
      <c r="M28" s="28"/>
    </row>
    <row r="29" ht="15.75" customHeight="1">
      <c r="A29" s="160">
        <v>29.0</v>
      </c>
      <c r="B29" s="161" t="s">
        <v>75</v>
      </c>
      <c r="C29" s="162" t="s">
        <v>182</v>
      </c>
      <c r="D29" s="172" t="s">
        <v>194</v>
      </c>
      <c r="E29" s="162">
        <v>3.0</v>
      </c>
      <c r="F29" s="164" t="s">
        <v>171</v>
      </c>
      <c r="G29" s="40"/>
      <c r="H29" s="143"/>
      <c r="I29" s="143"/>
      <c r="J29" s="144"/>
      <c r="K29" s="28"/>
      <c r="L29" s="40"/>
      <c r="M29" s="28" t="s">
        <v>195</v>
      </c>
    </row>
    <row r="30" ht="15.75" customHeight="1">
      <c r="A30" s="160">
        <v>30.0</v>
      </c>
      <c r="B30" s="161" t="s">
        <v>75</v>
      </c>
      <c r="C30" s="162" t="s">
        <v>182</v>
      </c>
      <c r="D30" s="163" t="s">
        <v>196</v>
      </c>
      <c r="E30" s="162">
        <v>2.0</v>
      </c>
      <c r="F30" s="164" t="s">
        <v>171</v>
      </c>
      <c r="G30" s="40"/>
      <c r="H30" s="143"/>
      <c r="I30" s="143"/>
      <c r="J30" s="144"/>
      <c r="K30" s="28" t="s">
        <v>197</v>
      </c>
      <c r="L30" s="40"/>
      <c r="M30" s="6"/>
    </row>
    <row r="31" ht="15.75" customHeight="1">
      <c r="A31" s="165">
        <v>31.0</v>
      </c>
      <c r="B31" s="166" t="s">
        <v>75</v>
      </c>
      <c r="C31" s="167" t="s">
        <v>182</v>
      </c>
      <c r="D31" s="168" t="s">
        <v>198</v>
      </c>
      <c r="E31" s="167">
        <v>1.0</v>
      </c>
      <c r="F31" s="169" t="s">
        <v>174</v>
      </c>
      <c r="G31" s="40"/>
      <c r="H31" s="143"/>
      <c r="I31" s="143"/>
      <c r="J31" s="144"/>
      <c r="K31" s="28" t="s">
        <v>197</v>
      </c>
      <c r="L31" s="40"/>
      <c r="M31" s="6"/>
    </row>
    <row r="32" ht="15.75" customHeight="1">
      <c r="A32" s="138">
        <v>32.0</v>
      </c>
      <c r="B32" s="146"/>
      <c r="C32" s="140" t="str">
        <f t="shared" ref="C32:C34" si="2">IF(ISBLANK(D32),"",IF(LEFT(D32,5)="Como ",IFERROR(MID(D32, 6, FIND(",",D32)-6),"spike"), "spike"))</f>
        <v>spike</v>
      </c>
      <c r="D32" s="141" t="s">
        <v>199</v>
      </c>
      <c r="E32" s="140">
        <v>1.0</v>
      </c>
      <c r="F32" s="142" t="s">
        <v>107</v>
      </c>
      <c r="G32" s="40"/>
      <c r="H32" s="143"/>
      <c r="I32" s="143"/>
      <c r="J32" s="144"/>
      <c r="K32" s="28"/>
    </row>
    <row r="33" ht="33.75" customHeight="1">
      <c r="A33" s="138">
        <v>33.0</v>
      </c>
      <c r="B33" s="146"/>
      <c r="C33" s="140" t="str">
        <f t="shared" si="2"/>
        <v>spike</v>
      </c>
      <c r="D33" s="141" t="s">
        <v>200</v>
      </c>
      <c r="E33" s="140">
        <v>6.0</v>
      </c>
      <c r="F33" s="142" t="s">
        <v>107</v>
      </c>
      <c r="G33" s="40"/>
      <c r="H33" s="143"/>
      <c r="I33" s="143"/>
      <c r="J33" s="144"/>
      <c r="K33" s="28" t="s">
        <v>201</v>
      </c>
    </row>
    <row r="34" ht="33.75" customHeight="1">
      <c r="A34" s="138">
        <v>34.0</v>
      </c>
      <c r="B34" s="146"/>
      <c r="C34" s="140" t="str">
        <f t="shared" si="2"/>
        <v>spike</v>
      </c>
      <c r="D34" s="141" t="s">
        <v>202</v>
      </c>
      <c r="E34" s="140">
        <v>1.0</v>
      </c>
      <c r="F34" s="142" t="s">
        <v>107</v>
      </c>
      <c r="G34" s="40"/>
      <c r="H34" s="143"/>
      <c r="I34" s="143"/>
      <c r="J34" s="144"/>
      <c r="K34" s="28"/>
    </row>
    <row r="35" ht="15.75" customHeight="1">
      <c r="A35" s="173"/>
      <c r="B35" s="59"/>
      <c r="C35" s="40"/>
      <c r="D35" s="40"/>
      <c r="E35" s="40"/>
      <c r="F35" s="59"/>
      <c r="G35" s="40"/>
      <c r="H35" s="40"/>
      <c r="I35" s="40"/>
      <c r="J35" s="40"/>
      <c r="K35" s="28"/>
    </row>
    <row r="36" ht="15.75" customHeight="1">
      <c r="A36" s="173"/>
      <c r="B36" s="59"/>
      <c r="C36" s="40" t="str">
        <f t="shared" ref="C36:C50" si="3">IF(ISBLANK(D36),"",IFERROR(MID(D36, 6, FIND(",",D36)-6),"spike"))</f>
        <v/>
      </c>
      <c r="D36" s="145"/>
      <c r="E36" s="18"/>
      <c r="F36" s="40"/>
      <c r="G36" s="40"/>
      <c r="H36" s="40"/>
      <c r="I36" s="40"/>
      <c r="J36" s="40"/>
      <c r="K36" s="28"/>
    </row>
    <row r="37" ht="15.75" customHeight="1">
      <c r="A37" s="173"/>
      <c r="B37" s="59"/>
      <c r="C37" s="40" t="str">
        <f t="shared" si="3"/>
        <v/>
      </c>
      <c r="D37" s="145"/>
      <c r="E37" s="18"/>
      <c r="F37" s="40"/>
      <c r="G37" s="40"/>
      <c r="H37" s="40"/>
      <c r="I37" s="40"/>
      <c r="J37" s="40"/>
      <c r="K37" s="28"/>
    </row>
    <row r="38" ht="15.75" customHeight="1">
      <c r="A38" s="173"/>
      <c r="B38" s="59"/>
      <c r="C38" s="40" t="str">
        <f t="shared" si="3"/>
        <v/>
      </c>
      <c r="D38" s="145"/>
      <c r="E38" s="18"/>
      <c r="F38" s="40"/>
      <c r="G38" s="40"/>
      <c r="H38" s="40"/>
      <c r="I38" s="40"/>
      <c r="J38" s="40"/>
      <c r="K38" s="28"/>
    </row>
    <row r="39" ht="15.75" customHeight="1">
      <c r="A39" s="173"/>
      <c r="B39" s="59"/>
      <c r="C39" s="40" t="str">
        <f t="shared" si="3"/>
        <v/>
      </c>
      <c r="D39" s="28"/>
      <c r="E39" s="18"/>
      <c r="F39" s="40"/>
      <c r="G39" s="40"/>
      <c r="H39" s="40"/>
      <c r="I39" s="40"/>
      <c r="J39" s="40"/>
      <c r="K39" s="28"/>
    </row>
    <row r="40" ht="15.75" customHeight="1">
      <c r="A40" s="173"/>
      <c r="B40" s="59"/>
      <c r="C40" s="40" t="str">
        <f t="shared" si="3"/>
        <v/>
      </c>
      <c r="D40" s="28"/>
      <c r="E40" s="18"/>
      <c r="F40" s="40"/>
      <c r="G40" s="40"/>
      <c r="H40" s="40"/>
      <c r="I40" s="40"/>
      <c r="J40" s="40"/>
      <c r="K40" s="28"/>
    </row>
    <row r="41" ht="57.0" customHeight="1">
      <c r="A41" s="173"/>
      <c r="B41" s="59"/>
      <c r="C41" s="40" t="str">
        <f t="shared" si="3"/>
        <v/>
      </c>
      <c r="D41" s="28"/>
      <c r="E41" s="18"/>
      <c r="F41" s="59"/>
      <c r="G41" s="40"/>
      <c r="H41" s="40"/>
      <c r="I41" s="40"/>
      <c r="J41" s="40"/>
      <c r="K41" s="28"/>
    </row>
    <row r="42" ht="57.0" customHeight="1">
      <c r="A42" s="173"/>
      <c r="B42" s="59"/>
      <c r="C42" s="40" t="str">
        <f t="shared" si="3"/>
        <v/>
      </c>
      <c r="D42" s="28"/>
      <c r="E42" s="18"/>
      <c r="F42" s="59"/>
      <c r="G42" s="40"/>
      <c r="H42" s="40"/>
      <c r="I42" s="40"/>
      <c r="J42" s="40"/>
      <c r="K42" s="28"/>
    </row>
    <row r="43" ht="57.0" customHeight="1">
      <c r="A43" s="173"/>
      <c r="B43" s="59"/>
      <c r="C43" s="40" t="str">
        <f t="shared" si="3"/>
        <v/>
      </c>
      <c r="D43" s="28"/>
      <c r="E43" s="18"/>
      <c r="F43" s="59"/>
      <c r="G43" s="40"/>
      <c r="H43" s="40"/>
      <c r="I43" s="40"/>
      <c r="J43" s="40"/>
      <c r="K43" s="28"/>
    </row>
    <row r="44" ht="57.0" customHeight="1">
      <c r="A44" s="173"/>
      <c r="B44" s="59"/>
      <c r="C44" s="40" t="str">
        <f t="shared" si="3"/>
        <v/>
      </c>
      <c r="D44" s="28"/>
      <c r="E44" s="18"/>
      <c r="F44" s="59"/>
      <c r="G44" s="40"/>
      <c r="H44" s="40"/>
      <c r="I44" s="40"/>
      <c r="J44" s="40"/>
      <c r="K44" s="28"/>
    </row>
    <row r="45" ht="57.0" customHeight="1">
      <c r="A45" s="173"/>
      <c r="B45" s="59"/>
      <c r="C45" s="40" t="str">
        <f t="shared" si="3"/>
        <v/>
      </c>
      <c r="D45" s="28"/>
      <c r="E45" s="18"/>
      <c r="F45" s="59"/>
      <c r="G45" s="40"/>
      <c r="H45" s="40"/>
      <c r="I45" s="40"/>
      <c r="J45" s="40"/>
      <c r="K45" s="28"/>
    </row>
    <row r="46" ht="57.0" customHeight="1">
      <c r="A46" s="173"/>
      <c r="B46" s="59"/>
      <c r="C46" s="40" t="str">
        <f t="shared" si="3"/>
        <v/>
      </c>
      <c r="D46" s="28"/>
      <c r="E46" s="18"/>
      <c r="F46" s="59"/>
      <c r="G46" s="40"/>
      <c r="H46" s="40"/>
      <c r="I46" s="40"/>
      <c r="J46" s="40"/>
      <c r="K46" s="28"/>
    </row>
    <row r="47" ht="57.0" customHeight="1">
      <c r="A47" s="173"/>
      <c r="B47" s="59"/>
      <c r="C47" s="40" t="str">
        <f t="shared" si="3"/>
        <v/>
      </c>
      <c r="D47" s="28"/>
      <c r="E47" s="40"/>
      <c r="F47" s="59"/>
      <c r="G47" s="40"/>
      <c r="H47" s="40"/>
      <c r="I47" s="40"/>
      <c r="J47" s="40"/>
      <c r="K47" s="28"/>
    </row>
    <row r="48" ht="57.0" customHeight="1">
      <c r="A48" s="173"/>
      <c r="B48" s="59"/>
      <c r="C48" s="40" t="str">
        <f t="shared" si="3"/>
        <v/>
      </c>
      <c r="D48" s="28"/>
      <c r="E48" s="40"/>
      <c r="F48" s="59"/>
      <c r="G48" s="40"/>
      <c r="H48" s="40"/>
      <c r="I48" s="40"/>
      <c r="J48" s="40"/>
      <c r="K48" s="28"/>
    </row>
    <row r="49" ht="57.0" customHeight="1">
      <c r="A49" s="173"/>
      <c r="B49" s="59"/>
      <c r="C49" s="40" t="str">
        <f t="shared" si="3"/>
        <v/>
      </c>
      <c r="D49" s="28"/>
      <c r="E49" s="40"/>
      <c r="F49" s="59"/>
      <c r="G49" s="40"/>
      <c r="H49" s="40"/>
      <c r="I49" s="40"/>
      <c r="J49" s="40"/>
      <c r="K49" s="28"/>
    </row>
    <row r="50" ht="57.0" customHeight="1">
      <c r="A50" s="173"/>
      <c r="B50" s="59"/>
      <c r="C50" s="40" t="str">
        <f t="shared" si="3"/>
        <v/>
      </c>
      <c r="D50" s="28"/>
      <c r="E50" s="40"/>
      <c r="F50" s="59"/>
      <c r="G50" s="40"/>
      <c r="H50" s="40"/>
      <c r="I50" s="40"/>
      <c r="J50" s="40"/>
      <c r="K50" s="28"/>
    </row>
    <row r="51" ht="57.0" customHeight="1">
      <c r="A51" s="173"/>
      <c r="B51" s="59"/>
      <c r="E51" s="40"/>
      <c r="F51" s="59"/>
      <c r="G51" s="40"/>
      <c r="H51" s="40"/>
      <c r="I51" s="40"/>
      <c r="J51" s="40"/>
      <c r="K51" s="28"/>
    </row>
    <row r="52" ht="15.75" customHeight="1">
      <c r="A52" s="173"/>
      <c r="F52" s="59"/>
      <c r="K52" s="28"/>
    </row>
    <row r="53" ht="15.75" customHeight="1">
      <c r="A53" s="173"/>
      <c r="F53" s="59"/>
      <c r="K53" s="28"/>
    </row>
    <row r="54" ht="15.75" customHeight="1">
      <c r="A54" s="173"/>
      <c r="F54" s="59"/>
      <c r="K54" s="28"/>
    </row>
    <row r="55" ht="15.75" customHeight="1">
      <c r="A55" s="173"/>
      <c r="F55" s="59"/>
      <c r="K55" s="28"/>
    </row>
    <row r="56" ht="15.75" customHeight="1">
      <c r="A56" s="173"/>
      <c r="F56" s="59"/>
      <c r="K56" s="28"/>
    </row>
    <row r="57" ht="15.75" customHeight="1">
      <c r="A57" s="173"/>
      <c r="F57" s="59"/>
      <c r="K57" s="28"/>
    </row>
    <row r="58" ht="15.75" customHeight="1">
      <c r="A58" s="173"/>
      <c r="F58" s="59"/>
      <c r="K58" s="28"/>
    </row>
    <row r="59" ht="15.75" customHeight="1">
      <c r="A59" s="173"/>
      <c r="F59" s="59"/>
      <c r="K59" s="28"/>
    </row>
    <row r="60" ht="15.75" customHeight="1">
      <c r="A60" s="173"/>
      <c r="F60" s="59"/>
      <c r="K60" s="28"/>
    </row>
    <row r="61" ht="15.75" customHeight="1">
      <c r="A61" s="173"/>
      <c r="F61" s="59"/>
      <c r="K61" s="28"/>
    </row>
    <row r="62" ht="15.75" customHeight="1">
      <c r="A62" s="173"/>
      <c r="F62" s="59"/>
      <c r="K62" s="28"/>
    </row>
    <row r="63" ht="15.75" customHeight="1">
      <c r="A63" s="173"/>
      <c r="F63" s="59"/>
      <c r="K63" s="28"/>
    </row>
    <row r="64" ht="15.75" customHeight="1">
      <c r="A64" s="173"/>
      <c r="F64" s="59"/>
      <c r="K64" s="28"/>
    </row>
    <row r="65" ht="15.75" customHeight="1">
      <c r="A65" s="173"/>
      <c r="F65" s="59"/>
      <c r="K65" s="28"/>
    </row>
    <row r="66" ht="15.75" customHeight="1">
      <c r="A66" s="173"/>
      <c r="F66" s="59"/>
      <c r="K66" s="28"/>
    </row>
    <row r="67" ht="15.75" customHeight="1">
      <c r="A67" s="173"/>
      <c r="F67" s="59"/>
      <c r="K67" s="28"/>
    </row>
    <row r="68" ht="15.75" customHeight="1">
      <c r="A68" s="173"/>
      <c r="F68" s="59"/>
      <c r="K68" s="28"/>
    </row>
    <row r="69" ht="15.75" customHeight="1">
      <c r="A69" s="173"/>
      <c r="F69" s="59"/>
      <c r="K69" s="28"/>
    </row>
    <row r="70" ht="15.75" customHeight="1">
      <c r="A70" s="173"/>
      <c r="F70" s="59"/>
      <c r="K70" s="28"/>
    </row>
    <row r="71" ht="15.75" customHeight="1">
      <c r="A71" s="173"/>
      <c r="F71" s="59"/>
      <c r="K71" s="28"/>
    </row>
    <row r="72" ht="15.75" customHeight="1">
      <c r="A72" s="173"/>
      <c r="F72" s="59"/>
    </row>
    <row r="73" ht="15.75" customHeight="1">
      <c r="A73" s="173"/>
      <c r="F73" s="59"/>
    </row>
    <row r="74" ht="15.75" customHeight="1">
      <c r="A74" s="173"/>
      <c r="F74" s="59"/>
    </row>
    <row r="75" ht="15.75" customHeight="1">
      <c r="A75" s="173"/>
      <c r="F75" s="59"/>
    </row>
    <row r="76" ht="15.75" customHeight="1">
      <c r="A76" s="173"/>
      <c r="F76" s="59"/>
    </row>
    <row r="77" ht="15.75" customHeight="1">
      <c r="A77" s="173"/>
      <c r="F77" s="59"/>
    </row>
    <row r="78" ht="15.75" customHeight="1">
      <c r="A78" s="173"/>
      <c r="F78" s="59"/>
    </row>
    <row r="79" ht="15.75" customHeight="1">
      <c r="A79" s="173"/>
      <c r="F79" s="59"/>
    </row>
    <row r="80" ht="15.75" customHeight="1">
      <c r="A80" s="173"/>
      <c r="F80" s="59"/>
    </row>
    <row r="81" ht="15.75" customHeight="1">
      <c r="A81" s="173"/>
      <c r="F81" s="59"/>
    </row>
    <row r="82" ht="15.75" customHeight="1">
      <c r="A82" s="173"/>
      <c r="F82" s="59"/>
    </row>
    <row r="83" ht="15.75" customHeight="1">
      <c r="A83" s="173"/>
      <c r="F83" s="59"/>
    </row>
    <row r="84" ht="15.75" customHeight="1">
      <c r="A84" s="173"/>
      <c r="F84" s="59"/>
    </row>
    <row r="85" ht="15.75" customHeight="1">
      <c r="A85" s="173"/>
      <c r="F85" s="59"/>
    </row>
    <row r="86" ht="15.75" customHeight="1">
      <c r="A86" s="173"/>
      <c r="F86" s="59"/>
    </row>
    <row r="87" ht="15.75" customHeight="1">
      <c r="A87" s="173"/>
      <c r="F87" s="59"/>
    </row>
    <row r="88" ht="15.75" customHeight="1">
      <c r="A88" s="173"/>
      <c r="F88" s="59"/>
    </row>
    <row r="89" ht="15.75" customHeight="1">
      <c r="A89" s="173"/>
      <c r="F89" s="59"/>
    </row>
    <row r="90" ht="15.75" customHeight="1">
      <c r="A90" s="173"/>
      <c r="F90" s="59"/>
    </row>
    <row r="91" ht="15.75" customHeight="1">
      <c r="A91" s="173"/>
      <c r="F91" s="59"/>
    </row>
    <row r="92" ht="15.75" customHeight="1">
      <c r="A92" s="173"/>
      <c r="F92" s="59"/>
    </row>
    <row r="93" ht="15.75" customHeight="1">
      <c r="A93" s="173"/>
      <c r="F93" s="59"/>
    </row>
    <row r="94" ht="15.75" customHeight="1">
      <c r="A94" s="173"/>
      <c r="F94" s="59"/>
    </row>
    <row r="95" ht="15.75" customHeight="1">
      <c r="A95" s="173"/>
      <c r="F95" s="59"/>
    </row>
    <row r="96" ht="15.75" customHeight="1">
      <c r="A96" s="173"/>
      <c r="F96" s="59"/>
    </row>
    <row r="97" ht="15.75" customHeight="1">
      <c r="A97" s="173"/>
      <c r="F97" s="59"/>
    </row>
    <row r="98" ht="15.75" customHeight="1">
      <c r="A98" s="173"/>
      <c r="F98" s="59"/>
    </row>
    <row r="99" ht="15.75" customHeight="1">
      <c r="A99" s="173"/>
      <c r="F99" s="59"/>
    </row>
    <row r="100" ht="15.75" customHeight="1">
      <c r="A100" s="173"/>
      <c r="F100" s="59"/>
    </row>
    <row r="101" ht="15.75" customHeight="1">
      <c r="A101" s="173"/>
      <c r="F101" s="59"/>
    </row>
    <row r="102" ht="15.75" customHeight="1">
      <c r="A102" s="173"/>
      <c r="F102" s="59"/>
    </row>
    <row r="103" ht="15.75" customHeight="1">
      <c r="A103" s="173"/>
      <c r="F103" s="59"/>
    </row>
    <row r="104" ht="15.75" customHeight="1">
      <c r="A104" s="173"/>
      <c r="F104" s="59"/>
    </row>
    <row r="105" ht="15.75" customHeight="1">
      <c r="A105" s="173"/>
      <c r="F105" s="59"/>
    </row>
    <row r="106" ht="15.75" customHeight="1">
      <c r="A106" s="173"/>
      <c r="F106" s="59"/>
    </row>
    <row r="107" ht="15.75" customHeight="1">
      <c r="A107" s="173"/>
      <c r="F107" s="59"/>
    </row>
    <row r="108" ht="15.75" customHeight="1">
      <c r="A108" s="173"/>
      <c r="F108" s="59"/>
    </row>
    <row r="109" ht="15.75" customHeight="1">
      <c r="A109" s="173"/>
      <c r="F109" s="59"/>
    </row>
    <row r="110" ht="15.75" customHeight="1">
      <c r="A110" s="173"/>
      <c r="F110" s="59"/>
    </row>
    <row r="111" ht="15.75" customHeight="1">
      <c r="A111" s="173"/>
      <c r="F111" s="59"/>
    </row>
    <row r="112" ht="15.75" customHeight="1">
      <c r="A112" s="173"/>
      <c r="F112" s="59"/>
    </row>
    <row r="113" ht="15.75" customHeight="1">
      <c r="A113" s="173"/>
      <c r="F113" s="59"/>
    </row>
    <row r="114" ht="15.75" customHeight="1">
      <c r="A114" s="173"/>
      <c r="F114" s="59"/>
    </row>
    <row r="115" ht="15.75" customHeight="1">
      <c r="A115" s="173"/>
      <c r="F115" s="59"/>
    </row>
    <row r="116" ht="15.75" customHeight="1">
      <c r="A116" s="173"/>
      <c r="F116" s="59"/>
    </row>
    <row r="117" ht="15.75" customHeight="1">
      <c r="A117" s="173"/>
      <c r="F117" s="59"/>
    </row>
    <row r="118" ht="15.75" customHeight="1">
      <c r="A118" s="173"/>
      <c r="F118" s="59"/>
    </row>
    <row r="119" ht="15.75" customHeight="1">
      <c r="A119" s="173"/>
      <c r="F119" s="59"/>
    </row>
    <row r="120" ht="15.75" customHeight="1">
      <c r="A120" s="173"/>
      <c r="F120" s="59"/>
    </row>
    <row r="121" ht="15.75" customHeight="1">
      <c r="A121" s="173"/>
      <c r="F121" s="59"/>
    </row>
    <row r="122" ht="15.75" customHeight="1">
      <c r="A122" s="173"/>
      <c r="F122" s="59"/>
    </row>
    <row r="123" ht="15.75" customHeight="1">
      <c r="A123" s="173"/>
      <c r="F123" s="59"/>
    </row>
    <row r="124" ht="15.75" customHeight="1">
      <c r="A124" s="173"/>
      <c r="F124" s="59"/>
    </row>
    <row r="125" ht="15.75" customHeight="1">
      <c r="A125" s="173"/>
      <c r="F125" s="59"/>
    </row>
    <row r="126" ht="15.75" customHeight="1">
      <c r="A126" s="173"/>
      <c r="F126" s="59"/>
    </row>
    <row r="127" ht="15.75" customHeight="1">
      <c r="A127" s="173"/>
      <c r="F127" s="59"/>
    </row>
    <row r="128" ht="15.75" customHeight="1">
      <c r="A128" s="173"/>
      <c r="F128" s="59"/>
    </row>
    <row r="129" ht="15.75" customHeight="1">
      <c r="A129" s="173"/>
      <c r="F129" s="59"/>
    </row>
    <row r="130" ht="15.75" customHeight="1">
      <c r="A130" s="173"/>
      <c r="F130" s="59"/>
    </row>
    <row r="131" ht="15.75" customHeight="1">
      <c r="A131" s="173"/>
      <c r="F131" s="59"/>
    </row>
    <row r="132" ht="15.75" customHeight="1">
      <c r="A132" s="173"/>
      <c r="F132" s="174"/>
    </row>
    <row r="133" ht="15.75" customHeight="1">
      <c r="A133" s="173"/>
      <c r="F133" s="174"/>
    </row>
    <row r="134" ht="15.75" customHeight="1">
      <c r="A134" s="173"/>
      <c r="F134" s="174"/>
    </row>
    <row r="135" ht="15.75" customHeight="1">
      <c r="A135" s="173"/>
      <c r="F135" s="174"/>
    </row>
    <row r="136" ht="15.75" customHeight="1">
      <c r="A136" s="173"/>
      <c r="F136" s="174"/>
    </row>
    <row r="137" ht="15.75" customHeight="1">
      <c r="A137" s="173"/>
      <c r="F137" s="174"/>
    </row>
    <row r="138" ht="15.75" customHeight="1">
      <c r="A138" s="173"/>
      <c r="F138" s="174"/>
    </row>
    <row r="139" ht="15.75" customHeight="1">
      <c r="A139" s="173"/>
      <c r="F139" s="174"/>
    </row>
    <row r="140" ht="15.75" customHeight="1">
      <c r="A140" s="173"/>
      <c r="F140" s="174"/>
    </row>
    <row r="141" ht="15.75" customHeight="1">
      <c r="A141" s="173"/>
      <c r="F141" s="174"/>
    </row>
    <row r="142" ht="15.75" customHeight="1">
      <c r="A142" s="173"/>
      <c r="F142" s="174"/>
    </row>
    <row r="143" ht="15.75" customHeight="1">
      <c r="A143" s="173"/>
      <c r="F143" s="174"/>
    </row>
    <row r="144" ht="15.75" customHeight="1">
      <c r="A144" s="173"/>
      <c r="F144" s="174"/>
    </row>
    <row r="145" ht="15.75" customHeight="1">
      <c r="A145" s="173"/>
      <c r="F145" s="174"/>
    </row>
    <row r="146" ht="15.75" customHeight="1">
      <c r="A146" s="173"/>
      <c r="F146" s="174"/>
    </row>
    <row r="147" ht="15.75" customHeight="1">
      <c r="A147" s="173"/>
      <c r="F147" s="174"/>
    </row>
    <row r="148" ht="15.75" customHeight="1">
      <c r="A148" s="173"/>
      <c r="F148" s="174"/>
    </row>
    <row r="149" ht="15.75" customHeight="1">
      <c r="A149" s="173"/>
      <c r="F149" s="174"/>
    </row>
    <row r="150" ht="15.75" customHeight="1">
      <c r="A150" s="173"/>
      <c r="F150" s="174"/>
    </row>
    <row r="151" ht="15.75" customHeight="1">
      <c r="A151" s="173"/>
      <c r="F151" s="174"/>
    </row>
    <row r="152" ht="15.75" customHeight="1">
      <c r="A152" s="173"/>
      <c r="F152" s="174"/>
    </row>
    <row r="153" ht="15.75" customHeight="1">
      <c r="A153" s="173"/>
      <c r="F153" s="174"/>
    </row>
    <row r="154" ht="15.75" customHeight="1">
      <c r="A154" s="173"/>
      <c r="F154" s="174"/>
    </row>
    <row r="155" ht="15.75" customHeight="1">
      <c r="A155" s="173"/>
      <c r="F155" s="174"/>
    </row>
    <row r="156" ht="15.75" customHeight="1">
      <c r="A156" s="173"/>
      <c r="F156" s="174"/>
    </row>
    <row r="157" ht="15.75" customHeight="1">
      <c r="A157" s="173"/>
      <c r="F157" s="174"/>
    </row>
    <row r="158" ht="15.75" customHeight="1">
      <c r="A158" s="173"/>
      <c r="F158" s="174"/>
    </row>
    <row r="159" ht="15.75" customHeight="1">
      <c r="A159" s="173"/>
      <c r="F159" s="174"/>
    </row>
    <row r="160" ht="15.75" customHeight="1">
      <c r="A160" s="173"/>
      <c r="F160" s="174"/>
    </row>
    <row r="161" ht="15.75" customHeight="1">
      <c r="A161" s="173"/>
      <c r="F161" s="174"/>
    </row>
    <row r="162" ht="15.75" customHeight="1">
      <c r="A162" s="173"/>
      <c r="F162" s="174"/>
    </row>
    <row r="163" ht="15.75" customHeight="1">
      <c r="A163" s="173"/>
      <c r="F163" s="174"/>
    </row>
    <row r="164" ht="15.75" customHeight="1">
      <c r="A164" s="173"/>
      <c r="F164" s="174"/>
    </row>
    <row r="165" ht="15.75" customHeight="1">
      <c r="A165" s="173"/>
      <c r="F165" s="174"/>
    </row>
    <row r="166" ht="15.75" customHeight="1">
      <c r="A166" s="173"/>
      <c r="F166" s="174"/>
    </row>
    <row r="167" ht="15.75" customHeight="1">
      <c r="A167" s="173"/>
      <c r="F167" s="174"/>
    </row>
    <row r="168" ht="15.75" customHeight="1">
      <c r="A168" s="173"/>
      <c r="F168" s="174"/>
    </row>
    <row r="169" ht="15.75" customHeight="1">
      <c r="A169" s="173"/>
      <c r="F169" s="174"/>
    </row>
    <row r="170" ht="15.75" customHeight="1">
      <c r="A170" s="173"/>
      <c r="F170" s="174"/>
    </row>
    <row r="171" ht="15.75" customHeight="1">
      <c r="A171" s="173"/>
      <c r="F171" s="174"/>
    </row>
    <row r="172" ht="15.75" customHeight="1">
      <c r="A172" s="173"/>
      <c r="F172" s="174"/>
    </row>
    <row r="173" ht="15.75" customHeight="1">
      <c r="A173" s="173"/>
      <c r="F173" s="174"/>
    </row>
    <row r="174" ht="15.75" customHeight="1">
      <c r="A174" s="173"/>
      <c r="F174" s="174"/>
    </row>
    <row r="175" ht="15.75" customHeight="1">
      <c r="A175" s="173"/>
      <c r="F175" s="174"/>
    </row>
    <row r="176" ht="15.75" customHeight="1">
      <c r="A176" s="173"/>
      <c r="F176" s="174"/>
    </row>
    <row r="177" ht="15.75" customHeight="1">
      <c r="A177" s="173"/>
      <c r="F177" s="174"/>
    </row>
    <row r="178" ht="15.75" customHeight="1">
      <c r="A178" s="173"/>
      <c r="F178" s="174"/>
    </row>
    <row r="179" ht="15.75" customHeight="1">
      <c r="A179" s="173"/>
      <c r="F179" s="174"/>
    </row>
    <row r="180" ht="15.75" customHeight="1">
      <c r="A180" s="173"/>
      <c r="F180" s="174"/>
    </row>
    <row r="181" ht="15.75" customHeight="1">
      <c r="A181" s="173"/>
      <c r="F181" s="174"/>
    </row>
    <row r="182" ht="15.75" customHeight="1">
      <c r="A182" s="173"/>
      <c r="F182" s="174"/>
    </row>
    <row r="183" ht="15.75" customHeight="1">
      <c r="A183" s="173"/>
      <c r="F183" s="174"/>
    </row>
    <row r="184" ht="15.75" customHeight="1">
      <c r="A184" s="173"/>
      <c r="F184" s="174"/>
    </row>
    <row r="185" ht="15.75" customHeight="1">
      <c r="A185" s="173"/>
      <c r="F185" s="174"/>
    </row>
    <row r="186" ht="15.75" customHeight="1">
      <c r="A186" s="173"/>
      <c r="F186" s="174"/>
    </row>
    <row r="187" ht="15.75" customHeight="1">
      <c r="A187" s="173"/>
      <c r="F187" s="174"/>
    </row>
    <row r="188" ht="15.75" customHeight="1">
      <c r="A188" s="173"/>
      <c r="F188" s="174"/>
    </row>
    <row r="189" ht="15.75" customHeight="1">
      <c r="A189" s="173"/>
      <c r="F189" s="174"/>
    </row>
    <row r="190" ht="15.75" customHeight="1">
      <c r="A190" s="173"/>
      <c r="F190" s="174"/>
    </row>
    <row r="191" ht="15.75" customHeight="1">
      <c r="A191" s="173"/>
      <c r="F191" s="174"/>
    </row>
    <row r="192" ht="15.75" customHeight="1">
      <c r="A192" s="173"/>
      <c r="F192" s="174"/>
    </row>
    <row r="193" ht="15.75" customHeight="1">
      <c r="A193" s="173"/>
      <c r="F193" s="174"/>
    </row>
    <row r="194" ht="15.75" customHeight="1">
      <c r="A194" s="173"/>
      <c r="F194" s="174"/>
    </row>
    <row r="195" ht="15.75" customHeight="1">
      <c r="A195" s="173"/>
      <c r="F195" s="174"/>
    </row>
    <row r="196" ht="15.75" customHeight="1">
      <c r="A196" s="173"/>
      <c r="F196" s="174"/>
    </row>
    <row r="197" ht="15.75" customHeight="1">
      <c r="A197" s="173"/>
      <c r="F197" s="174"/>
    </row>
    <row r="198" ht="15.75" customHeight="1">
      <c r="A198" s="173"/>
      <c r="F198" s="174"/>
    </row>
    <row r="199" ht="15.75" customHeight="1">
      <c r="A199" s="173"/>
      <c r="F199" s="174"/>
    </row>
    <row r="200" ht="15.75" customHeight="1">
      <c r="A200" s="173"/>
      <c r="F200" s="174"/>
    </row>
    <row r="201" ht="15.75" customHeight="1">
      <c r="A201" s="173"/>
      <c r="F201" s="174"/>
    </row>
    <row r="202" ht="15.75" customHeight="1">
      <c r="A202" s="173"/>
      <c r="F202" s="174"/>
    </row>
    <row r="203" ht="15.75" customHeight="1">
      <c r="A203" s="173"/>
      <c r="F203" s="174"/>
    </row>
    <row r="204" ht="15.75" customHeight="1">
      <c r="A204" s="173"/>
      <c r="F204" s="174"/>
    </row>
    <row r="205" ht="15.75" customHeight="1">
      <c r="A205" s="173"/>
      <c r="F205" s="174"/>
    </row>
    <row r="206" ht="15.75" customHeight="1">
      <c r="A206" s="173"/>
      <c r="F206" s="174"/>
    </row>
    <row r="207" ht="15.75" customHeight="1">
      <c r="A207" s="173"/>
      <c r="F207" s="174"/>
    </row>
    <row r="208" ht="15.75" customHeight="1">
      <c r="A208" s="173"/>
      <c r="F208" s="174"/>
    </row>
    <row r="209" ht="15.75" customHeight="1">
      <c r="A209" s="173"/>
      <c r="F209" s="174"/>
    </row>
    <row r="210" ht="15.75" customHeight="1">
      <c r="A210" s="173"/>
      <c r="F210" s="174"/>
    </row>
    <row r="211" ht="15.75" customHeight="1">
      <c r="A211" s="173"/>
      <c r="F211" s="174"/>
    </row>
    <row r="212" ht="15.75" customHeight="1">
      <c r="A212" s="173"/>
      <c r="F212" s="174"/>
    </row>
    <row r="213" ht="15.75" customHeight="1">
      <c r="A213" s="173"/>
      <c r="F213" s="174"/>
    </row>
    <row r="214" ht="15.75" customHeight="1">
      <c r="A214" s="173"/>
      <c r="F214" s="174"/>
    </row>
    <row r="215" ht="15.75" customHeight="1">
      <c r="A215" s="173"/>
      <c r="F215" s="174"/>
    </row>
    <row r="216" ht="15.75" customHeight="1">
      <c r="A216" s="173"/>
      <c r="F216" s="174"/>
    </row>
    <row r="217" ht="15.75" customHeight="1">
      <c r="A217" s="173"/>
      <c r="F217" s="174"/>
    </row>
    <row r="218" ht="15.75" customHeight="1">
      <c r="A218" s="173"/>
      <c r="F218" s="174"/>
    </row>
    <row r="219" ht="15.75" customHeight="1">
      <c r="A219" s="173"/>
      <c r="F219" s="174"/>
    </row>
    <row r="220" ht="15.75" customHeight="1">
      <c r="A220" s="173"/>
      <c r="F220" s="174"/>
    </row>
    <row r="221" ht="15.75" customHeight="1">
      <c r="A221" s="173"/>
      <c r="F221" s="174"/>
    </row>
    <row r="222" ht="15.75" customHeight="1">
      <c r="A222" s="173"/>
      <c r="F222" s="174"/>
    </row>
    <row r="223" ht="15.75" customHeight="1">
      <c r="A223" s="173"/>
      <c r="F223" s="174"/>
    </row>
    <row r="224" ht="15.75" customHeight="1">
      <c r="A224" s="173"/>
      <c r="F224" s="174"/>
    </row>
    <row r="225" ht="15.75" customHeight="1">
      <c r="A225" s="173"/>
      <c r="F225" s="174"/>
    </row>
    <row r="226" ht="15.75" customHeight="1">
      <c r="A226" s="173"/>
      <c r="F226" s="174"/>
    </row>
    <row r="227" ht="15.75" customHeight="1">
      <c r="A227" s="173"/>
      <c r="F227" s="174"/>
    </row>
    <row r="228" ht="15.75" customHeight="1">
      <c r="A228" s="173"/>
      <c r="F228" s="174"/>
    </row>
    <row r="229" ht="15.75" customHeight="1">
      <c r="A229" s="173"/>
      <c r="F229" s="174"/>
    </row>
    <row r="230" ht="15.75" customHeight="1">
      <c r="A230" s="173"/>
      <c r="F230" s="174"/>
    </row>
    <row r="231" ht="15.75" customHeight="1">
      <c r="A231" s="173"/>
      <c r="F231" s="174"/>
    </row>
    <row r="232" ht="15.75" customHeight="1">
      <c r="A232" s="173"/>
      <c r="F232" s="174"/>
    </row>
    <row r="233" ht="15.75" customHeight="1">
      <c r="A233" s="173"/>
      <c r="F233" s="174"/>
    </row>
    <row r="234" ht="15.75" customHeight="1">
      <c r="A234" s="173"/>
      <c r="F234" s="174"/>
    </row>
    <row r="235" ht="15.75" customHeight="1">
      <c r="A235" s="173"/>
      <c r="F235" s="174"/>
    </row>
    <row r="236" ht="15.75" customHeight="1">
      <c r="A236" s="173"/>
      <c r="F236" s="174"/>
    </row>
    <row r="237" ht="15.75" customHeight="1">
      <c r="A237" s="173"/>
      <c r="F237" s="174"/>
    </row>
    <row r="238" ht="15.75" customHeight="1">
      <c r="A238" s="173"/>
      <c r="F238" s="174"/>
    </row>
    <row r="239" ht="15.75" customHeight="1">
      <c r="A239" s="173"/>
      <c r="F239" s="174"/>
    </row>
    <row r="240" ht="15.75" customHeight="1">
      <c r="A240" s="173"/>
      <c r="F240" s="174"/>
    </row>
    <row r="241" ht="15.75" customHeight="1">
      <c r="A241" s="173"/>
      <c r="F241" s="174"/>
    </row>
    <row r="242" ht="15.75" customHeight="1">
      <c r="A242" s="173"/>
      <c r="F242" s="174"/>
    </row>
    <row r="243" ht="15.75" customHeight="1">
      <c r="A243" s="173"/>
      <c r="F243" s="174"/>
    </row>
    <row r="244" ht="15.75" customHeight="1">
      <c r="A244" s="173"/>
      <c r="F244" s="174"/>
    </row>
    <row r="245" ht="15.75" customHeight="1">
      <c r="A245" s="173"/>
      <c r="F245" s="174"/>
    </row>
    <row r="246" ht="15.75" customHeight="1">
      <c r="A246" s="173"/>
      <c r="F246" s="174"/>
    </row>
    <row r="247" ht="15.75" customHeight="1">
      <c r="A247" s="173"/>
      <c r="F247" s="174"/>
    </row>
    <row r="248" ht="15.75" customHeight="1">
      <c r="A248" s="173"/>
      <c r="F248" s="174"/>
    </row>
    <row r="249" ht="15.75" customHeight="1">
      <c r="A249" s="173"/>
      <c r="F249" s="174"/>
    </row>
    <row r="250" ht="15.75" customHeight="1">
      <c r="A250" s="173"/>
      <c r="F250" s="174"/>
    </row>
    <row r="251" ht="15.75" customHeight="1">
      <c r="F251" s="174"/>
    </row>
    <row r="252" ht="15.75" customHeight="1">
      <c r="F252" s="174"/>
    </row>
    <row r="253" ht="15.75" customHeight="1">
      <c r="F253" s="174"/>
    </row>
    <row r="254" ht="15.75" customHeight="1">
      <c r="F254" s="174"/>
    </row>
    <row r="255" ht="15.75" customHeight="1">
      <c r="F255" s="174"/>
    </row>
    <row r="256" ht="15.75" customHeight="1">
      <c r="F256" s="174"/>
    </row>
    <row r="257" ht="15.75" customHeight="1">
      <c r="F257" s="174"/>
    </row>
    <row r="258" ht="15.75" customHeight="1">
      <c r="F258" s="174"/>
    </row>
    <row r="259" ht="15.75" customHeight="1">
      <c r="F259" s="174"/>
    </row>
    <row r="260" ht="15.75" customHeight="1">
      <c r="F260" s="174"/>
    </row>
    <row r="261" ht="15.75" customHeight="1">
      <c r="F261" s="174"/>
    </row>
    <row r="262" ht="15.75" customHeight="1">
      <c r="F262" s="174"/>
    </row>
    <row r="263" ht="15.75" customHeight="1">
      <c r="F263" s="174"/>
    </row>
    <row r="264" ht="15.75" customHeight="1">
      <c r="F264" s="174"/>
    </row>
    <row r="265" ht="15.75" customHeight="1">
      <c r="F265" s="174"/>
    </row>
    <row r="266" ht="15.75" customHeight="1">
      <c r="F266" s="174"/>
    </row>
    <row r="267" ht="15.75" customHeight="1">
      <c r="F267" s="174"/>
    </row>
    <row r="268" ht="15.75" customHeight="1">
      <c r="F268" s="174"/>
    </row>
    <row r="269" ht="15.75" customHeight="1">
      <c r="F269" s="174"/>
    </row>
    <row r="270" ht="15.75" customHeight="1">
      <c r="F270" s="174"/>
    </row>
    <row r="271" ht="15.75" customHeight="1">
      <c r="F271" s="174"/>
    </row>
    <row r="272" ht="15.75" customHeight="1">
      <c r="F272" s="174"/>
    </row>
    <row r="273" ht="15.75" customHeight="1">
      <c r="F273" s="174"/>
    </row>
    <row r="274" ht="15.75" customHeight="1">
      <c r="F274" s="174"/>
    </row>
    <row r="275" ht="15.75" customHeight="1">
      <c r="F275" s="174"/>
    </row>
    <row r="276" ht="15.75" customHeight="1">
      <c r="F276" s="174"/>
    </row>
    <row r="277" ht="15.75" customHeight="1">
      <c r="F277" s="174"/>
    </row>
    <row r="278" ht="15.75" customHeight="1">
      <c r="F278" s="174"/>
    </row>
    <row r="279" ht="15.75" customHeight="1">
      <c r="F279" s="174"/>
    </row>
    <row r="280" ht="15.75" customHeight="1">
      <c r="F280" s="174"/>
    </row>
    <row r="281" ht="15.75" customHeight="1">
      <c r="F281" s="174"/>
    </row>
    <row r="282" ht="15.75" customHeight="1">
      <c r="F282" s="174"/>
    </row>
    <row r="283" ht="15.75" customHeight="1">
      <c r="F283" s="174"/>
    </row>
    <row r="284" ht="15.75" customHeight="1">
      <c r="F284" s="174"/>
    </row>
    <row r="285" ht="15.75" customHeight="1">
      <c r="F285" s="174"/>
    </row>
    <row r="286" ht="15.75" customHeight="1">
      <c r="F286" s="174"/>
    </row>
    <row r="287" ht="15.75" customHeight="1">
      <c r="F287" s="174"/>
    </row>
    <row r="288" ht="15.75" customHeight="1">
      <c r="F288" s="174"/>
    </row>
    <row r="289" ht="15.75" customHeight="1">
      <c r="F289" s="174"/>
    </row>
    <row r="290" ht="15.75" customHeight="1">
      <c r="F290" s="174"/>
    </row>
    <row r="291" ht="15.75" customHeight="1">
      <c r="F291" s="174"/>
    </row>
    <row r="292" ht="15.75" customHeight="1">
      <c r="F292" s="174"/>
    </row>
    <row r="293" ht="15.75" customHeight="1">
      <c r="F293" s="174"/>
    </row>
    <row r="294" ht="15.75" customHeight="1">
      <c r="F294" s="174"/>
    </row>
    <row r="295" ht="15.75" customHeight="1">
      <c r="F295" s="174"/>
    </row>
    <row r="296" ht="15.75" customHeight="1">
      <c r="F296" s="174"/>
    </row>
    <row r="297" ht="15.75" customHeight="1">
      <c r="F297" s="174"/>
    </row>
    <row r="298" ht="15.75" customHeight="1">
      <c r="F298" s="174"/>
    </row>
    <row r="299" ht="15.75" customHeight="1">
      <c r="F299" s="174"/>
    </row>
    <row r="300" ht="15.75" customHeight="1">
      <c r="F300" s="174"/>
    </row>
    <row r="301" ht="15.75" customHeight="1">
      <c r="F301" s="174"/>
    </row>
    <row r="302" ht="15.75" customHeight="1">
      <c r="F302" s="174"/>
    </row>
    <row r="303" ht="15.75" customHeight="1">
      <c r="F303" s="174"/>
    </row>
    <row r="304" ht="15.75" customHeight="1">
      <c r="F304" s="174"/>
    </row>
    <row r="305" ht="15.75" customHeight="1">
      <c r="F305" s="174"/>
    </row>
    <row r="306" ht="15.75" customHeight="1">
      <c r="F306" s="174"/>
    </row>
    <row r="307" ht="15.75" customHeight="1">
      <c r="F307" s="174"/>
    </row>
    <row r="308" ht="15.75" customHeight="1">
      <c r="F308" s="174"/>
    </row>
    <row r="309" ht="15.75" customHeight="1">
      <c r="F309" s="174"/>
    </row>
    <row r="310" ht="15.75" customHeight="1">
      <c r="F310" s="174"/>
    </row>
    <row r="311" ht="15.75" customHeight="1">
      <c r="F311" s="174"/>
    </row>
    <row r="312" ht="15.75" customHeight="1">
      <c r="F312" s="174"/>
    </row>
    <row r="313" ht="15.75" customHeight="1">
      <c r="F313" s="174"/>
    </row>
    <row r="314" ht="15.75" customHeight="1">
      <c r="F314" s="174"/>
    </row>
    <row r="315" ht="15.75" customHeight="1">
      <c r="F315" s="174"/>
    </row>
    <row r="316" ht="15.75" customHeight="1">
      <c r="F316" s="174"/>
    </row>
    <row r="317" ht="15.75" customHeight="1">
      <c r="F317" s="174"/>
    </row>
    <row r="318" ht="15.75" customHeight="1">
      <c r="F318" s="174"/>
    </row>
    <row r="319" ht="15.75" customHeight="1">
      <c r="F319" s="174"/>
    </row>
    <row r="320" ht="15.75" customHeight="1">
      <c r="F320" s="174"/>
    </row>
    <row r="321" ht="15.75" customHeight="1">
      <c r="F321" s="174"/>
    </row>
    <row r="322" ht="15.75" customHeight="1">
      <c r="F322" s="174"/>
    </row>
    <row r="323" ht="15.75" customHeight="1">
      <c r="F323" s="174"/>
    </row>
    <row r="324" ht="15.75" customHeight="1">
      <c r="F324" s="174"/>
    </row>
    <row r="325" ht="15.75" customHeight="1">
      <c r="F325" s="174"/>
    </row>
    <row r="326" ht="15.75" customHeight="1">
      <c r="F326" s="174"/>
    </row>
    <row r="327" ht="15.75" customHeight="1">
      <c r="F327" s="174"/>
    </row>
    <row r="328" ht="15.75" customHeight="1">
      <c r="F328" s="174"/>
    </row>
    <row r="329" ht="15.75" customHeight="1">
      <c r="F329" s="174"/>
    </row>
    <row r="330" ht="15.75" customHeight="1">
      <c r="F330" s="174"/>
    </row>
    <row r="331" ht="15.75" customHeight="1">
      <c r="F331" s="174"/>
    </row>
    <row r="332" ht="15.75" customHeight="1">
      <c r="F332" s="174"/>
    </row>
    <row r="333" ht="15.75" customHeight="1">
      <c r="F333" s="174"/>
    </row>
    <row r="334" ht="15.75" customHeight="1">
      <c r="F334" s="174"/>
    </row>
    <row r="335" ht="15.75" customHeight="1">
      <c r="F335" s="174"/>
    </row>
    <row r="336" ht="15.75" customHeight="1">
      <c r="F336" s="174"/>
    </row>
    <row r="337" ht="15.75" customHeight="1">
      <c r="F337" s="174"/>
    </row>
    <row r="338" ht="15.75" customHeight="1">
      <c r="F338" s="174"/>
    </row>
    <row r="339" ht="15.75" customHeight="1">
      <c r="F339" s="174"/>
    </row>
    <row r="340" ht="15.75" customHeight="1">
      <c r="F340" s="174"/>
    </row>
    <row r="341" ht="15.75" customHeight="1">
      <c r="F341" s="174"/>
    </row>
    <row r="342" ht="15.75" customHeight="1">
      <c r="F342" s="174"/>
    </row>
    <row r="343" ht="15.75" customHeight="1">
      <c r="F343" s="174"/>
    </row>
    <row r="344" ht="15.75" customHeight="1">
      <c r="F344" s="174"/>
    </row>
    <row r="345" ht="15.75" customHeight="1">
      <c r="F345" s="174"/>
    </row>
    <row r="346" ht="15.75" customHeight="1">
      <c r="F346" s="174"/>
    </row>
    <row r="347" ht="15.75" customHeight="1">
      <c r="F347" s="174"/>
    </row>
    <row r="348" ht="15.75" customHeight="1">
      <c r="F348" s="174"/>
    </row>
    <row r="349" ht="15.75" customHeight="1">
      <c r="F349" s="174"/>
    </row>
    <row r="350" ht="15.75" customHeight="1">
      <c r="F350" s="174"/>
    </row>
    <row r="351" ht="15.75" customHeight="1">
      <c r="F351" s="174"/>
    </row>
    <row r="352" ht="15.75" customHeight="1">
      <c r="F352" s="174"/>
    </row>
    <row r="353" ht="15.75" customHeight="1">
      <c r="F353" s="174"/>
    </row>
    <row r="354" ht="15.75" customHeight="1">
      <c r="F354" s="174"/>
    </row>
    <row r="355" ht="15.75" customHeight="1">
      <c r="F355" s="174"/>
    </row>
    <row r="356" ht="15.75" customHeight="1">
      <c r="F356" s="174"/>
    </row>
    <row r="357" ht="15.75" customHeight="1">
      <c r="F357" s="174"/>
    </row>
    <row r="358" ht="15.75" customHeight="1">
      <c r="F358" s="174"/>
    </row>
    <row r="359" ht="15.75" customHeight="1">
      <c r="F359" s="174"/>
    </row>
    <row r="360" ht="15.75" customHeight="1">
      <c r="F360" s="174"/>
    </row>
    <row r="361" ht="15.75" customHeight="1">
      <c r="F361" s="174"/>
    </row>
    <row r="362" ht="15.75" customHeight="1">
      <c r="F362" s="174"/>
    </row>
    <row r="363" ht="15.75" customHeight="1">
      <c r="F363" s="174"/>
    </row>
    <row r="364" ht="15.75" customHeight="1">
      <c r="F364" s="174"/>
    </row>
    <row r="365" ht="15.75" customHeight="1">
      <c r="F365" s="174"/>
    </row>
    <row r="366" ht="15.75" customHeight="1">
      <c r="F366" s="174"/>
    </row>
    <row r="367" ht="15.75" customHeight="1">
      <c r="F367" s="174"/>
    </row>
    <row r="368" ht="15.75" customHeight="1">
      <c r="F368" s="174"/>
    </row>
    <row r="369" ht="15.75" customHeight="1">
      <c r="F369" s="174"/>
    </row>
    <row r="370" ht="15.75" customHeight="1">
      <c r="F370" s="174"/>
    </row>
    <row r="371" ht="15.75" customHeight="1">
      <c r="F371" s="174"/>
    </row>
    <row r="372" ht="15.75" customHeight="1">
      <c r="F372" s="174"/>
    </row>
    <row r="373" ht="15.75" customHeight="1">
      <c r="F373" s="174"/>
    </row>
    <row r="374" ht="15.75" customHeight="1">
      <c r="F374" s="174"/>
    </row>
    <row r="375" ht="15.75" customHeight="1">
      <c r="F375" s="174"/>
    </row>
    <row r="376" ht="15.75" customHeight="1">
      <c r="F376" s="174"/>
    </row>
    <row r="377" ht="15.75" customHeight="1">
      <c r="F377" s="174"/>
    </row>
    <row r="378" ht="15.75" customHeight="1">
      <c r="F378" s="174"/>
    </row>
    <row r="379" ht="15.75" customHeight="1">
      <c r="F379" s="174"/>
    </row>
    <row r="380" ht="15.75" customHeight="1">
      <c r="F380" s="174"/>
    </row>
    <row r="381" ht="15.75" customHeight="1">
      <c r="F381" s="174"/>
    </row>
    <row r="382" ht="15.75" customHeight="1">
      <c r="F382" s="174"/>
    </row>
    <row r="383" ht="15.75" customHeight="1">
      <c r="F383" s="174"/>
    </row>
    <row r="384" ht="15.75" customHeight="1">
      <c r="F384" s="174"/>
    </row>
    <row r="385" ht="15.75" customHeight="1">
      <c r="F385" s="174"/>
    </row>
    <row r="386" ht="15.75" customHeight="1">
      <c r="F386" s="174"/>
    </row>
    <row r="387" ht="15.75" customHeight="1">
      <c r="F387" s="174"/>
    </row>
    <row r="388" ht="15.75" customHeight="1">
      <c r="F388" s="174"/>
    </row>
    <row r="389" ht="15.75" customHeight="1">
      <c r="F389" s="174"/>
    </row>
    <row r="390" ht="15.75" customHeight="1">
      <c r="F390" s="174"/>
    </row>
    <row r="391" ht="15.75" customHeight="1">
      <c r="F391" s="174"/>
    </row>
    <row r="392" ht="15.75" customHeight="1">
      <c r="F392" s="174"/>
    </row>
    <row r="393" ht="15.75" customHeight="1">
      <c r="F393" s="174"/>
    </row>
    <row r="394" ht="15.75" customHeight="1">
      <c r="F394" s="174"/>
    </row>
    <row r="395" ht="15.75" customHeight="1">
      <c r="F395" s="174"/>
    </row>
    <row r="396" ht="15.75" customHeight="1">
      <c r="F396" s="174"/>
    </row>
    <row r="397" ht="15.75" customHeight="1">
      <c r="F397" s="174"/>
    </row>
    <row r="398" ht="15.75" customHeight="1">
      <c r="F398" s="174"/>
    </row>
    <row r="399" ht="15.75" customHeight="1">
      <c r="F399" s="174"/>
    </row>
    <row r="400" ht="15.75" customHeight="1">
      <c r="F400" s="174"/>
    </row>
    <row r="401" ht="15.75" customHeight="1">
      <c r="F401" s="174"/>
    </row>
    <row r="402" ht="15.75" customHeight="1">
      <c r="F402" s="174"/>
    </row>
    <row r="403" ht="15.75" customHeight="1">
      <c r="F403" s="174"/>
    </row>
    <row r="404" ht="15.75" customHeight="1">
      <c r="F404" s="174"/>
    </row>
    <row r="405" ht="15.75" customHeight="1">
      <c r="F405" s="174"/>
    </row>
    <row r="406" ht="15.75" customHeight="1">
      <c r="F406" s="174"/>
    </row>
    <row r="407" ht="15.75" customHeight="1">
      <c r="F407" s="174"/>
    </row>
    <row r="408" ht="15.75" customHeight="1">
      <c r="F408" s="174"/>
    </row>
    <row r="409" ht="15.75" customHeight="1">
      <c r="F409" s="174"/>
    </row>
    <row r="410" ht="15.75" customHeight="1">
      <c r="F410" s="174"/>
    </row>
    <row r="411" ht="15.75" customHeight="1">
      <c r="F411" s="174"/>
    </row>
    <row r="412" ht="15.75" customHeight="1">
      <c r="F412" s="174"/>
    </row>
    <row r="413" ht="15.75" customHeight="1">
      <c r="F413" s="174"/>
    </row>
    <row r="414" ht="15.75" customHeight="1">
      <c r="F414" s="174"/>
    </row>
    <row r="415" ht="15.75" customHeight="1">
      <c r="F415" s="174"/>
    </row>
    <row r="416" ht="15.75" customHeight="1">
      <c r="F416" s="174"/>
    </row>
    <row r="417" ht="15.75" customHeight="1">
      <c r="F417" s="174"/>
    </row>
    <row r="418" ht="15.75" customHeight="1">
      <c r="F418" s="174"/>
    </row>
    <row r="419" ht="15.75" customHeight="1">
      <c r="F419" s="174"/>
    </row>
    <row r="420" ht="15.75" customHeight="1">
      <c r="F420" s="174"/>
    </row>
    <row r="421" ht="15.75" customHeight="1">
      <c r="F421" s="174"/>
    </row>
    <row r="422" ht="15.75" customHeight="1">
      <c r="F422" s="174"/>
    </row>
    <row r="423" ht="15.75" customHeight="1">
      <c r="F423" s="174"/>
    </row>
    <row r="424" ht="15.75" customHeight="1">
      <c r="F424" s="174"/>
    </row>
    <row r="425" ht="15.75" customHeight="1">
      <c r="F425" s="174"/>
    </row>
    <row r="426" ht="15.75" customHeight="1">
      <c r="F426" s="174"/>
    </row>
    <row r="427" ht="15.75" customHeight="1">
      <c r="F427" s="174"/>
    </row>
    <row r="428" ht="15.75" customHeight="1">
      <c r="F428" s="174"/>
    </row>
    <row r="429" ht="15.75" customHeight="1">
      <c r="F429" s="174"/>
    </row>
    <row r="430" ht="15.75" customHeight="1">
      <c r="F430" s="174"/>
    </row>
    <row r="431" ht="15.75" customHeight="1">
      <c r="F431" s="174"/>
    </row>
    <row r="432" ht="15.75" customHeight="1">
      <c r="F432" s="174"/>
    </row>
    <row r="433" ht="15.75" customHeight="1">
      <c r="F433" s="174"/>
    </row>
    <row r="434" ht="15.75" customHeight="1">
      <c r="F434" s="174"/>
    </row>
    <row r="435" ht="15.75" customHeight="1">
      <c r="F435" s="174"/>
    </row>
    <row r="436" ht="15.75" customHeight="1">
      <c r="F436" s="174"/>
    </row>
    <row r="437" ht="15.75" customHeight="1">
      <c r="F437" s="174"/>
    </row>
    <row r="438" ht="15.75" customHeight="1">
      <c r="F438" s="174"/>
    </row>
    <row r="439" ht="15.75" customHeight="1">
      <c r="F439" s="174"/>
    </row>
    <row r="440" ht="15.75" customHeight="1">
      <c r="F440" s="174"/>
    </row>
    <row r="441" ht="15.75" customHeight="1">
      <c r="F441" s="174"/>
    </row>
    <row r="442" ht="15.75" customHeight="1">
      <c r="F442" s="174"/>
    </row>
    <row r="443" ht="15.75" customHeight="1">
      <c r="F443" s="174"/>
    </row>
    <row r="444" ht="15.75" customHeight="1">
      <c r="F444" s="174"/>
    </row>
    <row r="445" ht="15.75" customHeight="1">
      <c r="F445" s="174"/>
    </row>
    <row r="446" ht="15.75" customHeight="1">
      <c r="F446" s="174"/>
    </row>
    <row r="447" ht="15.75" customHeight="1">
      <c r="F447" s="174"/>
    </row>
    <row r="448" ht="15.75" customHeight="1">
      <c r="F448" s="174"/>
    </row>
    <row r="449" ht="15.75" customHeight="1">
      <c r="F449" s="174"/>
    </row>
    <row r="450" ht="15.75" customHeight="1">
      <c r="F450" s="174"/>
    </row>
    <row r="451" ht="15.75" customHeight="1">
      <c r="F451" s="174"/>
    </row>
    <row r="452" ht="15.75" customHeight="1">
      <c r="F452" s="174"/>
    </row>
    <row r="453" ht="15.75" customHeight="1">
      <c r="F453" s="174"/>
    </row>
    <row r="454" ht="15.75" customHeight="1">
      <c r="F454" s="174"/>
    </row>
    <row r="455" ht="15.75" customHeight="1">
      <c r="F455" s="174"/>
    </row>
    <row r="456" ht="15.75" customHeight="1">
      <c r="F456" s="174"/>
    </row>
    <row r="457" ht="15.75" customHeight="1">
      <c r="F457" s="174"/>
    </row>
    <row r="458" ht="15.75" customHeight="1">
      <c r="F458" s="174"/>
    </row>
    <row r="459" ht="15.75" customHeight="1">
      <c r="F459" s="174"/>
    </row>
    <row r="460" ht="15.75" customHeight="1">
      <c r="F460" s="174"/>
    </row>
    <row r="461" ht="15.75" customHeight="1">
      <c r="F461" s="174"/>
    </row>
    <row r="462" ht="15.75" customHeight="1">
      <c r="F462" s="174"/>
    </row>
    <row r="463" ht="15.75" customHeight="1">
      <c r="F463" s="174"/>
    </row>
    <row r="464" ht="15.75" customHeight="1">
      <c r="F464" s="174"/>
    </row>
    <row r="465" ht="15.75" customHeight="1">
      <c r="F465" s="174"/>
    </row>
    <row r="466" ht="15.75" customHeight="1">
      <c r="F466" s="174"/>
    </row>
    <row r="467" ht="15.75" customHeight="1">
      <c r="F467" s="174"/>
    </row>
    <row r="468" ht="15.75" customHeight="1">
      <c r="F468" s="174"/>
    </row>
    <row r="469" ht="15.75" customHeight="1">
      <c r="F469" s="174"/>
    </row>
    <row r="470" ht="15.75" customHeight="1">
      <c r="F470" s="174"/>
    </row>
    <row r="471" ht="15.75" customHeight="1">
      <c r="F471" s="174"/>
    </row>
    <row r="472" ht="15.75" customHeight="1">
      <c r="F472" s="174"/>
    </row>
    <row r="473" ht="15.75" customHeight="1">
      <c r="F473" s="174"/>
    </row>
    <row r="474" ht="15.75" customHeight="1">
      <c r="F474" s="174"/>
    </row>
    <row r="475" ht="15.75" customHeight="1">
      <c r="F475" s="174"/>
    </row>
    <row r="476" ht="15.75" customHeight="1">
      <c r="F476" s="174"/>
    </row>
    <row r="477" ht="15.75" customHeight="1">
      <c r="F477" s="174"/>
    </row>
    <row r="478" ht="15.75" customHeight="1">
      <c r="F478" s="174"/>
    </row>
    <row r="479" ht="15.75" customHeight="1">
      <c r="F479" s="174"/>
    </row>
    <row r="480" ht="15.75" customHeight="1">
      <c r="F480" s="174"/>
    </row>
    <row r="481" ht="15.75" customHeight="1">
      <c r="F481" s="174"/>
    </row>
    <row r="482" ht="15.75" customHeight="1">
      <c r="F482" s="174"/>
    </row>
    <row r="483" ht="15.75" customHeight="1">
      <c r="F483" s="174"/>
    </row>
    <row r="484" ht="15.75" customHeight="1">
      <c r="F484" s="174"/>
    </row>
    <row r="485" ht="15.75" customHeight="1">
      <c r="F485" s="174"/>
    </row>
    <row r="486" ht="15.75" customHeight="1">
      <c r="F486" s="174"/>
    </row>
    <row r="487" ht="15.75" customHeight="1">
      <c r="F487" s="174"/>
    </row>
    <row r="488" ht="15.75" customHeight="1">
      <c r="F488" s="174"/>
    </row>
    <row r="489" ht="15.75" customHeight="1">
      <c r="F489" s="174"/>
    </row>
    <row r="490" ht="15.75" customHeight="1">
      <c r="F490" s="174"/>
    </row>
    <row r="491" ht="15.75" customHeight="1">
      <c r="F491" s="174"/>
    </row>
    <row r="492" ht="15.75" customHeight="1">
      <c r="F492" s="174"/>
    </row>
    <row r="493" ht="15.75" customHeight="1">
      <c r="F493" s="174"/>
    </row>
    <row r="494" ht="15.75" customHeight="1">
      <c r="F494" s="174"/>
    </row>
    <row r="495" ht="15.75" customHeight="1">
      <c r="F495" s="174"/>
    </row>
    <row r="496" ht="15.75" customHeight="1">
      <c r="F496" s="174"/>
    </row>
    <row r="497" ht="15.75" customHeight="1">
      <c r="F497" s="174"/>
    </row>
    <row r="498" ht="15.75" customHeight="1">
      <c r="F498" s="174"/>
    </row>
    <row r="499" ht="15.75" customHeight="1">
      <c r="F499" s="174"/>
    </row>
    <row r="500" ht="15.75" customHeight="1">
      <c r="F500" s="174"/>
    </row>
    <row r="501" ht="15.75" customHeight="1">
      <c r="F501" s="174"/>
    </row>
    <row r="502" ht="15.75" customHeight="1">
      <c r="F502" s="174"/>
    </row>
    <row r="503" ht="15.75" customHeight="1">
      <c r="F503" s="174"/>
    </row>
    <row r="504" ht="15.75" customHeight="1">
      <c r="F504" s="174"/>
    </row>
    <row r="505" ht="15.75" customHeight="1">
      <c r="F505" s="174"/>
    </row>
    <row r="506" ht="15.75" customHeight="1">
      <c r="F506" s="174"/>
    </row>
    <row r="507" ht="15.75" customHeight="1">
      <c r="F507" s="174"/>
    </row>
    <row r="508" ht="15.75" customHeight="1">
      <c r="F508" s="174"/>
    </row>
    <row r="509" ht="15.75" customHeight="1">
      <c r="F509" s="174"/>
    </row>
    <row r="510" ht="15.75" customHeight="1">
      <c r="F510" s="174"/>
    </row>
    <row r="511" ht="15.75" customHeight="1">
      <c r="F511" s="174"/>
    </row>
    <row r="512" ht="15.75" customHeight="1">
      <c r="F512" s="174"/>
    </row>
    <row r="513" ht="15.75" customHeight="1">
      <c r="F513" s="174"/>
    </row>
    <row r="514" ht="15.75" customHeight="1">
      <c r="F514" s="174"/>
    </row>
    <row r="515" ht="15.75" customHeight="1">
      <c r="F515" s="174"/>
    </row>
    <row r="516" ht="15.75" customHeight="1">
      <c r="F516" s="174"/>
    </row>
    <row r="517" ht="15.75" customHeight="1">
      <c r="F517" s="174"/>
    </row>
    <row r="518" ht="15.75" customHeight="1">
      <c r="F518" s="174"/>
    </row>
    <row r="519" ht="15.75" customHeight="1">
      <c r="F519" s="174"/>
    </row>
    <row r="520" ht="15.75" customHeight="1">
      <c r="F520" s="174"/>
    </row>
    <row r="521" ht="15.75" customHeight="1">
      <c r="F521" s="174"/>
    </row>
    <row r="522" ht="15.75" customHeight="1">
      <c r="F522" s="174"/>
    </row>
    <row r="523" ht="15.75" customHeight="1">
      <c r="F523" s="174"/>
    </row>
    <row r="524" ht="15.75" customHeight="1">
      <c r="F524" s="174"/>
    </row>
    <row r="525" ht="15.75" customHeight="1">
      <c r="F525" s="174"/>
    </row>
    <row r="526" ht="15.75" customHeight="1">
      <c r="F526" s="174"/>
    </row>
    <row r="527" ht="15.75" customHeight="1">
      <c r="F527" s="174"/>
    </row>
    <row r="528" ht="15.75" customHeight="1">
      <c r="F528" s="174"/>
    </row>
    <row r="529" ht="15.75" customHeight="1">
      <c r="F529" s="174"/>
    </row>
    <row r="530" ht="15.75" customHeight="1">
      <c r="F530" s="174"/>
    </row>
    <row r="531" ht="15.75" customHeight="1">
      <c r="F531" s="174"/>
    </row>
    <row r="532" ht="15.75" customHeight="1">
      <c r="F532" s="174"/>
    </row>
    <row r="533" ht="15.75" customHeight="1">
      <c r="F533" s="174"/>
    </row>
    <row r="534" ht="15.75" customHeight="1">
      <c r="F534" s="174"/>
    </row>
    <row r="535" ht="15.75" customHeight="1">
      <c r="F535" s="174"/>
    </row>
    <row r="536" ht="15.75" customHeight="1">
      <c r="F536" s="174"/>
    </row>
    <row r="537" ht="15.75" customHeight="1">
      <c r="F537" s="174"/>
    </row>
    <row r="538" ht="15.75" customHeight="1">
      <c r="F538" s="174"/>
    </row>
    <row r="539" ht="15.75" customHeight="1">
      <c r="F539" s="174"/>
    </row>
    <row r="540" ht="15.75" customHeight="1">
      <c r="F540" s="174"/>
    </row>
    <row r="541" ht="15.75" customHeight="1">
      <c r="F541" s="174"/>
    </row>
    <row r="542" ht="15.75" customHeight="1">
      <c r="F542" s="174"/>
    </row>
    <row r="543" ht="15.75" customHeight="1">
      <c r="F543" s="174"/>
    </row>
    <row r="544" ht="15.75" customHeight="1">
      <c r="F544" s="174"/>
    </row>
    <row r="545" ht="15.75" customHeight="1">
      <c r="F545" s="174"/>
    </row>
    <row r="546" ht="15.75" customHeight="1">
      <c r="F546" s="174"/>
    </row>
    <row r="547" ht="15.75" customHeight="1">
      <c r="F547" s="174"/>
    </row>
    <row r="548" ht="15.75" customHeight="1">
      <c r="F548" s="174"/>
    </row>
    <row r="549" ht="15.75" customHeight="1">
      <c r="F549" s="174"/>
    </row>
    <row r="550" ht="15.75" customHeight="1">
      <c r="F550" s="174"/>
    </row>
    <row r="551" ht="15.75" customHeight="1">
      <c r="F551" s="174"/>
    </row>
    <row r="552" ht="15.75" customHeight="1">
      <c r="F552" s="174"/>
    </row>
    <row r="553" ht="15.75" customHeight="1">
      <c r="F553" s="174"/>
    </row>
    <row r="554" ht="15.75" customHeight="1">
      <c r="F554" s="174"/>
    </row>
    <row r="555" ht="15.75" customHeight="1">
      <c r="F555" s="174"/>
    </row>
    <row r="556" ht="15.75" customHeight="1">
      <c r="F556" s="174"/>
    </row>
    <row r="557" ht="15.75" customHeight="1">
      <c r="F557" s="174"/>
    </row>
    <row r="558" ht="15.75" customHeight="1">
      <c r="F558" s="174"/>
    </row>
    <row r="559" ht="15.75" customHeight="1">
      <c r="F559" s="174"/>
    </row>
    <row r="560" ht="15.75" customHeight="1">
      <c r="F560" s="174"/>
    </row>
    <row r="561" ht="15.75" customHeight="1">
      <c r="F561" s="174"/>
    </row>
    <row r="562" ht="15.75" customHeight="1">
      <c r="F562" s="174"/>
    </row>
    <row r="563" ht="15.75" customHeight="1">
      <c r="F563" s="174"/>
    </row>
    <row r="564" ht="15.75" customHeight="1">
      <c r="F564" s="174"/>
    </row>
    <row r="565" ht="15.75" customHeight="1">
      <c r="F565" s="174"/>
    </row>
    <row r="566" ht="15.75" customHeight="1">
      <c r="F566" s="174"/>
    </row>
    <row r="567" ht="15.75" customHeight="1">
      <c r="F567" s="174"/>
    </row>
    <row r="568" ht="15.75" customHeight="1">
      <c r="F568" s="174"/>
    </row>
    <row r="569" ht="15.75" customHeight="1">
      <c r="F569" s="174"/>
    </row>
    <row r="570" ht="15.75" customHeight="1">
      <c r="F570" s="174"/>
    </row>
    <row r="571" ht="15.75" customHeight="1">
      <c r="F571" s="174"/>
    </row>
    <row r="572" ht="15.75" customHeight="1">
      <c r="F572" s="174"/>
    </row>
    <row r="573" ht="15.75" customHeight="1">
      <c r="F573" s="174"/>
    </row>
    <row r="574" ht="15.75" customHeight="1">
      <c r="F574" s="174"/>
    </row>
    <row r="575" ht="15.75" customHeight="1">
      <c r="F575" s="174"/>
    </row>
    <row r="576" ht="15.75" customHeight="1">
      <c r="F576" s="174"/>
    </row>
    <row r="577" ht="15.75" customHeight="1">
      <c r="F577" s="174"/>
    </row>
    <row r="578" ht="15.75" customHeight="1">
      <c r="F578" s="174"/>
    </row>
    <row r="579" ht="15.75" customHeight="1">
      <c r="F579" s="174"/>
    </row>
    <row r="580" ht="15.75" customHeight="1">
      <c r="F580" s="174"/>
    </row>
    <row r="581" ht="15.75" customHeight="1">
      <c r="F581" s="174"/>
    </row>
    <row r="582" ht="15.75" customHeight="1">
      <c r="F582" s="174"/>
    </row>
    <row r="583" ht="15.75" customHeight="1">
      <c r="F583" s="174"/>
    </row>
    <row r="584" ht="15.75" customHeight="1">
      <c r="F584" s="174"/>
    </row>
    <row r="585" ht="15.75" customHeight="1">
      <c r="F585" s="174"/>
    </row>
    <row r="586" ht="15.75" customHeight="1">
      <c r="F586" s="174"/>
    </row>
    <row r="587" ht="15.75" customHeight="1">
      <c r="F587" s="174"/>
    </row>
    <row r="588" ht="15.75" customHeight="1">
      <c r="F588" s="174"/>
    </row>
    <row r="589" ht="15.75" customHeight="1">
      <c r="F589" s="174"/>
    </row>
    <row r="590" ht="15.75" customHeight="1">
      <c r="F590" s="174"/>
    </row>
    <row r="591" ht="15.75" customHeight="1">
      <c r="F591" s="174"/>
    </row>
    <row r="592" ht="15.75" customHeight="1">
      <c r="F592" s="174"/>
    </row>
    <row r="593" ht="15.75" customHeight="1">
      <c r="F593" s="174"/>
    </row>
    <row r="594" ht="15.75" customHeight="1">
      <c r="F594" s="174"/>
    </row>
    <row r="595" ht="15.75" customHeight="1">
      <c r="F595" s="174"/>
    </row>
    <row r="596" ht="15.75" customHeight="1">
      <c r="F596" s="174"/>
    </row>
    <row r="597" ht="15.75" customHeight="1">
      <c r="F597" s="174"/>
    </row>
    <row r="598" ht="15.75" customHeight="1">
      <c r="F598" s="174"/>
    </row>
    <row r="599" ht="15.75" customHeight="1">
      <c r="F599" s="174"/>
    </row>
    <row r="600" ht="15.75" customHeight="1">
      <c r="F600" s="174"/>
    </row>
    <row r="601" ht="15.75" customHeight="1">
      <c r="F601" s="174"/>
    </row>
    <row r="602" ht="15.75" customHeight="1">
      <c r="F602" s="174"/>
    </row>
    <row r="603" ht="15.75" customHeight="1">
      <c r="F603" s="174"/>
    </row>
    <row r="604" ht="15.75" customHeight="1">
      <c r="F604" s="174"/>
    </row>
    <row r="605" ht="15.75" customHeight="1">
      <c r="F605" s="174"/>
    </row>
    <row r="606" ht="15.75" customHeight="1">
      <c r="F606" s="174"/>
    </row>
    <row r="607" ht="15.75" customHeight="1">
      <c r="F607" s="174"/>
    </row>
    <row r="608" ht="15.75" customHeight="1">
      <c r="F608" s="174"/>
    </row>
    <row r="609" ht="15.75" customHeight="1">
      <c r="F609" s="174"/>
    </row>
    <row r="610" ht="15.75" customHeight="1">
      <c r="F610" s="174"/>
    </row>
    <row r="611" ht="15.75" customHeight="1">
      <c r="F611" s="174"/>
    </row>
    <row r="612" ht="15.75" customHeight="1">
      <c r="F612" s="174"/>
    </row>
    <row r="613" ht="15.75" customHeight="1">
      <c r="F613" s="174"/>
    </row>
    <row r="614" ht="15.75" customHeight="1">
      <c r="F614" s="174"/>
    </row>
    <row r="615" ht="15.75" customHeight="1">
      <c r="F615" s="174"/>
    </row>
    <row r="616" ht="15.75" customHeight="1">
      <c r="F616" s="174"/>
    </row>
    <row r="617" ht="15.75" customHeight="1">
      <c r="F617" s="174"/>
    </row>
    <row r="618" ht="15.75" customHeight="1">
      <c r="F618" s="174"/>
    </row>
    <row r="619" ht="15.75" customHeight="1">
      <c r="F619" s="174"/>
    </row>
    <row r="620" ht="15.75" customHeight="1">
      <c r="F620" s="174"/>
    </row>
    <row r="621" ht="15.75" customHeight="1">
      <c r="F621" s="174"/>
    </row>
    <row r="622" ht="15.75" customHeight="1">
      <c r="F622" s="174"/>
    </row>
    <row r="623" ht="15.75" customHeight="1">
      <c r="F623" s="174"/>
    </row>
    <row r="624" ht="15.75" customHeight="1">
      <c r="F624" s="174"/>
    </row>
    <row r="625" ht="15.75" customHeight="1">
      <c r="F625" s="174"/>
    </row>
    <row r="626" ht="15.75" customHeight="1">
      <c r="F626" s="174"/>
    </row>
    <row r="627" ht="15.75" customHeight="1">
      <c r="F627" s="174"/>
    </row>
    <row r="628" ht="15.75" customHeight="1">
      <c r="F628" s="174"/>
    </row>
    <row r="629" ht="15.75" customHeight="1">
      <c r="F629" s="174"/>
    </row>
    <row r="630" ht="15.75" customHeight="1">
      <c r="F630" s="174"/>
    </row>
    <row r="631" ht="15.75" customHeight="1">
      <c r="F631" s="174"/>
    </row>
    <row r="632" ht="15.75" customHeight="1">
      <c r="F632" s="174"/>
    </row>
    <row r="633" ht="15.75" customHeight="1">
      <c r="F633" s="174"/>
    </row>
    <row r="634" ht="15.75" customHeight="1">
      <c r="F634" s="174"/>
    </row>
    <row r="635" ht="15.75" customHeight="1">
      <c r="F635" s="174"/>
    </row>
    <row r="636" ht="15.75" customHeight="1">
      <c r="F636" s="174"/>
    </row>
    <row r="637" ht="15.75" customHeight="1">
      <c r="F637" s="174"/>
    </row>
    <row r="638" ht="15.75" customHeight="1">
      <c r="F638" s="174"/>
    </row>
    <row r="639" ht="15.75" customHeight="1">
      <c r="F639" s="174"/>
    </row>
    <row r="640" ht="15.75" customHeight="1">
      <c r="F640" s="174"/>
    </row>
    <row r="641" ht="15.75" customHeight="1">
      <c r="F641" s="174"/>
    </row>
    <row r="642" ht="15.75" customHeight="1">
      <c r="F642" s="174"/>
    </row>
    <row r="643" ht="15.75" customHeight="1">
      <c r="F643" s="174"/>
    </row>
    <row r="644" ht="15.75" customHeight="1">
      <c r="F644" s="174"/>
    </row>
    <row r="645" ht="15.75" customHeight="1">
      <c r="F645" s="174"/>
    </row>
    <row r="646" ht="15.75" customHeight="1">
      <c r="F646" s="174"/>
    </row>
    <row r="647" ht="15.75" customHeight="1">
      <c r="F647" s="174"/>
    </row>
    <row r="648" ht="15.75" customHeight="1">
      <c r="F648" s="174"/>
    </row>
    <row r="649" ht="15.75" customHeight="1">
      <c r="F649" s="174"/>
    </row>
    <row r="650" ht="15.75" customHeight="1">
      <c r="F650" s="174"/>
    </row>
    <row r="651" ht="15.75" customHeight="1">
      <c r="F651" s="174"/>
    </row>
    <row r="652" ht="15.75" customHeight="1">
      <c r="F652" s="174"/>
    </row>
    <row r="653" ht="15.75" customHeight="1">
      <c r="F653" s="174"/>
    </row>
    <row r="654" ht="15.75" customHeight="1">
      <c r="F654" s="174"/>
    </row>
    <row r="655" ht="15.75" customHeight="1">
      <c r="F655" s="174"/>
    </row>
    <row r="656" ht="15.75" customHeight="1">
      <c r="F656" s="174"/>
    </row>
    <row r="657" ht="15.75" customHeight="1">
      <c r="F657" s="174"/>
    </row>
    <row r="658" ht="15.75" customHeight="1">
      <c r="F658" s="174"/>
    </row>
    <row r="659" ht="15.75" customHeight="1">
      <c r="F659" s="174"/>
    </row>
    <row r="660" ht="15.75" customHeight="1">
      <c r="F660" s="174"/>
    </row>
    <row r="661" ht="15.75" customHeight="1">
      <c r="F661" s="174"/>
    </row>
    <row r="662" ht="15.75" customHeight="1">
      <c r="F662" s="174"/>
    </row>
    <row r="663" ht="15.75" customHeight="1">
      <c r="F663" s="174"/>
    </row>
    <row r="664" ht="15.75" customHeight="1">
      <c r="F664" s="174"/>
    </row>
    <row r="665" ht="15.75" customHeight="1">
      <c r="F665" s="174"/>
    </row>
    <row r="666" ht="15.75" customHeight="1">
      <c r="F666" s="174"/>
    </row>
    <row r="667" ht="15.75" customHeight="1">
      <c r="F667" s="174"/>
    </row>
    <row r="668" ht="15.75" customHeight="1">
      <c r="F668" s="174"/>
    </row>
    <row r="669" ht="15.75" customHeight="1">
      <c r="F669" s="174"/>
    </row>
    <row r="670" ht="15.75" customHeight="1">
      <c r="F670" s="174"/>
    </row>
    <row r="671" ht="15.75" customHeight="1">
      <c r="F671" s="174"/>
    </row>
    <row r="672" ht="15.75" customHeight="1">
      <c r="F672" s="174"/>
    </row>
    <row r="673" ht="15.75" customHeight="1">
      <c r="F673" s="174"/>
    </row>
    <row r="674" ht="15.75" customHeight="1">
      <c r="F674" s="174"/>
    </row>
    <row r="675" ht="15.75" customHeight="1">
      <c r="F675" s="174"/>
    </row>
    <row r="676" ht="15.75" customHeight="1">
      <c r="F676" s="174"/>
    </row>
    <row r="677" ht="15.75" customHeight="1">
      <c r="F677" s="174"/>
    </row>
    <row r="678" ht="15.75" customHeight="1">
      <c r="F678" s="174"/>
    </row>
    <row r="679" ht="15.75" customHeight="1">
      <c r="F679" s="174"/>
    </row>
    <row r="680" ht="15.75" customHeight="1">
      <c r="F680" s="174"/>
    </row>
    <row r="681" ht="15.75" customHeight="1">
      <c r="F681" s="174"/>
    </row>
    <row r="682" ht="15.75" customHeight="1">
      <c r="F682" s="174"/>
    </row>
    <row r="683" ht="15.75" customHeight="1">
      <c r="F683" s="174"/>
    </row>
    <row r="684" ht="15.75" customHeight="1">
      <c r="F684" s="174"/>
    </row>
    <row r="685" ht="15.75" customHeight="1">
      <c r="F685" s="174"/>
    </row>
    <row r="686" ht="15.75" customHeight="1">
      <c r="F686" s="174"/>
    </row>
    <row r="687" ht="15.75" customHeight="1">
      <c r="F687" s="174"/>
    </row>
    <row r="688" ht="15.75" customHeight="1">
      <c r="F688" s="174"/>
    </row>
    <row r="689" ht="15.75" customHeight="1">
      <c r="F689" s="174"/>
    </row>
    <row r="690" ht="15.75" customHeight="1">
      <c r="F690" s="174"/>
    </row>
    <row r="691" ht="15.75" customHeight="1">
      <c r="F691" s="174"/>
    </row>
    <row r="692" ht="15.75" customHeight="1">
      <c r="F692" s="174"/>
    </row>
    <row r="693" ht="15.75" customHeight="1">
      <c r="F693" s="174"/>
    </row>
    <row r="694" ht="15.75" customHeight="1">
      <c r="F694" s="174"/>
    </row>
    <row r="695" ht="15.75" customHeight="1">
      <c r="F695" s="174"/>
    </row>
    <row r="696" ht="15.75" customHeight="1">
      <c r="F696" s="174"/>
    </row>
    <row r="697" ht="15.75" customHeight="1">
      <c r="F697" s="174"/>
    </row>
    <row r="698" ht="15.75" customHeight="1">
      <c r="F698" s="174"/>
    </row>
    <row r="699" ht="15.75" customHeight="1">
      <c r="F699" s="174"/>
    </row>
    <row r="700" ht="15.75" customHeight="1">
      <c r="F700" s="174"/>
    </row>
    <row r="701" ht="15.75" customHeight="1">
      <c r="F701" s="174"/>
    </row>
    <row r="702" ht="15.75" customHeight="1">
      <c r="F702" s="174"/>
    </row>
    <row r="703" ht="15.75" customHeight="1">
      <c r="F703" s="174"/>
    </row>
    <row r="704" ht="15.75" customHeight="1">
      <c r="F704" s="174"/>
    </row>
    <row r="705" ht="15.75" customHeight="1">
      <c r="F705" s="174"/>
    </row>
    <row r="706" ht="15.75" customHeight="1">
      <c r="F706" s="174"/>
    </row>
    <row r="707" ht="15.75" customHeight="1">
      <c r="F707" s="174"/>
    </row>
    <row r="708" ht="15.75" customHeight="1">
      <c r="F708" s="174"/>
    </row>
    <row r="709" ht="15.75" customHeight="1">
      <c r="F709" s="174"/>
    </row>
    <row r="710" ht="15.75" customHeight="1">
      <c r="F710" s="174"/>
    </row>
    <row r="711" ht="15.75" customHeight="1">
      <c r="F711" s="174"/>
    </row>
    <row r="712" ht="15.75" customHeight="1">
      <c r="F712" s="174"/>
    </row>
    <row r="713" ht="15.75" customHeight="1">
      <c r="F713" s="174"/>
    </row>
    <row r="714" ht="15.75" customHeight="1">
      <c r="F714" s="174"/>
    </row>
    <row r="715" ht="15.75" customHeight="1">
      <c r="F715" s="174"/>
    </row>
    <row r="716" ht="15.75" customHeight="1">
      <c r="F716" s="174"/>
    </row>
    <row r="717" ht="15.75" customHeight="1">
      <c r="F717" s="174"/>
    </row>
    <row r="718" ht="15.75" customHeight="1">
      <c r="F718" s="174"/>
    </row>
    <row r="719" ht="15.75" customHeight="1">
      <c r="F719" s="174"/>
    </row>
    <row r="720" ht="15.75" customHeight="1">
      <c r="F720" s="174"/>
    </row>
    <row r="721" ht="15.75" customHeight="1">
      <c r="F721" s="174"/>
    </row>
    <row r="722" ht="15.75" customHeight="1">
      <c r="F722" s="174"/>
    </row>
    <row r="723" ht="15.75" customHeight="1">
      <c r="F723" s="174"/>
    </row>
    <row r="724" ht="15.75" customHeight="1">
      <c r="F724" s="174"/>
    </row>
    <row r="725" ht="15.75" customHeight="1">
      <c r="F725" s="174"/>
    </row>
    <row r="726" ht="15.75" customHeight="1">
      <c r="F726" s="174"/>
    </row>
    <row r="727" ht="15.75" customHeight="1">
      <c r="F727" s="174"/>
    </row>
    <row r="728" ht="15.75" customHeight="1">
      <c r="F728" s="174"/>
    </row>
    <row r="729" ht="15.75" customHeight="1">
      <c r="F729" s="174"/>
    </row>
    <row r="730" ht="15.75" customHeight="1">
      <c r="F730" s="174"/>
    </row>
    <row r="731" ht="15.75" customHeight="1">
      <c r="F731" s="174"/>
    </row>
    <row r="732" ht="15.75" customHeight="1">
      <c r="F732" s="174"/>
    </row>
    <row r="733" ht="15.75" customHeight="1">
      <c r="F733" s="174"/>
    </row>
    <row r="734" ht="15.75" customHeight="1">
      <c r="F734" s="174"/>
    </row>
    <row r="735" ht="15.75" customHeight="1">
      <c r="F735" s="174"/>
    </row>
    <row r="736" ht="15.75" customHeight="1">
      <c r="F736" s="174"/>
    </row>
    <row r="737" ht="15.75" customHeight="1">
      <c r="F737" s="174"/>
    </row>
    <row r="738" ht="15.75" customHeight="1">
      <c r="F738" s="174"/>
    </row>
    <row r="739" ht="15.75" customHeight="1">
      <c r="F739" s="174"/>
    </row>
    <row r="740" ht="15.75" customHeight="1">
      <c r="F740" s="174"/>
    </row>
    <row r="741" ht="15.75" customHeight="1">
      <c r="F741" s="174"/>
    </row>
    <row r="742" ht="15.75" customHeight="1">
      <c r="F742" s="174"/>
    </row>
    <row r="743" ht="15.75" customHeight="1">
      <c r="F743" s="174"/>
    </row>
    <row r="744" ht="15.75" customHeight="1">
      <c r="F744" s="174"/>
    </row>
    <row r="745" ht="15.75" customHeight="1">
      <c r="F745" s="174"/>
    </row>
    <row r="746" ht="15.75" customHeight="1">
      <c r="F746" s="174"/>
    </row>
    <row r="747" ht="15.75" customHeight="1">
      <c r="F747" s="174"/>
    </row>
    <row r="748" ht="15.75" customHeight="1">
      <c r="F748" s="174"/>
    </row>
    <row r="749" ht="15.75" customHeight="1">
      <c r="F749" s="174"/>
    </row>
    <row r="750" ht="15.75" customHeight="1">
      <c r="F750" s="174"/>
    </row>
    <row r="751" ht="15.75" customHeight="1">
      <c r="F751" s="174"/>
    </row>
    <row r="752" ht="15.75" customHeight="1">
      <c r="F752" s="174"/>
    </row>
    <row r="753" ht="15.75" customHeight="1">
      <c r="F753" s="174"/>
    </row>
    <row r="754" ht="15.75" customHeight="1">
      <c r="F754" s="174"/>
    </row>
    <row r="755" ht="15.75" customHeight="1">
      <c r="F755" s="174"/>
    </row>
    <row r="756" ht="15.75" customHeight="1">
      <c r="F756" s="174"/>
    </row>
    <row r="757" ht="15.75" customHeight="1">
      <c r="F757" s="174"/>
    </row>
    <row r="758" ht="15.75" customHeight="1">
      <c r="F758" s="174"/>
    </row>
    <row r="759" ht="15.75" customHeight="1">
      <c r="F759" s="174"/>
    </row>
    <row r="760" ht="15.75" customHeight="1">
      <c r="F760" s="174"/>
    </row>
    <row r="761" ht="15.75" customHeight="1">
      <c r="F761" s="174"/>
    </row>
    <row r="762" ht="15.75" customHeight="1">
      <c r="F762" s="174"/>
    </row>
    <row r="763" ht="15.75" customHeight="1">
      <c r="F763" s="174"/>
    </row>
    <row r="764" ht="15.75" customHeight="1">
      <c r="F764" s="174"/>
    </row>
    <row r="765" ht="15.75" customHeight="1">
      <c r="F765" s="174"/>
    </row>
    <row r="766" ht="15.75" customHeight="1">
      <c r="F766" s="174"/>
    </row>
    <row r="767" ht="15.75" customHeight="1">
      <c r="F767" s="174"/>
    </row>
    <row r="768" ht="15.75" customHeight="1">
      <c r="F768" s="174"/>
    </row>
    <row r="769" ht="15.75" customHeight="1">
      <c r="F769" s="174"/>
    </row>
    <row r="770" ht="15.75" customHeight="1">
      <c r="F770" s="174"/>
    </row>
    <row r="771" ht="15.75" customHeight="1">
      <c r="F771" s="174"/>
    </row>
    <row r="772" ht="15.75" customHeight="1">
      <c r="F772" s="174"/>
    </row>
    <row r="773" ht="15.75" customHeight="1">
      <c r="F773" s="174"/>
    </row>
    <row r="774" ht="15.75" customHeight="1">
      <c r="F774" s="174"/>
    </row>
    <row r="775" ht="15.75" customHeight="1">
      <c r="F775" s="174"/>
    </row>
    <row r="776" ht="15.75" customHeight="1">
      <c r="F776" s="174"/>
    </row>
    <row r="777" ht="15.75" customHeight="1">
      <c r="F777" s="174"/>
    </row>
    <row r="778" ht="15.75" customHeight="1">
      <c r="F778" s="174"/>
    </row>
    <row r="779" ht="15.75" customHeight="1">
      <c r="F779" s="174"/>
    </row>
    <row r="780" ht="15.75" customHeight="1">
      <c r="F780" s="174"/>
    </row>
    <row r="781" ht="15.75" customHeight="1">
      <c r="F781" s="174"/>
    </row>
    <row r="782" ht="15.75" customHeight="1">
      <c r="F782" s="174"/>
    </row>
    <row r="783" ht="15.75" customHeight="1">
      <c r="F783" s="174"/>
    </row>
    <row r="784" ht="15.75" customHeight="1">
      <c r="F784" s="174"/>
    </row>
    <row r="785" ht="15.75" customHeight="1">
      <c r="F785" s="174"/>
    </row>
    <row r="786" ht="15.75" customHeight="1">
      <c r="F786" s="174"/>
    </row>
    <row r="787" ht="15.75" customHeight="1">
      <c r="F787" s="174"/>
    </row>
    <row r="788" ht="15.75" customHeight="1">
      <c r="F788" s="174"/>
    </row>
    <row r="789" ht="15.75" customHeight="1">
      <c r="F789" s="174"/>
    </row>
    <row r="790" ht="15.75" customHeight="1">
      <c r="F790" s="174"/>
    </row>
    <row r="791" ht="15.75" customHeight="1">
      <c r="F791" s="174"/>
    </row>
    <row r="792" ht="15.75" customHeight="1">
      <c r="F792" s="174"/>
    </row>
    <row r="793" ht="15.75" customHeight="1">
      <c r="F793" s="174"/>
    </row>
    <row r="794" ht="15.75" customHeight="1">
      <c r="F794" s="174"/>
    </row>
    <row r="795" ht="15.75" customHeight="1">
      <c r="F795" s="174"/>
    </row>
    <row r="796" ht="15.75" customHeight="1">
      <c r="F796" s="174"/>
    </row>
    <row r="797" ht="15.75" customHeight="1">
      <c r="F797" s="174"/>
    </row>
    <row r="798" ht="15.75" customHeight="1">
      <c r="F798" s="174"/>
    </row>
    <row r="799" ht="15.75" customHeight="1">
      <c r="F799" s="174"/>
    </row>
    <row r="800" ht="15.75" customHeight="1">
      <c r="F800" s="174"/>
    </row>
    <row r="801" ht="15.75" customHeight="1">
      <c r="F801" s="174"/>
    </row>
    <row r="802" ht="15.75" customHeight="1">
      <c r="F802" s="174"/>
    </row>
    <row r="803" ht="15.75" customHeight="1">
      <c r="F803" s="174"/>
    </row>
    <row r="804" ht="15.75" customHeight="1">
      <c r="F804" s="174"/>
    </row>
    <row r="805" ht="15.75" customHeight="1">
      <c r="F805" s="174"/>
    </row>
    <row r="806" ht="15.75" customHeight="1">
      <c r="F806" s="174"/>
    </row>
    <row r="807" ht="15.75" customHeight="1">
      <c r="F807" s="174"/>
    </row>
    <row r="808" ht="15.75" customHeight="1">
      <c r="F808" s="174"/>
    </row>
    <row r="809" ht="15.75" customHeight="1">
      <c r="F809" s="174"/>
    </row>
    <row r="810" ht="15.75" customHeight="1">
      <c r="F810" s="174"/>
    </row>
    <row r="811" ht="15.75" customHeight="1">
      <c r="F811" s="174"/>
    </row>
    <row r="812" ht="15.75" customHeight="1">
      <c r="F812" s="174"/>
    </row>
    <row r="813" ht="15.75" customHeight="1">
      <c r="F813" s="174"/>
    </row>
    <row r="814" ht="15.75" customHeight="1">
      <c r="F814" s="174"/>
    </row>
    <row r="815" ht="15.75" customHeight="1">
      <c r="F815" s="174"/>
    </row>
    <row r="816" ht="15.75" customHeight="1">
      <c r="F816" s="174"/>
    </row>
    <row r="817" ht="15.75" customHeight="1">
      <c r="F817" s="174"/>
    </row>
    <row r="818" ht="15.75" customHeight="1">
      <c r="F818" s="174"/>
    </row>
    <row r="819" ht="15.75" customHeight="1">
      <c r="F819" s="174"/>
    </row>
    <row r="820" ht="15.75" customHeight="1">
      <c r="F820" s="174"/>
    </row>
    <row r="821" ht="15.75" customHeight="1">
      <c r="F821" s="174"/>
    </row>
    <row r="822" ht="15.75" customHeight="1">
      <c r="F822" s="174"/>
    </row>
    <row r="823" ht="15.75" customHeight="1">
      <c r="F823" s="174"/>
    </row>
    <row r="824" ht="15.75" customHeight="1">
      <c r="F824" s="174"/>
    </row>
    <row r="825" ht="15.75" customHeight="1">
      <c r="F825" s="174"/>
    </row>
    <row r="826" ht="15.75" customHeight="1">
      <c r="F826" s="174"/>
    </row>
    <row r="827" ht="15.75" customHeight="1">
      <c r="F827" s="174"/>
    </row>
    <row r="828" ht="15.75" customHeight="1">
      <c r="F828" s="174"/>
    </row>
    <row r="829" ht="15.75" customHeight="1">
      <c r="F829" s="174"/>
    </row>
    <row r="830" ht="15.75" customHeight="1">
      <c r="F830" s="174"/>
    </row>
    <row r="831" ht="15.75" customHeight="1">
      <c r="F831" s="174"/>
    </row>
    <row r="832" ht="15.75" customHeight="1">
      <c r="F832" s="174"/>
    </row>
    <row r="833" ht="15.75" customHeight="1">
      <c r="F833" s="174"/>
    </row>
    <row r="834" ht="15.75" customHeight="1">
      <c r="F834" s="174"/>
    </row>
    <row r="835" ht="15.75" customHeight="1">
      <c r="F835" s="174"/>
    </row>
    <row r="836" ht="15.75" customHeight="1">
      <c r="F836" s="174"/>
    </row>
    <row r="837" ht="15.75" customHeight="1">
      <c r="F837" s="174"/>
    </row>
    <row r="838" ht="15.75" customHeight="1">
      <c r="F838" s="174"/>
    </row>
    <row r="839" ht="15.75" customHeight="1">
      <c r="F839" s="174"/>
    </row>
    <row r="840" ht="15.75" customHeight="1">
      <c r="F840" s="174"/>
    </row>
    <row r="841" ht="15.75" customHeight="1">
      <c r="F841" s="174"/>
    </row>
    <row r="842" ht="15.75" customHeight="1">
      <c r="F842" s="174"/>
    </row>
    <row r="843" ht="15.75" customHeight="1">
      <c r="F843" s="174"/>
    </row>
    <row r="844" ht="15.75" customHeight="1">
      <c r="F844" s="174"/>
    </row>
    <row r="845" ht="15.75" customHeight="1">
      <c r="F845" s="174"/>
    </row>
    <row r="846" ht="15.75" customHeight="1">
      <c r="F846" s="174"/>
    </row>
    <row r="847" ht="15.75" customHeight="1">
      <c r="F847" s="174"/>
    </row>
    <row r="848" ht="15.75" customHeight="1">
      <c r="F848" s="174"/>
    </row>
    <row r="849" ht="15.75" customHeight="1">
      <c r="F849" s="174"/>
    </row>
    <row r="850" ht="15.75" customHeight="1">
      <c r="F850" s="174"/>
    </row>
    <row r="851" ht="15.75" customHeight="1">
      <c r="F851" s="174"/>
    </row>
    <row r="852" ht="15.75" customHeight="1">
      <c r="F852" s="174"/>
    </row>
    <row r="853" ht="15.75" customHeight="1">
      <c r="F853" s="174"/>
    </row>
    <row r="854" ht="15.75" customHeight="1">
      <c r="F854" s="174"/>
    </row>
    <row r="855" ht="15.75" customHeight="1">
      <c r="F855" s="174"/>
    </row>
    <row r="856" ht="15.75" customHeight="1">
      <c r="F856" s="174"/>
    </row>
    <row r="857" ht="15.75" customHeight="1">
      <c r="F857" s="174"/>
    </row>
    <row r="858" ht="15.75" customHeight="1">
      <c r="F858" s="174"/>
    </row>
    <row r="859" ht="15.75" customHeight="1">
      <c r="F859" s="174"/>
    </row>
    <row r="860" ht="15.75" customHeight="1">
      <c r="F860" s="174"/>
    </row>
    <row r="861" ht="15.75" customHeight="1">
      <c r="F861" s="174"/>
    </row>
    <row r="862" ht="15.75" customHeight="1">
      <c r="F862" s="174"/>
    </row>
    <row r="863" ht="15.75" customHeight="1">
      <c r="F863" s="174"/>
    </row>
    <row r="864" ht="15.75" customHeight="1">
      <c r="F864" s="174"/>
    </row>
    <row r="865" ht="15.75" customHeight="1">
      <c r="F865" s="174"/>
    </row>
    <row r="866" ht="15.75" customHeight="1">
      <c r="F866" s="174"/>
    </row>
    <row r="867" ht="15.75" customHeight="1">
      <c r="F867" s="174"/>
    </row>
    <row r="868" ht="15.75" customHeight="1">
      <c r="F868" s="174"/>
    </row>
    <row r="869" ht="15.75" customHeight="1">
      <c r="F869" s="174"/>
    </row>
    <row r="870" ht="15.75" customHeight="1">
      <c r="F870" s="174"/>
    </row>
    <row r="871" ht="15.75" customHeight="1">
      <c r="F871" s="174"/>
    </row>
    <row r="872" ht="15.75" customHeight="1">
      <c r="F872" s="174"/>
    </row>
    <row r="873" ht="15.75" customHeight="1">
      <c r="F873" s="174"/>
    </row>
    <row r="874" ht="15.75" customHeight="1">
      <c r="F874" s="174"/>
    </row>
    <row r="875" ht="15.75" customHeight="1">
      <c r="F875" s="174"/>
    </row>
    <row r="876" ht="15.75" customHeight="1">
      <c r="F876" s="174"/>
    </row>
    <row r="877" ht="15.75" customHeight="1">
      <c r="F877" s="174"/>
    </row>
    <row r="878" ht="15.75" customHeight="1">
      <c r="F878" s="174"/>
    </row>
    <row r="879" ht="15.75" customHeight="1">
      <c r="F879" s="174"/>
    </row>
    <row r="880" ht="15.75" customHeight="1">
      <c r="F880" s="174"/>
    </row>
    <row r="881" ht="15.75" customHeight="1">
      <c r="F881" s="174"/>
    </row>
    <row r="882" ht="15.75" customHeight="1">
      <c r="F882" s="174"/>
    </row>
    <row r="883" ht="15.75" customHeight="1">
      <c r="F883" s="174"/>
    </row>
    <row r="884" ht="15.75" customHeight="1">
      <c r="F884" s="174"/>
    </row>
    <row r="885" ht="15.75" customHeight="1">
      <c r="F885" s="174"/>
    </row>
    <row r="886" ht="15.75" customHeight="1">
      <c r="F886" s="174"/>
    </row>
    <row r="887" ht="15.75" customHeight="1">
      <c r="F887" s="174"/>
    </row>
    <row r="888" ht="15.75" customHeight="1">
      <c r="F888" s="174"/>
    </row>
    <row r="889" ht="15.75" customHeight="1">
      <c r="F889" s="174"/>
    </row>
    <row r="890" ht="15.75" customHeight="1">
      <c r="F890" s="174"/>
    </row>
    <row r="891" ht="15.75" customHeight="1">
      <c r="F891" s="174"/>
    </row>
    <row r="892" ht="15.75" customHeight="1">
      <c r="F892" s="174"/>
    </row>
    <row r="893" ht="15.75" customHeight="1">
      <c r="F893" s="174"/>
    </row>
    <row r="894" ht="15.75" customHeight="1">
      <c r="F894" s="174"/>
    </row>
    <row r="895" ht="15.75" customHeight="1">
      <c r="F895" s="174"/>
    </row>
    <row r="896" ht="15.75" customHeight="1">
      <c r="F896" s="174"/>
    </row>
    <row r="897" ht="15.75" customHeight="1">
      <c r="F897" s="174"/>
    </row>
    <row r="898" ht="15.75" customHeight="1">
      <c r="F898" s="174"/>
    </row>
    <row r="899" ht="15.75" customHeight="1">
      <c r="F899" s="174"/>
    </row>
    <row r="900" ht="15.75" customHeight="1">
      <c r="F900" s="174"/>
    </row>
    <row r="901" ht="15.75" customHeight="1">
      <c r="F901" s="174"/>
    </row>
    <row r="902" ht="15.75" customHeight="1">
      <c r="F902" s="174"/>
    </row>
    <row r="903" ht="15.75" customHeight="1">
      <c r="F903" s="174"/>
    </row>
    <row r="904" ht="15.75" customHeight="1">
      <c r="F904" s="174"/>
    </row>
    <row r="905" ht="15.75" customHeight="1">
      <c r="F905" s="174"/>
    </row>
    <row r="906" ht="15.75" customHeight="1">
      <c r="F906" s="174"/>
    </row>
    <row r="907" ht="15.75" customHeight="1">
      <c r="F907" s="174"/>
    </row>
    <row r="908" ht="15.75" customHeight="1">
      <c r="F908" s="174"/>
    </row>
    <row r="909" ht="15.75" customHeight="1">
      <c r="F909" s="174"/>
    </row>
    <row r="910" ht="15.75" customHeight="1">
      <c r="F910" s="174"/>
    </row>
    <row r="911" ht="15.75" customHeight="1">
      <c r="F911" s="174"/>
    </row>
    <row r="912" ht="15.75" customHeight="1">
      <c r="F912" s="174"/>
    </row>
    <row r="913" ht="15.75" customHeight="1">
      <c r="F913" s="174"/>
    </row>
    <row r="914" ht="15.75" customHeight="1">
      <c r="F914" s="174"/>
    </row>
    <row r="915" ht="15.75" customHeight="1">
      <c r="F915" s="174"/>
    </row>
    <row r="916" ht="15.75" customHeight="1">
      <c r="F916" s="174"/>
    </row>
    <row r="917" ht="15.75" customHeight="1">
      <c r="F917" s="174"/>
    </row>
    <row r="918" ht="15.75" customHeight="1">
      <c r="F918" s="174"/>
    </row>
    <row r="919" ht="15.75" customHeight="1">
      <c r="F919" s="174"/>
    </row>
    <row r="920" ht="15.75" customHeight="1">
      <c r="F920" s="174"/>
    </row>
    <row r="921" ht="15.75" customHeight="1">
      <c r="F921" s="174"/>
    </row>
    <row r="922" ht="15.75" customHeight="1">
      <c r="F922" s="174"/>
    </row>
    <row r="923" ht="15.75" customHeight="1">
      <c r="F923" s="174"/>
    </row>
    <row r="924" ht="15.75" customHeight="1">
      <c r="F924" s="174"/>
    </row>
    <row r="925" ht="15.75" customHeight="1">
      <c r="F925" s="174"/>
    </row>
    <row r="926" ht="15.75" customHeight="1">
      <c r="F926" s="174"/>
    </row>
    <row r="927" ht="15.75" customHeight="1">
      <c r="F927" s="174"/>
    </row>
    <row r="928" ht="15.75" customHeight="1">
      <c r="F928" s="174"/>
    </row>
    <row r="929" ht="15.75" customHeight="1">
      <c r="F929" s="174"/>
    </row>
    <row r="930" ht="15.75" customHeight="1">
      <c r="F930" s="174"/>
    </row>
    <row r="931" ht="15.75" customHeight="1">
      <c r="F931" s="174"/>
    </row>
    <row r="932" ht="15.75" customHeight="1">
      <c r="F932" s="174"/>
    </row>
    <row r="933" ht="15.75" customHeight="1">
      <c r="F933" s="174"/>
    </row>
    <row r="934" ht="15.75" customHeight="1">
      <c r="F934" s="174"/>
    </row>
    <row r="935" ht="15.75" customHeight="1">
      <c r="F935" s="174"/>
    </row>
    <row r="936" ht="15.75" customHeight="1">
      <c r="F936" s="174"/>
    </row>
    <row r="937" ht="15.75" customHeight="1">
      <c r="F937" s="174"/>
    </row>
    <row r="938" ht="15.75" customHeight="1">
      <c r="F938" s="174"/>
    </row>
    <row r="939" ht="15.75" customHeight="1">
      <c r="F939" s="174"/>
    </row>
    <row r="940" ht="15.75" customHeight="1">
      <c r="F940" s="174"/>
    </row>
    <row r="941" ht="15.75" customHeight="1">
      <c r="F941" s="174"/>
    </row>
    <row r="942" ht="15.75" customHeight="1">
      <c r="F942" s="174"/>
    </row>
    <row r="943" ht="15.75" customHeight="1">
      <c r="F943" s="174"/>
    </row>
    <row r="944" ht="15.75" customHeight="1">
      <c r="F944" s="174"/>
    </row>
    <row r="945" ht="15.75" customHeight="1">
      <c r="F945" s="174"/>
    </row>
    <row r="946" ht="15.75" customHeight="1">
      <c r="F946" s="174"/>
    </row>
    <row r="947" ht="15.75" customHeight="1">
      <c r="F947" s="174"/>
    </row>
    <row r="948" ht="15.75" customHeight="1">
      <c r="F948" s="174"/>
    </row>
    <row r="949" ht="15.75" customHeight="1">
      <c r="F949" s="174"/>
    </row>
    <row r="950" ht="15.75" customHeight="1">
      <c r="F950" s="174"/>
    </row>
    <row r="951" ht="15.75" customHeight="1">
      <c r="F951" s="174"/>
    </row>
    <row r="952" ht="15.75" customHeight="1">
      <c r="F952" s="174"/>
    </row>
    <row r="953" ht="15.75" customHeight="1">
      <c r="F953" s="174"/>
    </row>
    <row r="954" ht="15.75" customHeight="1">
      <c r="F954" s="174"/>
    </row>
    <row r="955" ht="15.75" customHeight="1">
      <c r="F955" s="174"/>
    </row>
    <row r="956" ht="15.75" customHeight="1">
      <c r="F956" s="174"/>
    </row>
    <row r="957" ht="15.75" customHeight="1">
      <c r="F957" s="174"/>
    </row>
    <row r="958" ht="15.75" customHeight="1">
      <c r="F958" s="174"/>
    </row>
    <row r="959" ht="15.75" customHeight="1">
      <c r="F959" s="174"/>
    </row>
    <row r="960" ht="15.75" customHeight="1">
      <c r="F960" s="174"/>
    </row>
    <row r="961" ht="15.75" customHeight="1">
      <c r="F961" s="174"/>
    </row>
    <row r="962" ht="15.75" customHeight="1">
      <c r="F962" s="174"/>
    </row>
    <row r="963" ht="15.75" customHeight="1">
      <c r="F963" s="174"/>
    </row>
    <row r="964" ht="15.75" customHeight="1">
      <c r="F964" s="174"/>
    </row>
    <row r="965" ht="15.75" customHeight="1">
      <c r="F965" s="174"/>
    </row>
    <row r="966" ht="15.75" customHeight="1">
      <c r="F966" s="174"/>
    </row>
    <row r="967" ht="15.75" customHeight="1">
      <c r="F967" s="174"/>
    </row>
    <row r="968" ht="15.75" customHeight="1">
      <c r="F968" s="174"/>
    </row>
    <row r="969" ht="15.75" customHeight="1">
      <c r="F969" s="174"/>
    </row>
    <row r="970" ht="15.75" customHeight="1">
      <c r="F970" s="174"/>
    </row>
    <row r="971" ht="15.75" customHeight="1">
      <c r="F971" s="174"/>
    </row>
    <row r="972" ht="15.75" customHeight="1">
      <c r="F972" s="174"/>
    </row>
    <row r="973" ht="15.75" customHeight="1">
      <c r="F973" s="174"/>
    </row>
    <row r="974" ht="15.75" customHeight="1">
      <c r="F974" s="174"/>
    </row>
    <row r="975" ht="15.75" customHeight="1">
      <c r="F975" s="174"/>
    </row>
    <row r="976" ht="15.75" customHeight="1">
      <c r="F976" s="174"/>
    </row>
    <row r="977" ht="15.75" customHeight="1">
      <c r="F977" s="174"/>
    </row>
    <row r="978" ht="15.75" customHeight="1">
      <c r="F978" s="174"/>
    </row>
    <row r="979" ht="15.75" customHeight="1">
      <c r="F979" s="174"/>
    </row>
    <row r="980" ht="15.75" customHeight="1">
      <c r="F980" s="174"/>
    </row>
    <row r="981" ht="15.75" customHeight="1">
      <c r="F981" s="174"/>
    </row>
    <row r="982" ht="15.75" customHeight="1">
      <c r="F982" s="174"/>
    </row>
    <row r="983" ht="15.75" customHeight="1">
      <c r="F983" s="174"/>
    </row>
    <row r="984" ht="15.75" customHeight="1">
      <c r="F984" s="174"/>
    </row>
    <row r="985" ht="15.75" customHeight="1">
      <c r="F985" s="174"/>
    </row>
    <row r="986" ht="15.75" customHeight="1">
      <c r="F986" s="174"/>
    </row>
    <row r="987" ht="15.75" customHeight="1">
      <c r="F987" s="174"/>
    </row>
    <row r="988" ht="15.75" customHeight="1">
      <c r="F988" s="174"/>
    </row>
    <row r="989" ht="15.75" customHeight="1">
      <c r="F989" s="174"/>
    </row>
    <row r="990" ht="15.75" customHeight="1">
      <c r="F990" s="174"/>
    </row>
    <row r="991" ht="15.75" customHeight="1">
      <c r="F991" s="174"/>
    </row>
    <row r="992" ht="15.75" customHeight="1">
      <c r="F992" s="174"/>
    </row>
    <row r="993" ht="15.75" customHeight="1">
      <c r="F993" s="174"/>
    </row>
    <row r="994" ht="15.75" customHeight="1">
      <c r="F994" s="174"/>
    </row>
    <row r="995" ht="15.75" customHeight="1">
      <c r="F995" s="174"/>
    </row>
    <row r="996" ht="15.75" customHeight="1">
      <c r="F996" s="174"/>
    </row>
    <row r="997" ht="15.75" customHeight="1">
      <c r="F997" s="174"/>
    </row>
    <row r="998" ht="15.75" customHeight="1">
      <c r="F998" s="174"/>
    </row>
    <row r="999" ht="15.75" customHeight="1">
      <c r="F999" s="174"/>
    </row>
    <row r="1000" ht="15.75" customHeight="1">
      <c r="F1000" s="174"/>
    </row>
  </sheetData>
  <autoFilter ref="$A$1:$K$81">
    <sortState ref="A1:K81">
      <sortCondition ref="A1:A81"/>
    </sortState>
  </autoFilter>
  <conditionalFormatting sqref="D2:D11 D13:D34 M27:M29">
    <cfRule type="expression" dxfId="0" priority="1">
      <formula>COUNTIF(D:D,D2)&gt;1</formula>
    </cfRule>
  </conditionalFormatting>
  <conditionalFormatting sqref="C2:C50">
    <cfRule type="containsText" dxfId="2" priority="2" operator="containsText" text="spike">
      <formula>NOT(ISERROR(SEARCH(("spike"),(C2))))</formula>
    </cfRule>
  </conditionalFormatting>
  <conditionalFormatting sqref="C2:C50">
    <cfRule type="containsText" dxfId="3" priority="3" operator="containsText" text="admin">
      <formula>NOT(ISERROR(SEARCH(("admin"),(C2))))</formula>
    </cfRule>
  </conditionalFormatting>
  <conditionalFormatting sqref="C2:C50">
    <cfRule type="containsText" dxfId="4" priority="4" operator="containsText" text="cliente">
      <formula>NOT(ISERROR(SEARCH(("cliente"),(C2))))</formula>
    </cfRule>
  </conditionalFormatting>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2022-04-22T13:31:45Z</dcterms:created>
  <dc:creator>JC</dc:creator>
</cp:coreProperties>
</file>