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0" yWindow="0" windowWidth="38400" windowHeight="21880" tabRatio="876" activeTab="2"/>
  </bookViews>
  <sheets>
    <sheet name="Provincedata" sheetId="24" r:id="rId1"/>
    <sheet name="Area data" sheetId="1" r:id="rId2"/>
    <sheet name="Final Demand" sheetId="8" r:id="rId3"/>
    <sheet name="Industry" sheetId="9" r:id="rId4"/>
    <sheet name="Households" sheetId="10" r:id="rId5"/>
    <sheet name="Transport" sheetId="11" r:id="rId6"/>
    <sheet name="Agriculture" sheetId="12" r:id="rId7"/>
    <sheet name="Buildings" sheetId="14" r:id="rId8"/>
    <sheet name="Other" sheetId="13" r:id="rId9"/>
    <sheet name="Energy" sheetId="6" r:id="rId10"/>
    <sheet name="Energy source" sheetId="36" r:id="rId11"/>
    <sheet name="Energy carriers" sheetId="5" r:id="rId12"/>
    <sheet name="Historic data" sheetId="3" r:id="rId13"/>
    <sheet name="Future developments" sheetId="4" r:id="rId14"/>
    <sheet name="Infrastructure" sheetId="7" r:id="rId15"/>
    <sheet name="Sources and comments" sheetId="39" r:id="rId16"/>
    <sheet name="Discussion" sheetId="34" r:id="rId17"/>
    <sheet name="Sheet1" sheetId="40" r:id="rId18"/>
  </sheets>
  <definedNames>
    <definedName name="_xlnm._FilterDatabase" localSheetId="11" hidden="1">'Energy carriers'!$C$3:$I$35</definedName>
    <definedName name="_xlnm._FilterDatabase" localSheetId="2" hidden="1">'Final Demand'!$E$40:$G$52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72" i="36" l="1"/>
  <c r="F36" i="36"/>
  <c r="E34" i="36"/>
  <c r="E21" i="36"/>
  <c r="O63" i="36"/>
  <c r="F21" i="36"/>
  <c r="C21" i="40"/>
  <c r="I19" i="40"/>
  <c r="G10" i="40"/>
  <c r="F476" i="24"/>
  <c r="F877" i="24"/>
  <c r="H29" i="10"/>
  <c r="F359" i="24"/>
  <c r="F289" i="24"/>
  <c r="F288" i="24"/>
  <c r="F287" i="24"/>
  <c r="F286" i="24"/>
  <c r="F285" i="24"/>
  <c r="F283" i="24"/>
  <c r="F281" i="24"/>
  <c r="F280" i="24"/>
  <c r="F278" i="24"/>
  <c r="F277" i="24"/>
  <c r="F276" i="24"/>
  <c r="F275" i="24"/>
  <c r="F274" i="24"/>
  <c r="F272" i="24"/>
  <c r="F270" i="24"/>
  <c r="F269" i="24"/>
  <c r="F267" i="24"/>
  <c r="F266" i="24"/>
  <c r="F265" i="24"/>
  <c r="F263" i="24"/>
  <c r="F261" i="24"/>
  <c r="F260" i="24"/>
  <c r="F259" i="24"/>
  <c r="F258" i="24"/>
  <c r="F256" i="24"/>
  <c r="F255" i="24"/>
  <c r="F254" i="24"/>
  <c r="F253" i="24"/>
  <c r="F252" i="24"/>
  <c r="F250" i="24"/>
  <c r="F248" i="24"/>
  <c r="F247" i="24"/>
  <c r="F234" i="24"/>
  <c r="F233" i="24"/>
  <c r="F225" i="24"/>
  <c r="F232" i="24"/>
  <c r="F231" i="24"/>
  <c r="F230" i="24"/>
  <c r="F228" i="24"/>
  <c r="F226" i="24"/>
  <c r="F489" i="24"/>
  <c r="F957" i="24"/>
  <c r="F915" i="24"/>
  <c r="F916" i="24"/>
  <c r="F199" i="24"/>
  <c r="F198" i="24"/>
  <c r="F197" i="24"/>
  <c r="F196" i="24"/>
  <c r="F195" i="24"/>
  <c r="F193" i="24"/>
  <c r="F191" i="24"/>
  <c r="F190" i="24"/>
  <c r="F863" i="24"/>
  <c r="S39" i="6"/>
  <c r="O39" i="6"/>
  <c r="F37" i="24"/>
  <c r="R39" i="6"/>
  <c r="K39" i="6"/>
  <c r="G39" i="6"/>
  <c r="F371" i="24"/>
  <c r="F372" i="24"/>
  <c r="F414" i="24"/>
  <c r="F406" i="24"/>
  <c r="P39" i="6"/>
  <c r="Q39" i="6"/>
  <c r="T39" i="6"/>
  <c r="U39" i="6"/>
  <c r="W39" i="6"/>
  <c r="V39" i="6"/>
  <c r="E58" i="8"/>
  <c r="F611" i="24"/>
  <c r="F612" i="24"/>
  <c r="F613" i="24"/>
  <c r="F614" i="24"/>
  <c r="F615" i="24"/>
  <c r="F616" i="24"/>
  <c r="F617" i="24"/>
  <c r="F610" i="24"/>
  <c r="F607" i="24"/>
  <c r="F606" i="24"/>
  <c r="F605" i="24"/>
  <c r="F604" i="24"/>
  <c r="F603" i="24"/>
  <c r="F602" i="24"/>
  <c r="F601" i="24"/>
  <c r="F653" i="24"/>
  <c r="F649" i="24"/>
  <c r="F658" i="24"/>
  <c r="F657" i="24"/>
  <c r="C87" i="8"/>
  <c r="G53" i="8"/>
  <c r="F53" i="8"/>
  <c r="E53" i="8"/>
  <c r="D53" i="8"/>
  <c r="C53" i="8"/>
  <c r="F415" i="24"/>
  <c r="F413" i="24"/>
  <c r="F412" i="24"/>
  <c r="F411" i="24"/>
  <c r="F410" i="24"/>
  <c r="F409" i="24"/>
  <c r="F407" i="24"/>
  <c r="F405" i="24"/>
  <c r="F404" i="24"/>
  <c r="F403" i="24"/>
  <c r="F402" i="24"/>
  <c r="F401" i="24"/>
  <c r="F400" i="24"/>
  <c r="D7" i="13"/>
  <c r="D8" i="13"/>
  <c r="D9" i="13"/>
  <c r="D10" i="13"/>
  <c r="D11" i="13"/>
  <c r="D12" i="13"/>
  <c r="D13" i="13"/>
  <c r="D14" i="13"/>
  <c r="D15" i="13"/>
  <c r="D16" i="13"/>
  <c r="D6" i="13"/>
  <c r="D7" i="14"/>
  <c r="D8" i="14"/>
  <c r="D9" i="14"/>
  <c r="D10" i="14"/>
  <c r="D11" i="14"/>
  <c r="D12" i="14"/>
  <c r="D13" i="14"/>
  <c r="D14" i="14"/>
  <c r="D15" i="14"/>
  <c r="D16" i="14"/>
  <c r="D6" i="14"/>
  <c r="D7" i="12"/>
  <c r="D8" i="12"/>
  <c r="D9" i="12"/>
  <c r="D10" i="12"/>
  <c r="D11" i="12"/>
  <c r="D12" i="12"/>
  <c r="D13" i="12"/>
  <c r="D14" i="12"/>
  <c r="D15" i="12"/>
  <c r="D16" i="12"/>
  <c r="D6" i="12"/>
  <c r="D7" i="10"/>
  <c r="D8" i="10"/>
  <c r="D9" i="10"/>
  <c r="D10" i="10"/>
  <c r="D11" i="10"/>
  <c r="D12" i="10"/>
  <c r="D13" i="10"/>
  <c r="D14" i="10"/>
  <c r="D15" i="10"/>
  <c r="D16" i="10"/>
  <c r="D6" i="10"/>
  <c r="D7" i="9"/>
  <c r="D8" i="9"/>
  <c r="D9" i="9"/>
  <c r="D10" i="9"/>
  <c r="D11" i="9"/>
  <c r="D12" i="9"/>
  <c r="D13" i="9"/>
  <c r="D14" i="9"/>
  <c r="D15" i="9"/>
  <c r="D16" i="9"/>
  <c r="D6" i="9"/>
  <c r="Q51" i="8"/>
  <c r="Q50" i="8"/>
  <c r="Q49" i="8"/>
  <c r="Q47" i="8"/>
  <c r="Q46" i="8"/>
  <c r="Q45" i="8"/>
  <c r="Q44" i="8"/>
  <c r="Q43" i="8"/>
  <c r="Q42" i="8"/>
  <c r="Q48" i="8"/>
  <c r="F1000" i="24"/>
  <c r="F999" i="24"/>
  <c r="F996" i="24"/>
  <c r="F995" i="24"/>
  <c r="F992" i="24"/>
  <c r="F991" i="24"/>
  <c r="F862" i="24"/>
  <c r="F861" i="24"/>
  <c r="F638" i="24"/>
  <c r="F640" i="24"/>
  <c r="W90" i="36"/>
  <c r="U90" i="36"/>
  <c r="T90" i="36"/>
  <c r="P90" i="36"/>
  <c r="P81" i="36"/>
  <c r="W89" i="36"/>
  <c r="W80" i="36"/>
  <c r="U89" i="36"/>
  <c r="U80" i="36"/>
  <c r="T89" i="36"/>
  <c r="T80" i="36"/>
  <c r="P89" i="36"/>
  <c r="P80" i="36"/>
  <c r="P88" i="36"/>
  <c r="P79" i="36"/>
  <c r="W87" i="36"/>
  <c r="W78" i="36"/>
  <c r="W86" i="36"/>
  <c r="W77" i="36"/>
  <c r="P86" i="36"/>
  <c r="P77" i="36"/>
  <c r="W81" i="36"/>
  <c r="V81" i="36"/>
  <c r="U81" i="36"/>
  <c r="T81" i="36"/>
  <c r="S81" i="36"/>
  <c r="R81" i="36"/>
  <c r="Q81" i="36"/>
  <c r="V80" i="36"/>
  <c r="S80" i="36"/>
  <c r="R80" i="36"/>
  <c r="Q80" i="36"/>
  <c r="W79" i="36"/>
  <c r="V79" i="36"/>
  <c r="U79" i="36"/>
  <c r="T79" i="36"/>
  <c r="S79" i="36"/>
  <c r="R79" i="36"/>
  <c r="Q79" i="36"/>
  <c r="V78" i="36"/>
  <c r="U78" i="36"/>
  <c r="T78" i="36"/>
  <c r="S78" i="36"/>
  <c r="R78" i="36"/>
  <c r="Q78" i="36"/>
  <c r="P78" i="36"/>
  <c r="V77" i="36"/>
  <c r="U77" i="36"/>
  <c r="T77" i="36"/>
  <c r="S77" i="36"/>
  <c r="R77" i="36"/>
  <c r="Q77" i="36"/>
  <c r="W72" i="36"/>
  <c r="W64" i="36"/>
  <c r="T64" i="36"/>
  <c r="P64" i="36"/>
  <c r="O64" i="36"/>
  <c r="T63" i="36"/>
  <c r="P63" i="36"/>
  <c r="W62" i="36"/>
  <c r="T62" i="36"/>
  <c r="P62" i="36"/>
  <c r="O62" i="36"/>
  <c r="O61" i="36"/>
  <c r="W60" i="36"/>
  <c r="O60" i="36"/>
  <c r="W59" i="36"/>
  <c r="O59" i="36"/>
  <c r="Q82" i="36"/>
  <c r="U82" i="36"/>
  <c r="O81" i="36"/>
  <c r="R82" i="36"/>
  <c r="V82" i="36"/>
  <c r="S82" i="36"/>
  <c r="W82" i="36"/>
  <c r="O80" i="36"/>
  <c r="T82" i="36"/>
  <c r="O79" i="36"/>
  <c r="O77" i="36"/>
  <c r="P82" i="36"/>
  <c r="O78" i="36"/>
  <c r="O82" i="36"/>
  <c r="S33" i="11"/>
  <c r="S30" i="11"/>
  <c r="S15" i="11"/>
  <c r="S12" i="11"/>
  <c r="R40" i="11"/>
  <c r="R39" i="11"/>
  <c r="R26" i="11"/>
  <c r="R24" i="11"/>
  <c r="R18" i="11"/>
  <c r="R31" i="11"/>
  <c r="R32" i="11"/>
  <c r="N32" i="11"/>
  <c r="Q19" i="11"/>
  <c r="Q41" i="11"/>
  <c r="Q39" i="11"/>
  <c r="Q26" i="11"/>
  <c r="Q24" i="11"/>
  <c r="Q18" i="11"/>
  <c r="Q33" i="11"/>
  <c r="Q30" i="11"/>
  <c r="Q15" i="11"/>
  <c r="Q13" i="11"/>
  <c r="N13" i="11"/>
  <c r="W47" i="11"/>
  <c r="W45" i="11"/>
  <c r="W27" i="11"/>
  <c r="V47" i="11"/>
  <c r="V45" i="11"/>
  <c r="V27" i="11"/>
  <c r="U47" i="11"/>
  <c r="P47" i="11"/>
  <c r="W41" i="11"/>
  <c r="V41" i="11"/>
  <c r="U41" i="11"/>
  <c r="W40" i="11"/>
  <c r="V40" i="11"/>
  <c r="V39" i="11"/>
  <c r="V26" i="11"/>
  <c r="V24" i="11"/>
  <c r="V18" i="11"/>
  <c r="U40" i="11"/>
  <c r="W34" i="11"/>
  <c r="V34" i="11"/>
  <c r="U34" i="11"/>
  <c r="P34" i="11"/>
  <c r="N34" i="11"/>
  <c r="W33" i="11"/>
  <c r="V33" i="11"/>
  <c r="U33" i="11"/>
  <c r="P33" i="11"/>
  <c r="N33" i="11"/>
  <c r="W31" i="11"/>
  <c r="W30" i="11"/>
  <c r="W15" i="11"/>
  <c r="V31" i="11"/>
  <c r="U31" i="11"/>
  <c r="W19" i="11"/>
  <c r="V19" i="11"/>
  <c r="U19" i="11"/>
  <c r="W16" i="11"/>
  <c r="V16" i="11"/>
  <c r="U16" i="11"/>
  <c r="W39" i="11"/>
  <c r="W26" i="11"/>
  <c r="W24" i="11"/>
  <c r="W18" i="11"/>
  <c r="W12" i="11"/>
  <c r="R30" i="11"/>
  <c r="R15" i="11"/>
  <c r="R12" i="11"/>
  <c r="U30" i="11"/>
  <c r="U15" i="11"/>
  <c r="P41" i="11"/>
  <c r="P19" i="11"/>
  <c r="N19" i="11"/>
  <c r="V30" i="11"/>
  <c r="V15" i="11"/>
  <c r="V12" i="11"/>
  <c r="P40" i="11"/>
  <c r="P39" i="11"/>
  <c r="P26" i="11"/>
  <c r="U45" i="11"/>
  <c r="U39" i="11"/>
  <c r="U26" i="11"/>
  <c r="P31" i="11"/>
  <c r="Q12" i="11"/>
  <c r="P16" i="11"/>
  <c r="N31" i="11"/>
  <c r="N30" i="11"/>
  <c r="P30" i="11"/>
  <c r="P15" i="11"/>
  <c r="N15" i="11"/>
  <c r="U27" i="11"/>
  <c r="U24" i="11"/>
  <c r="U18" i="11"/>
  <c r="U12" i="11"/>
  <c r="P45" i="11"/>
  <c r="P27" i="11"/>
  <c r="P24" i="11"/>
  <c r="P18" i="11"/>
  <c r="N16" i="11"/>
  <c r="N18" i="11"/>
  <c r="P12" i="11"/>
  <c r="N12" i="11"/>
  <c r="F96" i="24"/>
  <c r="E57" i="8"/>
  <c r="F986" i="24"/>
  <c r="F984" i="24"/>
  <c r="F985" i="24"/>
  <c r="F981" i="24"/>
  <c r="F979" i="24"/>
  <c r="F980" i="24"/>
  <c r="F646" i="24"/>
  <c r="F645" i="24"/>
  <c r="F644" i="24"/>
  <c r="F643" i="24"/>
  <c r="F631" i="24"/>
  <c r="F630" i="24"/>
  <c r="F629" i="24"/>
  <c r="F628" i="24"/>
  <c r="O50" i="6"/>
  <c r="F976" i="24"/>
  <c r="F975" i="24"/>
  <c r="AL54" i="6"/>
  <c r="AG54" i="6"/>
  <c r="AH54" i="6"/>
  <c r="AI54" i="6"/>
  <c r="AJ54" i="6"/>
  <c r="AK54" i="6"/>
  <c r="AF54" i="6"/>
  <c r="AD54" i="6"/>
  <c r="F124" i="24"/>
  <c r="F73" i="24"/>
  <c r="F859" i="24"/>
  <c r="F858" i="24"/>
  <c r="F857" i="24"/>
  <c r="F856" i="24"/>
  <c r="F973" i="24"/>
  <c r="F972" i="24"/>
  <c r="F971" i="24"/>
  <c r="P78" i="6"/>
  <c r="Q78" i="6"/>
  <c r="R78" i="6"/>
  <c r="S78" i="6"/>
  <c r="T78" i="6"/>
  <c r="U78" i="6"/>
  <c r="V78" i="6"/>
  <c r="Q79" i="6"/>
  <c r="R79" i="6"/>
  <c r="S79" i="6"/>
  <c r="T79" i="6"/>
  <c r="U79" i="6"/>
  <c r="V79" i="6"/>
  <c r="W79" i="6"/>
  <c r="R80" i="6"/>
  <c r="S80" i="6"/>
  <c r="V80" i="6"/>
  <c r="R81" i="6"/>
  <c r="S81" i="6"/>
  <c r="V81" i="6"/>
  <c r="R77" i="6"/>
  <c r="S77" i="6"/>
  <c r="U77" i="6"/>
  <c r="V77" i="6"/>
  <c r="AG42" i="6"/>
  <c r="AH42" i="6"/>
  <c r="AI42" i="6"/>
  <c r="AJ42" i="6"/>
  <c r="AK42" i="6"/>
  <c r="AL42" i="6"/>
  <c r="AM42" i="6"/>
  <c r="AF42" i="6"/>
  <c r="U31" i="6"/>
  <c r="U50" i="6"/>
  <c r="M15" i="8"/>
  <c r="D23" i="9"/>
  <c r="M8" i="8"/>
  <c r="D24" i="9"/>
  <c r="M9" i="8"/>
  <c r="D25" i="9"/>
  <c r="M10" i="8"/>
  <c r="D26" i="9"/>
  <c r="M11" i="8"/>
  <c r="D27" i="9"/>
  <c r="M12" i="8"/>
  <c r="D28" i="9"/>
  <c r="M13" i="8"/>
  <c r="D29" i="9"/>
  <c r="M14" i="8"/>
  <c r="D22" i="9"/>
  <c r="M7" i="8"/>
  <c r="F963" i="24"/>
  <c r="F962" i="24"/>
  <c r="F961" i="24"/>
  <c r="F967" i="24"/>
  <c r="W59" i="6"/>
  <c r="W60" i="6"/>
  <c r="W62" i="6"/>
  <c r="W64" i="6"/>
  <c r="T62" i="6"/>
  <c r="T63" i="6"/>
  <c r="T64" i="6"/>
  <c r="P62" i="6"/>
  <c r="P63" i="6"/>
  <c r="P64" i="6"/>
  <c r="O64" i="6"/>
  <c r="O63" i="6"/>
  <c r="O62" i="6"/>
  <c r="O61" i="6"/>
  <c r="O60" i="6"/>
  <c r="O59" i="6"/>
  <c r="F954" i="24"/>
  <c r="F953" i="24"/>
  <c r="G18" i="1"/>
  <c r="G17" i="1"/>
  <c r="F330" i="24"/>
  <c r="F462" i="24"/>
  <c r="F461" i="24"/>
  <c r="T7" i="8"/>
  <c r="T8" i="8"/>
  <c r="T9" i="8"/>
  <c r="T10" i="8"/>
  <c r="T11" i="8"/>
  <c r="T12" i="8"/>
  <c r="T13" i="8"/>
  <c r="T14" i="8"/>
  <c r="T15" i="8"/>
  <c r="T16" i="8"/>
  <c r="T6" i="8"/>
  <c r="L22" i="10"/>
  <c r="L23" i="10"/>
  <c r="L24" i="10"/>
  <c r="L25" i="10"/>
  <c r="L26" i="10"/>
  <c r="L27" i="10"/>
  <c r="L28" i="10"/>
  <c r="L29" i="10"/>
  <c r="L30" i="10"/>
  <c r="L31" i="10"/>
  <c r="L21" i="10"/>
  <c r="E39" i="10"/>
  <c r="F39" i="10"/>
  <c r="G39" i="10"/>
  <c r="H39" i="10"/>
  <c r="I39" i="10"/>
  <c r="J39" i="10"/>
  <c r="D39" i="10"/>
  <c r="AA27" i="6"/>
  <c r="AA24" i="6"/>
  <c r="T90" i="6"/>
  <c r="T89" i="6"/>
  <c r="P7" i="8"/>
  <c r="P8" i="8"/>
  <c r="P9" i="8"/>
  <c r="P10" i="8"/>
  <c r="P11" i="8"/>
  <c r="P12" i="8"/>
  <c r="P13" i="8"/>
  <c r="P14" i="8"/>
  <c r="P15" i="8"/>
  <c r="P16" i="8"/>
  <c r="P6" i="8"/>
  <c r="F966" i="24"/>
  <c r="F968" i="24"/>
  <c r="K24" i="8"/>
  <c r="K25" i="8"/>
  <c r="K26" i="8"/>
  <c r="K27" i="8"/>
  <c r="K28" i="8"/>
  <c r="K29" i="8"/>
  <c r="K30" i="8"/>
  <c r="E39" i="14"/>
  <c r="F39" i="14"/>
  <c r="G39" i="14"/>
  <c r="H39" i="14"/>
  <c r="I39" i="14"/>
  <c r="J39" i="14"/>
  <c r="K39" i="14"/>
  <c r="D39" i="14"/>
  <c r="Y22" i="14"/>
  <c r="Y23" i="14"/>
  <c r="Y24" i="14"/>
  <c r="Y25" i="14"/>
  <c r="Y26" i="14"/>
  <c r="Y27" i="14"/>
  <c r="Y28" i="14"/>
  <c r="Y29" i="14"/>
  <c r="Y30" i="14"/>
  <c r="Y31" i="14"/>
  <c r="Y21" i="14"/>
  <c r="O6" i="8"/>
  <c r="I36" i="8"/>
  <c r="H36" i="8"/>
  <c r="G36" i="8"/>
  <c r="F36" i="8"/>
  <c r="E36" i="8"/>
  <c r="D36" i="8"/>
  <c r="C36" i="8"/>
  <c r="K34" i="8"/>
  <c r="K33" i="8"/>
  <c r="K32" i="8"/>
  <c r="K31" i="8"/>
  <c r="D18" i="8"/>
  <c r="E18" i="8"/>
  <c r="F18" i="8"/>
  <c r="G18" i="8"/>
  <c r="H18" i="8"/>
  <c r="I18" i="8"/>
  <c r="C18" i="8"/>
  <c r="K7" i="8"/>
  <c r="K8" i="8"/>
  <c r="K9" i="8"/>
  <c r="K10" i="8"/>
  <c r="K11" i="8"/>
  <c r="K12" i="8"/>
  <c r="K13" i="8"/>
  <c r="K14" i="8"/>
  <c r="K15" i="8"/>
  <c r="K16" i="8"/>
  <c r="K6" i="8"/>
  <c r="F328" i="24"/>
  <c r="F818" i="24"/>
  <c r="F808" i="24"/>
  <c r="F807" i="24"/>
  <c r="L21" i="14"/>
  <c r="L39" i="14"/>
  <c r="M21" i="14"/>
  <c r="M39" i="14"/>
  <c r="N21" i="14"/>
  <c r="N39" i="14"/>
  <c r="O21" i="14"/>
  <c r="O39" i="14"/>
  <c r="P21" i="14"/>
  <c r="P39" i="14"/>
  <c r="Q21" i="14"/>
  <c r="Q39" i="14"/>
  <c r="R21" i="14"/>
  <c r="R39" i="14"/>
  <c r="S21" i="14"/>
  <c r="S39" i="14"/>
  <c r="T21" i="14"/>
  <c r="T39" i="14"/>
  <c r="U21" i="14"/>
  <c r="U39" i="14"/>
  <c r="V21" i="14"/>
  <c r="V39" i="14"/>
  <c r="W21" i="14"/>
  <c r="W39" i="14"/>
  <c r="F821" i="24"/>
  <c r="F819" i="24"/>
  <c r="F817" i="24"/>
  <c r="F820" i="24"/>
  <c r="F822" i="24"/>
  <c r="F803" i="24"/>
  <c r="F798" i="24"/>
  <c r="F804" i="24"/>
  <c r="F799" i="24"/>
  <c r="F100" i="24"/>
  <c r="F49" i="24"/>
  <c r="F94" i="24"/>
  <c r="F683" i="24"/>
  <c r="F98" i="24"/>
  <c r="F47" i="24"/>
  <c r="F682" i="24"/>
  <c r="F97" i="24"/>
  <c r="F46" i="24"/>
  <c r="F944" i="24"/>
  <c r="F942" i="24"/>
  <c r="F941" i="24"/>
  <c r="F940" i="24"/>
  <c r="F938" i="24"/>
  <c r="F937" i="24"/>
  <c r="F936" i="24"/>
  <c r="U90" i="6"/>
  <c r="U89" i="6"/>
  <c r="F949" i="24"/>
  <c r="AE71" i="6"/>
  <c r="T80" i="6"/>
  <c r="AH68" i="6"/>
  <c r="F929" i="24"/>
  <c r="F930" i="24"/>
  <c r="F931" i="24"/>
  <c r="F932" i="24"/>
  <c r="F933" i="24"/>
  <c r="F928" i="24"/>
  <c r="W86" i="6"/>
  <c r="W87" i="6"/>
  <c r="W90" i="6"/>
  <c r="W89" i="6"/>
  <c r="P90" i="6"/>
  <c r="P89" i="6"/>
  <c r="P88" i="6"/>
  <c r="P86" i="6"/>
  <c r="AL51" i="6"/>
  <c r="AJ51" i="6"/>
  <c r="AI51" i="6"/>
  <c r="AH51" i="6"/>
  <c r="AG51" i="6"/>
  <c r="AF89" i="6"/>
  <c r="AA88" i="6"/>
  <c r="Q7" i="8"/>
  <c r="Q8" i="8"/>
  <c r="Q9" i="8"/>
  <c r="Q10" i="8"/>
  <c r="Q11" i="8"/>
  <c r="Q12" i="8"/>
  <c r="Q13" i="8"/>
  <c r="Q14" i="8"/>
  <c r="Q15" i="8"/>
  <c r="Q16" i="8"/>
  <c r="Q6" i="8"/>
  <c r="AA89" i="6"/>
  <c r="F733" i="24"/>
  <c r="W77" i="6"/>
  <c r="F950" i="24"/>
  <c r="AH86" i="6"/>
  <c r="AH89" i="6"/>
  <c r="F730" i="24"/>
  <c r="AH87" i="6"/>
  <c r="F734" i="24"/>
  <c r="AA86" i="6"/>
  <c r="F948" i="24"/>
  <c r="AC14" i="6"/>
  <c r="N7" i="8"/>
  <c r="N8" i="8"/>
  <c r="N9" i="8"/>
  <c r="N10" i="8"/>
  <c r="N11" i="8"/>
  <c r="N12" i="8"/>
  <c r="N13" i="8"/>
  <c r="N14" i="8"/>
  <c r="N15" i="8"/>
  <c r="N16" i="8"/>
  <c r="N6" i="8"/>
  <c r="AA90" i="6"/>
  <c r="AH90" i="6"/>
  <c r="F946" i="24"/>
  <c r="AM51" i="6"/>
  <c r="AK51" i="6"/>
  <c r="AF51" i="6"/>
  <c r="AC51" i="6"/>
  <c r="F945" i="24"/>
  <c r="AF90" i="6"/>
  <c r="L54" i="6"/>
  <c r="E54" i="6"/>
  <c r="AC13" i="6"/>
  <c r="AG44" i="6"/>
  <c r="AH44" i="6"/>
  <c r="AI44" i="6"/>
  <c r="AJ44" i="6"/>
  <c r="AK44" i="6"/>
  <c r="AL44" i="6"/>
  <c r="AG45" i="6"/>
  <c r="AH45" i="6"/>
  <c r="AI45" i="6"/>
  <c r="AJ45" i="6"/>
  <c r="AK45" i="6"/>
  <c r="AL45" i="6"/>
  <c r="AM45" i="6"/>
  <c r="AH46" i="6"/>
  <c r="AI46" i="6"/>
  <c r="AL46" i="6"/>
  <c r="AH48" i="6"/>
  <c r="AI48" i="6"/>
  <c r="AL48" i="6"/>
  <c r="AA69" i="6"/>
  <c r="AB69" i="6"/>
  <c r="AC69" i="6"/>
  <c r="AD69" i="6"/>
  <c r="AE69" i="6"/>
  <c r="AF69" i="6"/>
  <c r="AG69" i="6"/>
  <c r="AH69" i="6"/>
  <c r="AA70" i="6"/>
  <c r="P79" i="6"/>
  <c r="AB70" i="6"/>
  <c r="AC70" i="6"/>
  <c r="AD70" i="6"/>
  <c r="AE70" i="6"/>
  <c r="AF70" i="6"/>
  <c r="AG70" i="6"/>
  <c r="AH70" i="6"/>
  <c r="AA71" i="6"/>
  <c r="P80" i="6"/>
  <c r="AB71" i="6"/>
  <c r="Q80" i="6"/>
  <c r="AG46" i="6"/>
  <c r="AC71" i="6"/>
  <c r="AD71" i="6"/>
  <c r="AJ46" i="6"/>
  <c r="AF71" i="6"/>
  <c r="AG71" i="6"/>
  <c r="AH71" i="6"/>
  <c r="AA72" i="6"/>
  <c r="P81" i="6"/>
  <c r="AB72" i="6"/>
  <c r="Q81" i="6"/>
  <c r="AG48" i="6"/>
  <c r="AC72" i="6"/>
  <c r="AD72" i="6"/>
  <c r="AE72" i="6"/>
  <c r="AF72" i="6"/>
  <c r="AG72" i="6"/>
  <c r="AH72" i="6"/>
  <c r="AB68" i="6"/>
  <c r="Q77" i="6"/>
  <c r="AC68" i="6"/>
  <c r="AD68" i="6"/>
  <c r="AE68" i="6"/>
  <c r="T77" i="6"/>
  <c r="AF68" i="6"/>
  <c r="AG68" i="6"/>
  <c r="AA68" i="6"/>
  <c r="P77" i="6"/>
  <c r="T81" i="6"/>
  <c r="AJ48" i="6"/>
  <c r="W81" i="6"/>
  <c r="AM48" i="6"/>
  <c r="W80" i="6"/>
  <c r="AM46" i="6"/>
  <c r="W78" i="6"/>
  <c r="O78" i="6"/>
  <c r="U81" i="6"/>
  <c r="AK48" i="6"/>
  <c r="U80" i="6"/>
  <c r="AK46" i="6"/>
  <c r="AJ43" i="6"/>
  <c r="AL43" i="6"/>
  <c r="V82" i="6"/>
  <c r="AL50" i="6"/>
  <c r="AL55" i="6"/>
  <c r="R82" i="6"/>
  <c r="AH50" i="6"/>
  <c r="AH55" i="6"/>
  <c r="AH43" i="6"/>
  <c r="AF48" i="6"/>
  <c r="AF46" i="6"/>
  <c r="AF45" i="6"/>
  <c r="O79" i="6"/>
  <c r="S82" i="6"/>
  <c r="AI50" i="6"/>
  <c r="AI55" i="6"/>
  <c r="AI43" i="6"/>
  <c r="AF44" i="6"/>
  <c r="AF43" i="6"/>
  <c r="O77" i="6"/>
  <c r="P82" i="6"/>
  <c r="AF50" i="6"/>
  <c r="AF55" i="6"/>
  <c r="AM43" i="6"/>
  <c r="AK43" i="6"/>
  <c r="Q82" i="6"/>
  <c r="AG50" i="6"/>
  <c r="AG55" i="6"/>
  <c r="AG43" i="6"/>
  <c r="V45" i="6"/>
  <c r="V46" i="6"/>
  <c r="V49" i="6"/>
  <c r="V50" i="6"/>
  <c r="V16" i="6"/>
  <c r="V19" i="6"/>
  <c r="V22" i="6"/>
  <c r="V27" i="6"/>
  <c r="V31" i="6"/>
  <c r="V32" i="6"/>
  <c r="V36" i="6"/>
  <c r="V41" i="6"/>
  <c r="AD16" i="6"/>
  <c r="AA7" i="6"/>
  <c r="R9" i="6"/>
  <c r="G53" i="6"/>
  <c r="G9"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40" i="6"/>
  <c r="G41" i="6"/>
  <c r="G42" i="6"/>
  <c r="G43" i="6"/>
  <c r="G44" i="6"/>
  <c r="G45" i="6"/>
  <c r="G46" i="6"/>
  <c r="G47" i="6"/>
  <c r="G48" i="6"/>
  <c r="G49" i="6"/>
  <c r="G50" i="6"/>
  <c r="G51" i="6"/>
  <c r="G52" i="6"/>
  <c r="G7" i="6"/>
  <c r="G8" i="6"/>
  <c r="G10" i="6"/>
  <c r="S52" i="6"/>
  <c r="V52" i="6"/>
  <c r="S51" i="6"/>
  <c r="S48" i="6"/>
  <c r="S47" i="6"/>
  <c r="V47" i="6"/>
  <c r="S44" i="6"/>
  <c r="V44" i="6"/>
  <c r="S43" i="6"/>
  <c r="S42" i="6"/>
  <c r="V42" i="6"/>
  <c r="S38" i="6"/>
  <c r="S37" i="6"/>
  <c r="S35" i="6"/>
  <c r="V35" i="6"/>
  <c r="S34" i="6"/>
  <c r="S33" i="6"/>
  <c r="V33" i="6"/>
  <c r="S30" i="6"/>
  <c r="S29" i="6"/>
  <c r="S28" i="6"/>
  <c r="S20" i="6"/>
  <c r="S25" i="6"/>
  <c r="S24" i="6"/>
  <c r="S23" i="6"/>
  <c r="S17" i="6"/>
  <c r="S9" i="6"/>
  <c r="S10" i="6"/>
  <c r="S11" i="6"/>
  <c r="S13" i="6"/>
  <c r="S14" i="6"/>
  <c r="T82" i="6"/>
  <c r="AJ50" i="6"/>
  <c r="AJ55" i="6"/>
  <c r="O81" i="6"/>
  <c r="O80" i="6"/>
  <c r="W82" i="6"/>
  <c r="AM50" i="6"/>
  <c r="AM55" i="6"/>
  <c r="U82" i="6"/>
  <c r="AK50" i="6"/>
  <c r="AK55" i="6"/>
  <c r="AM44" i="6"/>
  <c r="T9" i="6"/>
  <c r="V34" i="6"/>
  <c r="V48" i="6"/>
  <c r="V51" i="6"/>
  <c r="V43" i="6"/>
  <c r="O9" i="6"/>
  <c r="O10" i="6"/>
  <c r="O11" i="6"/>
  <c r="O12" i="6"/>
  <c r="O13" i="6"/>
  <c r="O14" i="6"/>
  <c r="O15" i="6"/>
  <c r="O17" i="6"/>
  <c r="O18" i="6"/>
  <c r="O20" i="6"/>
  <c r="O21" i="6"/>
  <c r="O23" i="6"/>
  <c r="O24" i="6"/>
  <c r="O25" i="6"/>
  <c r="O26" i="6"/>
  <c r="O28" i="6"/>
  <c r="O29" i="6"/>
  <c r="O30" i="6"/>
  <c r="O33" i="6"/>
  <c r="O34" i="6"/>
  <c r="O35" i="6"/>
  <c r="O37" i="6"/>
  <c r="O38" i="6"/>
  <c r="O40" i="6"/>
  <c r="O42" i="6"/>
  <c r="O43" i="6"/>
  <c r="O44" i="6"/>
  <c r="O47" i="6"/>
  <c r="O48" i="6"/>
  <c r="O49" i="6"/>
  <c r="O51" i="6"/>
  <c r="O52" i="6"/>
  <c r="O53" i="6"/>
  <c r="R52" i="6"/>
  <c r="T52" i="6"/>
  <c r="R51" i="6"/>
  <c r="T51" i="6"/>
  <c r="R48" i="6"/>
  <c r="T48" i="6"/>
  <c r="R47" i="6"/>
  <c r="T47" i="6"/>
  <c r="R44" i="6"/>
  <c r="T44" i="6"/>
  <c r="R43" i="6"/>
  <c r="T43" i="6"/>
  <c r="R42" i="6"/>
  <c r="T42" i="6"/>
  <c r="S40" i="6"/>
  <c r="R40" i="6"/>
  <c r="R38" i="6"/>
  <c r="T38" i="6"/>
  <c r="R37" i="6"/>
  <c r="T37" i="6"/>
  <c r="R35" i="6"/>
  <c r="T35" i="6"/>
  <c r="R34" i="6"/>
  <c r="T34" i="6"/>
  <c r="R33" i="6"/>
  <c r="T33" i="6"/>
  <c r="R30" i="6"/>
  <c r="T30" i="6"/>
  <c r="R29" i="6"/>
  <c r="T29" i="6"/>
  <c r="R28" i="6"/>
  <c r="T28" i="6"/>
  <c r="S26" i="6"/>
  <c r="R26" i="6"/>
  <c r="R25" i="6"/>
  <c r="T25" i="6"/>
  <c r="R24" i="6"/>
  <c r="T24" i="6"/>
  <c r="R23" i="6"/>
  <c r="T23" i="6"/>
  <c r="S21" i="6"/>
  <c r="R21" i="6"/>
  <c r="R20" i="6"/>
  <c r="T20" i="6"/>
  <c r="S18" i="6"/>
  <c r="R18" i="6"/>
  <c r="R17" i="6"/>
  <c r="T17" i="6"/>
  <c r="S15" i="6"/>
  <c r="R15" i="6"/>
  <c r="R14" i="6"/>
  <c r="T14" i="6"/>
  <c r="R13" i="6"/>
  <c r="T13" i="6"/>
  <c r="R12" i="6"/>
  <c r="T12" i="6"/>
  <c r="R11" i="6"/>
  <c r="T11" i="6"/>
  <c r="R10" i="6"/>
  <c r="T10" i="6"/>
  <c r="AC24" i="6"/>
  <c r="AC25" i="6"/>
  <c r="AC26" i="6"/>
  <c r="AC27" i="6"/>
  <c r="AA28" i="6"/>
  <c r="AC28" i="6"/>
  <c r="AA29" i="6"/>
  <c r="AC29" i="6"/>
  <c r="AA30" i="6"/>
  <c r="AA31" i="6"/>
  <c r="AC35" i="6"/>
  <c r="AA32" i="6"/>
  <c r="AA33" i="6"/>
  <c r="AC33" i="6"/>
  <c r="AA23" i="6"/>
  <c r="AA8" i="6"/>
  <c r="AA9" i="6"/>
  <c r="AA10" i="6"/>
  <c r="AA11" i="6"/>
  <c r="AA12" i="6"/>
  <c r="AA13" i="6"/>
  <c r="AA14" i="6"/>
  <c r="AA15" i="6"/>
  <c r="AA16" i="6"/>
  <c r="AE16" i="6"/>
  <c r="AF16" i="6"/>
  <c r="H2" i="36"/>
  <c r="U52" i="6"/>
  <c r="U43" i="6"/>
  <c r="U34" i="6"/>
  <c r="U26" i="6"/>
  <c r="U18" i="6"/>
  <c r="U10" i="6"/>
  <c r="U51" i="6"/>
  <c r="O41" i="6"/>
  <c r="U42" i="6"/>
  <c r="U37" i="6"/>
  <c r="U29" i="6"/>
  <c r="U25" i="6"/>
  <c r="U21" i="6"/>
  <c r="O16" i="6"/>
  <c r="U17" i="6"/>
  <c r="U13" i="6"/>
  <c r="U49" i="6"/>
  <c r="U28" i="6"/>
  <c r="O27" i="6"/>
  <c r="U24" i="6"/>
  <c r="O19" i="6"/>
  <c r="U20" i="6"/>
  <c r="U12" i="6"/>
  <c r="U47" i="6"/>
  <c r="U38" i="6"/>
  <c r="U30" i="6"/>
  <c r="U14" i="6"/>
  <c r="O32" i="6"/>
  <c r="U33" i="6"/>
  <c r="U9" i="6"/>
  <c r="O8" i="6"/>
  <c r="U53" i="6"/>
  <c r="U48" i="6"/>
  <c r="U44" i="6"/>
  <c r="U40" i="6"/>
  <c r="U35" i="6"/>
  <c r="U23" i="6"/>
  <c r="O22" i="6"/>
  <c r="U15" i="6"/>
  <c r="U11" i="6"/>
  <c r="G134" i="6"/>
  <c r="G133" i="6"/>
  <c r="P17" i="6"/>
  <c r="O43" i="8"/>
  <c r="O44" i="8"/>
  <c r="O47" i="8"/>
  <c r="O46" i="8"/>
  <c r="O42" i="8"/>
  <c r="O45" i="8"/>
  <c r="AO52" i="6"/>
  <c r="AA43" i="6"/>
  <c r="F919" i="24"/>
  <c r="AA46" i="6"/>
  <c r="F922" i="24"/>
  <c r="AA45" i="6"/>
  <c r="F921" i="24"/>
  <c r="AA48" i="6"/>
  <c r="F924" i="24"/>
  <c r="AA44" i="6"/>
  <c r="F920" i="24"/>
  <c r="AA47" i="6"/>
  <c r="F923" i="24"/>
  <c r="AA49" i="6"/>
  <c r="AD49" i="6"/>
  <c r="F925" i="24"/>
  <c r="O54" i="6"/>
  <c r="W9" i="6"/>
  <c r="V9" i="6"/>
  <c r="T15" i="6"/>
  <c r="T18" i="6"/>
  <c r="T26" i="6"/>
  <c r="T40" i="6"/>
  <c r="T21" i="6"/>
  <c r="P53" i="6"/>
  <c r="Q53" i="6"/>
  <c r="Q51" i="6"/>
  <c r="P51" i="6"/>
  <c r="Q48" i="6"/>
  <c r="P48" i="6"/>
  <c r="Q44" i="6"/>
  <c r="Q42" i="6"/>
  <c r="P40" i="6"/>
  <c r="Q40" i="6"/>
  <c r="P37" i="6"/>
  <c r="Q37" i="6"/>
  <c r="Q35" i="6"/>
  <c r="Q33" i="6"/>
  <c r="P29" i="6"/>
  <c r="Q29" i="6"/>
  <c r="P25" i="6"/>
  <c r="Q25" i="6"/>
  <c r="P23" i="6"/>
  <c r="Q23" i="6"/>
  <c r="P21" i="6"/>
  <c r="Q21" i="6"/>
  <c r="Q15" i="6"/>
  <c r="P15" i="6"/>
  <c r="Q13" i="6"/>
  <c r="P13" i="6"/>
  <c r="Q11" i="6"/>
  <c r="P11" i="6"/>
  <c r="Q9" i="6"/>
  <c r="P9" i="6"/>
  <c r="P52" i="6"/>
  <c r="Q52" i="6"/>
  <c r="P49" i="6"/>
  <c r="Q49" i="6"/>
  <c r="P47" i="6"/>
  <c r="Q47" i="6"/>
  <c r="Q43" i="6"/>
  <c r="Q38" i="6"/>
  <c r="P38" i="6"/>
  <c r="Q34" i="6"/>
  <c r="P30" i="6"/>
  <c r="Q30" i="6"/>
  <c r="P28" i="6"/>
  <c r="Q28" i="6"/>
  <c r="P26" i="6"/>
  <c r="Q26" i="6"/>
  <c r="P24" i="6"/>
  <c r="Q24" i="6"/>
  <c r="P20" i="6"/>
  <c r="Q20" i="6"/>
  <c r="P18" i="6"/>
  <c r="Q18" i="6"/>
  <c r="P14" i="6"/>
  <c r="Q14" i="6"/>
  <c r="P12" i="6"/>
  <c r="Q12" i="6"/>
  <c r="P10" i="6"/>
  <c r="Q10" i="6"/>
  <c r="Q17" i="6"/>
  <c r="AC34" i="6"/>
  <c r="F208" i="24"/>
  <c r="F206" i="24"/>
  <c r="F201" i="24"/>
  <c r="U54" i="6"/>
  <c r="AB13" i="6"/>
  <c r="AD13" i="6"/>
  <c r="AA51" i="6"/>
  <c r="O49" i="8"/>
  <c r="AA50" i="6"/>
  <c r="AA52" i="6"/>
  <c r="AA53" i="6"/>
  <c r="N48" i="8"/>
  <c r="M48" i="8"/>
  <c r="W10" i="6"/>
  <c r="W11" i="6"/>
  <c r="V11" i="6"/>
  <c r="W12" i="6"/>
  <c r="V12" i="6"/>
  <c r="W13" i="6"/>
  <c r="V13" i="6"/>
  <c r="W14" i="6"/>
  <c r="V14" i="6"/>
  <c r="W15" i="6"/>
  <c r="V15" i="6"/>
  <c r="W17" i="6"/>
  <c r="W18" i="6"/>
  <c r="V18" i="6"/>
  <c r="W20" i="6"/>
  <c r="W21" i="6"/>
  <c r="V21" i="6"/>
  <c r="W23" i="6"/>
  <c r="W24" i="6"/>
  <c r="V24" i="6"/>
  <c r="W25" i="6"/>
  <c r="V25" i="6"/>
  <c r="W26" i="6"/>
  <c r="V26" i="6"/>
  <c r="W28" i="6"/>
  <c r="W29" i="6"/>
  <c r="V29" i="6"/>
  <c r="W30" i="6"/>
  <c r="W37" i="6"/>
  <c r="W38" i="6"/>
  <c r="V38" i="6"/>
  <c r="W40" i="6"/>
  <c r="V40" i="6"/>
  <c r="W54" i="6"/>
  <c r="AB12" i="6"/>
  <c r="V37" i="6"/>
  <c r="AB11" i="6"/>
  <c r="AD11" i="6"/>
  <c r="V30" i="6"/>
  <c r="AB47" i="6"/>
  <c r="AB9" i="6"/>
  <c r="V20" i="6"/>
  <c r="V10" i="6"/>
  <c r="AB7" i="6"/>
  <c r="AB15" i="6"/>
  <c r="AD15" i="6"/>
  <c r="V28" i="6"/>
  <c r="AB10" i="6"/>
  <c r="V23" i="6"/>
  <c r="AB8" i="6"/>
  <c r="V17" i="6"/>
  <c r="Z70" i="6"/>
  <c r="AC9" i="6"/>
  <c r="AB73" i="6"/>
  <c r="Z68" i="6"/>
  <c r="AC7" i="6"/>
  <c r="Z69" i="6"/>
  <c r="AC8" i="6"/>
  <c r="Z72" i="6"/>
  <c r="AC12" i="6"/>
  <c r="AE73" i="6"/>
  <c r="AC45" i="6"/>
  <c r="AD45" i="6"/>
  <c r="AF73" i="6"/>
  <c r="AA73" i="6"/>
  <c r="AH73" i="6"/>
  <c r="AD73" i="6"/>
  <c r="AG73" i="6"/>
  <c r="AC73" i="6"/>
  <c r="AC44" i="6"/>
  <c r="AD44" i="6"/>
  <c r="Z71" i="6"/>
  <c r="AC10" i="6"/>
  <c r="AC43" i="6"/>
  <c r="AC48" i="6"/>
  <c r="AD48" i="6"/>
  <c r="AC46" i="6"/>
  <c r="AD46" i="6"/>
  <c r="K18" i="6"/>
  <c r="AE11" i="6"/>
  <c r="AF11" i="6"/>
  <c r="N46" i="8"/>
  <c r="M46" i="8"/>
  <c r="AE15" i="6"/>
  <c r="AF15" i="6"/>
  <c r="M50" i="8"/>
  <c r="N50" i="8"/>
  <c r="AD12" i="6"/>
  <c r="V54" i="6"/>
  <c r="AB50" i="6"/>
  <c r="AD47" i="6"/>
  <c r="AC50" i="6"/>
  <c r="AC53" i="6"/>
  <c r="AD43" i="6"/>
  <c r="AD10" i="6"/>
  <c r="AD8" i="6"/>
  <c r="AD9" i="6"/>
  <c r="AD7" i="6"/>
  <c r="Z73" i="6"/>
  <c r="F722" i="24"/>
  <c r="F671" i="24"/>
  <c r="F86" i="24"/>
  <c r="F35" i="24"/>
  <c r="AE9" i="6"/>
  <c r="AF9" i="6"/>
  <c r="N44" i="8"/>
  <c r="M44" i="8"/>
  <c r="AE12" i="6"/>
  <c r="AF12" i="6"/>
  <c r="N47" i="8"/>
  <c r="M47" i="8"/>
  <c r="AE8" i="6"/>
  <c r="AF8" i="6"/>
  <c r="N43" i="8"/>
  <c r="M43" i="8"/>
  <c r="AE7" i="6"/>
  <c r="AF7" i="6"/>
  <c r="N42" i="8"/>
  <c r="M42" i="8"/>
  <c r="AE10" i="6"/>
  <c r="AF10" i="6"/>
  <c r="N45" i="8"/>
  <c r="M45" i="8"/>
  <c r="AB51" i="6"/>
  <c r="AB14" i="6"/>
  <c r="AD14" i="6"/>
  <c r="AD50" i="6"/>
  <c r="AB52" i="6"/>
  <c r="AD52" i="6"/>
  <c r="AQ52" i="6"/>
  <c r="F50" i="36"/>
  <c r="F48" i="36"/>
  <c r="F47" i="36"/>
  <c r="F45" i="36"/>
  <c r="F43" i="36"/>
  <c r="F42" i="36"/>
  <c r="E42" i="36"/>
  <c r="N49" i="8"/>
  <c r="M49" i="8"/>
  <c r="AB53" i="6"/>
  <c r="AD53" i="6"/>
  <c r="E43" i="36"/>
  <c r="E47" i="36"/>
  <c r="E45" i="36"/>
  <c r="E53" i="36"/>
  <c r="F33" i="36"/>
  <c r="F34" i="36"/>
  <c r="O42" i="36"/>
  <c r="F29" i="36"/>
  <c r="E29" i="36"/>
  <c r="E26" i="36"/>
  <c r="E25" i="36"/>
  <c r="F18" i="36"/>
  <c r="F17" i="36"/>
  <c r="E18" i="36"/>
  <c r="E17" i="36"/>
  <c r="H97" i="36"/>
  <c r="F97" i="36"/>
  <c r="E97" i="36"/>
  <c r="F40" i="36"/>
  <c r="E40" i="36"/>
  <c r="F26" i="36"/>
  <c r="F20" i="36"/>
  <c r="E20" i="36"/>
  <c r="F15" i="36"/>
  <c r="F9" i="36"/>
  <c r="E15" i="36"/>
  <c r="E9" i="36"/>
  <c r="V53" i="36"/>
  <c r="O53" i="36"/>
  <c r="R53" i="36"/>
  <c r="V52" i="36"/>
  <c r="O52" i="36"/>
  <c r="R52" i="36"/>
  <c r="V51" i="36"/>
  <c r="O51" i="36"/>
  <c r="R51" i="36"/>
  <c r="V49" i="36"/>
  <c r="O49" i="36"/>
  <c r="R49" i="36"/>
  <c r="V48" i="36"/>
  <c r="O48" i="36"/>
  <c r="R48" i="36"/>
  <c r="V47" i="36"/>
  <c r="O47" i="36"/>
  <c r="R47" i="36"/>
  <c r="V45" i="36"/>
  <c r="O45" i="36"/>
  <c r="R45" i="36"/>
  <c r="V44" i="36"/>
  <c r="P44" i="36"/>
  <c r="R44" i="36"/>
  <c r="O44" i="36"/>
  <c r="V43" i="36"/>
  <c r="P43" i="36"/>
  <c r="R43" i="36"/>
  <c r="O43" i="36"/>
  <c r="V42" i="36"/>
  <c r="P42" i="36"/>
  <c r="R42" i="36"/>
  <c r="V41" i="36"/>
  <c r="O41" i="36"/>
  <c r="R41" i="36"/>
  <c r="V40" i="36"/>
  <c r="V38" i="36"/>
  <c r="O38" i="36"/>
  <c r="R38" i="36"/>
  <c r="V37" i="36"/>
  <c r="O37" i="36"/>
  <c r="R37" i="36"/>
  <c r="V36" i="36"/>
  <c r="V35" i="36"/>
  <c r="P35" i="36"/>
  <c r="R35" i="36"/>
  <c r="O35" i="36"/>
  <c r="V34" i="36"/>
  <c r="P34" i="36"/>
  <c r="R34" i="36"/>
  <c r="V33" i="36"/>
  <c r="P33" i="36"/>
  <c r="R33" i="36"/>
  <c r="V32" i="36"/>
  <c r="O32" i="36"/>
  <c r="R32" i="36"/>
  <c r="V31" i="36"/>
  <c r="V30" i="36"/>
  <c r="O30" i="36"/>
  <c r="R30" i="36"/>
  <c r="V29" i="36"/>
  <c r="V28" i="36"/>
  <c r="O28" i="36"/>
  <c r="R28" i="36"/>
  <c r="V27" i="36"/>
  <c r="O27" i="36"/>
  <c r="R27" i="36"/>
  <c r="V26" i="36"/>
  <c r="V25" i="36"/>
  <c r="V24" i="36"/>
  <c r="O24" i="36"/>
  <c r="R24" i="36"/>
  <c r="V23" i="36"/>
  <c r="O23" i="36"/>
  <c r="R23" i="36"/>
  <c r="V22" i="36"/>
  <c r="O22" i="36"/>
  <c r="R22" i="36"/>
  <c r="V21" i="36"/>
  <c r="V20" i="36"/>
  <c r="V19" i="36"/>
  <c r="O19" i="36"/>
  <c r="R19" i="36"/>
  <c r="V17" i="36"/>
  <c r="V15" i="36"/>
  <c r="V14" i="36"/>
  <c r="V13" i="36"/>
  <c r="O13" i="36"/>
  <c r="R13" i="36"/>
  <c r="V12" i="36"/>
  <c r="O12" i="36"/>
  <c r="R12" i="36"/>
  <c r="V11" i="36"/>
  <c r="O11" i="36"/>
  <c r="R11" i="36"/>
  <c r="V10" i="36"/>
  <c r="O10" i="36"/>
  <c r="R10" i="36"/>
  <c r="V9" i="36"/>
  <c r="V8" i="36"/>
  <c r="O8" i="36"/>
  <c r="R8" i="36"/>
  <c r="V7" i="36"/>
  <c r="O7" i="36"/>
  <c r="R7" i="36"/>
  <c r="G133" i="36"/>
  <c r="G134" i="36"/>
  <c r="O29" i="36"/>
  <c r="R29" i="36"/>
  <c r="O26" i="36"/>
  <c r="R26" i="36"/>
  <c r="F14" i="36"/>
  <c r="O34" i="36"/>
  <c r="O33" i="36"/>
  <c r="F31" i="36"/>
  <c r="O31" i="36"/>
  <c r="R31" i="36"/>
  <c r="O36" i="36"/>
  <c r="R36" i="36"/>
  <c r="F25" i="36"/>
  <c r="O25" i="36"/>
  <c r="R25" i="36"/>
  <c r="E14" i="36"/>
  <c r="O20" i="36"/>
  <c r="R20" i="36"/>
  <c r="O9" i="36"/>
  <c r="R9" i="36"/>
  <c r="O17" i="36"/>
  <c r="R17" i="36"/>
  <c r="O21" i="36"/>
  <c r="R21" i="36"/>
  <c r="O40" i="36"/>
  <c r="R40" i="36"/>
  <c r="O15" i="36"/>
  <c r="R15" i="36"/>
  <c r="O14" i="36"/>
  <c r="R14" i="36"/>
  <c r="D328" i="1"/>
  <c r="F318" i="24"/>
  <c r="F760" i="24"/>
  <c r="F759" i="24"/>
  <c r="F758" i="24"/>
  <c r="F9" i="24"/>
  <c r="F8" i="24"/>
  <c r="F7" i="24"/>
  <c r="F911" i="24"/>
  <c r="F910" i="24"/>
  <c r="F906" i="24"/>
  <c r="F905" i="24"/>
  <c r="F901" i="24"/>
  <c r="F900" i="24"/>
  <c r="F896" i="24"/>
  <c r="F895" i="24"/>
  <c r="F889" i="24"/>
  <c r="F890" i="24"/>
  <c r="F888" i="24"/>
  <c r="F883" i="24"/>
  <c r="F884" i="24"/>
  <c r="F885" i="24"/>
  <c r="F882" i="24"/>
  <c r="F879" i="24"/>
  <c r="F878" i="24"/>
  <c r="F868" i="24"/>
  <c r="F869" i="24"/>
  <c r="F867" i="24"/>
  <c r="F852" i="24"/>
  <c r="F853" i="24"/>
  <c r="F851" i="24"/>
  <c r="F815" i="24"/>
  <c r="F814" i="24"/>
  <c r="F812" i="24"/>
  <c r="F811" i="24"/>
  <c r="F802" i="24"/>
  <c r="F801" i="24"/>
  <c r="F797" i="24"/>
  <c r="F796" i="24"/>
  <c r="F785" i="24"/>
  <c r="F792" i="24"/>
  <c r="F764" i="24"/>
  <c r="F763" i="24"/>
  <c r="F765" i="24"/>
  <c r="F757" i="24"/>
  <c r="F756" i="24"/>
  <c r="F755" i="24"/>
  <c r="F754" i="24"/>
  <c r="F753" i="24"/>
  <c r="F751" i="24"/>
  <c r="F750" i="24"/>
  <c r="F749" i="24"/>
  <c r="F747" i="24"/>
  <c r="F746" i="24"/>
  <c r="F745" i="24"/>
  <c r="F742" i="24"/>
  <c r="F743" i="24"/>
  <c r="F741" i="24"/>
  <c r="F739" i="24"/>
  <c r="F738" i="24"/>
  <c r="F736" i="24"/>
  <c r="F727" i="24"/>
  <c r="F726" i="24"/>
  <c r="F725" i="24"/>
  <c r="F721" i="24"/>
  <c r="F720" i="24"/>
  <c r="F719" i="24"/>
  <c r="F718" i="24"/>
  <c r="F717" i="24"/>
  <c r="F716" i="24"/>
  <c r="F715" i="24"/>
  <c r="F714" i="24"/>
  <c r="F709" i="24"/>
  <c r="F708" i="24"/>
  <c r="F707" i="24"/>
  <c r="F789" i="24"/>
  <c r="F787" i="24"/>
  <c r="F793" i="24"/>
  <c r="F788" i="24"/>
  <c r="F790" i="24"/>
  <c r="F791" i="24"/>
  <c r="F706" i="24"/>
  <c r="F705" i="24"/>
  <c r="F703" i="24"/>
  <c r="F702" i="24"/>
  <c r="F699" i="24"/>
  <c r="F700" i="24"/>
  <c r="F698" i="24"/>
  <c r="F696" i="24"/>
  <c r="F695" i="24"/>
  <c r="F694" i="24"/>
  <c r="F691" i="24"/>
  <c r="F692" i="24"/>
  <c r="F690" i="24"/>
  <c r="F688" i="24"/>
  <c r="F687" i="24"/>
  <c r="F686" i="24"/>
  <c r="F685" i="24"/>
  <c r="F654" i="24"/>
  <c r="F639" i="24"/>
  <c r="F635" i="24"/>
  <c r="F634" i="24"/>
  <c r="F627" i="24"/>
  <c r="F622" i="24"/>
  <c r="F623" i="24"/>
  <c r="F624" i="24"/>
  <c r="F423" i="24"/>
  <c r="K9" i="6"/>
  <c r="K10" i="6"/>
  <c r="K11" i="6"/>
  <c r="K12" i="6"/>
  <c r="K13" i="6"/>
  <c r="K17" i="6"/>
  <c r="K14" i="6"/>
  <c r="K15" i="6"/>
  <c r="K20" i="6"/>
  <c r="K21" i="6"/>
  <c r="K23" i="6"/>
  <c r="K24" i="6"/>
  <c r="K25" i="6"/>
  <c r="K26" i="6"/>
  <c r="K28" i="6"/>
  <c r="K29" i="6"/>
  <c r="K30" i="6"/>
  <c r="K33" i="6"/>
  <c r="K34" i="6"/>
  <c r="K35" i="6"/>
  <c r="K37" i="6"/>
  <c r="K38" i="6"/>
  <c r="K40" i="6"/>
  <c r="K42" i="6"/>
  <c r="K43" i="6"/>
  <c r="K44" i="6"/>
  <c r="K47" i="6"/>
  <c r="K48" i="6"/>
  <c r="K49" i="6"/>
  <c r="K51" i="6"/>
  <c r="K52" i="6"/>
  <c r="K53" i="6"/>
  <c r="P42" i="6"/>
  <c r="P44" i="6"/>
  <c r="P35" i="6"/>
  <c r="P43" i="6"/>
  <c r="P33" i="6"/>
  <c r="P34" i="6"/>
  <c r="F679" i="24"/>
  <c r="F676" i="24"/>
  <c r="F675" i="24"/>
  <c r="F674" i="24"/>
  <c r="F670" i="24"/>
  <c r="F669" i="24"/>
  <c r="F668" i="24"/>
  <c r="F667" i="24"/>
  <c r="F666" i="24"/>
  <c r="F665" i="24"/>
  <c r="F664" i="24"/>
  <c r="F663" i="24"/>
  <c r="D31" i="9"/>
  <c r="M16" i="8"/>
  <c r="E22" i="9"/>
  <c r="E29" i="9"/>
  <c r="E25" i="9"/>
  <c r="E23" i="9"/>
  <c r="E31" i="9"/>
  <c r="F28" i="9"/>
  <c r="E26" i="9"/>
  <c r="E24" i="9"/>
  <c r="E27" i="9"/>
  <c r="D21" i="9"/>
  <c r="M6" i="8"/>
  <c r="F447" i="24"/>
  <c r="F463" i="24"/>
  <c r="F464" i="24"/>
  <c r="F460" i="24"/>
  <c r="F459" i="24"/>
  <c r="F458" i="24"/>
  <c r="F455" i="24"/>
  <c r="F454" i="24"/>
  <c r="F453" i="24"/>
  <c r="F452" i="24"/>
  <c r="F450" i="24"/>
  <c r="F451" i="24"/>
  <c r="F442" i="24"/>
  <c r="F449" i="24"/>
  <c r="F436" i="24"/>
  <c r="F435" i="24"/>
  <c r="F434" i="24"/>
  <c r="F433" i="24"/>
  <c r="F432" i="24"/>
  <c r="F431" i="24"/>
  <c r="F429" i="24"/>
  <c r="F428" i="24"/>
  <c r="F427" i="24"/>
  <c r="F426" i="24"/>
  <c r="F425" i="24"/>
  <c r="F424" i="24"/>
  <c r="F416" i="24"/>
  <c r="F408" i="24"/>
  <c r="F382" i="24"/>
  <c r="F378" i="24"/>
  <c r="F377" i="24"/>
  <c r="F376" i="24"/>
  <c r="F364" i="24"/>
  <c r="F363" i="24"/>
  <c r="F358" i="24"/>
  <c r="F357" i="24"/>
  <c r="F354" i="24"/>
  <c r="F353" i="24"/>
  <c r="F350" i="24"/>
  <c r="F349" i="24"/>
  <c r="F346" i="24"/>
  <c r="F345" i="24"/>
  <c r="F342" i="24"/>
  <c r="F341" i="24"/>
  <c r="F338" i="24"/>
  <c r="F337" i="24"/>
  <c r="F329" i="24"/>
  <c r="F327" i="24"/>
  <c r="F320" i="24"/>
  <c r="F319" i="24"/>
  <c r="F315" i="24"/>
  <c r="F314" i="24"/>
  <c r="F313" i="24"/>
  <c r="F312" i="24"/>
  <c r="F311" i="24"/>
  <c r="F310" i="24"/>
  <c r="F308" i="24"/>
  <c r="F306" i="24"/>
  <c r="F305" i="24"/>
  <c r="F303" i="24"/>
  <c r="F302" i="24"/>
  <c r="F301" i="24"/>
  <c r="F300" i="24"/>
  <c r="F299" i="24"/>
  <c r="F298" i="24"/>
  <c r="F296" i="24"/>
  <c r="F294" i="24"/>
  <c r="F293" i="24"/>
  <c r="F221" i="24"/>
  <c r="F220" i="24"/>
  <c r="F219" i="24"/>
  <c r="F218" i="24"/>
  <c r="F217" i="24"/>
  <c r="F215" i="24"/>
  <c r="F213" i="24"/>
  <c r="F212" i="24"/>
  <c r="F847" i="24"/>
  <c r="F846" i="24"/>
  <c r="F210" i="24"/>
  <c r="F845" i="24"/>
  <c r="F209" i="24"/>
  <c r="F843" i="24"/>
  <c r="F207" i="24"/>
  <c r="F841" i="24"/>
  <c r="F840" i="24"/>
  <c r="F204" i="24"/>
  <c r="F839" i="24"/>
  <c r="F838" i="24"/>
  <c r="F202" i="24"/>
  <c r="F835" i="24"/>
  <c r="F834" i="24"/>
  <c r="F833" i="24"/>
  <c r="F832" i="24"/>
  <c r="F831" i="24"/>
  <c r="F829" i="24"/>
  <c r="F827" i="24"/>
  <c r="F826" i="24"/>
  <c r="F188" i="24"/>
  <c r="F187" i="24"/>
  <c r="F186" i="24"/>
  <c r="F181" i="24"/>
  <c r="F184" i="24"/>
  <c r="F182" i="24"/>
  <c r="F180" i="24"/>
  <c r="F179" i="24"/>
  <c r="F177" i="24"/>
  <c r="F176" i="24"/>
  <c r="F175" i="24"/>
  <c r="F174" i="24"/>
  <c r="F173" i="24"/>
  <c r="F171" i="24"/>
  <c r="F169" i="24"/>
  <c r="F168" i="24"/>
  <c r="F146" i="24"/>
  <c r="F445" i="24"/>
  <c r="F440" i="24"/>
  <c r="F444" i="24"/>
  <c r="F339" i="24"/>
  <c r="F355" i="24"/>
  <c r="F443" i="24"/>
  <c r="F441" i="24"/>
  <c r="F446" i="24"/>
  <c r="F343" i="24"/>
  <c r="F347" i="24"/>
  <c r="F351" i="24"/>
  <c r="F166" i="24"/>
  <c r="F165" i="24"/>
  <c r="F164" i="24"/>
  <c r="F163" i="24"/>
  <c r="F162" i="24"/>
  <c r="F160" i="24"/>
  <c r="F158" i="24"/>
  <c r="F157" i="24"/>
  <c r="F155" i="24"/>
  <c r="F154" i="24"/>
  <c r="F153" i="24"/>
  <c r="F152" i="24"/>
  <c r="F151" i="24"/>
  <c r="F149" i="24"/>
  <c r="F147" i="24"/>
  <c r="F137" i="24"/>
  <c r="F138" i="24"/>
  <c r="F139" i="24"/>
  <c r="F140" i="24"/>
  <c r="F141" i="24"/>
  <c r="F136" i="24"/>
  <c r="F133" i="24"/>
  <c r="F132" i="24"/>
  <c r="F131" i="24"/>
  <c r="F130" i="24"/>
  <c r="F123" i="24"/>
  <c r="F122" i="24"/>
  <c r="F121" i="24"/>
  <c r="F120" i="24"/>
  <c r="F118" i="24"/>
  <c r="F119" i="24"/>
  <c r="F117" i="24"/>
  <c r="F114" i="24"/>
  <c r="F115" i="24"/>
  <c r="F113" i="24"/>
  <c r="F111" i="24"/>
  <c r="F110" i="24"/>
  <c r="F109" i="24"/>
  <c r="F106" i="24"/>
  <c r="F107" i="24"/>
  <c r="F105" i="24"/>
  <c r="F103" i="24"/>
  <c r="F102" i="24"/>
  <c r="F91" i="24"/>
  <c r="F90" i="24"/>
  <c r="F89" i="24"/>
  <c r="F85" i="24"/>
  <c r="F84" i="24"/>
  <c r="F83" i="24"/>
  <c r="F82" i="24"/>
  <c r="F81" i="24"/>
  <c r="F80" i="24"/>
  <c r="F79" i="24"/>
  <c r="F78" i="24"/>
  <c r="F72" i="24"/>
  <c r="F71" i="24"/>
  <c r="F69" i="24"/>
  <c r="F70" i="24"/>
  <c r="F67" i="24"/>
  <c r="F68" i="24"/>
  <c r="F66" i="24"/>
  <c r="F63" i="24"/>
  <c r="F64" i="24"/>
  <c r="F62" i="24"/>
  <c r="F60" i="24"/>
  <c r="F59" i="24"/>
  <c r="F58" i="24"/>
  <c r="F55" i="24"/>
  <c r="F56" i="24"/>
  <c r="F54" i="24"/>
  <c r="F52" i="24"/>
  <c r="F51" i="24"/>
  <c r="F43" i="24"/>
  <c r="F39" i="24"/>
  <c r="F40" i="24"/>
  <c r="F38" i="24"/>
  <c r="F34" i="24"/>
  <c r="F33" i="24"/>
  <c r="F32" i="24"/>
  <c r="F31" i="24"/>
  <c r="F30" i="24"/>
  <c r="F29" i="24"/>
  <c r="F28" i="24"/>
  <c r="F27" i="24"/>
  <c r="F15" i="24"/>
  <c r="F16" i="24"/>
  <c r="F17" i="24"/>
  <c r="F18" i="24"/>
  <c r="F14" i="24"/>
  <c r="F11" i="24"/>
  <c r="F10" i="24"/>
  <c r="O19" i="12"/>
  <c r="O82" i="6"/>
</calcChain>
</file>

<file path=xl/comments1.xml><?xml version="1.0" encoding="utf-8"?>
<comments xmlns="http://schemas.openxmlformats.org/spreadsheetml/2006/main">
  <authors>
    <author>Wouter van Lelyveld</author>
  </authors>
  <commentList>
    <comment ref="C13" authorId="0">
      <text>
        <r>
          <rPr>
            <b/>
            <sz val="9"/>
            <color indexed="81"/>
            <rFont val="Tahoma"/>
            <family val="2"/>
          </rPr>
          <t>Wouter van Lelyveld:</t>
        </r>
        <r>
          <rPr>
            <sz val="9"/>
            <color indexed="81"/>
            <rFont val="Tahoma"/>
            <family val="2"/>
          </rPr>
          <t xml:space="preserve">
For what exactly?</t>
        </r>
      </text>
    </comment>
  </commentList>
</comments>
</file>

<file path=xl/comments2.xml><?xml version="1.0" encoding="utf-8"?>
<comments xmlns="http://schemas.openxmlformats.org/spreadsheetml/2006/main">
  <authors>
    <author>Mark den Heijer</author>
    <author>Wouter Meyers</author>
  </authors>
  <commentList>
    <comment ref="P5" authorId="0">
      <text>
        <r>
          <rPr>
            <b/>
            <sz val="9"/>
            <color indexed="81"/>
            <rFont val="Tahoma"/>
            <family val="2"/>
          </rPr>
          <t>Or override cap facter in values before change</t>
        </r>
      </text>
    </comment>
    <comment ref="E7" authorId="0">
      <text>
        <r>
          <rPr>
            <b/>
            <sz val="9"/>
            <color indexed="81"/>
            <rFont val="Tahoma"/>
            <family val="2"/>
          </rPr>
          <t>Hier moet de som de echte som zijn</t>
        </r>
      </text>
    </comment>
    <comment ref="E8" authorId="0">
      <text>
        <r>
          <rPr>
            <b/>
            <sz val="9"/>
            <color indexed="81"/>
            <rFont val="Tahoma"/>
            <family val="2"/>
          </rPr>
          <t>Hier moet de som de echte som zijn</t>
        </r>
      </text>
    </comment>
    <comment ref="I39" authorId="1">
      <text>
        <r>
          <rPr>
            <b/>
            <sz val="9"/>
            <color indexed="81"/>
            <rFont val="Tahoma"/>
            <family val="2"/>
          </rPr>
          <t>Wouter Meyers:</t>
        </r>
        <r>
          <rPr>
            <sz val="9"/>
            <color indexed="81"/>
            <rFont val="Tahoma"/>
            <family val="2"/>
          </rPr>
          <t xml:space="preserve">
dummy</t>
        </r>
      </text>
    </comment>
    <comment ref="P68" authorId="0">
      <text>
        <r>
          <rPr>
            <b/>
            <sz val="9"/>
            <color indexed="81"/>
            <rFont val="Tahoma"/>
            <family val="2"/>
          </rPr>
          <t>Mark den Heijer:</t>
        </r>
        <r>
          <rPr>
            <sz val="9"/>
            <color indexed="81"/>
            <rFont val="Tahoma"/>
            <family val="2"/>
          </rPr>
          <t xml:space="preserve">
0,31</t>
        </r>
      </text>
    </comment>
    <comment ref="W68" authorId="0">
      <text>
        <r>
          <rPr>
            <b/>
            <sz val="9"/>
            <color indexed="81"/>
            <rFont val="Tahoma"/>
            <family val="2"/>
          </rPr>
          <t>Mark den Heijer:</t>
        </r>
        <r>
          <rPr>
            <sz val="9"/>
            <color indexed="81"/>
            <rFont val="Tahoma"/>
            <family val="2"/>
          </rPr>
          <t xml:space="preserve">
0,31</t>
        </r>
      </text>
    </comment>
    <comment ref="P71" authorId="0">
      <text>
        <r>
          <rPr>
            <b/>
            <sz val="9"/>
            <color indexed="81"/>
            <rFont val="Tahoma"/>
            <family val="2"/>
          </rPr>
          <t>Mark den Heijer:</t>
        </r>
        <r>
          <rPr>
            <sz val="9"/>
            <color indexed="81"/>
            <rFont val="Tahoma"/>
            <family val="2"/>
          </rPr>
          <t xml:space="preserve">
0,25
</t>
        </r>
      </text>
    </comment>
    <comment ref="S71" authorId="0">
      <text>
        <r>
          <rPr>
            <b/>
            <sz val="9"/>
            <color indexed="81"/>
            <rFont val="Tahoma"/>
            <family val="2"/>
          </rPr>
          <t>Mark den Heijer:</t>
        </r>
        <r>
          <rPr>
            <sz val="9"/>
            <color indexed="81"/>
            <rFont val="Tahoma"/>
            <family val="2"/>
          </rPr>
          <t xml:space="preserve">
0,36</t>
        </r>
      </text>
    </comment>
    <comment ref="P72" authorId="0">
      <text>
        <r>
          <rPr>
            <b/>
            <sz val="9"/>
            <color indexed="81"/>
            <rFont val="Tahoma"/>
            <family val="2"/>
          </rPr>
          <t>Mark den Heijer:</t>
        </r>
        <r>
          <rPr>
            <sz val="9"/>
            <color indexed="81"/>
            <rFont val="Tahoma"/>
            <family val="2"/>
          </rPr>
          <t xml:space="preserve">
0,43</t>
        </r>
      </text>
    </comment>
    <comment ref="T72" authorId="0">
      <text>
        <r>
          <rPr>
            <b/>
            <sz val="9"/>
            <color indexed="81"/>
            <rFont val="Tahoma"/>
            <family val="2"/>
          </rPr>
          <t>Mark den Heijer:</t>
        </r>
        <r>
          <rPr>
            <sz val="9"/>
            <color indexed="81"/>
            <rFont val="Tahoma"/>
            <family val="2"/>
          </rPr>
          <t xml:space="preserve">
0,43</t>
        </r>
      </text>
    </comment>
    <comment ref="U72" authorId="0">
      <text>
        <r>
          <rPr>
            <b/>
            <sz val="9"/>
            <color indexed="81"/>
            <rFont val="Tahoma"/>
            <family val="2"/>
          </rPr>
          <t>Mark den Heijer:</t>
        </r>
        <r>
          <rPr>
            <sz val="9"/>
            <color indexed="81"/>
            <rFont val="Tahoma"/>
            <family val="2"/>
          </rPr>
          <t xml:space="preserve">
0,43</t>
        </r>
      </text>
    </comment>
    <comment ref="W72" authorId="0">
      <text>
        <r>
          <rPr>
            <b/>
            <sz val="9"/>
            <color indexed="81"/>
            <rFont val="Tahoma"/>
            <family val="2"/>
          </rPr>
          <t>Mark den Heijer:</t>
        </r>
        <r>
          <rPr>
            <sz val="9"/>
            <color indexed="81"/>
            <rFont val="Tahoma"/>
            <family val="2"/>
          </rPr>
          <t xml:space="preserve">
0,43</t>
        </r>
      </text>
    </comment>
    <comment ref="P86" authorId="0">
      <text>
        <r>
          <rPr>
            <b/>
            <sz val="9"/>
            <color indexed="81"/>
            <rFont val="Tahoma"/>
            <family val="2"/>
          </rPr>
          <t>Mark den Heijer:</t>
        </r>
        <r>
          <rPr>
            <sz val="9"/>
            <color indexed="81"/>
            <rFont val="Tahoma"/>
            <family val="2"/>
          </rPr>
          <t xml:space="preserve">
0,4</t>
        </r>
      </text>
    </comment>
    <comment ref="W86" authorId="0">
      <text>
        <r>
          <rPr>
            <b/>
            <sz val="9"/>
            <color indexed="81"/>
            <rFont val="Tahoma"/>
            <family val="2"/>
          </rPr>
          <t>Mark den Heijer:</t>
        </r>
        <r>
          <rPr>
            <sz val="9"/>
            <color indexed="81"/>
            <rFont val="Tahoma"/>
            <family val="2"/>
          </rPr>
          <t xml:space="preserve">
0,4</t>
        </r>
      </text>
    </comment>
    <comment ref="W87" authorId="0">
      <text>
        <r>
          <rPr>
            <b/>
            <sz val="9"/>
            <color indexed="81"/>
            <rFont val="Tahoma"/>
            <family val="2"/>
          </rPr>
          <t>Mark den Heijer:</t>
        </r>
        <r>
          <rPr>
            <sz val="9"/>
            <color indexed="81"/>
            <rFont val="Tahoma"/>
            <family val="2"/>
          </rPr>
          <t xml:space="preserve">
0,4</t>
        </r>
      </text>
    </comment>
    <comment ref="P88" authorId="0">
      <text>
        <r>
          <rPr>
            <b/>
            <sz val="9"/>
            <color indexed="81"/>
            <rFont val="Tahoma"/>
            <family val="2"/>
          </rPr>
          <t>Mark den Heijer:</t>
        </r>
        <r>
          <rPr>
            <sz val="9"/>
            <color indexed="81"/>
            <rFont val="Tahoma"/>
            <family val="2"/>
          </rPr>
          <t xml:space="preserve">
0,4</t>
        </r>
      </text>
    </comment>
    <comment ref="P89" authorId="0">
      <text>
        <r>
          <rPr>
            <b/>
            <sz val="9"/>
            <color indexed="81"/>
            <rFont val="Tahoma"/>
            <family val="2"/>
          </rPr>
          <t>Mark den Heijer:</t>
        </r>
        <r>
          <rPr>
            <sz val="9"/>
            <color indexed="81"/>
            <rFont val="Tahoma"/>
            <family val="2"/>
          </rPr>
          <t xml:space="preserve">
0,4</t>
        </r>
      </text>
    </comment>
    <comment ref="W89" authorId="0">
      <text>
        <r>
          <rPr>
            <b/>
            <sz val="9"/>
            <color indexed="81"/>
            <rFont val="Tahoma"/>
            <family val="2"/>
          </rPr>
          <t>Mark den Heijer:</t>
        </r>
        <r>
          <rPr>
            <sz val="9"/>
            <color indexed="81"/>
            <rFont val="Tahoma"/>
            <family val="2"/>
          </rPr>
          <t xml:space="preserve">
0,4</t>
        </r>
      </text>
    </comment>
    <comment ref="P90" authorId="0">
      <text>
        <r>
          <rPr>
            <b/>
            <sz val="9"/>
            <color indexed="81"/>
            <rFont val="Tahoma"/>
            <family val="2"/>
          </rPr>
          <t>Mark den Heijer:</t>
        </r>
        <r>
          <rPr>
            <sz val="9"/>
            <color indexed="81"/>
            <rFont val="Tahoma"/>
            <family val="2"/>
          </rPr>
          <t xml:space="preserve">
0,4</t>
        </r>
      </text>
    </comment>
    <comment ref="W90" authorId="0">
      <text>
        <r>
          <rPr>
            <b/>
            <sz val="9"/>
            <color indexed="81"/>
            <rFont val="Tahoma"/>
            <family val="2"/>
          </rPr>
          <t>Mark den Heijer:</t>
        </r>
        <r>
          <rPr>
            <sz val="9"/>
            <color indexed="81"/>
            <rFont val="Tahoma"/>
            <family val="2"/>
          </rPr>
          <t xml:space="preserve">
0,4</t>
        </r>
      </text>
    </comment>
  </commentList>
</comments>
</file>

<file path=xl/comments3.xml><?xml version="1.0" encoding="utf-8"?>
<comments xmlns="http://schemas.openxmlformats.org/spreadsheetml/2006/main">
  <authors>
    <author>Mark den Heijer</author>
  </authors>
  <commentList>
    <comment ref="P68" authorId="0">
      <text>
        <r>
          <rPr>
            <b/>
            <sz val="9"/>
            <color indexed="81"/>
            <rFont val="Tahoma"/>
            <family val="2"/>
          </rPr>
          <t>Mark den Heijer:</t>
        </r>
        <r>
          <rPr>
            <sz val="9"/>
            <color indexed="81"/>
            <rFont val="Tahoma"/>
            <family val="2"/>
          </rPr>
          <t xml:space="preserve">
0,31</t>
        </r>
      </text>
    </comment>
    <comment ref="W68" authorId="0">
      <text>
        <r>
          <rPr>
            <b/>
            <sz val="9"/>
            <color indexed="81"/>
            <rFont val="Tahoma"/>
            <family val="2"/>
          </rPr>
          <t>Mark den Heijer:</t>
        </r>
        <r>
          <rPr>
            <sz val="9"/>
            <color indexed="81"/>
            <rFont val="Tahoma"/>
            <family val="2"/>
          </rPr>
          <t xml:space="preserve">
0,31</t>
        </r>
      </text>
    </comment>
    <comment ref="P71" authorId="0">
      <text>
        <r>
          <rPr>
            <b/>
            <sz val="9"/>
            <color indexed="81"/>
            <rFont val="Tahoma"/>
            <family val="2"/>
          </rPr>
          <t>Mark den Heijer:</t>
        </r>
        <r>
          <rPr>
            <sz val="9"/>
            <color indexed="81"/>
            <rFont val="Tahoma"/>
            <family val="2"/>
          </rPr>
          <t xml:space="preserve">
0,25
</t>
        </r>
      </text>
    </comment>
    <comment ref="S71" authorId="0">
      <text>
        <r>
          <rPr>
            <b/>
            <sz val="9"/>
            <color indexed="81"/>
            <rFont val="Tahoma"/>
            <family val="2"/>
          </rPr>
          <t>Mark den Heijer:</t>
        </r>
        <r>
          <rPr>
            <sz val="9"/>
            <color indexed="81"/>
            <rFont val="Tahoma"/>
            <family val="2"/>
          </rPr>
          <t xml:space="preserve">
0,36</t>
        </r>
      </text>
    </comment>
    <comment ref="P72" authorId="0">
      <text>
        <r>
          <rPr>
            <b/>
            <sz val="9"/>
            <color indexed="81"/>
            <rFont val="Tahoma"/>
            <family val="2"/>
          </rPr>
          <t>Mark den Heijer:</t>
        </r>
        <r>
          <rPr>
            <sz val="9"/>
            <color indexed="81"/>
            <rFont val="Tahoma"/>
            <family val="2"/>
          </rPr>
          <t xml:space="preserve">
0,43</t>
        </r>
      </text>
    </comment>
    <comment ref="T72" authorId="0">
      <text>
        <r>
          <rPr>
            <b/>
            <sz val="9"/>
            <color indexed="81"/>
            <rFont val="Tahoma"/>
            <family val="2"/>
          </rPr>
          <t>Mark den Heijer:</t>
        </r>
        <r>
          <rPr>
            <sz val="9"/>
            <color indexed="81"/>
            <rFont val="Tahoma"/>
            <family val="2"/>
          </rPr>
          <t xml:space="preserve">
0,43</t>
        </r>
      </text>
    </comment>
    <comment ref="U72" authorId="0">
      <text>
        <r>
          <rPr>
            <b/>
            <sz val="9"/>
            <color indexed="81"/>
            <rFont val="Tahoma"/>
            <family val="2"/>
          </rPr>
          <t>Mark den Heijer:</t>
        </r>
        <r>
          <rPr>
            <sz val="9"/>
            <color indexed="81"/>
            <rFont val="Tahoma"/>
            <family val="2"/>
          </rPr>
          <t xml:space="preserve">
0,43</t>
        </r>
      </text>
    </comment>
    <comment ref="W72" authorId="0">
      <text>
        <r>
          <rPr>
            <b/>
            <sz val="9"/>
            <color indexed="81"/>
            <rFont val="Tahoma"/>
            <family val="2"/>
          </rPr>
          <t>Mark den Heijer:</t>
        </r>
        <r>
          <rPr>
            <sz val="9"/>
            <color indexed="81"/>
            <rFont val="Tahoma"/>
            <family val="2"/>
          </rPr>
          <t xml:space="preserve">
0,43</t>
        </r>
      </text>
    </comment>
    <comment ref="P86" authorId="0">
      <text>
        <r>
          <rPr>
            <b/>
            <sz val="9"/>
            <color indexed="81"/>
            <rFont val="Tahoma"/>
            <family val="2"/>
          </rPr>
          <t>Mark den Heijer:</t>
        </r>
        <r>
          <rPr>
            <sz val="9"/>
            <color indexed="81"/>
            <rFont val="Tahoma"/>
            <family val="2"/>
          </rPr>
          <t xml:space="preserve">
0,4</t>
        </r>
      </text>
    </comment>
    <comment ref="W86" authorId="0">
      <text>
        <r>
          <rPr>
            <b/>
            <sz val="9"/>
            <color indexed="81"/>
            <rFont val="Tahoma"/>
            <family val="2"/>
          </rPr>
          <t>Mark den Heijer:</t>
        </r>
        <r>
          <rPr>
            <sz val="9"/>
            <color indexed="81"/>
            <rFont val="Tahoma"/>
            <family val="2"/>
          </rPr>
          <t xml:space="preserve">
0,4</t>
        </r>
      </text>
    </comment>
    <comment ref="W87" authorId="0">
      <text>
        <r>
          <rPr>
            <b/>
            <sz val="9"/>
            <color indexed="81"/>
            <rFont val="Tahoma"/>
            <family val="2"/>
          </rPr>
          <t>Mark den Heijer:</t>
        </r>
        <r>
          <rPr>
            <sz val="9"/>
            <color indexed="81"/>
            <rFont val="Tahoma"/>
            <family val="2"/>
          </rPr>
          <t xml:space="preserve">
0,4</t>
        </r>
      </text>
    </comment>
    <comment ref="P88" authorId="0">
      <text>
        <r>
          <rPr>
            <b/>
            <sz val="9"/>
            <color indexed="81"/>
            <rFont val="Tahoma"/>
            <family val="2"/>
          </rPr>
          <t>Mark den Heijer:</t>
        </r>
        <r>
          <rPr>
            <sz val="9"/>
            <color indexed="81"/>
            <rFont val="Tahoma"/>
            <family val="2"/>
          </rPr>
          <t xml:space="preserve">
0,4</t>
        </r>
      </text>
    </comment>
    <comment ref="P89" authorId="0">
      <text>
        <r>
          <rPr>
            <b/>
            <sz val="9"/>
            <color indexed="81"/>
            <rFont val="Tahoma"/>
            <family val="2"/>
          </rPr>
          <t>Mark den Heijer:</t>
        </r>
        <r>
          <rPr>
            <sz val="9"/>
            <color indexed="81"/>
            <rFont val="Tahoma"/>
            <family val="2"/>
          </rPr>
          <t xml:space="preserve">
0,4</t>
        </r>
      </text>
    </comment>
    <comment ref="W89" authorId="0">
      <text>
        <r>
          <rPr>
            <b/>
            <sz val="9"/>
            <color indexed="81"/>
            <rFont val="Tahoma"/>
            <family val="2"/>
          </rPr>
          <t>Mark den Heijer:</t>
        </r>
        <r>
          <rPr>
            <sz val="9"/>
            <color indexed="81"/>
            <rFont val="Tahoma"/>
            <family val="2"/>
          </rPr>
          <t xml:space="preserve">
0,4</t>
        </r>
      </text>
    </comment>
    <comment ref="P90" authorId="0">
      <text>
        <r>
          <rPr>
            <b/>
            <sz val="9"/>
            <color indexed="81"/>
            <rFont val="Tahoma"/>
            <family val="2"/>
          </rPr>
          <t>Mark den Heijer:</t>
        </r>
        <r>
          <rPr>
            <sz val="9"/>
            <color indexed="81"/>
            <rFont val="Tahoma"/>
            <family val="2"/>
          </rPr>
          <t xml:space="preserve">
0,4</t>
        </r>
      </text>
    </comment>
    <comment ref="W90" authorId="0">
      <text>
        <r>
          <rPr>
            <b/>
            <sz val="9"/>
            <color indexed="81"/>
            <rFont val="Tahoma"/>
            <family val="2"/>
          </rPr>
          <t>Mark den Heijer:</t>
        </r>
        <r>
          <rPr>
            <sz val="9"/>
            <color indexed="81"/>
            <rFont val="Tahoma"/>
            <family val="2"/>
          </rPr>
          <t xml:space="preserve">
0,4</t>
        </r>
      </text>
    </comment>
  </commentList>
</comments>
</file>

<file path=xl/sharedStrings.xml><?xml version="1.0" encoding="utf-8"?>
<sst xmlns="http://schemas.openxmlformats.org/spreadsheetml/2006/main" count="3554" uniqueCount="864">
  <si>
    <t>Fridge / Freezer</t>
  </si>
  <si>
    <t>Washing machine</t>
  </si>
  <si>
    <t>Dryer</t>
  </si>
  <si>
    <t>Television</t>
  </si>
  <si>
    <t>Computer / Media</t>
  </si>
  <si>
    <t>Vacuum cleaner</t>
  </si>
  <si>
    <t>buses</t>
  </si>
  <si>
    <t>Verwarming</t>
  </si>
  <si>
    <t xml:space="preserve">Hot water </t>
  </si>
  <si>
    <t>Other (incl. building related)</t>
  </si>
  <si>
    <t>Gas-fired heater</t>
  </si>
  <si>
    <t>Gas-fired heat pump</t>
  </si>
  <si>
    <t>Electric heater</t>
  </si>
  <si>
    <t>Electric heatpump (air / add-on)</t>
  </si>
  <si>
    <t>Dish washer</t>
  </si>
  <si>
    <t>method</t>
  </si>
  <si>
    <t>commment</t>
  </si>
  <si>
    <t>production</t>
  </si>
  <si>
    <t>Lignite conventional</t>
  </si>
  <si>
    <t>Grand total</t>
  </si>
  <si>
    <t>Transport electricity use</t>
  </si>
  <si>
    <t>Cars &amp; light trucks</t>
  </si>
  <si>
    <t>Heavy trucks &amp; busses</t>
  </si>
  <si>
    <t>Inland navigation</t>
  </si>
  <si>
    <t>Domestic flights</t>
  </si>
  <si>
    <t>Transport biofuel use</t>
  </si>
  <si>
    <t>Total Road transport fuel use</t>
  </si>
  <si>
    <t>Bio-Diesel</t>
  </si>
  <si>
    <t>Bio-ethanol</t>
  </si>
  <si>
    <t>Transport fuel mix Cars and light trucks</t>
  </si>
  <si>
    <t>Transport fuel mix Heavy trucks and busses</t>
  </si>
  <si>
    <t>Bio-diesel</t>
  </si>
  <si>
    <t>Buses</t>
  </si>
  <si>
    <t>Bio-oil local CHP</t>
  </si>
  <si>
    <t>Nuclear II &amp; III</t>
  </si>
  <si>
    <t>Co-firing coal</t>
  </si>
  <si>
    <t>Co-firing gas</t>
  </si>
  <si>
    <t>Hydro pumped storage</t>
  </si>
  <si>
    <t>Total Gross Electricity Production</t>
  </si>
  <si>
    <t>Coal old</t>
  </si>
  <si>
    <t>Gas total</t>
  </si>
  <si>
    <t>-</t>
  </si>
  <si>
    <t>Total CHP</t>
  </si>
  <si>
    <t>Total gas CHP</t>
  </si>
  <si>
    <t>Bio CHP total</t>
  </si>
  <si>
    <t>Capacity factor</t>
  </si>
  <si>
    <t>%</t>
  </si>
  <si>
    <t>Other</t>
  </si>
  <si>
    <t>total</t>
  </si>
  <si>
    <t>Biofuels</t>
  </si>
  <si>
    <t>Gas</t>
  </si>
  <si>
    <t>Coal</t>
  </si>
  <si>
    <t>Biomass</t>
  </si>
  <si>
    <t>Waste</t>
  </si>
  <si>
    <t>Uranium</t>
  </si>
  <si>
    <t>Total</t>
  </si>
  <si>
    <t>FINAL ENERGY DEMAND</t>
  </si>
  <si>
    <t>Electricity</t>
  </si>
  <si>
    <t>Diesel</t>
  </si>
  <si>
    <t>Gasoline</t>
  </si>
  <si>
    <t>Biodiesel</t>
  </si>
  <si>
    <t>Greengas</t>
  </si>
  <si>
    <t>Households</t>
  </si>
  <si>
    <t>local solar electricity</t>
  </si>
  <si>
    <t>local wind electricity</t>
  </si>
  <si>
    <t>electric heater</t>
  </si>
  <si>
    <t>heatpump</t>
  </si>
  <si>
    <t>heatpump with TS</t>
  </si>
  <si>
    <t>micro CHP</t>
  </si>
  <si>
    <t>electric boiler</t>
  </si>
  <si>
    <t>green gas</t>
  </si>
  <si>
    <t>biogasoline</t>
  </si>
  <si>
    <t>Energy Carriers</t>
  </si>
  <si>
    <t>Gas conventional</t>
  </si>
  <si>
    <t>Nuclear Total</t>
  </si>
  <si>
    <t>Energy</t>
  </si>
  <si>
    <t>Central</t>
  </si>
  <si>
    <t>Bio-gas</t>
  </si>
  <si>
    <t>Efficiencies</t>
  </si>
  <si>
    <t>Calculated</t>
  </si>
  <si>
    <t>Override?</t>
  </si>
  <si>
    <t>full-load hours</t>
  </si>
  <si>
    <t>Energy use</t>
  </si>
  <si>
    <t>Energy balance in final carrier</t>
  </si>
  <si>
    <t>Non-energy use in final carrier (energy balance)</t>
  </si>
  <si>
    <t xml:space="preserve">Delta between primary and final use due to conversions </t>
  </si>
  <si>
    <t>Conversion to E and W</t>
  </si>
  <si>
    <t>Changelog</t>
  </si>
  <si>
    <t>Final energy demand that is not included in the energy balance (because it is met locally with sustainable production)</t>
  </si>
  <si>
    <t>biogas</t>
  </si>
  <si>
    <t>Lignite</t>
  </si>
  <si>
    <t>CNG</t>
  </si>
  <si>
    <t>imported electricity</t>
  </si>
  <si>
    <t>TWh</t>
  </si>
  <si>
    <t>converter_id</t>
  </si>
  <si>
    <t>Coal pwd</t>
  </si>
  <si>
    <t>Coal CCS pwd</t>
  </si>
  <si>
    <t>Coal lignite</t>
  </si>
  <si>
    <t>Coal oxyfuel CCS</t>
  </si>
  <si>
    <t>IGCC</t>
  </si>
  <si>
    <t>IGCC CCS</t>
  </si>
  <si>
    <t>Oil</t>
  </si>
  <si>
    <t>Biogas</t>
  </si>
  <si>
    <t>CCGT</t>
  </si>
  <si>
    <t>Wind inland</t>
  </si>
  <si>
    <t>Wind coastal</t>
  </si>
  <si>
    <t>Wind offshore</t>
  </si>
  <si>
    <t>Waste/ AVI</t>
  </si>
  <si>
    <t>Solar PV roofs</t>
  </si>
  <si>
    <t>Solar PV land</t>
  </si>
  <si>
    <t>Solar CSP</t>
  </si>
  <si>
    <t>Hydro river</t>
  </si>
  <si>
    <t>Hydro mountain</t>
  </si>
  <si>
    <t>Geoth. electr.</t>
  </si>
  <si>
    <t>Blue energy</t>
  </si>
  <si>
    <t>Micro CHP</t>
  </si>
  <si>
    <t>MW</t>
  </si>
  <si>
    <t>Installed capacity</t>
  </si>
  <si>
    <t>Potential of hydro power mountains</t>
  </si>
  <si>
    <t>Potential of blue energy</t>
  </si>
  <si>
    <t>NON ENERGETIC USE</t>
  </si>
  <si>
    <t>El. storage capacity</t>
  </si>
  <si>
    <t>El. storage cap. efficiency</t>
  </si>
  <si>
    <t>Breakdown electricity imports</t>
  </si>
  <si>
    <t>% of el. imports - coal</t>
  </si>
  <si>
    <t>%TWh</t>
  </si>
  <si>
    <t>Primary fuel production</t>
    <phoneticPr fontId="15" type="noConversion"/>
  </si>
  <si>
    <t>Changelog</t>
    <phoneticPr fontId="15" type="noConversion"/>
  </si>
  <si>
    <t>usage</t>
  </si>
  <si>
    <t>technology</t>
  </si>
  <si>
    <t>fuel</t>
  </si>
  <si>
    <t>Kerosin</t>
  </si>
  <si>
    <t>Road</t>
  </si>
  <si>
    <t>bio gas / green gas</t>
  </si>
  <si>
    <t>standard diesel</t>
  </si>
  <si>
    <t>bio diesel</t>
  </si>
  <si>
    <t>standard gasoline</t>
  </si>
  <si>
    <t>bio ethanol</t>
  </si>
  <si>
    <t>trains</t>
  </si>
  <si>
    <t>Air</t>
  </si>
  <si>
    <t>domestic flights</t>
  </si>
  <si>
    <t>international flights</t>
  </si>
  <si>
    <t>Water</t>
  </si>
  <si>
    <t>ships</t>
  </si>
  <si>
    <t>heatpump thermal storage cooling</t>
  </si>
  <si>
    <t>airco buildings</t>
  </si>
  <si>
    <t>current market share motion detection</t>
  </si>
  <si>
    <t>current market share daylight control</t>
  </si>
  <si>
    <t>max savings motion detection</t>
  </si>
  <si>
    <t>max savings share daylight control</t>
  </si>
  <si>
    <t>Ventilation</t>
  </si>
  <si>
    <t>current average recirculation</t>
  </si>
  <si>
    <t>current average heat recovery</t>
  </si>
  <si>
    <t>current average ventilation rate</t>
  </si>
  <si>
    <t>Split of households</t>
  </si>
  <si>
    <t>old houses (until 1994)</t>
  </si>
  <si>
    <t>new houses (1995 and newer)</t>
  </si>
  <si>
    <t>Average heating demand</t>
  </si>
  <si>
    <t>m3 or kWh</t>
  </si>
  <si>
    <t>Average cooling demand</t>
  </si>
  <si>
    <t>kWh</t>
  </si>
  <si>
    <t>Coal price</t>
  </si>
  <si>
    <t xml:space="preserve">Waste incinerator </t>
  </si>
  <si>
    <t>Geothermal electricity</t>
  </si>
  <si>
    <t>local solar PV grid connected</t>
  </si>
  <si>
    <t>chp other</t>
  </si>
  <si>
    <t>chp agri</t>
  </si>
  <si>
    <t>heatpump with TS agri</t>
  </si>
  <si>
    <t xml:space="preserve">LV-MV transformer </t>
  </si>
  <si>
    <t xml:space="preserve">MV transport network </t>
  </si>
  <si>
    <t xml:space="preserve">MV-HV transformer </t>
  </si>
  <si>
    <t>HV electricity network</t>
  </si>
  <si>
    <t>Price CO2 emission right per tonne</t>
  </si>
  <si>
    <t>Percentage free CO2 emissions</t>
  </si>
  <si>
    <t>Roof surface available for solar PV</t>
  </si>
  <si>
    <t>Arable land</t>
  </si>
  <si>
    <t>Land available for solar PV</t>
  </si>
  <si>
    <t>Number of households</t>
  </si>
  <si>
    <t>Number of inhabitants</t>
  </si>
  <si>
    <t>Gross Domestic Product</t>
  </si>
  <si>
    <t>Coastline available for wind</t>
  </si>
  <si>
    <t>Total sea area</t>
  </si>
  <si>
    <t>Land suitable for wind turbines</t>
  </si>
  <si>
    <t>Sea area available for wind turbines</t>
  </si>
  <si>
    <t>Summer day</t>
  </si>
  <si>
    <t>Summer evening</t>
  </si>
  <si>
    <t>Winter day</t>
  </si>
  <si>
    <t>Winter evening</t>
  </si>
  <si>
    <t>solar PV central production</t>
  </si>
  <si>
    <t>LV electricity network</t>
  </si>
  <si>
    <t>MV distribution network</t>
  </si>
  <si>
    <t>electric trucks</t>
  </si>
  <si>
    <t>electric cars</t>
  </si>
  <si>
    <t>Variable</t>
  </si>
  <si>
    <t>value</t>
  </si>
  <si>
    <t>unit</t>
  </si>
  <si>
    <t>euro per kg</t>
  </si>
  <si>
    <t>[factor]</t>
  </si>
  <si>
    <t>MT</t>
  </si>
  <si>
    <t>km2</t>
  </si>
  <si>
    <t>#</t>
  </si>
  <si>
    <t>bln EUR</t>
  </si>
  <si>
    <t>km</t>
  </si>
  <si>
    <t>Historic developments</t>
  </si>
  <si>
    <t>Agriculture</t>
  </si>
  <si>
    <t>Transport</t>
  </si>
  <si>
    <t>Industry</t>
  </si>
  <si>
    <t xml:space="preserve"> </t>
  </si>
  <si>
    <t>Cost in euro/MJ</t>
  </si>
  <si>
    <t>source</t>
  </si>
  <si>
    <t>loss</t>
  </si>
  <si>
    <t>crude oil</t>
  </si>
  <si>
    <t>electricity</t>
  </si>
  <si>
    <t>natural gas</t>
  </si>
  <si>
    <t>biomass</t>
  </si>
  <si>
    <t>biofuel</t>
  </si>
  <si>
    <t>greengas</t>
  </si>
  <si>
    <t>coal</t>
  </si>
  <si>
    <t>gasoline</t>
  </si>
  <si>
    <t>diesel</t>
  </si>
  <si>
    <t>LPG</t>
  </si>
  <si>
    <t>biodiesel</t>
  </si>
  <si>
    <t>bio-ethanol</t>
  </si>
  <si>
    <t>kerosine</t>
  </si>
  <si>
    <t>waste</t>
  </si>
  <si>
    <t>uranium</t>
  </si>
  <si>
    <t>bio-oil</t>
  </si>
  <si>
    <t>low caloric gas</t>
  </si>
  <si>
    <t>high caloric gas</t>
  </si>
  <si>
    <t>LNG</t>
  </si>
  <si>
    <t>Algae diesel</t>
  </si>
  <si>
    <t>steam/hot water</t>
  </si>
  <si>
    <t>Production</t>
  </si>
  <si>
    <t>electric</t>
  </si>
  <si>
    <t>Appliances</t>
  </si>
  <si>
    <t>Warm water</t>
  </si>
  <si>
    <t>Rail</t>
  </si>
  <si>
    <t>Breakdown electricity exports</t>
  </si>
  <si>
    <t>Electricity Storage</t>
  </si>
  <si>
    <t>Buildings</t>
  </si>
  <si>
    <t>Overig gebouw-gebonden gebruik</t>
  </si>
  <si>
    <t>Buildings appliances</t>
  </si>
  <si>
    <t>Cooking</t>
  </si>
  <si>
    <t>Electric</t>
  </si>
  <si>
    <t>steam hot water</t>
  </si>
  <si>
    <t>Heating split use per type of building</t>
  </si>
  <si>
    <t>Offices</t>
  </si>
  <si>
    <t>heat delivered by</t>
  </si>
  <si>
    <t>converter#</t>
  </si>
  <si>
    <t>solarthermic</t>
  </si>
  <si>
    <t>gasheatpump ts</t>
  </si>
  <si>
    <t>heatpump ts heating</t>
  </si>
  <si>
    <t>Coal &amp; derivatives</t>
  </si>
  <si>
    <t>Lignite &amp; derivatives</t>
  </si>
  <si>
    <t>Mineral oil &amp; derivatives</t>
  </si>
  <si>
    <t>Biomass &amp; derivatives</t>
  </si>
  <si>
    <t>% of el. imports - oil</t>
  </si>
  <si>
    <t>% of el. imports - gas</t>
  </si>
  <si>
    <t>% of el. imports - nuclear</t>
  </si>
  <si>
    <t>% of el. imports - total sust.</t>
  </si>
  <si>
    <t>usable heat</t>
  </si>
  <si>
    <t>Steam/hot water</t>
  </si>
  <si>
    <t xml:space="preserve">Input </t>
  </si>
  <si>
    <t>share</t>
  </si>
  <si>
    <t>input2</t>
  </si>
  <si>
    <t>share2</t>
  </si>
  <si>
    <t>NICE TO HAVE, SUPPLIES BACK-GROUND INFORMATION TO THE USER OF THE MODEL</t>
  </si>
  <si>
    <t>Bio-oil CHP industry</t>
  </si>
  <si>
    <t>biomass CHP industry</t>
  </si>
  <si>
    <t>LED</t>
  </si>
  <si>
    <t>oil</t>
  </si>
  <si>
    <t>gas</t>
  </si>
  <si>
    <t>small CHP industry</t>
  </si>
  <si>
    <t>large CHP industry</t>
  </si>
  <si>
    <t>solar panels</t>
  </si>
  <si>
    <t>Cooling</t>
  </si>
  <si>
    <t>Heating</t>
  </si>
  <si>
    <t>Hot water</t>
  </si>
  <si>
    <t>Lighting</t>
  </si>
  <si>
    <t>HOUSEHOLDS</t>
  </si>
  <si>
    <t>Natural gas</t>
  </si>
  <si>
    <t>compressed gas</t>
  </si>
  <si>
    <t>PJ</t>
  </si>
  <si>
    <t>OTHER</t>
  </si>
  <si>
    <t>Cars</t>
  </si>
  <si>
    <t>Trucks</t>
  </si>
  <si>
    <t>Use of lighting technologies</t>
  </si>
  <si>
    <t>conv#</t>
  </si>
  <si>
    <t>TL5</t>
  </si>
  <si>
    <t>TL8</t>
  </si>
  <si>
    <t>Decentral electricity production</t>
  </si>
  <si>
    <t>local wind turbines</t>
  </si>
  <si>
    <t>Use of electric cooling technologies</t>
  </si>
  <si>
    <t xml:space="preserve">Other: everything that is not in another sector, a.o.: building sector, water works, </t>
  </si>
  <si>
    <t>Note that electricity produced by nuclear plants and pumped into hydro pumped storage should be counted in both!</t>
  </si>
  <si>
    <t>Coal total</t>
  </si>
  <si>
    <t>Wind total</t>
  </si>
  <si>
    <t>Solar total</t>
  </si>
  <si>
    <t>Hydro total</t>
  </si>
  <si>
    <t>Gas Total</t>
  </si>
  <si>
    <t>Gas CHP</t>
  </si>
  <si>
    <t>Oil CHP</t>
  </si>
  <si>
    <t>Oil total</t>
  </si>
  <si>
    <t>Renewable total</t>
  </si>
  <si>
    <t>Co-firing with coal</t>
  </si>
  <si>
    <t>Co-firing with gas</t>
  </si>
  <si>
    <t>Capacity</t>
  </si>
  <si>
    <t>CHP specification (electrical)</t>
  </si>
  <si>
    <t>CHP specification (heat)</t>
  </si>
  <si>
    <t>MW_electrical</t>
  </si>
  <si>
    <t>CO2</t>
  </si>
  <si>
    <t>Buildings: All non-residential buildings</t>
  </si>
  <si>
    <t>Production (TWh_electric)</t>
  </si>
  <si>
    <t>WACC</t>
  </si>
  <si>
    <t>lifetime</t>
  </si>
  <si>
    <t>KMs</t>
  </si>
  <si>
    <t xml:space="preserve">Available </t>
  </si>
  <si>
    <t>capacity</t>
  </si>
  <si>
    <t>Used</t>
  </si>
  <si>
    <t>marginal investment</t>
  </si>
  <si>
    <r>
      <t>Capacity buffer decentral(mj_s):</t>
    </r>
    <r>
      <rPr>
        <sz val="11"/>
        <color theme="1"/>
        <rFont val="Calibri"/>
        <family val="2"/>
        <scheme val="minor"/>
      </rPr>
      <t xml:space="preserve"> </t>
    </r>
  </si>
  <si>
    <t xml:space="preserve">Capacity buffer </t>
  </si>
  <si>
    <t>million euros</t>
  </si>
  <si>
    <t>Annual infrastructure cost</t>
  </si>
  <si>
    <t>General</t>
  </si>
  <si>
    <t>Amount</t>
  </si>
  <si>
    <t>years</t>
  </si>
  <si>
    <t>per km or unit</t>
  </si>
  <si>
    <t>Netwerk properties</t>
  </si>
  <si>
    <t>Converter specific simultaniousness</t>
  </si>
  <si>
    <t>Domestic</t>
  </si>
  <si>
    <t>Bio-oil</t>
  </si>
  <si>
    <t>Algaediesel</t>
  </si>
  <si>
    <t>Fuel prices</t>
  </si>
  <si>
    <t xml:space="preserve">Euro per </t>
  </si>
  <si>
    <t>..</t>
  </si>
  <si>
    <t>Domestic fossil fuel production</t>
  </si>
  <si>
    <t xml:space="preserve">Total energy use </t>
  </si>
  <si>
    <t>Transportation</t>
  </si>
  <si>
    <t>Technology costs</t>
  </si>
  <si>
    <t>Wind on sea</t>
  </si>
  <si>
    <t>Wind on coast</t>
  </si>
  <si>
    <t>Solar PV</t>
  </si>
  <si>
    <t>Wind on land</t>
  </si>
  <si>
    <t>Euro per MJ</t>
  </si>
  <si>
    <t>Technology development</t>
  </si>
  <si>
    <t>Heat pump in households</t>
  </si>
  <si>
    <t>Solar water heater</t>
  </si>
  <si>
    <t>Total production (TJ)</t>
  </si>
  <si>
    <t>lignite</t>
  </si>
  <si>
    <t>Converter properties</t>
  </si>
  <si>
    <t>Peak load</t>
  </si>
  <si>
    <t>OPTIONAL (REQUIRED FOR PEAK LOAD CALCULATIONS)</t>
  </si>
  <si>
    <t>Number of cars</t>
  </si>
  <si>
    <t>Number of trucks</t>
  </si>
  <si>
    <t>Potential of hydro power rivers</t>
  </si>
  <si>
    <t>Euro / MJ</t>
  </si>
  <si>
    <t>yearly insulation cost per MJ saved</t>
  </si>
  <si>
    <t>in households</t>
  </si>
  <si>
    <t>Euro/MJ/yr</t>
  </si>
  <si>
    <t>in other buildings</t>
  </si>
  <si>
    <t>Schools</t>
  </si>
  <si>
    <t>Biomass price</t>
  </si>
  <si>
    <t>Potentials</t>
  </si>
  <si>
    <r>
      <t xml:space="preserve">Final energy demand </t>
    </r>
    <r>
      <rPr>
        <b/>
        <sz val="11"/>
        <color indexed="8"/>
        <rFont val="Calibri"/>
        <family val="2"/>
      </rPr>
      <t>that</t>
    </r>
    <r>
      <rPr>
        <b/>
        <sz val="11"/>
        <color theme="1"/>
        <rFont val="Calibri"/>
        <family val="2"/>
        <scheme val="minor"/>
      </rPr>
      <t xml:space="preserve"> is not in</t>
    </r>
    <r>
      <rPr>
        <b/>
        <sz val="11"/>
        <color indexed="8"/>
        <rFont val="Calibri"/>
        <family val="2"/>
      </rPr>
      <t>c</t>
    </r>
    <r>
      <rPr>
        <b/>
        <sz val="11"/>
        <color theme="1"/>
        <rFont val="Calibri"/>
        <family val="2"/>
        <scheme val="minor"/>
      </rPr>
      <t xml:space="preserve">luded in the energy balance (because it is </t>
    </r>
    <r>
      <rPr>
        <b/>
        <sz val="11"/>
        <color indexed="8"/>
        <rFont val="Calibri"/>
        <family val="2"/>
      </rPr>
      <t>met</t>
    </r>
    <r>
      <rPr>
        <b/>
        <sz val="11"/>
        <color theme="1"/>
        <rFont val="Calibri"/>
        <family val="2"/>
        <scheme val="minor"/>
      </rPr>
      <t xml:space="preserve"> locally with sustainable production)</t>
    </r>
    <phoneticPr fontId="15" type="noConversion"/>
  </si>
  <si>
    <t>Biomass &amp; derivatives CHP</t>
  </si>
  <si>
    <t>Number of buses</t>
  </si>
  <si>
    <t>Total Gross Electricity Production &amp; capacity</t>
  </si>
  <si>
    <t>Oil non CHP</t>
  </si>
  <si>
    <t>As reported in energy balance. If reported as non-renewable, then put that amount and specify 0% biogenic share in area data</t>
  </si>
  <si>
    <t>bio fuels</t>
  </si>
  <si>
    <t>Name</t>
  </si>
  <si>
    <t>Alternative Name</t>
  </si>
  <si>
    <t>Comments</t>
  </si>
  <si>
    <t>Other mineral oil derivatives</t>
  </si>
  <si>
    <t>Bio-liquid</t>
  </si>
  <si>
    <t>Burning oil</t>
  </si>
  <si>
    <t>Bio-solid</t>
  </si>
  <si>
    <t>&lt;&lt;END&gt;&gt;</t>
  </si>
  <si>
    <t>Electricity and heat production</t>
  </si>
  <si>
    <t>Network losses</t>
  </si>
  <si>
    <t>Refinery - other</t>
  </si>
  <si>
    <t>Steam &amp; hot water</t>
  </si>
  <si>
    <t>TOTAL ENERGY USE BY CONSUMER GROUP (including non-energetic)</t>
  </si>
  <si>
    <t>TOTAL NON-ENERGETIC USE BY CONSUMER GROUP</t>
  </si>
  <si>
    <t>Biomass &amp; derivatives specification</t>
  </si>
  <si>
    <t>Which part of electricity consumption is used for any heating purposes</t>
  </si>
  <si>
    <t>Mineral oil &amp; derivatives specification</t>
  </si>
  <si>
    <t>Biogas (low quality)</t>
  </si>
  <si>
    <t>Greengas (high quality)</t>
  </si>
  <si>
    <t>Bio-liquid specification</t>
  </si>
  <si>
    <t>Bio-gas specification</t>
  </si>
  <si>
    <t>FUEL SPECIFICATION</t>
  </si>
  <si>
    <t>Electric heatpump (ground / water)</t>
  </si>
  <si>
    <t>District heat heatpump not included</t>
  </si>
  <si>
    <t>all district heating both with and without heat pumps, also heat from local micro CHP's.</t>
  </si>
  <si>
    <t>geothermal, solar thermal, but also ambient heat from heat pumps.</t>
  </si>
  <si>
    <t>Renewable heat (incl. in energy balance)</t>
  </si>
  <si>
    <t>Renewable heat</t>
  </si>
  <si>
    <t>Solar thermal</t>
  </si>
  <si>
    <t>Gas micro CHP not included because part of Steam &amp; hot water</t>
  </si>
  <si>
    <t>Split of lighting devices installed (not final energy use)</t>
  </si>
  <si>
    <t>Split of appliance devices in percentage of their final electricity use</t>
  </si>
  <si>
    <t>local ambient heat</t>
  </si>
  <si>
    <t>local solar heat</t>
  </si>
  <si>
    <t>Final energy demand split by application (PJ)</t>
  </si>
  <si>
    <t>Other renewable sources: Geothermal, solar thermal, gas fuelled heat pumps, electric heat pumps. ATK has put these under steam &amp; hot water.</t>
  </si>
  <si>
    <t>Conversion losses (PJ) (inzet-output)</t>
  </si>
  <si>
    <t>E-sector own use</t>
  </si>
  <si>
    <t>check</t>
  </si>
  <si>
    <t>Grid losses</t>
  </si>
  <si>
    <t>ProvinceData</t>
  </si>
  <si>
    <t>Data description</t>
  </si>
  <si>
    <t>Unit</t>
  </si>
  <si>
    <t>E-mix</t>
  </si>
  <si>
    <t>Electricity net import (net export negative)</t>
  </si>
  <si>
    <t>El. import capacity</t>
  </si>
  <si>
    <t>GW</t>
  </si>
  <si>
    <t>El. export capacity</t>
  </si>
  <si>
    <t>Production per plant type</t>
  </si>
  <si>
    <t>CCGT CCS</t>
  </si>
  <si>
    <t>Gas old</t>
  </si>
  <si>
    <t>Gas small CHP total</t>
  </si>
  <si>
    <t>Gas micro CHP</t>
  </si>
  <si>
    <t>Coal CHP</t>
  </si>
  <si>
    <t>Nuclear conv</t>
  </si>
  <si>
    <t>Co-firing total</t>
  </si>
  <si>
    <t>gas CHP industry</t>
  </si>
  <si>
    <t>gas CHP agriculture</t>
  </si>
  <si>
    <t>gas CHP other</t>
  </si>
  <si>
    <t>Installed capacity per plant type</t>
  </si>
  <si>
    <t>Total electricity production capacity</t>
  </si>
  <si>
    <t>MWe</t>
  </si>
  <si>
    <t>Gas small CHP</t>
  </si>
  <si>
    <t>State-of-the-art yield compensation</t>
  </si>
  <si>
    <t>Compensation factor</t>
  </si>
  <si>
    <t>E-capacity potentials</t>
  </si>
  <si>
    <t>Capacity factors</t>
  </si>
  <si>
    <t># full-load hours</t>
  </si>
  <si>
    <t>Specific energy yield solar</t>
  </si>
  <si>
    <t>kWh/Wp/yr</t>
  </si>
  <si>
    <t>Energy sector</t>
  </si>
  <si>
    <t>Other use</t>
  </si>
  <si>
    <t>Agriculture &amp; Growers</t>
  </si>
  <si>
    <t>Conversion to other</t>
  </si>
  <si>
    <t>Transport oil use</t>
  </si>
  <si>
    <t>Road Transport Total</t>
  </si>
  <si>
    <t>Households final carrier use per application</t>
  </si>
  <si>
    <t>% kWh</t>
  </si>
  <si>
    <t>Domestic appliances (incl. cooking)</t>
  </si>
  <si>
    <t>% m3</t>
  </si>
  <si>
    <t>Technologies</t>
  </si>
  <si>
    <t>Market shares - products "buildings"</t>
  </si>
  <si>
    <t>Geothermal heat</t>
  </si>
  <si>
    <t>Heat and cold storage horticulture</t>
  </si>
  <si>
    <t>Heat and cold storage</t>
  </si>
  <si>
    <t>Heat pumps</t>
  </si>
  <si>
    <t>Solar panels</t>
  </si>
  <si>
    <t>Market shares - Appliances</t>
  </si>
  <si>
    <t>Low energy light bulb</t>
  </si>
  <si>
    <t>Electric cars</t>
  </si>
  <si>
    <t>Electric trucks</t>
  </si>
  <si>
    <t>Installed heat capacity</t>
  </si>
  <si>
    <t>Heat capacity potentials</t>
  </si>
  <si>
    <t>Heat production by energy carrier</t>
  </si>
  <si>
    <t>Total heat production</t>
  </si>
  <si>
    <t>Total coal heat production</t>
  </si>
  <si>
    <t>Total oil heat production</t>
  </si>
  <si>
    <t>Total gas heat production</t>
  </si>
  <si>
    <t>Total biomass heat production</t>
  </si>
  <si>
    <t>Total waste heat production</t>
  </si>
  <si>
    <t>Total nuclear heat production</t>
  </si>
  <si>
    <t>Total electrical heat production</t>
  </si>
  <si>
    <t>Total geothermal heat production</t>
  </si>
  <si>
    <t>Total solar heat production</t>
  </si>
  <si>
    <t>Total other heat production</t>
  </si>
  <si>
    <t>CO2 emission total</t>
  </si>
  <si>
    <t>Mt</t>
  </si>
  <si>
    <t>1990 CO2 emission total</t>
  </si>
  <si>
    <t>Percentage free CO2 rights - Country average</t>
  </si>
  <si>
    <t>Percentage free CO2 rights - Industry</t>
  </si>
  <si>
    <t>Percentage free CO2 rights - Energy sector</t>
  </si>
  <si>
    <t>CO2 emission 1990 - E-prod. sector</t>
  </si>
  <si>
    <t>Carbon storage capacity</t>
  </si>
  <si>
    <t>Mt/year</t>
  </si>
  <si>
    <t>Constraints</t>
  </si>
  <si>
    <t>GDP</t>
  </si>
  <si>
    <t>Effective coastline available for wind</t>
  </si>
  <si>
    <t>Sea area suitable for wind</t>
  </si>
  <si>
    <t>Land area suitable for wind</t>
  </si>
  <si>
    <t>Reference area te compare land use</t>
  </si>
  <si>
    <t>Name of area</t>
  </si>
  <si>
    <t>Country/province area</t>
  </si>
  <si>
    <t>Country area</t>
  </si>
  <si>
    <t>Roof area suitable for PV</t>
  </si>
  <si>
    <t>Suitable solar PV area</t>
  </si>
  <si>
    <t>Fuels</t>
  </si>
  <si>
    <t>Algen-diesel</t>
  </si>
  <si>
    <t>Bio-resources: domestic produced most price-energy-efficient crops</t>
  </si>
  <si>
    <t>Name co-firing</t>
  </si>
  <si>
    <t>name EN</t>
  </si>
  <si>
    <t>Price co-firing</t>
  </si>
  <si>
    <t>EUR/GJ</t>
  </si>
  <si>
    <t>Yield co-firing</t>
  </si>
  <si>
    <t>GJ/km2</t>
  </si>
  <si>
    <t>Biomass production by crops</t>
  </si>
  <si>
    <t>Name greengas</t>
  </si>
  <si>
    <t>Price greengas</t>
  </si>
  <si>
    <t>EUR/m3</t>
  </si>
  <si>
    <t>Yield greengas</t>
  </si>
  <si>
    <t>Mm3/km2</t>
  </si>
  <si>
    <t>Methane production per tonne raw material</t>
  </si>
  <si>
    <t>m3/tonne</t>
  </si>
  <si>
    <t>Manure (not only manure surplus)</t>
  </si>
  <si>
    <t>Mtonne</t>
  </si>
  <si>
    <t>Yield bio-diesel</t>
  </si>
  <si>
    <t>Yield bio-ethanol</t>
  </si>
  <si>
    <t>Yield algae</t>
  </si>
  <si>
    <t>Production cost bio-diesel</t>
  </si>
  <si>
    <t>EUR/liter</t>
  </si>
  <si>
    <t>Production cost bio-ethanol</t>
  </si>
  <si>
    <t>Domestic production</t>
  </si>
  <si>
    <t>Biomass (not used for greengas or biofuels)</t>
  </si>
  <si>
    <t>Bio-fuels total</t>
  </si>
  <si>
    <t>Bio-fuels bio-ethanol</t>
  </si>
  <si>
    <t>Bio-fuels bio-diesel</t>
  </si>
  <si>
    <t>Waste POTENTIAL</t>
  </si>
  <si>
    <t>Biomass waste co-firing solid (potential rank)</t>
  </si>
  <si>
    <t>Biomass name</t>
  </si>
  <si>
    <t>Type 1</t>
  </si>
  <si>
    <t>Type 2</t>
  </si>
  <si>
    <t>Type 3</t>
  </si>
  <si>
    <t>Type 4</t>
  </si>
  <si>
    <t>Type 5</t>
  </si>
  <si>
    <t>Type 6</t>
  </si>
  <si>
    <t>Type 7</t>
  </si>
  <si>
    <t>Type 8</t>
  </si>
  <si>
    <t>Type 9</t>
  </si>
  <si>
    <t>Type 10</t>
  </si>
  <si>
    <t>Type 11</t>
  </si>
  <si>
    <t>Type 12</t>
  </si>
  <si>
    <t>NL name</t>
  </si>
  <si>
    <t>name NL</t>
  </si>
  <si>
    <t>Potential (PJ)</t>
  </si>
  <si>
    <t>Price (EUR/GJ)</t>
  </si>
  <si>
    <t>Greengas waste (potential rank, no overlap with biomass!)</t>
  </si>
  <si>
    <t>Potential (Mm3)</t>
  </si>
  <si>
    <t>Mm3</t>
  </si>
  <si>
    <t>Price (EUR/m3)</t>
  </si>
  <si>
    <t>NEW REQUIRED VALUES:</t>
  </si>
  <si>
    <t>Split of electricity use in households per household</t>
  </si>
  <si>
    <t>koeling</t>
  </si>
  <si>
    <t>Electricity use in household heating split</t>
  </si>
  <si>
    <t>Electric heaters</t>
  </si>
  <si>
    <t>Heatpumps</t>
  </si>
  <si>
    <t>using ambient heat</t>
  </si>
  <si>
    <t>Gas use in hot water supply</t>
  </si>
  <si>
    <t>Central heating combi</t>
  </si>
  <si>
    <t>Gas boiler and geyser</t>
  </si>
  <si>
    <t>Gas use in household heating split</t>
  </si>
  <si>
    <t>Gas heatpump</t>
  </si>
  <si>
    <t>Decentral production of heat (steam hot water) in household sector</t>
  </si>
  <si>
    <t>provided by solar water heater</t>
  </si>
  <si>
    <t>provided by heat pump boiler</t>
  </si>
  <si>
    <t>Heat supplied by heatpumps with TS</t>
  </si>
  <si>
    <t>Heat supplied by geothermal</t>
  </si>
  <si>
    <t>Electricity production efficiency</t>
  </si>
  <si>
    <t>MJ of electricity production per MJ input</t>
  </si>
  <si>
    <t>Heat production efficiency</t>
  </si>
  <si>
    <t>MJ of heat production per MJ input</t>
  </si>
  <si>
    <t>biomass chp industry</t>
  </si>
  <si>
    <t>Conversion losses</t>
  </si>
  <si>
    <t>Efficiency oil to oil products</t>
  </si>
  <si>
    <t>Efficiency coal to cokes (used in all sectors but energy)</t>
  </si>
  <si>
    <t>Losses during gas treatment</t>
  </si>
  <si>
    <t>Part of Energetic energy use of the "Other sector" that is used by buildings</t>
  </si>
  <si>
    <t>Energy demand buildings ‘Other sector’ compared to HH</t>
  </si>
  <si>
    <t>biofuels</t>
  </si>
  <si>
    <t>Electricity compared to HH</t>
  </si>
  <si>
    <t>Fuels compared to HH</t>
  </si>
  <si>
    <t>Total energy use buildings</t>
  </si>
  <si>
    <t>Verlichting</t>
  </si>
  <si>
    <t>warm tapwater</t>
  </si>
  <si>
    <t>koken</t>
  </si>
  <si>
    <t>Energetic energy usein final carrier</t>
  </si>
  <si>
    <t>Other buildings</t>
  </si>
  <si>
    <t>Non-energetic energy use in final carrier</t>
  </si>
  <si>
    <t>School</t>
  </si>
  <si>
    <t>Biomass pirce</t>
  </si>
  <si>
    <t>Central gas CHP</t>
  </si>
  <si>
    <t>cars (&lt;3500kg)</t>
  </si>
  <si>
    <t>trucks (&gt;3500kg)</t>
  </si>
  <si>
    <t>Area name</t>
  </si>
  <si>
    <t>Geothermal (no heatpump)</t>
  </si>
  <si>
    <t>These have to add up to 100% within each block. This means that the rows don't necessarily add up to 100%</t>
  </si>
  <si>
    <t xml:space="preserve">Split of heating and hot water devices installed (not final energy use) per final energy carrier </t>
  </si>
  <si>
    <t xml:space="preserve">Split of heating devices installed (not final energy use) per final energy carrier </t>
  </si>
  <si>
    <t>Electric heatpump</t>
  </si>
  <si>
    <t>Electrical efficiency</t>
  </si>
  <si>
    <t>Thermal efficiency</t>
  </si>
  <si>
    <t>Gas central CHP</t>
  </si>
  <si>
    <t>Capacity factors (average over many years)</t>
  </si>
  <si>
    <t>Land area size</t>
  </si>
  <si>
    <t>Fuel prices (imports)</t>
  </si>
  <si>
    <t>% of waste biogenic</t>
  </si>
  <si>
    <t>Row number on AGEB sheet</t>
  </si>
  <si>
    <t>Final energy demand split by application (PJ) (only energetic part)</t>
  </si>
  <si>
    <t>Other (personal care, leisure, kitchenware (excl. Cooking))</t>
  </si>
  <si>
    <t>dutch numbers</t>
  </si>
  <si>
    <t>Capacity (MWe)</t>
  </si>
  <si>
    <t xml:space="preserve">Electrical interconnections </t>
  </si>
  <si>
    <t>Import</t>
  </si>
  <si>
    <t>Export</t>
  </si>
  <si>
    <t>power (TWh)</t>
  </si>
  <si>
    <t>capacity (MW)</t>
  </si>
  <si>
    <t>Austria</t>
  </si>
  <si>
    <t>Czech republic</t>
  </si>
  <si>
    <t>Denmark East</t>
  </si>
  <si>
    <t>Denmark West</t>
  </si>
  <si>
    <t>France</t>
  </si>
  <si>
    <t>Netherlands</t>
  </si>
  <si>
    <t>Poland</t>
  </si>
  <si>
    <t>Sweden</t>
  </si>
  <si>
    <t>Switzerland</t>
  </si>
  <si>
    <t>Traditional (Incandescent, Halogen)</t>
  </si>
  <si>
    <t>Fluorescent (CFL, TL)</t>
  </si>
  <si>
    <t>electric stove</t>
  </si>
  <si>
    <t>halogen stove</t>
  </si>
  <si>
    <t>induction stove</t>
  </si>
  <si>
    <t>AGEB</t>
  </si>
  <si>
    <t>Coal pwd (ultrasupercritical)</t>
  </si>
  <si>
    <t>Coal conventional (super- and sub-critical)</t>
  </si>
  <si>
    <t>Lignite CHP</t>
  </si>
  <si>
    <t>Hydro mountain (w/o pumping facility)</t>
  </si>
  <si>
    <t>Hydro mountain (w pumping facility)</t>
  </si>
  <si>
    <t>Lignite total</t>
  </si>
  <si>
    <t xml:space="preserve">    of which production from natural inflow</t>
  </si>
  <si>
    <t xml:space="preserve">    of which renewable</t>
  </si>
  <si>
    <t>collective coal chp hh</t>
  </si>
  <si>
    <t>collective gas chp hh</t>
  </si>
  <si>
    <t>collective biomass chp hh</t>
  </si>
  <si>
    <t>collective geothermal hh</t>
  </si>
  <si>
    <t>solar panel for heating</t>
  </si>
  <si>
    <t>gas CHP</t>
  </si>
  <si>
    <t>coal CHP</t>
  </si>
  <si>
    <t>biomass CHP</t>
  </si>
  <si>
    <t>USED PRIMARY ENERGY IN PJ</t>
  </si>
  <si>
    <t>Includes other non renewable gases, except those that are categorised under Mineral oil &amp; derivatives (LPG etc.)</t>
  </si>
  <si>
    <t>Production (PJ_heat) (1 TWh = 3,6 PJ)</t>
  </si>
  <si>
    <t>Other use (incl building sector!)</t>
  </si>
  <si>
    <t>Luxembourg</t>
  </si>
  <si>
    <t>only total</t>
  </si>
  <si>
    <r>
      <t xml:space="preserve">Final energy demand </t>
    </r>
    <r>
      <rPr>
        <b/>
        <sz val="11"/>
        <color indexed="8"/>
        <rFont val="Calibri"/>
        <family val="2"/>
        <scheme val="minor"/>
      </rPr>
      <t>that</t>
    </r>
    <r>
      <rPr>
        <b/>
        <sz val="11"/>
        <color theme="1"/>
        <rFont val="Calibri"/>
        <family val="2"/>
        <scheme val="minor"/>
      </rPr>
      <t xml:space="preserve"> is not in</t>
    </r>
    <r>
      <rPr>
        <b/>
        <sz val="11"/>
        <color indexed="8"/>
        <rFont val="Calibri"/>
        <family val="2"/>
        <scheme val="minor"/>
      </rPr>
      <t>c</t>
    </r>
    <r>
      <rPr>
        <b/>
        <sz val="11"/>
        <color theme="1"/>
        <rFont val="Calibri"/>
        <family val="2"/>
        <scheme val="minor"/>
      </rPr>
      <t xml:space="preserve">luded in the energy balance (because it is </t>
    </r>
    <r>
      <rPr>
        <b/>
        <sz val="11"/>
        <color indexed="8"/>
        <rFont val="Calibri"/>
        <family val="2"/>
        <scheme val="minor"/>
      </rPr>
      <t>met</t>
    </r>
    <r>
      <rPr>
        <b/>
        <sz val="11"/>
        <color theme="1"/>
        <rFont val="Calibri"/>
        <family val="2"/>
        <scheme val="minor"/>
      </rPr>
      <t xml:space="preserve"> locally with sustainable production)</t>
    </r>
  </si>
  <si>
    <t>CHANGE VALUES HERE</t>
  </si>
  <si>
    <t>+/- TWh</t>
  </si>
  <si>
    <t>VALUES AFTER CHANGE</t>
  </si>
  <si>
    <t>efficiencies</t>
  </si>
  <si>
    <t>Production (PJ)</t>
  </si>
  <si>
    <t>heat efficiency</t>
  </si>
  <si>
    <t>Tweak efficiencies of heat generators, in order to match required production</t>
  </si>
  <si>
    <t>Required</t>
  </si>
  <si>
    <t>Total:</t>
  </si>
  <si>
    <t>chp list</t>
  </si>
  <si>
    <t>Electricity uit moet zijn</t>
  </si>
  <si>
    <t>Mineral oil</t>
  </si>
  <si>
    <t>heat only</t>
  </si>
  <si>
    <t>Of which in heat net</t>
  </si>
  <si>
    <t>CHP</t>
  </si>
  <si>
    <t>required:</t>
  </si>
  <si>
    <t>difference</t>
  </si>
  <si>
    <t>Local use</t>
  </si>
  <si>
    <t>fuel input</t>
  </si>
  <si>
    <t/>
  </si>
  <si>
    <t>Aanname (EC data unavailable)</t>
  </si>
  <si>
    <t>Total efficiency</t>
  </si>
  <si>
    <t>Steam hotwater production from central heaters (goes into district heating net)</t>
  </si>
  <si>
    <t>Steam hotwater production from central heaters efficiencies</t>
  </si>
  <si>
    <t>CHP coal industry prod</t>
  </si>
  <si>
    <t>CHP biomass central prod</t>
  </si>
  <si>
    <t>CHP biomass other prod</t>
  </si>
  <si>
    <t>CHP biomass other cap</t>
  </si>
  <si>
    <t>CHP biomass central cap</t>
  </si>
  <si>
    <t>CHP coal industry cap</t>
  </si>
  <si>
    <t>CHP coal industry el eff</t>
  </si>
  <si>
    <t>CHP biomass other el eff</t>
  </si>
  <si>
    <t>CHP biomass central el eff</t>
  </si>
  <si>
    <t>CHP coal industry heat eff</t>
  </si>
  <si>
    <t>CHP biomass other heat eff</t>
  </si>
  <si>
    <t>CHP biomass central heat eff</t>
  </si>
  <si>
    <t>Biomass industry CHP</t>
  </si>
  <si>
    <t>biomass industry CHP</t>
  </si>
  <si>
    <t>not in interface yet</t>
  </si>
  <si>
    <t>Check Sum</t>
  </si>
  <si>
    <t>checksum</t>
  </si>
  <si>
    <t>Research on Eurostat, however, set to zero and thereby included in other sector</t>
  </si>
  <si>
    <t>added (3,6) lignite to coal (19,8)</t>
  </si>
  <si>
    <t>added (8,1) oil to gas (95,6)</t>
  </si>
  <si>
    <t>Dat betekend dat de primary energy use van kolen en gas te hoog, en voor lignite en olie te laag wordt uitgerekend</t>
  </si>
  <si>
    <t>only Heat</t>
  </si>
  <si>
    <t>El &amp; CHP</t>
  </si>
  <si>
    <t>Total El &amp; heat</t>
  </si>
  <si>
    <t>Dit verschil is de electriciteits input voor pumped storage</t>
  </si>
  <si>
    <t>land only</t>
  </si>
  <si>
    <t>Potential of geothermal electricity production</t>
  </si>
  <si>
    <t>NL values</t>
  </si>
  <si>
    <t>Industry + E sector</t>
  </si>
  <si>
    <t>planes domestic bio ethanol</t>
  </si>
  <si>
    <t>Short name</t>
  </si>
  <si>
    <t>-- of which on households</t>
  </si>
  <si>
    <t>--remainder on buildings</t>
  </si>
  <si>
    <t>Insulation level</t>
  </si>
  <si>
    <t>Rc-values</t>
  </si>
  <si>
    <t>Solar PV roofs, percentage on</t>
  </si>
  <si>
    <t>Split local solar PV households</t>
  </si>
  <si>
    <t>Split local solar PV buildings</t>
  </si>
  <si>
    <t>Split local solar PV</t>
  </si>
  <si>
    <t>using thermal storage</t>
  </si>
  <si>
    <t>Miscanthus</t>
  </si>
  <si>
    <t>Maissilage</t>
  </si>
  <si>
    <t>electricity delivered by</t>
  </si>
  <si>
    <t>total CHP</t>
  </si>
  <si>
    <t>electrical efficiency buildings</t>
  </si>
  <si>
    <t>heat efficiency buildings</t>
  </si>
  <si>
    <t>Split households biomass use in appliances</t>
  </si>
  <si>
    <t>Final energy demand (only energetic use) split by application (PJ)</t>
  </si>
  <si>
    <t>VALUES BEFORE CHANGE</t>
  </si>
  <si>
    <t>CALCULATED VALUES</t>
  </si>
  <si>
    <t>El prod</t>
  </si>
  <si>
    <t>heat</t>
  </si>
  <si>
    <t>Primary E</t>
  </si>
  <si>
    <t>MW_e</t>
  </si>
  <si>
    <t>Cap factor</t>
  </si>
  <si>
    <t>Model</t>
  </si>
  <si>
    <t>Difference</t>
  </si>
  <si>
    <t>Statistics</t>
  </si>
  <si>
    <t>CONVERSION INPUT (PJ) Electricity, CHP and heat "aftap"</t>
  </si>
  <si>
    <t>STEAM AND HOT WATER BALANCE (PJ)</t>
  </si>
  <si>
    <t>heat "aftap"</t>
  </si>
  <si>
    <t>el list</t>
  </si>
  <si>
    <t>Production calculated (PJ)</t>
  </si>
  <si>
    <t>Heat production calculated (PJ)</t>
  </si>
  <si>
    <t>CHP heat production split over sectors (linked from CHP heat production calculated</t>
  </si>
  <si>
    <t>Capacities CHPs buildings</t>
  </si>
  <si>
    <t>steam and hot water production (PJ)</t>
  </si>
  <si>
    <t>Demand from network per sector (from final demand)</t>
  </si>
  <si>
    <t>Overproduction per sector</t>
  </si>
  <si>
    <t>CHECK WITH OTHERS TABS</t>
  </si>
  <si>
    <t>hiermee wordt km per car berekend van area data in ETM backend</t>
  </si>
  <si>
    <t>zie sheet</t>
  </si>
  <si>
    <t>zie sheet fuel production germany, of fossil fuel production per land uit Excel</t>
  </si>
  <si>
    <t>4x bronnen zoeken.</t>
  </si>
  <si>
    <t>Production from natural inflow in pumped storage</t>
  </si>
  <si>
    <t>Electric heatpump w Thermal Storage</t>
  </si>
  <si>
    <t xml:space="preserve">     using ground / water</t>
  </si>
  <si>
    <t>Gas-fired heaters, division over combi and separate</t>
  </si>
  <si>
    <t>Combination</t>
  </si>
  <si>
    <t>Separate</t>
  </si>
  <si>
    <t>Color code</t>
    <phoneticPr fontId="38" type="noConversion"/>
  </si>
  <si>
    <t>Version #</t>
  </si>
  <si>
    <t>number</t>
    <phoneticPr fontId="38" type="noConversion"/>
  </si>
  <si>
    <t>Not used as input. Serves to aid those who gather data for the dataset. Can be filled in or used to refer to data on other tabs</t>
    <phoneticPr fontId="38" type="noConversion"/>
  </si>
  <si>
    <t>Author</t>
  </si>
  <si>
    <t xml:space="preserve">Required input field. If no data is available, please make an estimate </t>
    <phoneticPr fontId="38" type="noConversion"/>
  </si>
  <si>
    <t>Voluntary input field. If data is provided, extra features of the model can be activated, e.g. trend lines in help content with sliders, etc.</t>
    <phoneticPr fontId="38" type="noConversion"/>
  </si>
  <si>
    <t>Date</t>
  </si>
  <si>
    <t>Changes</t>
  </si>
  <si>
    <t>Methodology</t>
  </si>
  <si>
    <t>Sources</t>
  </si>
  <si>
    <t>Updates</t>
  </si>
  <si>
    <t>Location</t>
  </si>
  <si>
    <t>Main assumptions</t>
  </si>
  <si>
    <t>Final comments</t>
  </si>
  <si>
    <t>Several, see individual input excel sheets</t>
  </si>
  <si>
    <t>These have to add up to 100% within each block.</t>
  </si>
  <si>
    <t>Natural gas devices</t>
  </si>
  <si>
    <t>Gas heat pump</t>
  </si>
  <si>
    <t>Electricity devices</t>
  </si>
  <si>
    <t>El used for pumping</t>
  </si>
  <si>
    <t>moet nog gelinkt. Overleg: moeten we deze linken of efficiency of beiden?</t>
  </si>
  <si>
    <t>This is solar PV that IS included in energy balance and electricity production table</t>
  </si>
  <si>
    <t>electrical efficiency households</t>
  </si>
  <si>
    <t>heat efficiency households</t>
  </si>
  <si>
    <t>this models losses of oil as percentage of transport oil use</t>
  </si>
  <si>
    <t>For GER this models all losses (coal to gas is seen as a loss of coal)</t>
  </si>
  <si>
    <t>loss between well and network. In energy balance included in conversion sector. For GER set at zero. Coal to gas is ignored, hence primary energy use of gas calculated by model will be 254 higher than AGEB.</t>
  </si>
  <si>
    <t>Split of electric cooking technologies (not final energy use)</t>
  </si>
  <si>
    <t xml:space="preserve">electric cooking </t>
  </si>
  <si>
    <t>Household heat provided by</t>
  </si>
  <si>
    <t>Notes:</t>
  </si>
  <si>
    <t>FINAL ENERGY DEMAND (excluding non energetic) calculated on basis of fuel spec table</t>
  </si>
  <si>
    <t>number</t>
  </si>
  <si>
    <t>Not used as input. As above, but this is a calculation</t>
  </si>
  <si>
    <t>Not used as input. As above, but this is a link</t>
  </si>
  <si>
    <t>Conversion input (PJ) for monetized heat only</t>
  </si>
  <si>
    <t>buildings</t>
  </si>
  <si>
    <t>condensing heating (CV)</t>
  </si>
  <si>
    <t>gas fired heater</t>
  </si>
  <si>
    <t>Lighting reduction measures</t>
  </si>
  <si>
    <t xml:space="preserve">Primary energy use in inland </t>
  </si>
  <si>
    <t>Check with AGEB</t>
  </si>
  <si>
    <t>-- of which in industry</t>
  </si>
  <si>
    <t>-- of which in households</t>
  </si>
  <si>
    <t>-- of which in transport</t>
  </si>
  <si>
    <t>-- of which in agriculture</t>
  </si>
  <si>
    <t>-- of which in buildings</t>
  </si>
  <si>
    <t>-- of which in other</t>
  </si>
  <si>
    <t>-- of which in energy sector</t>
  </si>
  <si>
    <t>-- of which grid losses</t>
  </si>
  <si>
    <t>-- of which only heat production</t>
  </si>
  <si>
    <t>FINAL ENERGY DEMAND (Reference linked from Final Demand)</t>
  </si>
  <si>
    <t>Not linked yet</t>
  </si>
  <si>
    <t>heatpumps (split above at gas and electricity)</t>
  </si>
  <si>
    <t>Not properly linked</t>
  </si>
  <si>
    <t>Heatpumps (split above at gas and electricity)</t>
  </si>
  <si>
    <t>Geothermal (no heat pumps)</t>
  </si>
  <si>
    <t>Not linked</t>
  </si>
  <si>
    <t>Possible input which the model cannot use yet. If this data is filled in, changes need to be made to the dataset or the model in order to take it into account properly</t>
  </si>
  <si>
    <t>€/MJ</t>
  </si>
  <si>
    <t>MJ/km2</t>
  </si>
  <si>
    <t>Typical production biomass per km2 land</t>
  </si>
  <si>
    <t>Energy carrier tree (reference only)</t>
  </si>
  <si>
    <t>Main categories</t>
  </si>
  <si>
    <t>Current year</t>
  </si>
  <si>
    <t>Total CO2 emission in 1990 and current year</t>
  </si>
  <si>
    <t>Appliances split</t>
  </si>
  <si>
    <t>Other (personal care, leisure, kitchenware (excl. Cooking or lighting))</t>
  </si>
  <si>
    <t>Checksum</t>
  </si>
  <si>
    <t>not linked, is it necessary</t>
  </si>
  <si>
    <t>Electric heat pumps</t>
  </si>
  <si>
    <t>Primary demand (PJ)</t>
  </si>
  <si>
    <t>Gelinkt</t>
  </si>
  <si>
    <t>Aangemaakt</t>
  </si>
  <si>
    <t>Potential use of waste</t>
  </si>
  <si>
    <t>Linked to new cell in area data</t>
  </si>
  <si>
    <t>Berekening aangepast en cel toegevoegd in households</t>
  </si>
  <si>
    <t>Redundant</t>
  </si>
  <si>
    <t>In de inputtool zijn other en buildings tegenwoordig gesplitst</t>
  </si>
  <si>
    <t>Berekening aangepast en cel toegevoegd in Households</t>
  </si>
  <si>
    <t>Hoeft niet gelinkt, wordt niet meer gebruikt</t>
  </si>
  <si>
    <t>Waarom niet gelinkt?</t>
  </si>
  <si>
    <t>Klopt niet</t>
  </si>
  <si>
    <t>Online in energy carriers</t>
  </si>
  <si>
    <t>Wordt niet gebruikt (bijmenging in gascentrales)</t>
  </si>
  <si>
    <t>Wordt development curve voor gebruikt (landonafhankelijk)</t>
  </si>
  <si>
    <t>Moet cel F11 niet hier staan?</t>
  </si>
  <si>
    <t>gelinkt</t>
  </si>
  <si>
    <t>IF-functie toegevoegd door WM. Denk niet dat berekening zo goed is</t>
  </si>
  <si>
    <t>Energy use Building sector</t>
  </si>
  <si>
    <t>Nuclear III generation</t>
  </si>
  <si>
    <t>Nuclear conventional (II generation)</t>
  </si>
  <si>
    <t>Cooling network</t>
  </si>
  <si>
    <t>Added 20110421</t>
  </si>
  <si>
    <t>Added and linked 20110421</t>
  </si>
  <si>
    <t>Potential of cooling network building sector (from deep lakes)</t>
  </si>
  <si>
    <t>Available manure</t>
  </si>
  <si>
    <t>Mtonne/year</t>
  </si>
  <si>
    <t>Hot water:</t>
  </si>
  <si>
    <t>Should be linked</t>
  </si>
  <si>
    <t>One of those should be linked</t>
  </si>
  <si>
    <t>REMOVE</t>
  </si>
  <si>
    <t>MAYBE ADD COAL BECAUSE SA AND POLAND USE IT</t>
  </si>
  <si>
    <t>MAYBE SHOULD BE REMOVED, DEPENDING ON SA., moved 3,4 from other to appliances</t>
  </si>
  <si>
    <t>b</t>
  </si>
  <si>
    <t>fr</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</si>
</sst>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quot;€&quot;\ * #,##0.00_-;_-&quot;€&quot;\ * #,##0.00\-;_-&quot;€&quot;\ * &quot;-&quot;??_-;_-@_-"/>
    <numFmt numFmtId="165" formatCode="_-* #,##0.00_-;_-* #,##0.00\-;_-* &quot;-&quot;??_-;_-@_-"/>
    <numFmt numFmtId="166" formatCode="_ * #,##0.00_ ;_ * \-#,##0.00_ ;_ * &quot;-&quot;??_ ;_ @_ "/>
    <numFmt numFmtId="167" formatCode="0.0"/>
    <numFmt numFmtId="168" formatCode="#,##0.0"/>
    <numFmt numFmtId="169" formatCode="0.0%"/>
    <numFmt numFmtId="170" formatCode="[$-413]d\ mmmm\ yyyy;@"/>
    <numFmt numFmtId="171" formatCode="0.00000"/>
    <numFmt numFmtId="172" formatCode="0.0000000000"/>
    <numFmt numFmtId="173" formatCode="0.0000000"/>
    <numFmt numFmtId="174" formatCode="#,##0.000"/>
    <numFmt numFmtId="175" formatCode="#,##0.0000"/>
    <numFmt numFmtId="176" formatCode="#,##0.000000"/>
  </numFmts>
  <fonts count="84" x14ac:knownFonts="1">
    <font>
      <sz val="11"/>
      <color theme="1"/>
      <name val="Calibri"/>
      <family val="2"/>
      <scheme val="minor"/>
    </font>
    <font>
      <sz val="10"/>
      <name val="Arial"/>
      <family val="2"/>
    </font>
    <font>
      <b/>
      <sz val="11"/>
      <color indexed="8"/>
      <name val="Calibri"/>
      <family val="2"/>
    </font>
    <font>
      <sz val="11"/>
      <color indexed="8"/>
      <name val="Calibri"/>
      <family val="2"/>
    </font>
    <font>
      <sz val="16"/>
      <color indexed="8"/>
      <name val="Calibri"/>
      <family val="2"/>
    </font>
    <font>
      <sz val="11"/>
      <color indexed="8"/>
      <name val="Times New Roman"/>
      <family val="1"/>
    </font>
    <font>
      <b/>
      <sz val="10"/>
      <name val="Arial"/>
      <family val="2"/>
    </font>
    <font>
      <sz val="8"/>
      <name val="Arial"/>
      <family val="2"/>
    </font>
    <font>
      <sz val="10"/>
      <color indexed="18"/>
      <name val="Arial"/>
      <family val="2"/>
    </font>
    <font>
      <b/>
      <sz val="11"/>
      <color indexed="8"/>
      <name val="Calibri"/>
      <family val="2"/>
    </font>
    <font>
      <sz val="9"/>
      <color indexed="81"/>
      <name val="Tahoma"/>
      <family val="2"/>
    </font>
    <font>
      <b/>
      <sz val="9"/>
      <color indexed="81"/>
      <name val="Tahoma"/>
      <family val="2"/>
    </font>
    <font>
      <i/>
      <sz val="11"/>
      <color indexed="8"/>
      <name val="Calibri"/>
      <family val="2"/>
    </font>
    <font>
      <sz val="10"/>
      <name val="Calibri"/>
      <family val="2"/>
    </font>
    <font>
      <sz val="9"/>
      <color indexed="8"/>
      <name val="Calibri"/>
      <family val="2"/>
    </font>
    <font>
      <sz val="8"/>
      <name val="Calibri"/>
      <family val="2"/>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8"/>
      <name val="Arial"/>
      <family val="2"/>
    </font>
    <font>
      <u/>
      <sz val="8.5"/>
      <color indexed="12"/>
      <name val="Arial"/>
      <family val="2"/>
    </font>
    <font>
      <sz val="8"/>
      <name val="Arial Narrow"/>
      <family val="2"/>
    </font>
    <font>
      <sz val="11"/>
      <name val="Calibri"/>
      <family val="2"/>
      <scheme val="minor"/>
    </font>
    <font>
      <sz val="10"/>
      <name val="Verdana"/>
      <family val="2"/>
    </font>
    <font>
      <u/>
      <sz val="8"/>
      <color indexed="12"/>
      <name val="Arial"/>
      <family val="2"/>
    </font>
    <font>
      <sz val="8"/>
      <name val="Verdana"/>
      <family val="2"/>
    </font>
    <font>
      <sz val="10"/>
      <color indexed="8"/>
      <name val="Arial"/>
      <family val="2"/>
    </font>
    <font>
      <b/>
      <sz val="11"/>
      <color indexed="8"/>
      <name val="Calibri"/>
      <family val="2"/>
      <scheme val="minor"/>
    </font>
    <font>
      <b/>
      <sz val="11"/>
      <name val="Calibri"/>
      <family val="2"/>
      <scheme val="minor"/>
    </font>
    <font>
      <i/>
      <sz val="11"/>
      <color indexed="8"/>
      <name val="Calibri"/>
      <family val="2"/>
      <scheme val="minor"/>
    </font>
    <font>
      <sz val="11"/>
      <color theme="0" tint="-0.499984740745262"/>
      <name val="Calibri"/>
      <family val="2"/>
      <scheme val="minor"/>
    </font>
    <font>
      <b/>
      <i/>
      <sz val="11"/>
      <color theme="1"/>
      <name val="Calibri"/>
      <family val="2"/>
      <scheme val="minor"/>
    </font>
    <font>
      <sz val="11"/>
      <color indexed="8"/>
      <name val="Calibri"/>
      <family val="2"/>
    </font>
    <font>
      <sz val="11"/>
      <color theme="0" tint="-0.499984740745262"/>
      <name val="Calibri"/>
      <family val="2"/>
    </font>
    <font>
      <b/>
      <sz val="11"/>
      <color indexed="8"/>
      <name val="Calibri"/>
      <family val="2"/>
    </font>
    <font>
      <sz val="11"/>
      <color indexed="17"/>
      <name val="Calibri"/>
      <family val="2"/>
      <scheme val="minor"/>
    </font>
    <font>
      <i/>
      <sz val="11"/>
      <color theme="1"/>
      <name val="Calibri"/>
      <family val="2"/>
      <scheme val="minor"/>
    </font>
    <font>
      <sz val="12"/>
      <name val="Arial"/>
      <family val="2"/>
    </font>
    <font>
      <b/>
      <i/>
      <u/>
      <sz val="11"/>
      <color theme="1"/>
      <name val="Calibri"/>
      <family val="2"/>
      <scheme val="minor"/>
    </font>
    <font>
      <b/>
      <sz val="1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indexed="8"/>
      <name val="Calibri"/>
      <family val="2"/>
      <scheme val="minor"/>
    </font>
    <font>
      <sz val="10"/>
      <color rgb="FFFF0000"/>
      <name val="Arial"/>
      <family val="2"/>
    </font>
    <font>
      <sz val="11"/>
      <color theme="1" tint="0.499984740745262"/>
      <name val="Calibri"/>
      <family val="2"/>
      <scheme val="minor"/>
    </font>
    <font>
      <sz val="11"/>
      <color theme="1" tint="0.499984740745262"/>
      <name val="Calibri"/>
      <family val="2"/>
    </font>
    <font>
      <i/>
      <sz val="11"/>
      <color theme="1" tint="0.499984740745262"/>
      <name val="Calibri"/>
      <family val="2"/>
      <scheme val="minor"/>
    </font>
    <font>
      <sz val="11"/>
      <name val="Calibri"/>
      <family val="2"/>
    </font>
    <font>
      <b/>
      <sz val="11"/>
      <name val="Calibri"/>
      <family val="2"/>
    </font>
    <font>
      <b/>
      <sz val="11"/>
      <color rgb="FF000000"/>
      <name val="Calibri"/>
      <family val="2"/>
    </font>
    <font>
      <sz val="11"/>
      <color rgb="FF000000"/>
      <name val="Calibri"/>
      <family val="2"/>
    </font>
    <font>
      <sz val="11"/>
      <color theme="1"/>
      <name val="Calibri"/>
      <family val="2"/>
    </font>
    <font>
      <i/>
      <sz val="11"/>
      <color rgb="FF000000"/>
      <name val="Calibri"/>
      <family val="2"/>
    </font>
    <font>
      <sz val="11"/>
      <color rgb="FFFF0000"/>
      <name val="Calibri"/>
      <family val="2"/>
    </font>
    <font>
      <sz val="11"/>
      <color rgb="FF7030A0"/>
      <name val="Calibri"/>
      <family val="2"/>
    </font>
    <font>
      <b/>
      <sz val="18"/>
      <color theme="3"/>
      <name val="Cambria"/>
      <family val="2"/>
      <scheme val="major"/>
    </font>
    <font>
      <u/>
      <sz val="11"/>
      <color theme="10"/>
      <name val="Calibri"/>
      <family val="2"/>
      <scheme val="minor"/>
    </font>
    <font>
      <u/>
      <sz val="11"/>
      <color theme="11"/>
      <name val="Calibri"/>
      <family val="2"/>
      <scheme val="minor"/>
    </font>
  </fonts>
  <fills count="87">
    <fill>
      <patternFill patternType="none"/>
    </fill>
    <fill>
      <patternFill patternType="gray125"/>
    </fill>
    <fill>
      <patternFill patternType="solid">
        <fgColor indexed="33"/>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4"/>
        <bgColor indexed="8"/>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99"/>
        <bgColor indexed="64"/>
      </patternFill>
    </fill>
    <fill>
      <patternFill patternType="solid">
        <fgColor rgb="FFFFFF6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indexed="14"/>
        <bgColor indexed="64"/>
      </patternFill>
    </fill>
    <fill>
      <patternFill patternType="solid">
        <fgColor indexed="45"/>
        <bgColor indexed="64"/>
      </patternFill>
    </fill>
    <fill>
      <patternFill patternType="solid">
        <fgColor indexed="15"/>
        <bgColor indexed="64"/>
      </patternFill>
    </fill>
    <fill>
      <patternFill patternType="solid">
        <fgColor indexed="1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59996337778862885"/>
        <bgColor indexed="64"/>
      </patternFill>
    </fill>
    <fill>
      <patternFill patternType="solid">
        <fgColor indexed="41"/>
        <bgColor indexed="64"/>
      </patternFill>
    </fill>
    <fill>
      <patternFill patternType="solid">
        <fgColor rgb="FF99CCFF"/>
        <bgColor rgb="FF000000"/>
      </patternFill>
    </fill>
    <fill>
      <patternFill patternType="solid">
        <fgColor theme="0"/>
        <bgColor rgb="FF000000"/>
      </patternFill>
    </fill>
    <fill>
      <patternFill patternType="solid">
        <fgColor theme="0" tint="-0.24994659260841701"/>
        <bgColor indexed="64"/>
      </patternFill>
    </fill>
    <fill>
      <patternFill patternType="solid">
        <fgColor rgb="FFFF0000"/>
        <bgColor rgb="FFFFFFFF"/>
      </patternFill>
    </fill>
    <fill>
      <patternFill patternType="solid">
        <fgColor rgb="FFFFFFFF"/>
        <bgColor rgb="FF000000"/>
      </patternFill>
    </fill>
    <fill>
      <patternFill patternType="solid">
        <fgColor rgb="FF808080"/>
        <bgColor rgb="FF000000"/>
      </patternFill>
    </fill>
    <fill>
      <patternFill patternType="solid">
        <fgColor rgb="FFF2F2F2"/>
        <bgColor rgb="FF000000"/>
      </patternFill>
    </fill>
    <fill>
      <patternFill patternType="solid">
        <fgColor theme="1" tint="0.34998626667073579"/>
        <bgColor indexed="65"/>
      </patternFill>
    </fill>
  </fills>
  <borders count="82">
    <border>
      <left/>
      <right/>
      <top/>
      <bottom/>
      <diagonal/>
    </border>
    <border>
      <left/>
      <right/>
      <top style="medium">
        <color auto="1"/>
      </top>
      <bottom style="thin">
        <color auto="1"/>
      </bottom>
      <diagonal/>
    </border>
    <border>
      <left/>
      <right/>
      <top style="medium">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style="medium">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dotted">
        <color indexed="9"/>
      </left>
      <right style="dotted">
        <color indexed="9"/>
      </right>
      <top/>
      <bottom style="dotted">
        <color indexed="22"/>
      </bottom>
      <diagonal/>
    </border>
    <border>
      <left/>
      <right/>
      <top/>
      <bottom style="dotted">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style="medium">
        <color auto="1"/>
      </bottom>
      <diagonal/>
    </border>
  </borders>
  <cellStyleXfs count="349">
    <xf numFmtId="0" fontId="0" fillId="0" borderId="0"/>
    <xf numFmtId="0" fontId="1" fillId="2" borderId="0">
      <alignment vertical="center"/>
    </xf>
    <xf numFmtId="0" fontId="1" fillId="2" borderId="0">
      <alignment vertical="center"/>
    </xf>
    <xf numFmtId="9" fontId="1" fillId="0" borderId="0" applyFont="0" applyFill="0" applyBorder="0" applyAlignment="0" applyProtection="0"/>
    <xf numFmtId="9" fontId="17" fillId="0" borderId="0" applyFont="0" applyFill="0" applyBorder="0" applyAlignment="0" applyProtection="0"/>
    <xf numFmtId="0" fontId="18" fillId="0" borderId="26" applyNumberFormat="0" applyFill="0" applyAlignment="0" applyProtection="0"/>
    <xf numFmtId="0" fontId="19" fillId="0" borderId="27" applyNumberFormat="0" applyFill="0" applyAlignment="0" applyProtection="0"/>
    <xf numFmtId="0" fontId="20" fillId="0" borderId="28" applyNumberFormat="0" applyFill="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29" applyNumberFormat="0" applyAlignment="0" applyProtection="0"/>
    <xf numFmtId="0" fontId="25" fillId="16" borderId="30" applyNumberFormat="0" applyAlignment="0" applyProtection="0"/>
    <xf numFmtId="0" fontId="26" fillId="16" borderId="29" applyNumberFormat="0" applyAlignment="0" applyProtection="0"/>
    <xf numFmtId="0" fontId="27" fillId="0" borderId="31" applyNumberFormat="0" applyFill="0" applyAlignment="0" applyProtection="0"/>
    <xf numFmtId="0" fontId="28" fillId="17" borderId="32" applyNumberFormat="0" applyAlignment="0" applyProtection="0"/>
    <xf numFmtId="0" fontId="29" fillId="0" borderId="0" applyNumberFormat="0" applyFill="0" applyBorder="0" applyAlignment="0" applyProtection="0"/>
    <xf numFmtId="0" fontId="17" fillId="18" borderId="33" applyNumberFormat="0" applyFont="0" applyAlignment="0" applyProtection="0"/>
    <xf numFmtId="0" fontId="30" fillId="0" borderId="0" applyNumberFormat="0" applyFill="0" applyBorder="0" applyAlignment="0" applyProtection="0"/>
    <xf numFmtId="0" fontId="16" fillId="0" borderId="34" applyNumberFormat="0" applyFill="0" applyAlignment="0" applyProtection="0"/>
    <xf numFmtId="0" fontId="3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31" fillId="42" borderId="0" applyNumberFormat="0" applyBorder="0" applyAlignment="0" applyProtection="0"/>
    <xf numFmtId="0" fontId="32" fillId="0" borderId="0"/>
    <xf numFmtId="0" fontId="33" fillId="0" borderId="0" applyNumberFormat="0" applyFill="0" applyBorder="0" applyAlignment="0" applyProtection="0">
      <alignment vertical="top"/>
      <protection locked="0"/>
    </xf>
    <xf numFmtId="0" fontId="1" fillId="2" borderId="0">
      <alignment vertical="center"/>
    </xf>
    <xf numFmtId="0" fontId="1" fillId="2" borderId="0">
      <alignment vertical="center"/>
    </xf>
    <xf numFmtId="0" fontId="34" fillId="0" borderId="0"/>
    <xf numFmtId="0" fontId="34" fillId="0" borderId="0"/>
    <xf numFmtId="9" fontId="3" fillId="0" borderId="0" applyFont="0" applyFill="0" applyBorder="0" applyAlignment="0" applyProtection="0"/>
    <xf numFmtId="9" fontId="1" fillId="0" borderId="0" applyFont="0" applyFill="0" applyBorder="0" applyAlignment="0" applyProtection="0"/>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9" fontId="3" fillId="0" borderId="0" applyFont="0" applyFill="0" applyBorder="0" applyAlignment="0" applyProtection="0"/>
    <xf numFmtId="0" fontId="1" fillId="2" borderId="0">
      <alignment vertical="center"/>
    </xf>
    <xf numFmtId="9" fontId="3" fillId="0" borderId="0" applyFont="0" applyFill="0" applyBorder="0" applyAlignment="0" applyProtection="0"/>
    <xf numFmtId="0" fontId="1" fillId="2" borderId="0">
      <alignment vertical="center"/>
    </xf>
    <xf numFmtId="9" fontId="3" fillId="0" borderId="0" applyFont="0" applyFill="0" applyBorder="0" applyAlignment="0" applyProtection="0"/>
    <xf numFmtId="9" fontId="3" fillId="0" borderId="0" applyFont="0" applyFill="0" applyBorder="0" applyAlignment="0" applyProtection="0"/>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0" borderId="0"/>
    <xf numFmtId="9" fontId="3" fillId="0" borderId="0" applyFont="0" applyFill="0" applyBorder="0" applyAlignment="0" applyProtection="0"/>
    <xf numFmtId="0" fontId="1" fillId="2" borderId="0">
      <alignment vertical="center"/>
    </xf>
    <xf numFmtId="0" fontId="1" fillId="2" borderId="0">
      <alignment vertical="center"/>
    </xf>
    <xf numFmtId="0" fontId="1" fillId="2" borderId="0">
      <alignment vertical="center"/>
    </xf>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2" borderId="0">
      <alignment vertical="center"/>
    </xf>
    <xf numFmtId="0" fontId="1" fillId="0" borderId="0"/>
    <xf numFmtId="0" fontId="1" fillId="0" borderId="0"/>
    <xf numFmtId="0" fontId="36" fillId="0" borderId="0"/>
    <xf numFmtId="9" fontId="36" fillId="0" borderId="0" applyFont="0" applyFill="0" applyBorder="0" applyAlignment="0" applyProtection="0"/>
    <xf numFmtId="0" fontId="7" fillId="0" borderId="0"/>
    <xf numFmtId="0" fontId="7" fillId="0" borderId="0" applyNumberFormat="0" applyFill="0" applyBorder="0" applyProtection="0"/>
    <xf numFmtId="0" fontId="6" fillId="0" borderId="0" applyNumberFormat="0" applyFill="0" applyBorder="0" applyProtection="0"/>
    <xf numFmtId="0" fontId="32" fillId="0" borderId="0" applyNumberFormat="0" applyFill="0" applyBorder="0" applyProtection="0"/>
    <xf numFmtId="0" fontId="7" fillId="0" borderId="0" applyNumberFormat="0" applyFill="0" applyBorder="0" applyProtection="0"/>
    <xf numFmtId="0" fontId="6" fillId="0" borderId="0" applyNumberFormat="0" applyFill="0" applyBorder="0" applyProtection="0"/>
    <xf numFmtId="0" fontId="32" fillId="0" borderId="0" applyNumberFormat="0" applyFill="0" applyBorder="0" applyProtection="0"/>
    <xf numFmtId="0" fontId="37" fillId="0" borderId="0" applyNumberFormat="0" applyFill="0" applyBorder="0" applyProtection="0"/>
    <xf numFmtId="0" fontId="17" fillId="8" borderId="0"/>
    <xf numFmtId="0" fontId="45" fillId="5" borderId="5" applyFont="0" applyBorder="0">
      <alignment vertical="center"/>
    </xf>
    <xf numFmtId="167" fontId="35" fillId="4" borderId="10">
      <alignment horizontal="right" vertical="center"/>
    </xf>
    <xf numFmtId="168" fontId="3" fillId="0" borderId="10">
      <alignment vertical="center"/>
    </xf>
    <xf numFmtId="0" fontId="1" fillId="0" borderId="0"/>
    <xf numFmtId="43" fontId="1" fillId="0" borderId="0" applyFont="0" applyFill="0" applyBorder="0" applyAlignment="0" applyProtection="0"/>
    <xf numFmtId="0" fontId="1" fillId="0" borderId="37">
      <alignment vertical="center"/>
    </xf>
    <xf numFmtId="0" fontId="1" fillId="0" borderId="38">
      <alignment vertical="center"/>
    </xf>
    <xf numFmtId="166" fontId="17" fillId="0" borderId="0" applyFont="0" applyFill="0" applyBorder="0" applyAlignment="0" applyProtection="0"/>
    <xf numFmtId="0" fontId="17" fillId="20" borderId="0" applyNumberFormat="0" applyBorder="0" applyAlignment="0" applyProtection="0"/>
    <xf numFmtId="0" fontId="3" fillId="50" borderId="0" applyNumberFormat="0" applyBorder="0" applyAlignment="0" applyProtection="0"/>
    <xf numFmtId="0" fontId="17" fillId="24" borderId="0" applyNumberFormat="0" applyBorder="0" applyAlignment="0" applyProtection="0"/>
    <xf numFmtId="0" fontId="3" fillId="51" borderId="0" applyNumberFormat="0" applyBorder="0" applyAlignment="0" applyProtection="0"/>
    <xf numFmtId="0" fontId="17" fillId="28" borderId="0" applyNumberFormat="0" applyBorder="0" applyAlignment="0" applyProtection="0"/>
    <xf numFmtId="0" fontId="3" fillId="52" borderId="0" applyNumberFormat="0" applyBorder="0" applyAlignment="0" applyProtection="0"/>
    <xf numFmtId="0" fontId="17" fillId="32" borderId="0" applyNumberFormat="0" applyBorder="0" applyAlignment="0" applyProtection="0"/>
    <xf numFmtId="0" fontId="3" fillId="53" borderId="0" applyNumberFormat="0" applyBorder="0" applyAlignment="0" applyProtection="0"/>
    <xf numFmtId="0" fontId="17" fillId="36" borderId="0" applyNumberFormat="0" applyBorder="0" applyAlignment="0" applyProtection="0"/>
    <xf numFmtId="0" fontId="3" fillId="54" borderId="0" applyNumberFormat="0" applyBorder="0" applyAlignment="0" applyProtection="0"/>
    <xf numFmtId="0" fontId="17" fillId="40" borderId="0" applyNumberFormat="0" applyBorder="0" applyAlignment="0" applyProtection="0"/>
    <xf numFmtId="0" fontId="3" fillId="55" borderId="0" applyNumberFormat="0" applyBorder="0" applyAlignment="0" applyProtection="0"/>
    <xf numFmtId="0" fontId="17" fillId="21" borderId="0" applyNumberFormat="0" applyBorder="0" applyAlignment="0" applyProtection="0"/>
    <xf numFmtId="0" fontId="3" fillId="56" borderId="0" applyNumberFormat="0" applyBorder="0" applyAlignment="0" applyProtection="0"/>
    <xf numFmtId="0" fontId="17" fillId="25" borderId="0" applyNumberFormat="0" applyBorder="0" applyAlignment="0" applyProtection="0"/>
    <xf numFmtId="0" fontId="3" fillId="57" borderId="0" applyNumberFormat="0" applyBorder="0" applyAlignment="0" applyProtection="0"/>
    <xf numFmtId="0" fontId="17" fillId="29" borderId="0" applyNumberFormat="0" applyBorder="0" applyAlignment="0" applyProtection="0"/>
    <xf numFmtId="0" fontId="3" fillId="58" borderId="0" applyNumberFormat="0" applyBorder="0" applyAlignment="0" applyProtection="0"/>
    <xf numFmtId="0" fontId="17" fillId="33" borderId="0" applyNumberFormat="0" applyBorder="0" applyAlignment="0" applyProtection="0"/>
    <xf numFmtId="0" fontId="3" fillId="53" borderId="0" applyNumberFormat="0" applyBorder="0" applyAlignment="0" applyProtection="0"/>
    <xf numFmtId="0" fontId="17" fillId="37" borderId="0" applyNumberFormat="0" applyBorder="0" applyAlignment="0" applyProtection="0"/>
    <xf numFmtId="0" fontId="3" fillId="56" borderId="0" applyNumberFormat="0" applyBorder="0" applyAlignment="0" applyProtection="0"/>
    <xf numFmtId="0" fontId="17" fillId="41" borderId="0" applyNumberFormat="0" applyBorder="0" applyAlignment="0" applyProtection="0"/>
    <xf numFmtId="0" fontId="3" fillId="59" borderId="0" applyNumberFormat="0" applyBorder="0" applyAlignment="0" applyProtection="0"/>
    <xf numFmtId="0" fontId="31" fillId="22" borderId="0" applyNumberFormat="0" applyBorder="0" applyAlignment="0" applyProtection="0"/>
    <xf numFmtId="0" fontId="53" fillId="60" borderId="0" applyNumberFormat="0" applyBorder="0" applyAlignment="0" applyProtection="0"/>
    <xf numFmtId="0" fontId="31" fillId="26" borderId="0" applyNumberFormat="0" applyBorder="0" applyAlignment="0" applyProtection="0"/>
    <xf numFmtId="0" fontId="53" fillId="57" borderId="0" applyNumberFormat="0" applyBorder="0" applyAlignment="0" applyProtection="0"/>
    <xf numFmtId="0" fontId="31" fillId="30" borderId="0" applyNumberFormat="0" applyBorder="0" applyAlignment="0" applyProtection="0"/>
    <xf numFmtId="0" fontId="53" fillId="58" borderId="0" applyNumberFormat="0" applyBorder="0" applyAlignment="0" applyProtection="0"/>
    <xf numFmtId="0" fontId="31" fillId="34" borderId="0" applyNumberFormat="0" applyBorder="0" applyAlignment="0" applyProtection="0"/>
    <xf numFmtId="0" fontId="53" fillId="61" borderId="0" applyNumberFormat="0" applyBorder="0" applyAlignment="0" applyProtection="0"/>
    <xf numFmtId="0" fontId="31" fillId="38" borderId="0" applyNumberFormat="0" applyBorder="0" applyAlignment="0" applyProtection="0"/>
    <xf numFmtId="0" fontId="53" fillId="62" borderId="0" applyNumberFormat="0" applyBorder="0" applyAlignment="0" applyProtection="0"/>
    <xf numFmtId="0" fontId="31" fillId="42" borderId="0" applyNumberFormat="0" applyBorder="0" applyAlignment="0" applyProtection="0"/>
    <xf numFmtId="0" fontId="53" fillId="63" borderId="0" applyNumberFormat="0" applyBorder="0" applyAlignment="0" applyProtection="0"/>
    <xf numFmtId="0" fontId="31" fillId="19" borderId="0" applyNumberFormat="0" applyBorder="0" applyAlignment="0" applyProtection="0"/>
    <xf numFmtId="0" fontId="53" fillId="64" borderId="0" applyNumberFormat="0" applyBorder="0" applyAlignment="0" applyProtection="0"/>
    <xf numFmtId="0" fontId="31" fillId="23" borderId="0" applyNumberFormat="0" applyBorder="0" applyAlignment="0" applyProtection="0"/>
    <xf numFmtId="0" fontId="53" fillId="65" borderId="0" applyNumberFormat="0" applyBorder="0" applyAlignment="0" applyProtection="0"/>
    <xf numFmtId="0" fontId="31" fillId="27" borderId="0" applyNumberFormat="0" applyBorder="0" applyAlignment="0" applyProtection="0"/>
    <xf numFmtId="0" fontId="53" fillId="66" borderId="0" applyNumberFormat="0" applyBorder="0" applyAlignment="0" applyProtection="0"/>
    <xf numFmtId="0" fontId="31" fillId="31" borderId="0" applyNumberFormat="0" applyBorder="0" applyAlignment="0" applyProtection="0"/>
    <xf numFmtId="0" fontId="53" fillId="61" borderId="0" applyNumberFormat="0" applyBorder="0" applyAlignment="0" applyProtection="0"/>
    <xf numFmtId="0" fontId="31" fillId="35" borderId="0" applyNumberFormat="0" applyBorder="0" applyAlignment="0" applyProtection="0"/>
    <xf numFmtId="0" fontId="53" fillId="62" borderId="0" applyNumberFormat="0" applyBorder="0" applyAlignment="0" applyProtection="0"/>
    <xf numFmtId="0" fontId="31" fillId="39" borderId="0" applyNumberFormat="0" applyBorder="0" applyAlignment="0" applyProtection="0"/>
    <xf numFmtId="0" fontId="53" fillId="67" borderId="0" applyNumberFormat="0" applyBorder="0" applyAlignment="0" applyProtection="0"/>
    <xf numFmtId="0" fontId="22" fillId="13" borderId="0" applyNumberFormat="0" applyBorder="0" applyAlignment="0" applyProtection="0"/>
    <xf numFmtId="0" fontId="54" fillId="51" borderId="0" applyNumberFormat="0" applyBorder="0" applyAlignment="0" applyProtection="0"/>
    <xf numFmtId="0" fontId="26" fillId="16" borderId="29" applyNumberFormat="0" applyAlignment="0" applyProtection="0"/>
    <xf numFmtId="0" fontId="55" fillId="68" borderId="39" applyNumberFormat="0" applyAlignment="0" applyProtection="0"/>
    <xf numFmtId="0" fontId="28" fillId="17" borderId="32" applyNumberFormat="0" applyAlignment="0" applyProtection="0"/>
    <xf numFmtId="0" fontId="56" fillId="69" borderId="40" applyNumberFormat="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21" fillId="12" borderId="0" applyNumberFormat="0" applyBorder="0" applyAlignment="0" applyProtection="0"/>
    <xf numFmtId="0" fontId="58" fillId="52" borderId="0" applyNumberFormat="0" applyBorder="0" applyAlignment="0" applyProtection="0"/>
    <xf numFmtId="0" fontId="18" fillId="0" borderId="26" applyNumberFormat="0" applyFill="0" applyAlignment="0" applyProtection="0"/>
    <xf numFmtId="0" fontId="59" fillId="0" borderId="41" applyNumberFormat="0" applyFill="0" applyAlignment="0" applyProtection="0"/>
    <xf numFmtId="0" fontId="19" fillId="0" borderId="27" applyNumberFormat="0" applyFill="0" applyAlignment="0" applyProtection="0"/>
    <xf numFmtId="0" fontId="60" fillId="0" borderId="42" applyNumberFormat="0" applyFill="0" applyAlignment="0" applyProtection="0"/>
    <xf numFmtId="0" fontId="20" fillId="0" borderId="28" applyNumberFormat="0" applyFill="0" applyAlignment="0" applyProtection="0"/>
    <xf numFmtId="0" fontId="61" fillId="0" borderId="43" applyNumberFormat="0" applyFill="0" applyAlignment="0" applyProtection="0"/>
    <xf numFmtId="0" fontId="20" fillId="0" borderId="0" applyNumberFormat="0" applyFill="0" applyBorder="0" applyAlignment="0" applyProtection="0"/>
    <xf numFmtId="0" fontId="61" fillId="0" borderId="0" applyNumberFormat="0" applyFill="0" applyBorder="0" applyAlignment="0" applyProtection="0"/>
    <xf numFmtId="0" fontId="24" fillId="15" borderId="29" applyNumberFormat="0" applyAlignment="0" applyProtection="0"/>
    <xf numFmtId="0" fontId="62" fillId="55" borderId="39" applyNumberFormat="0" applyAlignment="0" applyProtection="0"/>
    <xf numFmtId="0" fontId="27" fillId="0" borderId="31" applyNumberFormat="0" applyFill="0" applyAlignment="0" applyProtection="0"/>
    <xf numFmtId="0" fontId="63" fillId="0" borderId="44" applyNumberFormat="0" applyFill="0" applyAlignment="0" applyProtection="0"/>
    <xf numFmtId="0" fontId="23" fillId="14" borderId="0" applyNumberFormat="0" applyBorder="0" applyAlignment="0" applyProtection="0"/>
    <xf numFmtId="0" fontId="64" fillId="70" borderId="0" applyNumberFormat="0" applyBorder="0" applyAlignment="0" applyProtection="0"/>
    <xf numFmtId="0" fontId="1" fillId="0" borderId="0"/>
    <xf numFmtId="0" fontId="1" fillId="2" borderId="0">
      <alignment vertical="center"/>
    </xf>
    <xf numFmtId="0" fontId="1" fillId="2" borderId="0">
      <alignment vertical="center"/>
    </xf>
    <xf numFmtId="0" fontId="1" fillId="2" borderId="0">
      <alignment vertical="center"/>
    </xf>
    <xf numFmtId="0" fontId="1" fillId="0" borderId="0"/>
    <xf numFmtId="0" fontId="3" fillId="0" borderId="0"/>
    <xf numFmtId="0" fontId="3" fillId="18" borderId="33" applyNumberFormat="0" applyFont="0" applyAlignment="0" applyProtection="0"/>
    <xf numFmtId="0" fontId="3" fillId="71" borderId="45" applyNumberFormat="0" applyFont="0" applyAlignment="0" applyProtection="0"/>
    <xf numFmtId="0" fontId="25" fillId="16" borderId="30" applyNumberFormat="0" applyAlignment="0" applyProtection="0"/>
    <xf numFmtId="0" fontId="65" fillId="68" borderId="46" applyNumberFormat="0" applyAlignment="0" applyProtection="0"/>
    <xf numFmtId="0" fontId="66" fillId="0" borderId="0" applyNumberFormat="0" applyFill="0" applyBorder="0" applyAlignment="0" applyProtection="0"/>
    <xf numFmtId="0" fontId="16" fillId="0" borderId="34" applyNumberFormat="0" applyFill="0" applyAlignment="0" applyProtection="0"/>
    <xf numFmtId="0" fontId="2" fillId="0" borderId="47" applyNumberFormat="0" applyFill="0" applyAlignment="0" applyProtection="0"/>
    <xf numFmtId="0" fontId="29" fillId="0" borderId="0" applyNumberFormat="0" applyFill="0" applyBorder="0" applyAlignment="0" applyProtection="0"/>
    <xf numFmtId="0" fontId="67" fillId="0" borderId="0" applyNumberFormat="0" applyFill="0" applyBorder="0" applyAlignment="0" applyProtection="0"/>
    <xf numFmtId="0" fontId="3" fillId="5" borderId="5" applyFont="0" applyBorder="0">
      <alignment vertical="center"/>
    </xf>
    <xf numFmtId="0" fontId="3" fillId="0" borderId="10">
      <alignment vertical="center"/>
    </xf>
    <xf numFmtId="167" fontId="35" fillId="4" borderId="10">
      <alignment horizontal="right" vertical="center"/>
    </xf>
    <xf numFmtId="168" fontId="3" fillId="0" borderId="10">
      <alignment vertical="center"/>
    </xf>
    <xf numFmtId="168" fontId="35" fillId="4" borderId="10">
      <alignment horizontal="right" vertical="center"/>
    </xf>
    <xf numFmtId="3" fontId="17" fillId="77" borderId="48">
      <alignment vertical="center"/>
    </xf>
    <xf numFmtId="43" fontId="17"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2" borderId="0">
      <alignment vertical="center"/>
    </xf>
    <xf numFmtId="0" fontId="34" fillId="0" borderId="0"/>
    <xf numFmtId="0" fontId="34" fillId="0" borderId="0"/>
    <xf numFmtId="9" fontId="1" fillId="0" borderId="0" applyFont="0" applyFill="0" applyBorder="0" applyAlignment="0" applyProtection="0"/>
    <xf numFmtId="167" fontId="73" fillId="45" borderId="10">
      <alignment horizontal="right" vertical="center"/>
    </xf>
    <xf numFmtId="168" fontId="35" fillId="78" borderId="10">
      <alignment horizontal="right" vertical="center"/>
    </xf>
    <xf numFmtId="168" fontId="79" fillId="80" borderId="10">
      <alignment horizontal="right" vertical="center"/>
    </xf>
    <xf numFmtId="168" fontId="80" fillId="80" borderId="10">
      <alignment horizontal="right" vertical="center"/>
    </xf>
    <xf numFmtId="49" fontId="41" fillId="81" borderId="0"/>
    <xf numFmtId="0" fontId="35" fillId="0" borderId="0"/>
    <xf numFmtId="0" fontId="73" fillId="65" borderId="0"/>
    <xf numFmtId="0" fontId="81" fillId="0" borderId="0" applyNumberForma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6" fontId="1" fillId="0" borderId="0" applyFont="0" applyFill="0" applyBorder="0" applyAlignment="0" applyProtection="0"/>
    <xf numFmtId="0" fontId="1" fillId="2" borderId="0">
      <alignment vertical="center"/>
    </xf>
    <xf numFmtId="166" fontId="1" fillId="0" borderId="0" applyFont="0" applyFill="0" applyBorder="0" applyAlignment="0" applyProtection="0"/>
    <xf numFmtId="166" fontId="1" fillId="0" borderId="0" applyFon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164" fontId="73" fillId="86" borderId="10">
      <alignment horizontal="center" vertical="center"/>
    </xf>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cellStyleXfs>
  <cellXfs count="985">
    <xf numFmtId="0" fontId="0" fillId="0" borderId="0" xfId="0"/>
    <xf numFmtId="0" fontId="0" fillId="5" borderId="8" xfId="0" applyFill="1" applyBorder="1"/>
    <xf numFmtId="0" fontId="0" fillId="5" borderId="2" xfId="0" applyFill="1" applyBorder="1"/>
    <xf numFmtId="0" fontId="0" fillId="5" borderId="11" xfId="0" applyFill="1" applyBorder="1"/>
    <xf numFmtId="0" fontId="0" fillId="5" borderId="5" xfId="0" applyFill="1" applyBorder="1"/>
    <xf numFmtId="0" fontId="0" fillId="5" borderId="0" xfId="0" applyFill="1" applyBorder="1"/>
    <xf numFmtId="0" fontId="0" fillId="5" borderId="12" xfId="0" applyFill="1" applyBorder="1"/>
    <xf numFmtId="0" fontId="0" fillId="5" borderId="6" xfId="0" applyFill="1" applyBorder="1"/>
    <xf numFmtId="0" fontId="0" fillId="5" borderId="7" xfId="0" applyFill="1" applyBorder="1"/>
    <xf numFmtId="0" fontId="0" fillId="5" borderId="13" xfId="0" applyFill="1" applyBorder="1"/>
    <xf numFmtId="0" fontId="12" fillId="5" borderId="0" xfId="0" applyFont="1" applyFill="1" applyBorder="1"/>
    <xf numFmtId="0" fontId="0" fillId="5" borderId="14" xfId="0" applyFill="1" applyBorder="1"/>
    <xf numFmtId="0" fontId="0" fillId="5" borderId="0" xfId="0" applyFill="1" applyBorder="1" applyAlignment="1">
      <alignment vertical="center"/>
    </xf>
    <xf numFmtId="0" fontId="6" fillId="5" borderId="8" xfId="0" applyFont="1" applyFill="1" applyBorder="1" applyAlignment="1">
      <alignment vertical="center"/>
    </xf>
    <xf numFmtId="0" fontId="0" fillId="5" borderId="2" xfId="0" applyFill="1" applyBorder="1" applyAlignment="1">
      <alignment vertical="center"/>
    </xf>
    <xf numFmtId="0" fontId="0" fillId="5" borderId="5" xfId="0" applyFill="1" applyBorder="1" applyAlignment="1">
      <alignment vertical="center"/>
    </xf>
    <xf numFmtId="0" fontId="0" fillId="5" borderId="16" xfId="0" applyFill="1" applyBorder="1"/>
    <xf numFmtId="0" fontId="0" fillId="5" borderId="6" xfId="0" applyFont="1" applyFill="1" applyBorder="1"/>
    <xf numFmtId="0" fontId="0" fillId="5" borderId="7" xfId="0" applyFont="1" applyFill="1" applyBorder="1"/>
    <xf numFmtId="0" fontId="9" fillId="5" borderId="0" xfId="0" applyFont="1" applyFill="1" applyBorder="1"/>
    <xf numFmtId="1" fontId="0" fillId="5" borderId="12" xfId="0" applyNumberFormat="1" applyFill="1" applyBorder="1"/>
    <xf numFmtId="0" fontId="6" fillId="6" borderId="0" xfId="1" applyFont="1" applyFill="1" applyBorder="1">
      <alignment vertical="center"/>
    </xf>
    <xf numFmtId="0" fontId="7" fillId="6" borderId="0" xfId="1" applyFont="1" applyFill="1" applyBorder="1" applyAlignment="1">
      <alignment horizontal="center" vertical="center"/>
    </xf>
    <xf numFmtId="0" fontId="7" fillId="6" borderId="17" xfId="1" applyFont="1" applyFill="1" applyBorder="1" applyAlignment="1">
      <alignment horizontal="center" vertical="center"/>
    </xf>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6" fillId="6" borderId="5" xfId="0" applyFont="1" applyFill="1" applyBorder="1" applyAlignment="1">
      <alignment horizontal="center" vertical="center"/>
    </xf>
    <xf numFmtId="168" fontId="1" fillId="5" borderId="4" xfId="1" applyNumberFormat="1" applyFont="1" applyFill="1" applyBorder="1" applyAlignment="1">
      <alignment horizontal="right" vertical="center"/>
    </xf>
    <xf numFmtId="168" fontId="1" fillId="5" borderId="10" xfId="1" applyNumberFormat="1" applyFont="1" applyFill="1" applyBorder="1" applyAlignment="1">
      <alignment horizontal="right" vertical="center"/>
    </xf>
    <xf numFmtId="0" fontId="6" fillId="6" borderId="22" xfId="1" applyFont="1" applyFill="1" applyBorder="1">
      <alignment vertical="center"/>
    </xf>
    <xf numFmtId="0" fontId="6" fillId="6" borderId="3" xfId="1" applyFont="1" applyFill="1" applyBorder="1" applyAlignment="1">
      <alignment horizontal="right" vertical="center"/>
    </xf>
    <xf numFmtId="0" fontId="6" fillId="6" borderId="4" xfId="1" applyFont="1" applyFill="1" applyBorder="1" applyAlignment="1">
      <alignment horizontal="right" vertical="center"/>
    </xf>
    <xf numFmtId="0" fontId="7" fillId="6" borderId="19" xfId="1" applyFont="1" applyFill="1" applyBorder="1" applyAlignment="1">
      <alignment horizontal="center" vertical="center"/>
    </xf>
    <xf numFmtId="0" fontId="1" fillId="6" borderId="18" xfId="1" applyFont="1" applyFill="1" applyBorder="1">
      <alignment vertical="center"/>
    </xf>
    <xf numFmtId="0" fontId="3" fillId="5" borderId="18" xfId="0" applyFont="1" applyFill="1" applyBorder="1"/>
    <xf numFmtId="0" fontId="2" fillId="6" borderId="12" xfId="0" applyFont="1" applyFill="1" applyBorder="1"/>
    <xf numFmtId="0" fontId="3" fillId="6" borderId="12" xfId="0" applyFont="1" applyFill="1" applyBorder="1"/>
    <xf numFmtId="0" fontId="2" fillId="5" borderId="14" xfId="0" applyFont="1" applyFill="1" applyBorder="1"/>
    <xf numFmtId="0" fontId="2" fillId="5" borderId="21" xfId="0" applyFont="1" applyFill="1" applyBorder="1"/>
    <xf numFmtId="0" fontId="3" fillId="5" borderId="19" xfId="0" applyFont="1" applyFill="1" applyBorder="1"/>
    <xf numFmtId="0" fontId="3" fillId="5" borderId="0" xfId="0" applyFont="1" applyFill="1" applyBorder="1"/>
    <xf numFmtId="0" fontId="0" fillId="7" borderId="22" xfId="0" applyFill="1" applyBorder="1"/>
    <xf numFmtId="0" fontId="0" fillId="7" borderId="15" xfId="0" applyFill="1" applyBorder="1"/>
    <xf numFmtId="0" fontId="0" fillId="7" borderId="17" xfId="0" applyFill="1" applyBorder="1"/>
    <xf numFmtId="0" fontId="0" fillId="8" borderId="0" xfId="0" applyFill="1"/>
    <xf numFmtId="0" fontId="16" fillId="8" borderId="0" xfId="0" applyFont="1" applyFill="1"/>
    <xf numFmtId="0" fontId="9" fillId="8" borderId="0" xfId="0" applyFont="1" applyFill="1"/>
    <xf numFmtId="0" fontId="13" fillId="8" borderId="0" xfId="0" applyFont="1" applyFill="1" applyBorder="1" applyAlignment="1">
      <alignment horizontal="left" vertical="center" indent="2"/>
    </xf>
    <xf numFmtId="0" fontId="14" fillId="8" borderId="0" xfId="0" applyFont="1" applyFill="1" applyAlignment="1">
      <alignment horizontal="center"/>
    </xf>
    <xf numFmtId="0" fontId="0" fillId="8" borderId="0" xfId="0" applyFill="1" applyAlignment="1">
      <alignment vertical="center"/>
    </xf>
    <xf numFmtId="0" fontId="4" fillId="8" borderId="0" xfId="0" applyFont="1" applyFill="1" applyAlignment="1">
      <alignment horizontal="left" readingOrder="1"/>
    </xf>
    <xf numFmtId="0" fontId="5" fillId="8" borderId="0" xfId="0" applyFont="1" applyFill="1" applyAlignment="1">
      <alignment horizontal="left" indent="5" readingOrder="1"/>
    </xf>
    <xf numFmtId="0" fontId="2" fillId="8" borderId="0" xfId="0" applyFont="1" applyFill="1"/>
    <xf numFmtId="0" fontId="16" fillId="5" borderId="0" xfId="0" applyFont="1" applyFill="1" applyBorder="1"/>
    <xf numFmtId="0" fontId="0" fillId="43" borderId="20" xfId="0" applyFill="1" applyBorder="1"/>
    <xf numFmtId="0" fontId="16" fillId="43" borderId="0" xfId="0" applyFont="1" applyFill="1" applyBorder="1"/>
    <xf numFmtId="0" fontId="0" fillId="43" borderId="21" xfId="0" applyFill="1" applyBorder="1"/>
    <xf numFmtId="0" fontId="0" fillId="43" borderId="14" xfId="0" applyFill="1" applyBorder="1"/>
    <xf numFmtId="0" fontId="0" fillId="8" borderId="0" xfId="0" applyFill="1"/>
    <xf numFmtId="0" fontId="6" fillId="0" borderId="0" xfId="1" applyFont="1" applyFill="1" applyBorder="1">
      <alignment vertical="center"/>
    </xf>
    <xf numFmtId="0" fontId="1" fillId="0" borderId="0" xfId="1" applyFont="1" applyFill="1" applyBorder="1">
      <alignment vertical="center"/>
    </xf>
    <xf numFmtId="0" fontId="35" fillId="0" borderId="0" xfId="0" applyFont="1" applyFill="1" applyBorder="1"/>
    <xf numFmtId="0" fontId="17" fillId="8" borderId="0" xfId="193"/>
    <xf numFmtId="0" fontId="45" fillId="5" borderId="0" xfId="194" applyBorder="1">
      <alignment vertical="center"/>
    </xf>
    <xf numFmtId="0" fontId="39" fillId="8" borderId="0" xfId="0" applyFont="1" applyFill="1"/>
    <xf numFmtId="0" fontId="0" fillId="44" borderId="0" xfId="0" applyFont="1" applyFill="1"/>
    <xf numFmtId="0" fontId="0" fillId="8" borderId="0" xfId="0" applyFont="1" applyFill="1"/>
    <xf numFmtId="0" fontId="0" fillId="5" borderId="2" xfId="0" applyFont="1" applyFill="1" applyBorder="1"/>
    <xf numFmtId="0" fontId="0" fillId="5" borderId="11" xfId="0" applyFont="1" applyFill="1" applyBorder="1"/>
    <xf numFmtId="0" fontId="0" fillId="5" borderId="5" xfId="0" applyFont="1" applyFill="1" applyBorder="1"/>
    <xf numFmtId="0" fontId="40" fillId="5" borderId="23" xfId="0" applyFont="1" applyFill="1" applyBorder="1"/>
    <xf numFmtId="0" fontId="0" fillId="5" borderId="0" xfId="0" applyFont="1" applyFill="1" applyBorder="1"/>
    <xf numFmtId="0" fontId="0" fillId="5" borderId="12" xfId="0" applyFont="1" applyFill="1" applyBorder="1"/>
    <xf numFmtId="0" fontId="41" fillId="43" borderId="0" xfId="1" applyFont="1" applyFill="1" applyBorder="1">
      <alignment vertical="center"/>
    </xf>
    <xf numFmtId="0" fontId="0" fillId="43" borderId="0" xfId="0" applyFont="1" applyFill="1" applyBorder="1"/>
    <xf numFmtId="0" fontId="0" fillId="5" borderId="13" xfId="0" applyFont="1" applyFill="1" applyBorder="1"/>
    <xf numFmtId="0" fontId="0" fillId="5" borderId="2" xfId="0" applyFont="1" applyFill="1" applyBorder="1" applyAlignment="1">
      <alignment vertical="center"/>
    </xf>
    <xf numFmtId="0" fontId="0" fillId="5" borderId="5" xfId="0" applyFont="1" applyFill="1" applyBorder="1" applyAlignment="1">
      <alignment vertical="center"/>
    </xf>
    <xf numFmtId="0" fontId="0" fillId="5" borderId="0" xfId="0" applyFont="1" applyFill="1" applyBorder="1" applyAlignment="1">
      <alignment vertical="center"/>
    </xf>
    <xf numFmtId="0" fontId="0" fillId="5" borderId="14" xfId="0" applyFont="1" applyFill="1" applyBorder="1"/>
    <xf numFmtId="0" fontId="0" fillId="8" borderId="0" xfId="193" applyFont="1"/>
    <xf numFmtId="0" fontId="0" fillId="5" borderId="5" xfId="0" applyFont="1" applyFill="1" applyBorder="1" applyAlignment="1">
      <alignment horizontal="left" vertical="center"/>
    </xf>
    <xf numFmtId="0" fontId="42" fillId="5" borderId="5" xfId="0" applyFont="1" applyFill="1" applyBorder="1"/>
    <xf numFmtId="0" fontId="42" fillId="5" borderId="0" xfId="0" applyFont="1" applyFill="1" applyBorder="1"/>
    <xf numFmtId="0" fontId="41" fillId="5" borderId="8" xfId="0" applyFont="1" applyFill="1" applyBorder="1" applyAlignment="1">
      <alignment vertical="center"/>
    </xf>
    <xf numFmtId="0" fontId="35" fillId="0" borderId="10" xfId="2" applyFont="1" applyFill="1" applyBorder="1" applyAlignment="1">
      <alignment horizontal="left" vertical="center"/>
    </xf>
    <xf numFmtId="0" fontId="0" fillId="5" borderId="0" xfId="194" applyFont="1" applyBorder="1">
      <alignment vertical="center"/>
    </xf>
    <xf numFmtId="0" fontId="16" fillId="5" borderId="5" xfId="0" applyFont="1" applyFill="1" applyBorder="1" applyAlignment="1">
      <alignment vertical="center"/>
    </xf>
    <xf numFmtId="167" fontId="35" fillId="4" borderId="10" xfId="195">
      <alignment horizontal="right" vertical="center"/>
    </xf>
    <xf numFmtId="0" fontId="16" fillId="0" borderId="0" xfId="0" applyFont="1" applyFill="1" applyBorder="1"/>
    <xf numFmtId="0" fontId="0" fillId="0" borderId="0" xfId="0" applyFont="1" applyFill="1" applyBorder="1"/>
    <xf numFmtId="0" fontId="35" fillId="0" borderId="25" xfId="2" applyFont="1" applyFill="1" applyBorder="1" applyAlignment="1">
      <alignment horizontal="left" vertical="center"/>
    </xf>
    <xf numFmtId="168" fontId="3" fillId="0" borderId="10" xfId="196">
      <alignment vertical="center"/>
    </xf>
    <xf numFmtId="0" fontId="0" fillId="0" borderId="0" xfId="0" applyFont="1"/>
    <xf numFmtId="0" fontId="0" fillId="8" borderId="0" xfId="0" applyFont="1" applyFill="1" applyBorder="1"/>
    <xf numFmtId="0" fontId="42" fillId="8" borderId="0" xfId="0" applyFont="1" applyFill="1" applyBorder="1"/>
    <xf numFmtId="0" fontId="42" fillId="0" borderId="0" xfId="0" applyFont="1" applyFill="1" applyBorder="1"/>
    <xf numFmtId="0" fontId="0" fillId="0" borderId="0" xfId="0" applyNumberFormat="1" applyFont="1" applyFill="1" applyBorder="1"/>
    <xf numFmtId="2" fontId="0" fillId="0" borderId="0" xfId="0" applyNumberFormat="1" applyFont="1" applyFill="1" applyBorder="1"/>
    <xf numFmtId="168" fontId="0" fillId="0" borderId="10" xfId="196" applyFont="1">
      <alignment vertical="center"/>
    </xf>
    <xf numFmtId="0" fontId="17" fillId="8" borderId="0" xfId="193"/>
    <xf numFmtId="0" fontId="40" fillId="5" borderId="0" xfId="0" applyFont="1" applyFill="1" applyBorder="1"/>
    <xf numFmtId="0" fontId="45" fillId="5" borderId="5" xfId="194" applyBorder="1">
      <alignment vertical="center"/>
    </xf>
    <xf numFmtId="167" fontId="35" fillId="4" borderId="10" xfId="195" applyBorder="1">
      <alignment horizontal="right" vertical="center"/>
    </xf>
    <xf numFmtId="0" fontId="46" fillId="5" borderId="0" xfId="194" applyFont="1" applyBorder="1">
      <alignment vertical="center"/>
    </xf>
    <xf numFmtId="0" fontId="47" fillId="5" borderId="0" xfId="194" applyFont="1" applyBorder="1">
      <alignment vertical="center"/>
    </xf>
    <xf numFmtId="0" fontId="16" fillId="8" borderId="0" xfId="193" applyFont="1"/>
    <xf numFmtId="0" fontId="17" fillId="5" borderId="0" xfId="194" applyFont="1" applyBorder="1">
      <alignment vertical="center"/>
    </xf>
    <xf numFmtId="0" fontId="17" fillId="8" borderId="0" xfId="193" applyFont="1"/>
    <xf numFmtId="0" fontId="17" fillId="8" borderId="0" xfId="0" applyFont="1" applyFill="1"/>
    <xf numFmtId="0" fontId="17" fillId="5" borderId="7" xfId="194" applyFont="1" applyBorder="1">
      <alignment vertical="center"/>
    </xf>
    <xf numFmtId="0" fontId="44" fillId="5" borderId="7" xfId="194" applyFont="1" applyBorder="1">
      <alignment vertical="center"/>
    </xf>
    <xf numFmtId="0" fontId="16" fillId="5" borderId="1" xfId="194" applyFont="1" applyBorder="1">
      <alignment vertical="center"/>
    </xf>
    <xf numFmtId="0" fontId="44" fillId="5" borderId="23" xfId="194" applyFont="1" applyBorder="1">
      <alignment vertical="center"/>
    </xf>
    <xf numFmtId="0" fontId="17" fillId="8" borderId="0" xfId="193" applyFont="1" applyBorder="1"/>
    <xf numFmtId="0" fontId="41" fillId="5" borderId="0" xfId="194" applyFont="1" applyBorder="1">
      <alignment vertical="center"/>
    </xf>
    <xf numFmtId="0" fontId="35" fillId="5" borderId="0" xfId="194" applyFont="1" applyBorder="1">
      <alignment vertical="center"/>
    </xf>
    <xf numFmtId="0" fontId="0" fillId="0" borderId="0" xfId="0" applyFont="1" applyFill="1" applyBorder="1" applyAlignment="1">
      <alignment vertical="center"/>
    </xf>
    <xf numFmtId="0" fontId="41" fillId="0" borderId="0" xfId="0" applyFont="1" applyFill="1" applyBorder="1" applyAlignment="1">
      <alignment vertical="center"/>
    </xf>
    <xf numFmtId="0" fontId="35" fillId="0" borderId="0" xfId="9" applyFont="1" applyFill="1" applyBorder="1"/>
    <xf numFmtId="0" fontId="16" fillId="0" borderId="0" xfId="0" applyFont="1" applyFill="1" applyBorder="1" applyAlignment="1">
      <alignment vertical="center"/>
    </xf>
    <xf numFmtId="0" fontId="35" fillId="0" borderId="0" xfId="1" applyFont="1" applyFill="1" applyBorder="1">
      <alignment vertical="center"/>
    </xf>
    <xf numFmtId="0" fontId="41" fillId="0" borderId="0" xfId="0" applyFont="1" applyFill="1" applyBorder="1"/>
    <xf numFmtId="0" fontId="16" fillId="0" borderId="0" xfId="0" applyFont="1"/>
    <xf numFmtId="0" fontId="45" fillId="5" borderId="0" xfId="194" applyFont="1" applyBorder="1">
      <alignment vertical="center"/>
    </xf>
    <xf numFmtId="168" fontId="1" fillId="4" borderId="4" xfId="1" applyNumberFormat="1" applyFont="1" applyFill="1" applyBorder="1" applyAlignment="1">
      <alignment horizontal="right" vertical="center"/>
    </xf>
    <xf numFmtId="168" fontId="1" fillId="4" borderId="10" xfId="1" applyNumberFormat="1" applyFont="1" applyFill="1" applyBorder="1" applyAlignment="1">
      <alignment horizontal="right" vertical="center"/>
    </xf>
    <xf numFmtId="0" fontId="0" fillId="5" borderId="10" xfId="194" applyFont="1" applyBorder="1">
      <alignment vertical="center"/>
    </xf>
    <xf numFmtId="0" fontId="0" fillId="5" borderId="25" xfId="194" applyFont="1" applyBorder="1">
      <alignment vertical="center"/>
    </xf>
    <xf numFmtId="0" fontId="49" fillId="8" borderId="0" xfId="0" applyFont="1" applyFill="1" applyBorder="1"/>
    <xf numFmtId="0" fontId="35" fillId="8" borderId="0" xfId="1" applyFont="1" applyFill="1" applyBorder="1" applyAlignment="1">
      <alignment horizontal="center" vertical="center"/>
    </xf>
    <xf numFmtId="0" fontId="35" fillId="0" borderId="9" xfId="2" applyFont="1" applyFill="1" applyBorder="1" applyAlignment="1">
      <alignment horizontal="left" vertical="center"/>
    </xf>
    <xf numFmtId="0" fontId="35" fillId="0" borderId="20" xfId="2" applyFont="1" applyFill="1" applyBorder="1" applyAlignment="1">
      <alignment horizontal="left" vertical="center"/>
    </xf>
    <xf numFmtId="0" fontId="50" fillId="0" borderId="0" xfId="197" applyFont="1" applyFill="1"/>
    <xf numFmtId="0" fontId="0" fillId="5" borderId="7" xfId="194" applyFont="1" applyBorder="1">
      <alignment vertical="center"/>
    </xf>
    <xf numFmtId="0" fontId="51" fillId="5" borderId="7" xfId="194" applyFont="1" applyBorder="1">
      <alignment vertical="center"/>
    </xf>
    <xf numFmtId="0" fontId="17" fillId="8" borderId="0" xfId="193" applyBorder="1"/>
    <xf numFmtId="0" fontId="3" fillId="5" borderId="0" xfId="194" applyFont="1" applyBorder="1">
      <alignment vertical="center"/>
    </xf>
    <xf numFmtId="0" fontId="21" fillId="5" borderId="0" xfId="194" applyFont="1" applyBorder="1">
      <alignment vertical="center"/>
    </xf>
    <xf numFmtId="0" fontId="0" fillId="8" borderId="0" xfId="193" applyFont="1" applyBorder="1"/>
    <xf numFmtId="0" fontId="0" fillId="5" borderId="0" xfId="0" applyFont="1" applyFill="1" applyBorder="1" applyAlignment="1">
      <alignment horizontal="left" vertical="center"/>
    </xf>
    <xf numFmtId="0" fontId="52" fillId="0" borderId="0" xfId="1" applyFont="1" applyFill="1">
      <alignment vertical="center"/>
    </xf>
    <xf numFmtId="0" fontId="52" fillId="0" borderId="0" xfId="1" applyFont="1" applyFill="1" applyBorder="1">
      <alignment vertical="center"/>
    </xf>
    <xf numFmtId="0" fontId="32" fillId="0" borderId="0" xfId="1" applyFont="1" applyFill="1" applyAlignment="1">
      <alignment horizontal="center" vertical="center"/>
    </xf>
    <xf numFmtId="0" fontId="6" fillId="3" borderId="0" xfId="1" applyFont="1" applyFill="1" applyAlignment="1">
      <alignment horizontal="center" vertical="center"/>
    </xf>
    <xf numFmtId="0" fontId="6" fillId="0" borderId="0" xfId="1" applyFont="1" applyFill="1">
      <alignment vertical="center"/>
    </xf>
    <xf numFmtId="0" fontId="6" fillId="0" borderId="0" xfId="1" applyFont="1" applyFill="1" applyAlignment="1">
      <alignment horizontal="center" vertical="center"/>
    </xf>
    <xf numFmtId="0" fontId="6" fillId="3" borderId="0" xfId="1" applyFont="1" applyFill="1">
      <alignment vertical="center"/>
    </xf>
    <xf numFmtId="0" fontId="6" fillId="3" borderId="0" xfId="1" applyFont="1" applyFill="1" applyBorder="1">
      <alignment vertical="center"/>
    </xf>
    <xf numFmtId="0" fontId="1" fillId="0" borderId="22" xfId="1" applyFont="1" applyFill="1" applyBorder="1">
      <alignment vertical="center"/>
    </xf>
    <xf numFmtId="0" fontId="1" fillId="0" borderId="16" xfId="1" applyFont="1" applyFill="1" applyBorder="1">
      <alignment vertical="center"/>
    </xf>
    <xf numFmtId="0" fontId="7" fillId="0" borderId="17" xfId="1" applyFont="1" applyFill="1" applyBorder="1" applyAlignment="1">
      <alignment horizontal="center" vertical="center"/>
    </xf>
    <xf numFmtId="2" fontId="1" fillId="4" borderId="10" xfId="1" applyNumberFormat="1" applyFill="1" applyBorder="1" applyAlignment="1">
      <alignment horizontal="right" vertical="center"/>
    </xf>
    <xf numFmtId="0" fontId="1" fillId="0" borderId="18" xfId="1" applyFont="1" applyFill="1" applyBorder="1">
      <alignment vertical="center"/>
    </xf>
    <xf numFmtId="0" fontId="7" fillId="0" borderId="19" xfId="1" applyFont="1" applyFill="1" applyBorder="1" applyAlignment="1">
      <alignment horizontal="center" vertical="center"/>
    </xf>
    <xf numFmtId="2" fontId="0" fillId="0" borderId="0" xfId="0" applyNumberFormat="1"/>
    <xf numFmtId="0" fontId="1" fillId="0" borderId="20" xfId="1" applyFont="1" applyFill="1" applyBorder="1">
      <alignment vertical="center"/>
    </xf>
    <xf numFmtId="0" fontId="6" fillId="0" borderId="14" xfId="1" applyFont="1" applyFill="1" applyBorder="1">
      <alignment vertical="center"/>
    </xf>
    <xf numFmtId="0" fontId="7" fillId="0" borderId="14" xfId="1" applyFont="1" applyFill="1" applyBorder="1" applyAlignment="1">
      <alignment horizontal="center" vertical="center"/>
    </xf>
    <xf numFmtId="0" fontId="1" fillId="0" borderId="0" xfId="1" applyFill="1">
      <alignment vertical="center"/>
    </xf>
    <xf numFmtId="0" fontId="1" fillId="0" borderId="0" xfId="1" applyFill="1" applyBorder="1">
      <alignment vertical="center"/>
    </xf>
    <xf numFmtId="0" fontId="7" fillId="0" borderId="0" xfId="1" applyFont="1" applyFill="1" applyAlignment="1">
      <alignment horizontal="center" vertical="center"/>
    </xf>
    <xf numFmtId="0" fontId="1" fillId="0" borderId="22" xfId="1" applyFill="1" applyBorder="1">
      <alignment vertical="center"/>
    </xf>
    <xf numFmtId="0" fontId="1" fillId="0" borderId="16" xfId="1" applyFill="1" applyBorder="1">
      <alignment vertical="center"/>
    </xf>
    <xf numFmtId="0" fontId="1" fillId="0" borderId="18" xfId="1" applyFill="1" applyBorder="1">
      <alignment vertical="center"/>
    </xf>
    <xf numFmtId="0" fontId="1" fillId="0" borderId="20" xfId="1" applyFill="1" applyBorder="1">
      <alignment vertical="center"/>
    </xf>
    <xf numFmtId="0" fontId="1" fillId="0" borderId="14" xfId="1" applyFill="1" applyBorder="1">
      <alignment vertical="center"/>
    </xf>
    <xf numFmtId="0" fontId="7" fillId="0" borderId="21" xfId="1" applyFont="1" applyFill="1" applyBorder="1" applyAlignment="1">
      <alignment horizontal="center" vertical="center"/>
    </xf>
    <xf numFmtId="0" fontId="1" fillId="3" borderId="0" xfId="1" applyFill="1" applyAlignment="1">
      <alignment horizontal="right" vertical="center"/>
    </xf>
    <xf numFmtId="0" fontId="1" fillId="3" borderId="14" xfId="1" applyFill="1" applyBorder="1" applyAlignment="1">
      <alignment horizontal="right" vertical="center"/>
    </xf>
    <xf numFmtId="0" fontId="8" fillId="0" borderId="25" xfId="1" applyFont="1" applyFill="1" applyBorder="1">
      <alignment vertical="center"/>
    </xf>
    <xf numFmtId="0" fontId="8" fillId="0" borderId="3" xfId="1" applyFont="1" applyFill="1" applyBorder="1">
      <alignment vertical="center"/>
    </xf>
    <xf numFmtId="0" fontId="7" fillId="0" borderId="3" xfId="1" applyFont="1" applyFill="1" applyBorder="1" applyAlignment="1">
      <alignment horizontal="center" vertical="center"/>
    </xf>
    <xf numFmtId="0" fontId="1" fillId="3" borderId="10" xfId="1" applyFill="1" applyBorder="1" applyAlignment="1">
      <alignment horizontal="right" vertical="center"/>
    </xf>
    <xf numFmtId="0" fontId="6" fillId="3" borderId="5" xfId="1" applyFont="1" applyFill="1" applyBorder="1" applyAlignment="1">
      <alignment vertical="center"/>
    </xf>
    <xf numFmtId="0" fontId="7" fillId="0" borderId="0" xfId="1" applyFont="1" applyFill="1" applyBorder="1" applyAlignment="1">
      <alignment horizontal="center" vertical="center"/>
    </xf>
    <xf numFmtId="0" fontId="1" fillId="3" borderId="5" xfId="1" applyFill="1" applyBorder="1" applyAlignment="1">
      <alignment vertical="center"/>
    </xf>
    <xf numFmtId="0" fontId="1" fillId="3" borderId="5" xfId="1" applyFont="1" applyFill="1" applyBorder="1" applyAlignment="1">
      <alignment vertical="center"/>
    </xf>
    <xf numFmtId="0" fontId="1" fillId="9" borderId="5" xfId="1" applyFont="1" applyFill="1" applyBorder="1" applyAlignment="1">
      <alignment vertical="center"/>
    </xf>
    <xf numFmtId="0" fontId="1" fillId="9" borderId="5" xfId="1" applyFill="1" applyBorder="1" applyAlignment="1">
      <alignment vertical="center"/>
    </xf>
    <xf numFmtId="0" fontId="6" fillId="9" borderId="5" xfId="1" applyFont="1" applyFill="1" applyBorder="1" applyAlignment="1">
      <alignment vertical="center"/>
    </xf>
    <xf numFmtId="2" fontId="1" fillId="3" borderId="10" xfId="1" applyNumberFormat="1" applyFill="1" applyBorder="1" applyAlignment="1">
      <alignment horizontal="right" vertical="center"/>
    </xf>
    <xf numFmtId="0" fontId="6" fillId="45" borderId="0" xfId="1" applyFont="1" applyFill="1" applyBorder="1">
      <alignment vertical="center"/>
    </xf>
    <xf numFmtId="0" fontId="7" fillId="45" borderId="0" xfId="1" applyFont="1" applyFill="1" applyBorder="1" applyAlignment="1">
      <alignment horizontal="center" vertical="center"/>
    </xf>
    <xf numFmtId="0" fontId="1" fillId="9" borderId="6" xfId="1" applyFont="1" applyFill="1" applyBorder="1" applyAlignment="1">
      <alignment vertical="center"/>
    </xf>
    <xf numFmtId="0" fontId="6" fillId="0" borderId="7" xfId="1" applyFont="1" applyFill="1" applyBorder="1">
      <alignment vertical="center"/>
    </xf>
    <xf numFmtId="0" fontId="7" fillId="0" borderId="7" xfId="1" applyFont="1" applyFill="1" applyBorder="1" applyAlignment="1">
      <alignment horizontal="center" vertical="center"/>
    </xf>
    <xf numFmtId="0" fontId="0" fillId="0" borderId="7" xfId="0" applyBorder="1"/>
    <xf numFmtId="1" fontId="0" fillId="0" borderId="0" xfId="0" applyNumberFormat="1" applyAlignment="1"/>
    <xf numFmtId="0" fontId="0" fillId="0" borderId="19" xfId="0" applyFill="1" applyBorder="1"/>
    <xf numFmtId="10" fontId="1" fillId="3" borderId="0" xfId="1" applyNumberFormat="1" applyFill="1" applyBorder="1" applyAlignment="1">
      <alignment horizontal="right" vertical="center"/>
    </xf>
    <xf numFmtId="0" fontId="1" fillId="0" borderId="14" xfId="1" applyFont="1" applyFill="1" applyBorder="1">
      <alignment vertical="center"/>
    </xf>
    <xf numFmtId="0" fontId="1" fillId="0" borderId="3" xfId="1" applyFont="1" applyFill="1" applyBorder="1">
      <alignment vertical="center"/>
    </xf>
    <xf numFmtId="3" fontId="1" fillId="3" borderId="10" xfId="1" applyNumberFormat="1" applyFill="1" applyBorder="1" applyAlignment="1">
      <alignment horizontal="right" vertical="center"/>
    </xf>
    <xf numFmtId="0" fontId="1" fillId="0" borderId="18" xfId="1" applyFill="1" applyBorder="1" applyAlignment="1">
      <alignment horizontal="left" vertical="center"/>
    </xf>
    <xf numFmtId="0" fontId="0" fillId="0" borderId="0" xfId="0" applyAlignment="1">
      <alignment wrapText="1"/>
    </xf>
    <xf numFmtId="0" fontId="1" fillId="45" borderId="18" xfId="1" applyFont="1" applyFill="1" applyBorder="1">
      <alignment vertical="center"/>
    </xf>
    <xf numFmtId="3" fontId="1" fillId="0" borderId="10" xfId="1" applyNumberFormat="1" applyFill="1" applyBorder="1" applyAlignment="1">
      <alignment horizontal="right" vertical="center"/>
    </xf>
    <xf numFmtId="0" fontId="1" fillId="0" borderId="36" xfId="1" applyFont="1" applyFill="1" applyBorder="1">
      <alignment vertical="center"/>
    </xf>
    <xf numFmtId="0" fontId="1" fillId="0" borderId="25" xfId="1" applyFont="1" applyFill="1" applyBorder="1">
      <alignment vertical="center"/>
    </xf>
    <xf numFmtId="0" fontId="1" fillId="3" borderId="4" xfId="1" applyFont="1" applyFill="1" applyBorder="1" applyAlignment="1">
      <alignment horizontal="right" vertical="center"/>
    </xf>
    <xf numFmtId="0" fontId="0" fillId="0" borderId="25" xfId="0" applyFill="1" applyBorder="1" applyAlignment="1">
      <alignment vertical="center"/>
    </xf>
    <xf numFmtId="0" fontId="7" fillId="0" borderId="4" xfId="1" applyFont="1" applyFill="1" applyBorder="1" applyAlignment="1">
      <alignment horizontal="center" vertical="center"/>
    </xf>
    <xf numFmtId="9" fontId="0" fillId="4" borderId="10" xfId="3" applyFont="1" applyFill="1" applyBorder="1" applyAlignment="1">
      <alignment horizontal="center" vertical="center"/>
    </xf>
    <xf numFmtId="0" fontId="1" fillId="4" borderId="10" xfId="1" applyFill="1" applyBorder="1" applyAlignment="1">
      <alignment horizontal="right" vertical="center"/>
    </xf>
    <xf numFmtId="3" fontId="1" fillId="4" borderId="10" xfId="3" applyNumberFormat="1" applyFont="1" applyFill="1" applyBorder="1" applyAlignment="1">
      <alignment horizontal="right" vertical="center"/>
    </xf>
    <xf numFmtId="0" fontId="1" fillId="46" borderId="25" xfId="1" applyFont="1" applyFill="1" applyBorder="1">
      <alignment vertical="center"/>
    </xf>
    <xf numFmtId="0" fontId="1" fillId="46" borderId="14" xfId="1" applyFont="1" applyFill="1" applyBorder="1">
      <alignment vertical="center"/>
    </xf>
    <xf numFmtId="10" fontId="1" fillId="46" borderId="21" xfId="3" applyNumberFormat="1" applyFill="1" applyBorder="1" applyAlignment="1">
      <alignment horizontal="right" vertical="center"/>
    </xf>
    <xf numFmtId="167" fontId="1" fillId="46" borderId="10" xfId="1" applyNumberFormat="1" applyFill="1" applyBorder="1" applyAlignment="1">
      <alignment horizontal="right" vertical="center"/>
    </xf>
    <xf numFmtId="0" fontId="1" fillId="0" borderId="20" xfId="1" applyFont="1" applyFill="1" applyBorder="1" applyAlignment="1">
      <alignment horizontal="left" vertical="center"/>
    </xf>
    <xf numFmtId="167" fontId="1" fillId="3" borderId="10" xfId="1" applyNumberFormat="1" applyFill="1" applyBorder="1" applyAlignment="1">
      <alignment horizontal="right" vertical="center"/>
    </xf>
    <xf numFmtId="167" fontId="1" fillId="4" borderId="9" xfId="1" applyNumberFormat="1" applyFill="1" applyBorder="1" applyAlignment="1">
      <alignment horizontal="right" vertical="center"/>
    </xf>
    <xf numFmtId="0" fontId="1" fillId="0" borderId="25" xfId="1" applyFont="1" applyFill="1" applyBorder="1" applyAlignment="1">
      <alignment horizontal="left" vertical="center"/>
    </xf>
    <xf numFmtId="0" fontId="1" fillId="0" borderId="3" xfId="1" applyFill="1" applyBorder="1">
      <alignment vertical="center"/>
    </xf>
    <xf numFmtId="0" fontId="1" fillId="0" borderId="22" xfId="1" applyFill="1" applyBorder="1" applyAlignment="1">
      <alignment horizontal="left" vertical="center"/>
    </xf>
    <xf numFmtId="0" fontId="1" fillId="0" borderId="22" xfId="1" applyFont="1" applyFill="1" applyBorder="1" applyAlignment="1">
      <alignment horizontal="left" vertical="center"/>
    </xf>
    <xf numFmtId="167" fontId="1" fillId="3" borderId="16" xfId="1" applyNumberFormat="1" applyFill="1" applyBorder="1" applyAlignment="1">
      <alignment horizontal="right" vertical="center"/>
    </xf>
    <xf numFmtId="0" fontId="0" fillId="0" borderId="25" xfId="0" applyBorder="1"/>
    <xf numFmtId="0" fontId="0" fillId="0" borderId="3" xfId="0" applyBorder="1"/>
    <xf numFmtId="0" fontId="0" fillId="0" borderId="10" xfId="0" applyBorder="1"/>
    <xf numFmtId="0" fontId="0" fillId="0" borderId="22" xfId="0" applyBorder="1"/>
    <xf numFmtId="0" fontId="0" fillId="0" borderId="24" xfId="0" applyBorder="1"/>
    <xf numFmtId="0" fontId="0" fillId="0" borderId="18" xfId="0" applyBorder="1"/>
    <xf numFmtId="0" fontId="0" fillId="0" borderId="0" xfId="0" applyBorder="1"/>
    <xf numFmtId="0" fontId="0" fillId="0" borderId="4" xfId="0" applyBorder="1"/>
    <xf numFmtId="0" fontId="0" fillId="0" borderId="15" xfId="0" applyBorder="1"/>
    <xf numFmtId="0" fontId="0" fillId="0" borderId="16" xfId="0" applyBorder="1"/>
    <xf numFmtId="0" fontId="0" fillId="0" borderId="9" xfId="0" applyBorder="1"/>
    <xf numFmtId="0" fontId="21" fillId="12" borderId="10" xfId="9" applyBorder="1"/>
    <xf numFmtId="0" fontId="0" fillId="0" borderId="14" xfId="0" applyBorder="1"/>
    <xf numFmtId="0" fontId="0" fillId="0" borderId="0" xfId="0" applyNumberFormat="1"/>
    <xf numFmtId="0" fontId="0" fillId="0" borderId="17" xfId="0" applyBorder="1"/>
    <xf numFmtId="0" fontId="0" fillId="0" borderId="19" xfId="0" applyBorder="1"/>
    <xf numFmtId="0" fontId="0" fillId="0" borderId="20" xfId="0" applyBorder="1"/>
    <xf numFmtId="0" fontId="0" fillId="0" borderId="21" xfId="0" applyBorder="1"/>
    <xf numFmtId="167" fontId="1" fillId="3" borderId="0" xfId="1" applyNumberFormat="1" applyFill="1" applyBorder="1" applyAlignment="1">
      <alignment horizontal="right" vertical="center"/>
    </xf>
    <xf numFmtId="0" fontId="1" fillId="46" borderId="18" xfId="1" applyFont="1" applyFill="1" applyBorder="1">
      <alignment vertical="center"/>
    </xf>
    <xf numFmtId="0" fontId="1" fillId="46" borderId="0" xfId="1" applyFill="1" applyBorder="1">
      <alignment vertical="center"/>
    </xf>
    <xf numFmtId="0" fontId="7" fillId="46" borderId="19" xfId="1" applyFont="1" applyFill="1" applyBorder="1" applyAlignment="1">
      <alignment horizontal="center" vertical="center"/>
    </xf>
    <xf numFmtId="167" fontId="1" fillId="3" borderId="10" xfId="1" applyNumberFormat="1" applyFont="1" applyFill="1" applyBorder="1" applyAlignment="1">
      <alignment horizontal="right" vertical="center"/>
    </xf>
    <xf numFmtId="1" fontId="1" fillId="3" borderId="0" xfId="0" applyNumberFormat="1" applyFont="1" applyFill="1" applyBorder="1" applyAlignment="1">
      <alignment vertical="center"/>
    </xf>
    <xf numFmtId="167" fontId="1" fillId="3" borderId="4" xfId="1" applyNumberFormat="1" applyFont="1" applyFill="1" applyBorder="1" applyAlignment="1">
      <alignment horizontal="right" vertical="center"/>
    </xf>
    <xf numFmtId="0" fontId="1" fillId="7" borderId="18" xfId="1" applyFont="1" applyFill="1" applyBorder="1">
      <alignment vertical="center"/>
    </xf>
    <xf numFmtId="0" fontId="1" fillId="7" borderId="0" xfId="1" applyFill="1" applyBorder="1">
      <alignment vertical="center"/>
    </xf>
    <xf numFmtId="0" fontId="7" fillId="7" borderId="19" xfId="1" applyFont="1" applyFill="1" applyBorder="1" applyAlignment="1">
      <alignment horizontal="center" vertical="center"/>
    </xf>
    <xf numFmtId="167" fontId="1" fillId="7" borderId="9" xfId="1" applyNumberFormat="1" applyFont="1" applyFill="1" applyBorder="1" applyAlignment="1">
      <alignment horizontal="right" vertical="center"/>
    </xf>
    <xf numFmtId="0" fontId="1" fillId="7" borderId="18" xfId="1" applyFill="1" applyBorder="1">
      <alignment vertical="center"/>
    </xf>
    <xf numFmtId="0" fontId="1" fillId="7" borderId="0" xfId="1" applyFont="1" applyFill="1" applyBorder="1">
      <alignment vertical="center"/>
    </xf>
    <xf numFmtId="167" fontId="1" fillId="7" borderId="9" xfId="1" applyNumberFormat="1" applyFill="1" applyBorder="1" applyAlignment="1">
      <alignment horizontal="right" vertical="center"/>
    </xf>
    <xf numFmtId="0" fontId="0" fillId="7" borderId="0" xfId="0" applyFill="1" applyBorder="1" applyAlignment="1">
      <alignment vertical="center"/>
    </xf>
    <xf numFmtId="167" fontId="1" fillId="7" borderId="10" xfId="1" applyNumberFormat="1" applyFill="1" applyBorder="1" applyAlignment="1">
      <alignment horizontal="right" vertical="center"/>
    </xf>
    <xf numFmtId="0" fontId="0" fillId="0" borderId="0" xfId="0" applyFill="1" applyBorder="1" applyAlignment="1">
      <alignment vertical="center"/>
    </xf>
    <xf numFmtId="167" fontId="1" fillId="4" borderId="10" xfId="1" applyNumberFormat="1" applyFill="1" applyBorder="1" applyAlignment="1">
      <alignment horizontal="right" vertical="center"/>
    </xf>
    <xf numFmtId="0" fontId="1" fillId="7" borderId="25" xfId="1" applyFont="1" applyFill="1" applyBorder="1">
      <alignment vertical="center"/>
    </xf>
    <xf numFmtId="0" fontId="1" fillId="7" borderId="3" xfId="1" applyFont="1" applyFill="1" applyBorder="1">
      <alignment vertical="center"/>
    </xf>
    <xf numFmtId="0" fontId="7" fillId="7" borderId="4" xfId="1" applyFont="1" applyFill="1" applyBorder="1" applyAlignment="1">
      <alignment horizontal="center" vertical="center"/>
    </xf>
    <xf numFmtId="0" fontId="1" fillId="7" borderId="22" xfId="1" applyFont="1" applyFill="1" applyBorder="1">
      <alignment vertical="center"/>
    </xf>
    <xf numFmtId="0" fontId="1" fillId="7" borderId="16" xfId="1" applyFont="1" applyFill="1" applyBorder="1">
      <alignment vertical="center"/>
    </xf>
    <xf numFmtId="0" fontId="7" fillId="7" borderId="17" xfId="1" applyFont="1" applyFill="1" applyBorder="1" applyAlignment="1">
      <alignment horizontal="center" vertical="center"/>
    </xf>
    <xf numFmtId="0" fontId="1" fillId="7" borderId="20" xfId="1" applyFont="1" applyFill="1" applyBorder="1">
      <alignment vertical="center"/>
    </xf>
    <xf numFmtId="0" fontId="1" fillId="7" borderId="14" xfId="1" applyFont="1" applyFill="1" applyBorder="1">
      <alignment vertical="center"/>
    </xf>
    <xf numFmtId="0" fontId="7" fillId="7" borderId="21" xfId="1" applyFont="1" applyFill="1" applyBorder="1" applyAlignment="1">
      <alignment horizontal="center" vertical="center"/>
    </xf>
    <xf numFmtId="10" fontId="1" fillId="3" borderId="10" xfId="1" applyNumberFormat="1" applyFill="1" applyBorder="1" applyAlignment="1">
      <alignment horizontal="right" vertical="center"/>
    </xf>
    <xf numFmtId="10" fontId="1" fillId="4" borderId="9" xfId="1" applyNumberFormat="1" applyFill="1" applyBorder="1" applyAlignment="1">
      <alignment horizontal="right" vertical="center"/>
    </xf>
    <xf numFmtId="0" fontId="1" fillId="0" borderId="20" xfId="0" applyFont="1" applyFill="1" applyBorder="1" applyAlignment="1">
      <alignment vertical="center"/>
    </xf>
    <xf numFmtId="0" fontId="1" fillId="0" borderId="18" xfId="0" applyFont="1" applyFill="1" applyBorder="1" applyAlignment="1">
      <alignment vertical="center"/>
    </xf>
    <xf numFmtId="0" fontId="1" fillId="3" borderId="18" xfId="0" applyFont="1" applyFill="1" applyBorder="1" applyAlignment="1">
      <alignment vertical="center"/>
    </xf>
    <xf numFmtId="10" fontId="7" fillId="0" borderId="19" xfId="3" applyNumberFormat="1" applyFont="1" applyFill="1" applyBorder="1" applyAlignment="1">
      <alignment horizontal="center" vertical="center"/>
    </xf>
    <xf numFmtId="0" fontId="1" fillId="3" borderId="4" xfId="1" applyFill="1" applyBorder="1" applyAlignment="1">
      <alignment horizontal="right" vertical="center"/>
    </xf>
    <xf numFmtId="0" fontId="1" fillId="0" borderId="22" xfId="0" applyFont="1" applyFill="1" applyBorder="1" applyAlignment="1">
      <alignment vertical="center"/>
    </xf>
    <xf numFmtId="0" fontId="1" fillId="0" borderId="25" xfId="0" applyFont="1" applyFill="1" applyBorder="1" applyAlignment="1">
      <alignment vertical="center"/>
    </xf>
    <xf numFmtId="0" fontId="1" fillId="45" borderId="20" xfId="0" applyFont="1" applyFill="1" applyBorder="1" applyAlignment="1">
      <alignment vertical="center"/>
    </xf>
    <xf numFmtId="0" fontId="1" fillId="45" borderId="14" xfId="0" applyFont="1" applyFill="1" applyBorder="1" applyAlignment="1">
      <alignment vertical="center"/>
    </xf>
    <xf numFmtId="0" fontId="1" fillId="0" borderId="18" xfId="1" applyFont="1" applyFill="1" applyBorder="1" applyAlignment="1">
      <alignment horizontal="left" vertical="center"/>
    </xf>
    <xf numFmtId="0" fontId="0" fillId="0" borderId="22" xfId="0" applyFill="1" applyBorder="1" applyAlignment="1">
      <alignment vertical="center"/>
    </xf>
    <xf numFmtId="0" fontId="7" fillId="0" borderId="17" xfId="0" applyFont="1" applyFill="1" applyBorder="1" applyAlignment="1">
      <alignment horizontal="center" vertical="center"/>
    </xf>
    <xf numFmtId="9" fontId="1" fillId="4" borderId="4" xfId="3" applyFill="1" applyBorder="1" applyAlignment="1">
      <alignment horizontal="right" vertical="center"/>
    </xf>
    <xf numFmtId="0" fontId="0" fillId="0" borderId="18" xfId="0" applyFill="1" applyBorder="1" applyAlignment="1">
      <alignment vertical="center"/>
    </xf>
    <xf numFmtId="0" fontId="7" fillId="0" borderId="19" xfId="0" applyFont="1" applyFill="1" applyBorder="1" applyAlignment="1">
      <alignment horizontal="center" vertical="center"/>
    </xf>
    <xf numFmtId="9" fontId="0" fillId="0" borderId="0" xfId="0" applyNumberFormat="1"/>
    <xf numFmtId="0" fontId="1" fillId="47" borderId="20" xfId="1" applyFont="1" applyFill="1" applyBorder="1">
      <alignment vertical="center"/>
    </xf>
    <xf numFmtId="0" fontId="1" fillId="47" borderId="14" xfId="1" applyFill="1" applyBorder="1">
      <alignment vertical="center"/>
    </xf>
    <xf numFmtId="0" fontId="7" fillId="47" borderId="21" xfId="1" applyFont="1" applyFill="1" applyBorder="1" applyAlignment="1">
      <alignment horizontal="center" vertical="center"/>
    </xf>
    <xf numFmtId="0" fontId="1" fillId="3" borderId="0" xfId="1" applyFill="1" applyBorder="1" applyAlignment="1">
      <alignment horizontal="right" vertical="center"/>
    </xf>
    <xf numFmtId="3" fontId="0" fillId="4" borderId="10" xfId="0" applyNumberFormat="1" applyFill="1" applyBorder="1" applyAlignment="1">
      <alignment horizontal="right" vertical="center"/>
    </xf>
    <xf numFmtId="3" fontId="1" fillId="4" borderId="10" xfId="1" applyNumberFormat="1" applyFill="1" applyBorder="1" applyAlignment="1">
      <alignment horizontal="right" vertical="center"/>
    </xf>
    <xf numFmtId="0" fontId="0" fillId="0" borderId="18" xfId="0" applyFill="1" applyBorder="1" applyAlignment="1">
      <alignment horizontal="left" vertical="center"/>
    </xf>
    <xf numFmtId="0" fontId="7" fillId="0" borderId="19" xfId="0" quotePrefix="1" applyFont="1" applyFill="1" applyBorder="1" applyAlignment="1">
      <alignment horizontal="center" vertical="center"/>
    </xf>
    <xf numFmtId="0" fontId="0" fillId="4" borderId="10" xfId="0" applyFill="1" applyBorder="1" applyAlignment="1">
      <alignment horizontal="right" vertical="center"/>
    </xf>
    <xf numFmtId="0" fontId="1" fillId="47" borderId="18" xfId="1" applyFont="1" applyFill="1" applyBorder="1">
      <alignment vertical="center"/>
    </xf>
    <xf numFmtId="0" fontId="1" fillId="47" borderId="0" xfId="1" applyFill="1" applyBorder="1">
      <alignment vertical="center"/>
    </xf>
    <xf numFmtId="0" fontId="7" fillId="47" borderId="19" xfId="0" applyFont="1" applyFill="1" applyBorder="1" applyAlignment="1">
      <alignment horizontal="center" vertical="center"/>
    </xf>
    <xf numFmtId="3" fontId="0" fillId="47" borderId="10" xfId="0" applyNumberFormat="1" applyFill="1" applyBorder="1" applyAlignment="1">
      <alignment horizontal="right" vertical="center"/>
    </xf>
    <xf numFmtId="167" fontId="1" fillId="3" borderId="4" xfId="1" applyNumberFormat="1" applyFill="1" applyBorder="1" applyAlignment="1">
      <alignment horizontal="right" vertical="center"/>
    </xf>
    <xf numFmtId="167" fontId="1" fillId="4" borderId="10" xfId="199" applyNumberFormat="1" applyFont="1" applyFill="1" applyBorder="1" applyAlignment="1">
      <alignment horizontal="right" vertical="center"/>
    </xf>
    <xf numFmtId="167" fontId="1" fillId="4" borderId="15" xfId="1" applyNumberFormat="1" applyFill="1" applyBorder="1" applyAlignment="1">
      <alignment horizontal="right" vertical="center"/>
    </xf>
    <xf numFmtId="167" fontId="1" fillId="4" borderId="10" xfId="1" applyNumberFormat="1" applyFont="1" applyFill="1" applyBorder="1" applyAlignment="1">
      <alignment horizontal="right" vertical="center"/>
    </xf>
    <xf numFmtId="167" fontId="1" fillId="4" borderId="9" xfId="1" applyNumberFormat="1" applyFont="1" applyFill="1" applyBorder="1" applyAlignment="1">
      <alignment horizontal="right" vertical="center"/>
    </xf>
    <xf numFmtId="0" fontId="1" fillId="0" borderId="0" xfId="1" applyFont="1" applyFill="1">
      <alignment vertical="center"/>
    </xf>
    <xf numFmtId="4" fontId="1" fillId="4" borderId="10" xfId="1" applyNumberFormat="1" applyFill="1" applyBorder="1" applyAlignment="1">
      <alignment horizontal="right" vertical="center"/>
    </xf>
    <xf numFmtId="0" fontId="1" fillId="47" borderId="0" xfId="200" applyFont="1" applyFill="1" applyBorder="1">
      <alignment vertical="center"/>
    </xf>
    <xf numFmtId="0" fontId="7" fillId="47" borderId="19" xfId="1" applyFont="1" applyFill="1" applyBorder="1" applyAlignment="1">
      <alignment horizontal="center" vertical="center"/>
    </xf>
    <xf numFmtId="1" fontId="1" fillId="4" borderId="10" xfId="1" applyNumberFormat="1" applyFill="1" applyBorder="1" applyAlignment="1">
      <alignment horizontal="right" vertical="center"/>
    </xf>
    <xf numFmtId="0" fontId="1" fillId="0" borderId="25" xfId="1" applyFill="1" applyBorder="1">
      <alignment vertical="center"/>
    </xf>
    <xf numFmtId="0" fontId="1" fillId="4" borderId="10" xfId="1" applyFont="1" applyFill="1" applyBorder="1" applyAlignment="1">
      <alignment horizontal="right" vertical="center"/>
    </xf>
    <xf numFmtId="0" fontId="7" fillId="0" borderId="16" xfId="1" applyFont="1" applyFill="1" applyBorder="1" applyAlignment="1">
      <alignment horizontal="center" vertical="center"/>
    </xf>
    <xf numFmtId="0" fontId="1" fillId="3" borderId="17" xfId="1" applyFill="1" applyBorder="1" applyAlignment="1">
      <alignment horizontal="right" vertical="center"/>
    </xf>
    <xf numFmtId="0" fontId="1" fillId="0" borderId="25" xfId="1" applyFill="1" applyBorder="1" applyAlignment="1">
      <alignment horizontal="left" vertical="center"/>
    </xf>
    <xf numFmtId="0" fontId="1" fillId="0" borderId="20" xfId="1" applyFill="1" applyBorder="1" applyAlignment="1">
      <alignment horizontal="left" vertical="center"/>
    </xf>
    <xf numFmtId="0" fontId="1" fillId="3" borderId="21" xfId="1" applyFill="1" applyBorder="1" applyAlignment="1">
      <alignment horizontal="right" vertical="center"/>
    </xf>
    <xf numFmtId="0" fontId="1" fillId="4" borderId="9" xfId="1" applyFill="1" applyBorder="1" applyAlignment="1">
      <alignment horizontal="right" vertical="center"/>
    </xf>
    <xf numFmtId="2" fontId="1" fillId="3" borderId="21" xfId="1" applyNumberFormat="1" applyFill="1" applyBorder="1" applyAlignment="1">
      <alignment horizontal="right" vertical="center"/>
    </xf>
    <xf numFmtId="2" fontId="1" fillId="4" borderId="9" xfId="1" applyNumberFormat="1" applyFill="1" applyBorder="1" applyAlignment="1">
      <alignment horizontal="right" vertical="center"/>
    </xf>
    <xf numFmtId="2" fontId="1" fillId="4" borderId="10" xfId="1" applyNumberFormat="1" applyFont="1" applyFill="1" applyBorder="1" applyAlignment="1">
      <alignment horizontal="right" vertical="center"/>
    </xf>
    <xf numFmtId="0" fontId="0" fillId="48" borderId="0" xfId="0" applyFill="1"/>
    <xf numFmtId="0" fontId="0" fillId="49" borderId="0" xfId="0" applyFill="1"/>
    <xf numFmtId="0" fontId="0" fillId="48" borderId="14" xfId="0" applyFill="1" applyBorder="1"/>
    <xf numFmtId="0" fontId="0" fillId="0" borderId="15" xfId="0" applyBorder="1" applyAlignment="1">
      <alignment horizontal="center"/>
    </xf>
    <xf numFmtId="9" fontId="1" fillId="4" borderId="10" xfId="1" applyNumberFormat="1" applyFill="1" applyBorder="1" applyAlignment="1">
      <alignment horizontal="right" vertical="center"/>
    </xf>
    <xf numFmtId="0" fontId="0" fillId="0" borderId="24" xfId="0" applyBorder="1" applyAlignment="1">
      <alignment horizontal="center"/>
    </xf>
    <xf numFmtId="0" fontId="0" fillId="0" borderId="21" xfId="0" applyFill="1" applyBorder="1"/>
    <xf numFmtId="0" fontId="0" fillId="0" borderId="9" xfId="0" applyBorder="1" applyAlignment="1">
      <alignment horizontal="center"/>
    </xf>
    <xf numFmtId="10" fontId="1" fillId="4" borderId="10" xfId="1" applyNumberFormat="1" applyFill="1" applyBorder="1" applyAlignment="1">
      <alignment horizontal="right" vertical="center"/>
    </xf>
    <xf numFmtId="0" fontId="0" fillId="0" borderId="18" xfId="0" applyBorder="1" applyAlignment="1">
      <alignment horizontal="left" indent="2"/>
    </xf>
    <xf numFmtId="0" fontId="0" fillId="0" borderId="20" xfId="0" applyBorder="1" applyAlignment="1">
      <alignment horizontal="left" indent="2"/>
    </xf>
    <xf numFmtId="0" fontId="8" fillId="48" borderId="25" xfId="1" applyFont="1" applyFill="1" applyBorder="1">
      <alignment vertical="center"/>
    </xf>
    <xf numFmtId="0" fontId="1" fillId="48" borderId="22" xfId="1" applyFont="1" applyFill="1" applyBorder="1">
      <alignment vertical="center"/>
    </xf>
    <xf numFmtId="2" fontId="1" fillId="9" borderId="9" xfId="1" applyNumberFormat="1" applyFill="1" applyBorder="1" applyAlignment="1">
      <alignment horizontal="right" vertical="center"/>
    </xf>
    <xf numFmtId="0" fontId="1" fillId="48" borderId="25" xfId="1" applyFont="1" applyFill="1" applyBorder="1">
      <alignment vertical="center"/>
    </xf>
    <xf numFmtId="0" fontId="0" fillId="0" borderId="14" xfId="0" applyNumberFormat="1" applyBorder="1"/>
    <xf numFmtId="0" fontId="0" fillId="0" borderId="25" xfId="0" applyFill="1" applyBorder="1"/>
    <xf numFmtId="0" fontId="1" fillId="9" borderId="0" xfId="1" applyFont="1" applyFill="1" applyBorder="1" applyAlignment="1">
      <alignment vertical="center"/>
    </xf>
    <xf numFmtId="0" fontId="6" fillId="48" borderId="0" xfId="1" applyFont="1" applyFill="1">
      <alignment vertical="center"/>
    </xf>
    <xf numFmtId="0" fontId="1" fillId="3" borderId="14" xfId="1" applyFont="1" applyFill="1" applyBorder="1">
      <alignment vertical="center"/>
    </xf>
    <xf numFmtId="0" fontId="7" fillId="3" borderId="0" xfId="1" applyFont="1" applyFill="1" applyAlignment="1">
      <alignment horizontal="center" vertical="center"/>
    </xf>
    <xf numFmtId="0" fontId="6" fillId="0" borderId="25" xfId="1" applyFont="1" applyFill="1" applyBorder="1">
      <alignment vertical="center"/>
    </xf>
    <xf numFmtId="0" fontId="1" fillId="3" borderId="3" xfId="1" applyFill="1" applyBorder="1" applyAlignment="1">
      <alignment horizontal="right" vertical="center"/>
    </xf>
    <xf numFmtId="0" fontId="1" fillId="7" borderId="22" xfId="1" applyFill="1" applyBorder="1">
      <alignment vertical="center"/>
    </xf>
    <xf numFmtId="0" fontId="1" fillId="7" borderId="16" xfId="1" applyFill="1" applyBorder="1">
      <alignment vertical="center"/>
    </xf>
    <xf numFmtId="9" fontId="1" fillId="7" borderId="4" xfId="3" applyFill="1" applyBorder="1" applyAlignment="1">
      <alignment horizontal="right" vertical="center"/>
    </xf>
    <xf numFmtId="0" fontId="1" fillId="48" borderId="18" xfId="1" applyFill="1" applyBorder="1">
      <alignment vertical="center"/>
    </xf>
    <xf numFmtId="0" fontId="1" fillId="3" borderId="0" xfId="1" applyFont="1" applyFill="1" applyBorder="1">
      <alignment vertical="center"/>
    </xf>
    <xf numFmtId="0" fontId="7" fillId="3" borderId="19" xfId="1" applyFont="1" applyFill="1" applyBorder="1" applyAlignment="1">
      <alignment horizontal="center" vertical="center"/>
    </xf>
    <xf numFmtId="0" fontId="16" fillId="48" borderId="0" xfId="0" applyFont="1" applyFill="1"/>
    <xf numFmtId="0" fontId="7" fillId="3" borderId="0" xfId="1" applyFont="1" applyFill="1" applyBorder="1" applyAlignment="1">
      <alignment horizontal="center" vertical="center"/>
    </xf>
    <xf numFmtId="0" fontId="6" fillId="48" borderId="18" xfId="1" applyFont="1" applyFill="1" applyBorder="1">
      <alignment vertical="center"/>
    </xf>
    <xf numFmtId="0" fontId="1" fillId="4" borderId="4" xfId="3" applyNumberFormat="1" applyFill="1" applyBorder="1" applyAlignment="1">
      <alignment horizontal="right" vertical="center"/>
    </xf>
    <xf numFmtId="0" fontId="0" fillId="0" borderId="0" xfId="0" applyAlignment="1">
      <alignment horizontal="center"/>
    </xf>
    <xf numFmtId="0" fontId="0" fillId="48" borderId="3" xfId="0" applyFont="1" applyFill="1" applyBorder="1" applyAlignment="1">
      <alignment vertical="center"/>
    </xf>
    <xf numFmtId="10" fontId="0" fillId="10" borderId="24" xfId="0" applyNumberFormat="1" applyFill="1" applyBorder="1"/>
    <xf numFmtId="0" fontId="0" fillId="48" borderId="3" xfId="0" applyFill="1" applyBorder="1" applyAlignment="1">
      <alignment vertical="center" wrapText="1"/>
    </xf>
    <xf numFmtId="0" fontId="16" fillId="48" borderId="15" xfId="0" applyFont="1" applyFill="1" applyBorder="1"/>
    <xf numFmtId="0" fontId="0" fillId="48" borderId="15" xfId="0" applyFill="1" applyBorder="1"/>
    <xf numFmtId="10" fontId="0" fillId="10" borderId="10" xfId="0" applyNumberFormat="1" applyFill="1" applyBorder="1"/>
    <xf numFmtId="0" fontId="0" fillId="48" borderId="24" xfId="0" applyFill="1" applyBorder="1"/>
    <xf numFmtId="0" fontId="16" fillId="48" borderId="10" xfId="0" applyFont="1" applyFill="1" applyBorder="1" applyAlignment="1">
      <alignment vertical="center"/>
    </xf>
    <xf numFmtId="0" fontId="0" fillId="48" borderId="9" xfId="0" applyFill="1" applyBorder="1"/>
    <xf numFmtId="0" fontId="16" fillId="48" borderId="0" xfId="0" applyFont="1" applyFill="1" applyBorder="1" applyAlignment="1">
      <alignment vertical="center"/>
    </xf>
    <xf numFmtId="0" fontId="1" fillId="48" borderId="20" xfId="1" applyFill="1" applyBorder="1">
      <alignment vertical="center"/>
    </xf>
    <xf numFmtId="0" fontId="0" fillId="48" borderId="22" xfId="0" applyFont="1" applyFill="1" applyBorder="1" applyAlignment="1">
      <alignment vertical="center"/>
    </xf>
    <xf numFmtId="10" fontId="0" fillId="10" borderId="15" xfId="0" applyNumberFormat="1" applyFill="1" applyBorder="1"/>
    <xf numFmtId="0" fontId="0" fillId="48" borderId="20" xfId="0" applyFont="1" applyFill="1" applyBorder="1" applyAlignment="1">
      <alignment vertical="center"/>
    </xf>
    <xf numFmtId="0" fontId="0" fillId="48" borderId="22" xfId="0" applyFill="1" applyBorder="1"/>
    <xf numFmtId="0" fontId="0" fillId="48" borderId="20" xfId="0" applyFill="1" applyBorder="1"/>
    <xf numFmtId="0" fontId="1" fillId="3" borderId="3" xfId="1" applyFont="1" applyFill="1" applyBorder="1">
      <alignment vertical="center"/>
    </xf>
    <xf numFmtId="0" fontId="7" fillId="3" borderId="3" xfId="1" applyFont="1" applyFill="1" applyBorder="1" applyAlignment="1">
      <alignment horizontal="center" vertical="center"/>
    </xf>
    <xf numFmtId="0" fontId="1" fillId="48" borderId="20" xfId="1" applyFont="1" applyFill="1" applyBorder="1" applyAlignment="1">
      <alignment horizontal="left" vertical="center"/>
    </xf>
    <xf numFmtId="0" fontId="7" fillId="3" borderId="14" xfId="1" applyFont="1" applyFill="1" applyBorder="1" applyAlignment="1">
      <alignment horizontal="center" vertical="center"/>
    </xf>
    <xf numFmtId="167" fontId="1" fillId="0" borderId="9" xfId="1" applyNumberFormat="1" applyFill="1" applyBorder="1" applyAlignment="1">
      <alignment horizontal="right" vertical="center"/>
    </xf>
    <xf numFmtId="0" fontId="1" fillId="3" borderId="0" xfId="1" applyFill="1" applyBorder="1">
      <alignment vertical="center"/>
    </xf>
    <xf numFmtId="0" fontId="1" fillId="48" borderId="0" xfId="1" applyFont="1" applyFill="1" applyBorder="1">
      <alignment vertical="center"/>
    </xf>
    <xf numFmtId="0" fontId="1" fillId="3" borderId="14" xfId="1" applyFill="1" applyBorder="1">
      <alignment vertical="center"/>
    </xf>
    <xf numFmtId="0" fontId="7" fillId="3" borderId="21" xfId="1" applyFont="1" applyFill="1" applyBorder="1" applyAlignment="1">
      <alignment horizontal="center" vertical="center"/>
    </xf>
    <xf numFmtId="0" fontId="1" fillId="48" borderId="18" xfId="1" applyFont="1" applyFill="1" applyBorder="1">
      <alignment vertical="center"/>
    </xf>
    <xf numFmtId="9" fontId="1" fillId="4" borderId="9" xfId="1" applyNumberFormat="1" applyFill="1" applyBorder="1" applyAlignment="1">
      <alignment horizontal="right" vertical="center"/>
    </xf>
    <xf numFmtId="0" fontId="1" fillId="48" borderId="20" xfId="1" applyFont="1" applyFill="1" applyBorder="1">
      <alignment vertical="center"/>
    </xf>
    <xf numFmtId="0" fontId="1" fillId="48" borderId="25" xfId="1" applyFont="1" applyFill="1" applyBorder="1" applyAlignment="1">
      <alignment horizontal="left" vertical="center"/>
    </xf>
    <xf numFmtId="167" fontId="1" fillId="0" borderId="10" xfId="1" applyNumberFormat="1" applyFill="1" applyBorder="1" applyAlignment="1">
      <alignment horizontal="right" vertical="center"/>
    </xf>
    <xf numFmtId="0" fontId="1" fillId="3" borderId="0" xfId="1" applyFont="1" applyFill="1" applyBorder="1" applyAlignment="1">
      <alignment horizontal="left" vertical="center"/>
    </xf>
    <xf numFmtId="0" fontId="1" fillId="3" borderId="0" xfId="1" applyFill="1" applyBorder="1" applyAlignment="1">
      <alignment horizontal="left" vertical="center"/>
    </xf>
    <xf numFmtId="0" fontId="1" fillId="4" borderId="9" xfId="1" applyNumberFormat="1" applyFill="1" applyBorder="1" applyAlignment="1">
      <alignment horizontal="right" vertical="center"/>
    </xf>
    <xf numFmtId="167" fontId="1" fillId="9" borderId="21" xfId="1" applyNumberFormat="1" applyFill="1" applyBorder="1" applyAlignment="1">
      <alignment horizontal="right" vertical="center"/>
    </xf>
    <xf numFmtId="0" fontId="1" fillId="3" borderId="14" xfId="1" applyFill="1" applyBorder="1" applyAlignment="1">
      <alignment horizontal="left" vertical="center"/>
    </xf>
    <xf numFmtId="169" fontId="1" fillId="4" borderId="9" xfId="1" applyNumberFormat="1" applyFill="1" applyBorder="1" applyAlignment="1">
      <alignment horizontal="right" vertical="center"/>
    </xf>
    <xf numFmtId="169" fontId="1" fillId="4" borderId="21" xfId="1" applyNumberFormat="1" applyFill="1" applyBorder="1" applyAlignment="1">
      <alignment horizontal="right" vertical="center"/>
    </xf>
    <xf numFmtId="1" fontId="1" fillId="4" borderId="9" xfId="1" applyNumberFormat="1" applyFill="1" applyBorder="1" applyAlignment="1">
      <alignment horizontal="right" vertical="center"/>
    </xf>
    <xf numFmtId="0" fontId="16" fillId="5" borderId="0" xfId="194" applyFont="1" applyBorder="1">
      <alignment vertical="center"/>
    </xf>
    <xf numFmtId="167" fontId="1" fillId="72" borderId="9" xfId="1" applyNumberFormat="1" applyFill="1" applyBorder="1" applyAlignment="1">
      <alignment horizontal="right" vertical="center"/>
    </xf>
    <xf numFmtId="0" fontId="2" fillId="5" borderId="0" xfId="194" applyFont="1" applyBorder="1">
      <alignment vertical="center"/>
    </xf>
    <xf numFmtId="0" fontId="16" fillId="5" borderId="0" xfId="194" applyFont="1" applyBorder="1">
      <alignment vertical="center"/>
    </xf>
    <xf numFmtId="0" fontId="16" fillId="5" borderId="14" xfId="194" applyFont="1" applyBorder="1">
      <alignment vertical="center"/>
    </xf>
    <xf numFmtId="0" fontId="16" fillId="5" borderId="8" xfId="194" applyFont="1" applyBorder="1">
      <alignment vertical="center"/>
    </xf>
    <xf numFmtId="0" fontId="0" fillId="5" borderId="2" xfId="194" applyFont="1" applyBorder="1">
      <alignment vertical="center"/>
    </xf>
    <xf numFmtId="0" fontId="0" fillId="5" borderId="11" xfId="194" applyFont="1" applyBorder="1">
      <alignment vertical="center"/>
    </xf>
    <xf numFmtId="0" fontId="0" fillId="5" borderId="5" xfId="194" applyFont="1" applyBorder="1">
      <alignment vertical="center"/>
    </xf>
    <xf numFmtId="0" fontId="16" fillId="5" borderId="12" xfId="194" applyFont="1" applyBorder="1">
      <alignment vertical="center"/>
    </xf>
    <xf numFmtId="168" fontId="3" fillId="0" borderId="10" xfId="196" applyBorder="1">
      <alignment vertical="center"/>
    </xf>
    <xf numFmtId="0" fontId="0" fillId="5" borderId="12" xfId="194" applyFont="1" applyBorder="1">
      <alignment vertical="center"/>
    </xf>
    <xf numFmtId="0" fontId="16" fillId="5" borderId="5" xfId="194" applyFont="1" applyBorder="1">
      <alignment vertical="center"/>
    </xf>
    <xf numFmtId="0" fontId="17" fillId="5" borderId="5" xfId="194" applyFont="1" applyBorder="1">
      <alignment vertical="center"/>
    </xf>
    <xf numFmtId="0" fontId="17" fillId="5" borderId="6" xfId="194" applyFont="1" applyBorder="1">
      <alignment vertical="center"/>
    </xf>
    <xf numFmtId="0" fontId="0" fillId="5" borderId="13" xfId="194" applyFont="1" applyBorder="1">
      <alignment vertical="center"/>
    </xf>
    <xf numFmtId="2" fontId="35" fillId="4" borderId="10" xfId="195" applyNumberFormat="1" applyFont="1">
      <alignment horizontal="right" vertical="center"/>
    </xf>
    <xf numFmtId="0" fontId="68" fillId="5" borderId="0" xfId="194" applyFont="1" applyBorder="1">
      <alignment vertical="center"/>
    </xf>
    <xf numFmtId="168" fontId="68" fillId="0" borderId="10" xfId="196" applyFont="1">
      <alignment vertical="center"/>
    </xf>
    <xf numFmtId="4" fontId="68" fillId="0" borderId="10" xfId="196" applyNumberFormat="1" applyFont="1">
      <alignment vertical="center"/>
    </xf>
    <xf numFmtId="4" fontId="0" fillId="8" borderId="0" xfId="0" applyNumberFormat="1" applyFont="1" applyFill="1" applyBorder="1"/>
    <xf numFmtId="0" fontId="68" fillId="8" borderId="0" xfId="193" applyFont="1" applyBorder="1"/>
    <xf numFmtId="0" fontId="0" fillId="5" borderId="1" xfId="194" applyFont="1" applyBorder="1">
      <alignment vertical="center"/>
    </xf>
    <xf numFmtId="0" fontId="0" fillId="5" borderId="14" xfId="194" applyFont="1" applyBorder="1">
      <alignment vertical="center"/>
    </xf>
    <xf numFmtId="4" fontId="0" fillId="8" borderId="0" xfId="193" applyNumberFormat="1" applyFont="1" applyBorder="1"/>
    <xf numFmtId="4" fontId="0" fillId="8" borderId="0" xfId="193" applyNumberFormat="1" applyFont="1"/>
    <xf numFmtId="0" fontId="0" fillId="5" borderId="23" xfId="194" applyFont="1" applyBorder="1">
      <alignment vertical="center"/>
    </xf>
    <xf numFmtId="0" fontId="0" fillId="5" borderId="19" xfId="194" applyFont="1" applyBorder="1">
      <alignment vertical="center"/>
    </xf>
    <xf numFmtId="0" fontId="0" fillId="5" borderId="0" xfId="289" applyFont="1" applyBorder="1">
      <alignment vertical="center"/>
    </xf>
    <xf numFmtId="0" fontId="16" fillId="5" borderId="0" xfId="289" applyFont="1" applyBorder="1">
      <alignment vertical="center"/>
    </xf>
    <xf numFmtId="0" fontId="3" fillId="5" borderId="0" xfId="289" applyBorder="1">
      <alignment vertical="center"/>
    </xf>
    <xf numFmtId="168" fontId="3" fillId="0" borderId="10" xfId="292">
      <alignment vertical="center"/>
    </xf>
    <xf numFmtId="168" fontId="35" fillId="4" borderId="10" xfId="293">
      <alignment horizontal="right" vertical="center"/>
    </xf>
    <xf numFmtId="0" fontId="3" fillId="5" borderId="0" xfId="289" applyFont="1" applyBorder="1">
      <alignment vertical="center"/>
    </xf>
    <xf numFmtId="0" fontId="17" fillId="5" borderId="0" xfId="289" applyFont="1" applyBorder="1">
      <alignment vertical="center"/>
    </xf>
    <xf numFmtId="0" fontId="1" fillId="0" borderId="0" xfId="0" applyFont="1" applyFill="1" applyBorder="1"/>
    <xf numFmtId="0" fontId="21" fillId="5" borderId="0" xfId="289" applyFont="1" applyBorder="1">
      <alignment vertical="center"/>
    </xf>
    <xf numFmtId="0" fontId="35" fillId="5" borderId="0" xfId="289" applyFont="1" applyBorder="1">
      <alignment vertical="center"/>
    </xf>
    <xf numFmtId="167" fontId="0" fillId="5" borderId="0" xfId="289" applyNumberFormat="1" applyFont="1" applyBorder="1">
      <alignment vertical="center"/>
    </xf>
    <xf numFmtId="168" fontId="17" fillId="8" borderId="0" xfId="193" applyNumberFormat="1"/>
    <xf numFmtId="0" fontId="2" fillId="5" borderId="0" xfId="289" applyFont="1" applyBorder="1">
      <alignment vertical="center"/>
    </xf>
    <xf numFmtId="0" fontId="35" fillId="5" borderId="10" xfId="289" applyFont="1" applyBorder="1">
      <alignment vertical="center"/>
    </xf>
    <xf numFmtId="0" fontId="17" fillId="5" borderId="2" xfId="289" applyFont="1" applyBorder="1">
      <alignment vertical="center"/>
    </xf>
    <xf numFmtId="9" fontId="0" fillId="8" borderId="0" xfId="4" applyFont="1" applyFill="1" applyBorder="1"/>
    <xf numFmtId="0" fontId="43" fillId="5" borderId="10" xfId="289" applyFont="1" applyBorder="1">
      <alignment vertical="center"/>
    </xf>
    <xf numFmtId="168" fontId="0" fillId="8" borderId="0" xfId="0" applyNumberFormat="1" applyFont="1" applyFill="1"/>
    <xf numFmtId="0" fontId="17" fillId="5" borderId="7" xfId="289" applyFont="1" applyBorder="1">
      <alignment vertical="center"/>
    </xf>
    <xf numFmtId="0" fontId="0" fillId="5" borderId="7" xfId="289" applyFont="1" applyBorder="1">
      <alignment vertical="center"/>
    </xf>
    <xf numFmtId="0" fontId="0" fillId="5" borderId="14" xfId="289" applyFont="1" applyBorder="1">
      <alignment vertical="center"/>
    </xf>
    <xf numFmtId="0" fontId="17" fillId="8" borderId="0" xfId="193"/>
    <xf numFmtId="168" fontId="68" fillId="0" borderId="10" xfId="196" applyNumberFormat="1" applyFont="1">
      <alignment vertical="center"/>
    </xf>
    <xf numFmtId="168" fontId="0" fillId="0" borderId="7" xfId="196" applyNumberFormat="1" applyFont="1" applyBorder="1">
      <alignment vertical="center"/>
    </xf>
    <xf numFmtId="3" fontId="0" fillId="0" borderId="7" xfId="196" applyNumberFormat="1" applyFont="1" applyBorder="1">
      <alignment vertical="center"/>
    </xf>
    <xf numFmtId="168" fontId="35" fillId="4" borderId="10" xfId="195" applyNumberFormat="1" applyFont="1">
      <alignment horizontal="right" vertical="center"/>
    </xf>
    <xf numFmtId="168" fontId="35" fillId="4" borderId="10" xfId="195" applyNumberFormat="1" applyFont="1" applyBorder="1">
      <alignment horizontal="right" vertical="center"/>
    </xf>
    <xf numFmtId="168" fontId="35" fillId="4" borderId="7" xfId="195" applyNumberFormat="1" applyFont="1" applyBorder="1">
      <alignment horizontal="right" vertical="center"/>
    </xf>
    <xf numFmtId="168" fontId="0" fillId="0" borderId="1" xfId="196" applyNumberFormat="1" applyFont="1" applyBorder="1">
      <alignment vertical="center"/>
    </xf>
    <xf numFmtId="168" fontId="35" fillId="4" borderId="14" xfId="195" applyNumberFormat="1" applyFont="1" applyBorder="1">
      <alignment horizontal="right" vertical="center"/>
    </xf>
    <xf numFmtId="168" fontId="0" fillId="0" borderId="14" xfId="196" applyNumberFormat="1" applyFont="1" applyBorder="1">
      <alignment vertical="center"/>
    </xf>
    <xf numFmtId="168" fontId="35" fillId="4" borderId="10" xfId="195" applyNumberFormat="1">
      <alignment horizontal="right" vertical="center"/>
    </xf>
    <xf numFmtId="168" fontId="35" fillId="4" borderId="23" xfId="195" applyNumberFormat="1" applyFont="1" applyBorder="1">
      <alignment horizontal="right" vertical="center"/>
    </xf>
    <xf numFmtId="168" fontId="0" fillId="0" borderId="10" xfId="196" applyNumberFormat="1" applyFont="1">
      <alignment vertical="center"/>
    </xf>
    <xf numFmtId="3" fontId="0" fillId="0" borderId="10" xfId="196" applyNumberFormat="1" applyFont="1">
      <alignment vertical="center"/>
    </xf>
    <xf numFmtId="168" fontId="35" fillId="4" borderId="25" xfId="195" applyNumberFormat="1" applyFont="1" applyBorder="1">
      <alignment horizontal="right" vertical="center"/>
    </xf>
    <xf numFmtId="168" fontId="0" fillId="0" borderId="10" xfId="196" applyNumberFormat="1" applyFont="1" applyBorder="1">
      <alignment vertical="center"/>
    </xf>
    <xf numFmtId="168" fontId="0" fillId="0" borderId="18" xfId="196" applyNumberFormat="1" applyFont="1" applyBorder="1">
      <alignment vertical="center"/>
    </xf>
    <xf numFmtId="168" fontId="68" fillId="0" borderId="10" xfId="196" applyNumberFormat="1" applyFont="1" applyBorder="1">
      <alignment vertical="center"/>
    </xf>
    <xf numFmtId="0" fontId="17" fillId="8" borderId="0" xfId="193"/>
    <xf numFmtId="0" fontId="0" fillId="5" borderId="8" xfId="289" applyFont="1" applyBorder="1">
      <alignment vertical="center"/>
    </xf>
    <xf numFmtId="0" fontId="16" fillId="5" borderId="2" xfId="289" applyFont="1" applyBorder="1">
      <alignment vertical="center"/>
    </xf>
    <xf numFmtId="0" fontId="17" fillId="5" borderId="11" xfId="289" applyFont="1" applyBorder="1">
      <alignment vertical="center"/>
    </xf>
    <xf numFmtId="0" fontId="0" fillId="5" borderId="5" xfId="289" applyFont="1" applyBorder="1">
      <alignment vertical="center"/>
    </xf>
    <xf numFmtId="0" fontId="17" fillId="5" borderId="12" xfId="289" applyFont="1" applyBorder="1">
      <alignment vertical="center"/>
    </xf>
    <xf numFmtId="0" fontId="16" fillId="5" borderId="5" xfId="289" applyFont="1" applyBorder="1">
      <alignment vertical="center"/>
    </xf>
    <xf numFmtId="0" fontId="17" fillId="5" borderId="5" xfId="289" applyFont="1" applyBorder="1">
      <alignment vertical="center"/>
    </xf>
    <xf numFmtId="9" fontId="35" fillId="4" borderId="10" xfId="293" applyNumberFormat="1" applyBorder="1">
      <alignment horizontal="right" vertical="center"/>
    </xf>
    <xf numFmtId="0" fontId="0" fillId="5" borderId="12" xfId="289" applyFont="1" applyBorder="1">
      <alignment vertical="center"/>
    </xf>
    <xf numFmtId="0" fontId="0" fillId="5" borderId="6" xfId="289" applyFont="1" applyBorder="1">
      <alignment vertical="center"/>
    </xf>
    <xf numFmtId="0" fontId="17" fillId="5" borderId="13" xfId="289" applyFont="1" applyBorder="1">
      <alignment vertical="center"/>
    </xf>
    <xf numFmtId="2" fontId="0" fillId="0" borderId="19" xfId="0" applyNumberFormat="1" applyBorder="1"/>
    <xf numFmtId="2" fontId="0" fillId="0" borderId="21" xfId="0" applyNumberFormat="1" applyBorder="1"/>
    <xf numFmtId="0" fontId="0" fillId="48" borderId="20" xfId="0" applyFill="1" applyBorder="1" applyAlignment="1">
      <alignment vertical="center"/>
    </xf>
    <xf numFmtId="0" fontId="3" fillId="0" borderId="10" xfId="290">
      <alignment vertical="center"/>
    </xf>
    <xf numFmtId="0" fontId="49" fillId="5" borderId="14" xfId="289" quotePrefix="1" applyFont="1" applyBorder="1">
      <alignment vertical="center"/>
    </xf>
    <xf numFmtId="168" fontId="3" fillId="0" borderId="10" xfId="290" applyNumberFormat="1">
      <alignment vertical="center"/>
    </xf>
    <xf numFmtId="3" fontId="3" fillId="0" borderId="10" xfId="290" applyNumberFormat="1">
      <alignment vertical="center"/>
    </xf>
    <xf numFmtId="0" fontId="0" fillId="0" borderId="0" xfId="194" applyFont="1" applyFill="1" applyBorder="1">
      <alignment vertical="center"/>
    </xf>
    <xf numFmtId="168" fontId="35" fillId="4" borderId="0" xfId="195" applyNumberFormat="1" applyFont="1" applyBorder="1">
      <alignment horizontal="right" vertical="center"/>
    </xf>
    <xf numFmtId="168" fontId="35" fillId="4" borderId="9" xfId="195" applyNumberFormat="1" applyFont="1" applyBorder="1">
      <alignment horizontal="right" vertical="center"/>
    </xf>
    <xf numFmtId="0" fontId="16" fillId="5" borderId="22" xfId="194" applyFont="1" applyBorder="1">
      <alignment vertical="center"/>
    </xf>
    <xf numFmtId="0" fontId="0" fillId="5" borderId="16" xfId="194" applyFont="1" applyBorder="1">
      <alignment vertical="center"/>
    </xf>
    <xf numFmtId="168" fontId="0" fillId="0" borderId="16" xfId="196" applyNumberFormat="1" applyFont="1" applyBorder="1">
      <alignment vertical="center"/>
    </xf>
    <xf numFmtId="168" fontId="0" fillId="0" borderId="17" xfId="196" applyNumberFormat="1" applyFont="1" applyBorder="1">
      <alignment vertical="center"/>
    </xf>
    <xf numFmtId="0" fontId="44" fillId="5" borderId="20" xfId="194" quotePrefix="1" applyFont="1" applyBorder="1">
      <alignment vertical="center"/>
    </xf>
    <xf numFmtId="168" fontId="0" fillId="0" borderId="21" xfId="196" applyNumberFormat="1" applyFont="1" applyBorder="1">
      <alignment vertical="center"/>
    </xf>
    <xf numFmtId="3" fontId="0" fillId="0" borderId="10" xfId="196" applyNumberFormat="1" applyFont="1" applyBorder="1">
      <alignment vertical="center"/>
    </xf>
    <xf numFmtId="0" fontId="17" fillId="8" borderId="0" xfId="193"/>
    <xf numFmtId="9" fontId="3" fillId="5" borderId="10" xfId="4" applyFont="1" applyFill="1" applyBorder="1" applyAlignment="1">
      <alignment vertical="center"/>
    </xf>
    <xf numFmtId="2" fontId="69" fillId="4" borderId="10" xfId="1" applyNumberFormat="1" applyFont="1" applyFill="1" applyBorder="1" applyAlignment="1">
      <alignment horizontal="right" vertical="center"/>
    </xf>
    <xf numFmtId="168" fontId="0" fillId="8" borderId="0" xfId="193" applyNumberFormat="1" applyFont="1"/>
    <xf numFmtId="9" fontId="35" fillId="4" borderId="10" xfId="4" applyFont="1" applyFill="1" applyBorder="1" applyAlignment="1">
      <alignment horizontal="right" vertical="center"/>
    </xf>
    <xf numFmtId="0" fontId="17" fillId="8" borderId="0" xfId="193"/>
    <xf numFmtId="9" fontId="0" fillId="5" borderId="10" xfId="194" applyNumberFormat="1" applyFont="1" applyBorder="1">
      <alignment vertical="center"/>
    </xf>
    <xf numFmtId="0" fontId="17" fillId="8" borderId="0" xfId="193"/>
    <xf numFmtId="0" fontId="0" fillId="5" borderId="5" xfId="0" applyFont="1" applyFill="1" applyBorder="1" applyAlignment="1">
      <alignment horizontal="right" vertical="center"/>
    </xf>
    <xf numFmtId="0" fontId="0" fillId="5" borderId="5" xfId="0" applyFont="1" applyFill="1" applyBorder="1" applyAlignment="1">
      <alignment horizontal="right"/>
    </xf>
    <xf numFmtId="0" fontId="35" fillId="43" borderId="0" xfId="1" applyFont="1" applyFill="1" applyBorder="1" applyAlignment="1">
      <alignment horizontal="right" vertical="center"/>
    </xf>
    <xf numFmtId="0" fontId="35" fillId="43" borderId="0" xfId="1" applyFont="1" applyFill="1" applyBorder="1">
      <alignment vertical="center"/>
    </xf>
    <xf numFmtId="0" fontId="35" fillId="43" borderId="0" xfId="1" applyFont="1" applyFill="1" applyBorder="1" applyAlignment="1">
      <alignment horizontal="center" vertical="center"/>
    </xf>
    <xf numFmtId="0" fontId="35" fillId="43" borderId="0" xfId="0" applyFont="1" applyFill="1" applyBorder="1"/>
    <xf numFmtId="0" fontId="41" fillId="43" borderId="0" xfId="0" applyFont="1" applyFill="1" applyBorder="1"/>
    <xf numFmtId="0" fontId="41" fillId="43" borderId="0" xfId="1" applyFont="1" applyFill="1" applyBorder="1" applyAlignment="1">
      <alignment horizontal="left" vertical="center"/>
    </xf>
    <xf numFmtId="167" fontId="35" fillId="43" borderId="0" xfId="1" applyNumberFormat="1" applyFont="1" applyFill="1" applyBorder="1" applyAlignment="1">
      <alignment horizontal="right" vertical="center"/>
    </xf>
    <xf numFmtId="10" fontId="35" fillId="43" borderId="0" xfId="1" applyNumberFormat="1" applyFont="1" applyFill="1" applyBorder="1" applyAlignment="1">
      <alignment horizontal="right" vertical="center"/>
    </xf>
    <xf numFmtId="0" fontId="17" fillId="8" borderId="0" xfId="193"/>
    <xf numFmtId="167" fontId="0" fillId="5" borderId="0" xfId="194" applyNumberFormat="1" applyFont="1" applyBorder="1">
      <alignment vertical="center"/>
    </xf>
    <xf numFmtId="167" fontId="0" fillId="8" borderId="0" xfId="0" applyNumberFormat="1" applyFont="1" applyFill="1"/>
    <xf numFmtId="0" fontId="0" fillId="8" borderId="0" xfId="0" applyFont="1" applyFill="1" applyBorder="1" applyAlignment="1">
      <alignment horizontal="right"/>
    </xf>
    <xf numFmtId="0" fontId="17" fillId="8" borderId="0" xfId="193"/>
    <xf numFmtId="0" fontId="0" fillId="5" borderId="6" xfId="194" applyFont="1" applyBorder="1">
      <alignment vertical="center"/>
    </xf>
    <xf numFmtId="168" fontId="35" fillId="4" borderId="49" xfId="195" applyNumberFormat="1" applyFont="1" applyBorder="1">
      <alignment horizontal="right" vertical="center"/>
    </xf>
    <xf numFmtId="168" fontId="35" fillId="4" borderId="5" xfId="195" applyNumberFormat="1" applyFont="1" applyBorder="1">
      <alignment horizontal="right" vertical="center"/>
    </xf>
    <xf numFmtId="0" fontId="0" fillId="74" borderId="5" xfId="0" applyFont="1" applyFill="1" applyBorder="1"/>
    <xf numFmtId="0" fontId="0" fillId="74" borderId="5" xfId="193" applyFont="1" applyFill="1" applyBorder="1"/>
    <xf numFmtId="0" fontId="0" fillId="74" borderId="6" xfId="0" applyFont="1" applyFill="1" applyBorder="1"/>
    <xf numFmtId="0" fontId="0" fillId="8" borderId="7" xfId="0" applyFont="1" applyFill="1" applyBorder="1"/>
    <xf numFmtId="168" fontId="68" fillId="0" borderId="60" xfId="196" applyNumberFormat="1" applyFont="1" applyBorder="1">
      <alignment vertical="center"/>
    </xf>
    <xf numFmtId="168" fontId="68" fillId="0" borderId="24" xfId="196" applyNumberFormat="1" applyFont="1" applyBorder="1">
      <alignment vertical="center"/>
    </xf>
    <xf numFmtId="168" fontId="70" fillId="0" borderId="69" xfId="196" applyFont="1" applyBorder="1">
      <alignment vertical="center"/>
    </xf>
    <xf numFmtId="0" fontId="0" fillId="5" borderId="57" xfId="194" applyFont="1" applyBorder="1">
      <alignment vertical="center"/>
    </xf>
    <xf numFmtId="0" fontId="0" fillId="5" borderId="59" xfId="194" applyFont="1" applyBorder="1">
      <alignment vertical="center"/>
    </xf>
    <xf numFmtId="0" fontId="0" fillId="5" borderId="52" xfId="194" applyFont="1" applyBorder="1">
      <alignment vertical="center"/>
    </xf>
    <xf numFmtId="0" fontId="0" fillId="5" borderId="56" xfId="194" applyFont="1" applyBorder="1">
      <alignment vertical="center"/>
    </xf>
    <xf numFmtId="0" fontId="0" fillId="5" borderId="49" xfId="194" applyFont="1" applyBorder="1">
      <alignment vertical="center"/>
    </xf>
    <xf numFmtId="0" fontId="0" fillId="5" borderId="50" xfId="194" applyFont="1" applyBorder="1">
      <alignment vertical="center"/>
    </xf>
    <xf numFmtId="0" fontId="0" fillId="5" borderId="51" xfId="194" applyFont="1" applyBorder="1">
      <alignment vertical="center"/>
    </xf>
    <xf numFmtId="0" fontId="0" fillId="5" borderId="54" xfId="194" applyFont="1" applyBorder="1">
      <alignment vertical="center"/>
    </xf>
    <xf numFmtId="0" fontId="0" fillId="5" borderId="73" xfId="194" applyFont="1" applyBorder="1">
      <alignment vertical="center"/>
    </xf>
    <xf numFmtId="0" fontId="0" fillId="5" borderId="64" xfId="194" applyFont="1" applyBorder="1">
      <alignment vertical="center"/>
    </xf>
    <xf numFmtId="0" fontId="0" fillId="5" borderId="53" xfId="194" applyFont="1" applyBorder="1">
      <alignment vertical="center"/>
    </xf>
    <xf numFmtId="0" fontId="0" fillId="5" borderId="55" xfId="194" applyFont="1" applyBorder="1">
      <alignment vertical="center"/>
    </xf>
    <xf numFmtId="9" fontId="0" fillId="5" borderId="49" xfId="194" applyNumberFormat="1" applyFont="1" applyBorder="1">
      <alignment vertical="center"/>
    </xf>
    <xf numFmtId="0" fontId="0" fillId="5" borderId="61" xfId="194" applyFont="1" applyBorder="1">
      <alignment vertical="center"/>
    </xf>
    <xf numFmtId="0" fontId="0" fillId="5" borderId="66" xfId="194" applyFont="1" applyBorder="1">
      <alignment vertical="center"/>
    </xf>
    <xf numFmtId="168" fontId="70" fillId="0" borderId="67" xfId="196" applyFont="1" applyBorder="1">
      <alignment vertical="center"/>
    </xf>
    <xf numFmtId="168" fontId="70" fillId="0" borderId="68" xfId="196" applyFont="1" applyBorder="1">
      <alignment vertical="center"/>
    </xf>
    <xf numFmtId="168" fontId="70" fillId="0" borderId="70" xfId="196" applyFont="1" applyBorder="1">
      <alignment vertical="center"/>
    </xf>
    <xf numFmtId="168" fontId="70" fillId="0" borderId="71" xfId="196" applyFont="1" applyBorder="1">
      <alignment vertical="center"/>
    </xf>
    <xf numFmtId="168" fontId="70" fillId="0" borderId="12" xfId="196" applyFont="1" applyBorder="1">
      <alignment vertical="center"/>
    </xf>
    <xf numFmtId="168" fontId="70" fillId="0" borderId="72" xfId="196" applyFont="1" applyBorder="1">
      <alignment vertical="center"/>
    </xf>
    <xf numFmtId="168" fontId="70" fillId="0" borderId="13" xfId="196" applyFont="1" applyBorder="1">
      <alignment vertical="center"/>
    </xf>
    <xf numFmtId="0" fontId="0" fillId="8" borderId="12" xfId="0" applyFont="1" applyFill="1" applyBorder="1"/>
    <xf numFmtId="0" fontId="0" fillId="8" borderId="13" xfId="0" applyFont="1" applyFill="1" applyBorder="1"/>
    <xf numFmtId="0" fontId="17" fillId="8" borderId="5" xfId="193" applyBorder="1"/>
    <xf numFmtId="168" fontId="17" fillId="8" borderId="0" xfId="193" applyNumberFormat="1" applyBorder="1"/>
    <xf numFmtId="168" fontId="0" fillId="8" borderId="0" xfId="0" applyNumberFormat="1" applyFont="1" applyFill="1" applyBorder="1"/>
    <xf numFmtId="169" fontId="0" fillId="74" borderId="0" xfId="4" applyNumberFormat="1" applyFont="1" applyFill="1" applyBorder="1"/>
    <xf numFmtId="169" fontId="0" fillId="74" borderId="12" xfId="4" applyNumberFormat="1" applyFont="1" applyFill="1" applyBorder="1"/>
    <xf numFmtId="169" fontId="0" fillId="74" borderId="7" xfId="4" applyNumberFormat="1" applyFont="1" applyFill="1" applyBorder="1"/>
    <xf numFmtId="169" fontId="0" fillId="74" borderId="13" xfId="4" applyNumberFormat="1" applyFont="1" applyFill="1" applyBorder="1"/>
    <xf numFmtId="168" fontId="49" fillId="8" borderId="15" xfId="0" applyNumberFormat="1" applyFont="1" applyFill="1" applyBorder="1"/>
    <xf numFmtId="168" fontId="49" fillId="8" borderId="24" xfId="0" applyNumberFormat="1" applyFont="1" applyFill="1" applyBorder="1"/>
    <xf numFmtId="168" fontId="49" fillId="8" borderId="10" xfId="193" applyNumberFormat="1" applyFont="1" applyBorder="1"/>
    <xf numFmtId="168" fontId="49" fillId="8" borderId="3" xfId="193" applyNumberFormat="1" applyFont="1" applyBorder="1"/>
    <xf numFmtId="168" fontId="49" fillId="8" borderId="4" xfId="193" applyNumberFormat="1" applyFont="1" applyBorder="1"/>
    <xf numFmtId="168" fontId="3" fillId="0" borderId="3" xfId="196" applyNumberFormat="1" applyBorder="1">
      <alignment vertical="center"/>
    </xf>
    <xf numFmtId="3" fontId="0" fillId="8" borderId="0" xfId="0" applyNumberFormat="1" applyFont="1" applyFill="1"/>
    <xf numFmtId="168" fontId="71" fillId="0" borderId="3" xfId="196" applyNumberFormat="1" applyFont="1" applyBorder="1">
      <alignment vertical="center"/>
    </xf>
    <xf numFmtId="0" fontId="0" fillId="8" borderId="5" xfId="0" applyFont="1" applyFill="1" applyBorder="1"/>
    <xf numFmtId="0" fontId="70" fillId="8" borderId="0" xfId="193" applyFont="1" applyBorder="1"/>
    <xf numFmtId="0" fontId="70" fillId="8" borderId="0" xfId="0" applyFont="1" applyFill="1" applyBorder="1"/>
    <xf numFmtId="9" fontId="17" fillId="8" borderId="12" xfId="4" applyFill="1" applyBorder="1"/>
    <xf numFmtId="0" fontId="0" fillId="8" borderId="5" xfId="193" applyFont="1" applyBorder="1"/>
    <xf numFmtId="0" fontId="17" fillId="8" borderId="12" xfId="193" applyBorder="1"/>
    <xf numFmtId="0" fontId="0" fillId="8" borderId="6" xfId="0" applyFont="1" applyFill="1" applyBorder="1"/>
    <xf numFmtId="0" fontId="17" fillId="8" borderId="13" xfId="193" applyBorder="1"/>
    <xf numFmtId="0" fontId="17" fillId="8" borderId="7" xfId="193" applyBorder="1"/>
    <xf numFmtId="0" fontId="0" fillId="8" borderId="2" xfId="0" applyFont="1" applyFill="1" applyBorder="1"/>
    <xf numFmtId="9" fontId="17" fillId="8" borderId="0" xfId="4" applyFill="1" applyBorder="1"/>
    <xf numFmtId="168" fontId="70" fillId="8" borderId="0" xfId="193" applyNumberFormat="1" applyFont="1" applyBorder="1"/>
    <xf numFmtId="0" fontId="72" fillId="8" borderId="0" xfId="193" applyFont="1" applyBorder="1"/>
    <xf numFmtId="0" fontId="17" fillId="8" borderId="0" xfId="193"/>
    <xf numFmtId="168" fontId="35" fillId="4" borderId="10" xfId="293" applyBorder="1">
      <alignment horizontal="right" vertical="center"/>
    </xf>
    <xf numFmtId="168" fontId="3" fillId="0" borderId="10" xfId="196" applyFont="1">
      <alignment vertical="center"/>
    </xf>
    <xf numFmtId="168" fontId="3" fillId="0" borderId="10" xfId="196" applyNumberFormat="1">
      <alignment vertical="center"/>
    </xf>
    <xf numFmtId="168" fontId="3" fillId="0" borderId="14" xfId="196" applyNumberFormat="1" applyBorder="1">
      <alignment vertical="center"/>
    </xf>
    <xf numFmtId="168" fontId="71" fillId="0" borderId="14" xfId="196" applyNumberFormat="1" applyFont="1" applyBorder="1">
      <alignment vertical="center"/>
    </xf>
    <xf numFmtId="0" fontId="0" fillId="8" borderId="6" xfId="193" applyFont="1" applyBorder="1"/>
    <xf numFmtId="168" fontId="3" fillId="0" borderId="23" xfId="196" applyNumberFormat="1" applyBorder="1">
      <alignment vertical="center"/>
    </xf>
    <xf numFmtId="168" fontId="71" fillId="0" borderId="23" xfId="196" applyNumberFormat="1" applyFont="1" applyBorder="1">
      <alignment vertical="center"/>
    </xf>
    <xf numFmtId="167" fontId="3" fillId="0" borderId="10" xfId="196" applyNumberFormat="1" applyBorder="1">
      <alignment vertical="center"/>
    </xf>
    <xf numFmtId="0" fontId="0" fillId="8" borderId="10" xfId="0" applyFont="1" applyFill="1" applyBorder="1"/>
    <xf numFmtId="168" fontId="0" fillId="75" borderId="10" xfId="196" applyFont="1" applyFill="1">
      <alignment vertical="center"/>
    </xf>
    <xf numFmtId="2" fontId="35" fillId="75" borderId="10" xfId="195" applyNumberFormat="1" applyFont="1" applyFill="1">
      <alignment horizontal="right" vertical="center"/>
    </xf>
    <xf numFmtId="168" fontId="0" fillId="75" borderId="10" xfId="196" applyNumberFormat="1" applyFont="1" applyFill="1">
      <alignment vertical="center"/>
    </xf>
    <xf numFmtId="168" fontId="35" fillId="75" borderId="10" xfId="195" applyNumberFormat="1" applyFont="1" applyFill="1">
      <alignment horizontal="right" vertical="center"/>
    </xf>
    <xf numFmtId="168" fontId="49" fillId="75" borderId="24" xfId="0" applyNumberFormat="1" applyFont="1" applyFill="1" applyBorder="1"/>
    <xf numFmtId="168" fontId="0" fillId="75" borderId="0" xfId="0" applyNumberFormat="1" applyFont="1" applyFill="1" applyBorder="1"/>
    <xf numFmtId="0" fontId="17" fillId="8" borderId="0" xfId="193"/>
    <xf numFmtId="167" fontId="17" fillId="8" borderId="0" xfId="193" applyNumberFormat="1"/>
    <xf numFmtId="168" fontId="0" fillId="5" borderId="0" xfId="289" applyNumberFormat="1" applyFont="1" applyBorder="1">
      <alignment vertical="center"/>
    </xf>
    <xf numFmtId="168" fontId="0" fillId="5" borderId="0" xfId="194" applyNumberFormat="1" applyFont="1" applyBorder="1">
      <alignment vertical="center"/>
    </xf>
    <xf numFmtId="0" fontId="0" fillId="8" borderId="0" xfId="193" applyFont="1" applyBorder="1" applyAlignment="1">
      <alignment horizontal="right"/>
    </xf>
    <xf numFmtId="0" fontId="17" fillId="8" borderId="0" xfId="193"/>
    <xf numFmtId="168" fontId="21" fillId="12" borderId="0" xfId="9" applyNumberFormat="1"/>
    <xf numFmtId="167" fontId="21" fillId="12" borderId="10" xfId="258" applyNumberFormat="1" applyBorder="1" applyAlignment="1">
      <alignment horizontal="right" vertical="center"/>
    </xf>
    <xf numFmtId="10" fontId="0" fillId="8" borderId="0" xfId="4" applyNumberFormat="1" applyFont="1" applyFill="1"/>
    <xf numFmtId="0" fontId="0" fillId="5" borderId="0" xfId="0" quotePrefix="1" applyFont="1" applyFill="1" applyBorder="1"/>
    <xf numFmtId="0" fontId="0" fillId="76" borderId="0" xfId="0" applyFill="1"/>
    <xf numFmtId="0" fontId="0" fillId="76" borderId="16" xfId="0" applyFill="1" applyBorder="1"/>
    <xf numFmtId="0" fontId="0" fillId="76" borderId="15" xfId="0" applyFill="1" applyBorder="1" applyAlignment="1">
      <alignment horizontal="center"/>
    </xf>
    <xf numFmtId="9" fontId="1" fillId="76" borderId="10" xfId="1" applyNumberFormat="1" applyFill="1" applyBorder="1" applyAlignment="1">
      <alignment horizontal="right" vertical="center"/>
    </xf>
    <xf numFmtId="9" fontId="45" fillId="0" borderId="10" xfId="4" applyFont="1" applyBorder="1" applyAlignment="1">
      <alignment vertical="center"/>
    </xf>
    <xf numFmtId="168" fontId="58" fillId="52" borderId="10" xfId="259" applyNumberFormat="1" applyBorder="1" applyAlignment="1">
      <alignment horizontal="right" vertical="center"/>
    </xf>
    <xf numFmtId="168" fontId="21" fillId="12" borderId="10" xfId="9" applyNumberFormat="1" applyBorder="1" applyAlignment="1">
      <alignment horizontal="right" vertical="center"/>
    </xf>
    <xf numFmtId="0" fontId="16" fillId="8" borderId="2" xfId="0" applyFont="1" applyFill="1" applyBorder="1" applyAlignment="1">
      <alignment horizontal="center"/>
    </xf>
    <xf numFmtId="0" fontId="16" fillId="8" borderId="11" xfId="0" applyFont="1" applyFill="1" applyBorder="1" applyAlignment="1">
      <alignment horizontal="center"/>
    </xf>
    <xf numFmtId="0" fontId="17" fillId="8" borderId="0" xfId="193"/>
    <xf numFmtId="9" fontId="21" fillId="12" borderId="24" xfId="9" applyNumberFormat="1" applyBorder="1"/>
    <xf numFmtId="9" fontId="21" fillId="12" borderId="9" xfId="9" applyNumberFormat="1" applyBorder="1"/>
    <xf numFmtId="9" fontId="22" fillId="13" borderId="24" xfId="10" applyNumberFormat="1" applyBorder="1"/>
    <xf numFmtId="9" fontId="22" fillId="13" borderId="9" xfId="10" applyNumberFormat="1" applyBorder="1"/>
    <xf numFmtId="168" fontId="45" fillId="5" borderId="10" xfId="289" applyNumberFormat="1" applyFont="1" applyBorder="1">
      <alignment vertical="center"/>
    </xf>
    <xf numFmtId="168" fontId="35" fillId="5" borderId="10" xfId="289" applyNumberFormat="1" applyFont="1" applyBorder="1">
      <alignment vertical="center"/>
    </xf>
    <xf numFmtId="168" fontId="3" fillId="0" borderId="10" xfId="196" applyNumberFormat="1" applyBorder="1">
      <alignment vertical="center"/>
    </xf>
    <xf numFmtId="168" fontId="35" fillId="4" borderId="10" xfId="195" applyNumberFormat="1" applyBorder="1">
      <alignment horizontal="right" vertical="center"/>
    </xf>
    <xf numFmtId="168" fontId="68" fillId="0" borderId="18" xfId="196" applyNumberFormat="1" applyFont="1" applyBorder="1">
      <alignment vertical="center"/>
    </xf>
    <xf numFmtId="0" fontId="0" fillId="5" borderId="65" xfId="194" applyFont="1" applyBorder="1">
      <alignment vertical="center"/>
    </xf>
    <xf numFmtId="0" fontId="0" fillId="5" borderId="74" xfId="194" applyFont="1" applyBorder="1">
      <alignment vertical="center"/>
    </xf>
    <xf numFmtId="168" fontId="3" fillId="0" borderId="9" xfId="196" applyBorder="1">
      <alignment vertical="center"/>
    </xf>
    <xf numFmtId="3" fontId="0" fillId="0" borderId="62" xfId="196" applyNumberFormat="1" applyFont="1" applyBorder="1">
      <alignment vertical="center"/>
    </xf>
    <xf numFmtId="168" fontId="3" fillId="0" borderId="15" xfId="196" applyBorder="1">
      <alignment vertical="center"/>
    </xf>
    <xf numFmtId="168" fontId="3" fillId="0" borderId="73" xfId="196" applyBorder="1">
      <alignment vertical="center"/>
    </xf>
    <xf numFmtId="168" fontId="3" fillId="0" borderId="63" xfId="196" applyBorder="1">
      <alignment vertical="center"/>
    </xf>
    <xf numFmtId="168" fontId="3" fillId="0" borderId="58" xfId="196" applyBorder="1">
      <alignment vertical="center"/>
    </xf>
    <xf numFmtId="168" fontId="3" fillId="0" borderId="35" xfId="196" applyBorder="1">
      <alignment vertical="center"/>
    </xf>
    <xf numFmtId="0" fontId="0" fillId="5" borderId="0" xfId="194" applyFont="1" applyBorder="1" applyAlignment="1">
      <alignment horizontal="center" vertical="center"/>
    </xf>
    <xf numFmtId="0" fontId="0" fillId="8" borderId="0" xfId="0" applyFont="1" applyFill="1" applyBorder="1" applyAlignment="1">
      <alignment horizontal="center"/>
    </xf>
    <xf numFmtId="4" fontId="70" fillId="0" borderId="10" xfId="196" applyNumberFormat="1" applyFont="1" applyBorder="1">
      <alignment vertical="center"/>
    </xf>
    <xf numFmtId="4" fontId="68" fillId="0" borderId="10" xfId="196" applyNumberFormat="1" applyFont="1" applyBorder="1">
      <alignment vertical="center"/>
    </xf>
    <xf numFmtId="168" fontId="70" fillId="0" borderId="50" xfId="196" applyFont="1" applyBorder="1">
      <alignment vertical="center"/>
    </xf>
    <xf numFmtId="167" fontId="35" fillId="4" borderId="53" xfId="195" applyFont="1" applyBorder="1">
      <alignment horizontal="right" vertical="center"/>
    </xf>
    <xf numFmtId="4" fontId="70" fillId="0" borderId="35" xfId="196" applyNumberFormat="1" applyFont="1" applyBorder="1">
      <alignment vertical="center"/>
    </xf>
    <xf numFmtId="4" fontId="68" fillId="0" borderId="35" xfId="196" applyNumberFormat="1" applyFont="1" applyBorder="1">
      <alignment vertical="center"/>
    </xf>
    <xf numFmtId="0" fontId="0" fillId="5" borderId="35" xfId="194" applyFont="1" applyBorder="1">
      <alignment vertical="center"/>
    </xf>
    <xf numFmtId="168" fontId="70" fillId="0" borderId="54" xfId="196" applyFont="1" applyBorder="1">
      <alignment vertical="center"/>
    </xf>
    <xf numFmtId="0" fontId="0" fillId="8" borderId="0" xfId="0" applyFont="1" applyFill="1" applyAlignment="1">
      <alignment horizontal="center"/>
    </xf>
    <xf numFmtId="4" fontId="0" fillId="8" borderId="5" xfId="0" applyNumberFormat="1" applyFont="1" applyFill="1" applyBorder="1"/>
    <xf numFmtId="0" fontId="16" fillId="5" borderId="0" xfId="194" applyFont="1" applyBorder="1" applyAlignment="1">
      <alignment horizontal="center" vertical="center"/>
    </xf>
    <xf numFmtId="0" fontId="0" fillId="5" borderId="12" xfId="194" applyFont="1" applyBorder="1" applyAlignment="1">
      <alignment horizontal="center" vertical="center"/>
    </xf>
    <xf numFmtId="0" fontId="0" fillId="74" borderId="6" xfId="0" applyFont="1" applyFill="1" applyBorder="1" applyAlignment="1">
      <alignment horizontal="center"/>
    </xf>
    <xf numFmtId="0" fontId="0" fillId="74" borderId="7" xfId="0" applyFont="1" applyFill="1" applyBorder="1" applyAlignment="1">
      <alignment horizontal="center"/>
    </xf>
    <xf numFmtId="0" fontId="0" fillId="74" borderId="13" xfId="0" applyFont="1" applyFill="1" applyBorder="1" applyAlignment="1">
      <alignment horizontal="center"/>
    </xf>
    <xf numFmtId="0" fontId="0" fillId="5" borderId="6" xfId="194" applyFont="1" applyBorder="1" applyAlignment="1">
      <alignment horizontal="center" vertical="center"/>
    </xf>
    <xf numFmtId="0" fontId="0" fillId="5" borderId="7" xfId="194" applyFont="1" applyBorder="1" applyAlignment="1">
      <alignment horizontal="center" vertical="center"/>
    </xf>
    <xf numFmtId="0" fontId="0" fillId="5" borderId="13" xfId="194" applyFont="1" applyBorder="1" applyAlignment="1">
      <alignment horizontal="center" vertical="center"/>
    </xf>
    <xf numFmtId="0" fontId="0" fillId="8" borderId="5" xfId="0" applyFill="1" applyBorder="1" applyAlignment="1">
      <alignment horizontal="center"/>
    </xf>
    <xf numFmtId="0" fontId="0" fillId="8" borderId="12" xfId="193" applyFont="1" applyBorder="1" applyAlignment="1">
      <alignment horizontal="center"/>
    </xf>
    <xf numFmtId="0" fontId="0" fillId="74" borderId="5" xfId="0" applyFont="1" applyFill="1" applyBorder="1" applyAlignment="1">
      <alignment horizontal="center"/>
    </xf>
    <xf numFmtId="0" fontId="0" fillId="5" borderId="5" xfId="194" applyFont="1" applyBorder="1" applyAlignment="1">
      <alignment horizontal="center" vertical="center"/>
    </xf>
    <xf numFmtId="0" fontId="0" fillId="8" borderId="5" xfId="0" applyFont="1" applyFill="1" applyBorder="1" applyAlignment="1">
      <alignment horizontal="center"/>
    </xf>
    <xf numFmtId="0" fontId="0" fillId="8" borderId="12" xfId="0" applyFill="1" applyBorder="1" applyAlignment="1">
      <alignment horizontal="center"/>
    </xf>
    <xf numFmtId="0" fontId="0" fillId="5" borderId="0" xfId="194" applyFont="1" applyBorder="1" applyAlignment="1">
      <alignment horizontal="left" vertical="center"/>
    </xf>
    <xf numFmtId="0" fontId="16" fillId="8" borderId="2" xfId="0" applyFont="1" applyFill="1" applyBorder="1" applyAlignment="1">
      <alignment horizontal="left"/>
    </xf>
    <xf numFmtId="0" fontId="16" fillId="8" borderId="0" xfId="0" applyFont="1" applyFill="1" applyBorder="1" applyAlignment="1">
      <alignment horizontal="center"/>
    </xf>
    <xf numFmtId="0" fontId="0" fillId="75" borderId="0" xfId="0" applyFont="1" applyFill="1" applyBorder="1" applyAlignment="1">
      <alignment horizontal="center"/>
    </xf>
    <xf numFmtId="0" fontId="0" fillId="75" borderId="0" xfId="0" applyFill="1" applyBorder="1" applyAlignment="1">
      <alignment horizontal="center"/>
    </xf>
    <xf numFmtId="0" fontId="0" fillId="75" borderId="0" xfId="0" applyFont="1" applyFill="1" applyBorder="1"/>
    <xf numFmtId="0" fontId="0" fillId="75" borderId="0" xfId="0" applyFont="1" applyFill="1" applyBorder="1" applyAlignment="1">
      <alignment horizontal="right"/>
    </xf>
    <xf numFmtId="168" fontId="70" fillId="75" borderId="0" xfId="193" applyNumberFormat="1" applyFont="1" applyFill="1" applyBorder="1"/>
    <xf numFmtId="0" fontId="3" fillId="5" borderId="10" xfId="289" applyBorder="1">
      <alignment vertical="center"/>
    </xf>
    <xf numFmtId="4" fontId="0" fillId="0" borderId="10" xfId="196" applyNumberFormat="1" applyFont="1">
      <alignment vertical="center"/>
    </xf>
    <xf numFmtId="167" fontId="35" fillId="4" borderId="4" xfId="195" applyBorder="1">
      <alignment horizontal="right" vertical="center"/>
    </xf>
    <xf numFmtId="167" fontId="35" fillId="4" borderId="3" xfId="195" applyBorder="1">
      <alignment horizontal="right" vertical="center"/>
    </xf>
    <xf numFmtId="9" fontId="35" fillId="4" borderId="4" xfId="4" applyFont="1" applyFill="1" applyBorder="1" applyAlignment="1">
      <alignment horizontal="right" vertical="center"/>
    </xf>
    <xf numFmtId="0" fontId="21" fillId="12" borderId="24" xfId="295" applyNumberFormat="1" applyFont="1" applyFill="1" applyBorder="1"/>
    <xf numFmtId="0" fontId="21" fillId="12" borderId="9" xfId="295" applyNumberFormat="1" applyFont="1" applyFill="1" applyBorder="1"/>
    <xf numFmtId="168" fontId="0" fillId="8" borderId="0" xfId="0" applyNumberFormat="1" applyFill="1"/>
    <xf numFmtId="168" fontId="31" fillId="74" borderId="10" xfId="248" applyNumberFormat="1" applyFill="1" applyBorder="1" applyAlignment="1">
      <alignment horizontal="right" vertical="center"/>
    </xf>
    <xf numFmtId="168" fontId="0" fillId="74" borderId="0" xfId="0" applyNumberFormat="1" applyFont="1" applyFill="1" applyBorder="1"/>
    <xf numFmtId="0" fontId="17" fillId="8" borderId="0" xfId="193"/>
    <xf numFmtId="0" fontId="41" fillId="5" borderId="0" xfId="0" applyFont="1" applyFill="1" applyBorder="1"/>
    <xf numFmtId="0" fontId="35" fillId="5" borderId="0" xfId="0" applyFont="1" applyFill="1" applyBorder="1"/>
    <xf numFmtId="0" fontId="0" fillId="73" borderId="0" xfId="0" applyFill="1"/>
    <xf numFmtId="0" fontId="0" fillId="73" borderId="0" xfId="0" applyFont="1" applyFill="1"/>
    <xf numFmtId="0" fontId="0" fillId="5" borderId="79" xfId="194" applyFont="1" applyBorder="1">
      <alignment vertical="center"/>
    </xf>
    <xf numFmtId="0" fontId="0" fillId="0" borderId="18" xfId="0" quotePrefix="1" applyBorder="1"/>
    <xf numFmtId="4" fontId="0" fillId="8" borderId="0" xfId="0" applyNumberFormat="1" applyFont="1" applyFill="1"/>
    <xf numFmtId="4" fontId="17" fillId="8" borderId="0" xfId="193" applyNumberFormat="1"/>
    <xf numFmtId="168" fontId="21" fillId="12" borderId="10" xfId="258" applyNumberFormat="1" applyBorder="1" applyAlignment="1">
      <alignment horizontal="right" vertical="center"/>
    </xf>
    <xf numFmtId="0" fontId="17" fillId="8" borderId="0" xfId="193"/>
    <xf numFmtId="0" fontId="0" fillId="5" borderId="2" xfId="289" applyFont="1" applyBorder="1">
      <alignment vertical="center"/>
    </xf>
    <xf numFmtId="0" fontId="0" fillId="5" borderId="11" xfId="289" applyFont="1" applyBorder="1">
      <alignment vertical="center"/>
    </xf>
    <xf numFmtId="0" fontId="3" fillId="0" borderId="10" xfId="290" applyFont="1" applyBorder="1" applyAlignment="1">
      <alignment horizontal="center" vertical="center"/>
    </xf>
    <xf numFmtId="0" fontId="0" fillId="4" borderId="4" xfId="0" applyFill="1" applyBorder="1"/>
    <xf numFmtId="0" fontId="2" fillId="0" borderId="10" xfId="290" applyFont="1" applyBorder="1">
      <alignment vertical="center"/>
    </xf>
    <xf numFmtId="170" fontId="35" fillId="4" borderId="10" xfId="195" applyNumberFormat="1" applyBorder="1" applyAlignment="1">
      <alignment horizontal="left" vertical="center"/>
    </xf>
    <xf numFmtId="0" fontId="3" fillId="0" borderId="10" xfId="290" applyFont="1" applyBorder="1">
      <alignment vertical="center"/>
    </xf>
    <xf numFmtId="167" fontId="35" fillId="4" borderId="10" xfId="195" applyBorder="1" applyAlignment="1">
      <alignment horizontal="left" vertical="center"/>
    </xf>
    <xf numFmtId="0" fontId="0" fillId="5" borderId="13" xfId="289" applyFont="1" applyBorder="1">
      <alignment vertical="center"/>
    </xf>
    <xf numFmtId="0" fontId="16" fillId="5" borderId="0" xfId="289" applyFont="1" applyBorder="1" applyAlignment="1">
      <alignment vertical="center" wrapText="1"/>
    </xf>
    <xf numFmtId="0" fontId="35" fillId="43" borderId="0" xfId="1" applyFont="1" applyFill="1" applyBorder="1" applyAlignment="1">
      <alignment horizontal="left" vertical="center"/>
    </xf>
    <xf numFmtId="0" fontId="35" fillId="43" borderId="0" xfId="0" applyFont="1" applyFill="1" applyBorder="1" applyAlignment="1">
      <alignment horizontal="left"/>
    </xf>
    <xf numFmtId="167" fontId="73" fillId="45" borderId="10" xfId="305">
      <alignment horizontal="right" vertical="center"/>
    </xf>
    <xf numFmtId="9" fontId="21" fillId="12" borderId="3" xfId="4" applyFont="1" applyFill="1" applyBorder="1" applyAlignment="1">
      <alignment horizontal="right" vertical="center"/>
    </xf>
    <xf numFmtId="168" fontId="54" fillId="51" borderId="10" xfId="251" applyNumberFormat="1" applyBorder="1" applyAlignment="1">
      <alignment horizontal="right" vertical="center"/>
    </xf>
    <xf numFmtId="0" fontId="0" fillId="8" borderId="0" xfId="193" applyFont="1" applyBorder="1" applyAlignment="1">
      <alignment horizontal="center"/>
    </xf>
    <xf numFmtId="0" fontId="17" fillId="8" borderId="0" xfId="193" applyBorder="1" applyAlignment="1">
      <alignment horizontal="center"/>
    </xf>
    <xf numFmtId="0" fontId="17" fillId="8" borderId="0" xfId="193"/>
    <xf numFmtId="167" fontId="35" fillId="4" borderId="10" xfId="195" applyBorder="1">
      <alignment horizontal="right" vertical="center"/>
    </xf>
    <xf numFmtId="0" fontId="74" fillId="79" borderId="8" xfId="0" applyFont="1" applyFill="1" applyBorder="1" applyAlignment="1">
      <alignment vertical="center"/>
    </xf>
    <xf numFmtId="0" fontId="75" fillId="79" borderId="2" xfId="0" applyFont="1" applyFill="1" applyBorder="1" applyAlignment="1">
      <alignment vertical="center"/>
    </xf>
    <xf numFmtId="0" fontId="75" fillId="79" borderId="2" xfId="0" applyFont="1" applyFill="1" applyBorder="1"/>
    <xf numFmtId="0" fontId="76" fillId="79" borderId="2" xfId="289" applyFont="1" applyFill="1" applyBorder="1">
      <alignment vertical="center"/>
    </xf>
    <xf numFmtId="0" fontId="77" fillId="79" borderId="5" xfId="0" applyFont="1" applyFill="1" applyBorder="1" applyAlignment="1">
      <alignment vertical="center"/>
    </xf>
    <xf numFmtId="0" fontId="77" fillId="79" borderId="0" xfId="0" applyFont="1" applyFill="1" applyBorder="1" applyAlignment="1">
      <alignment vertical="center"/>
    </xf>
    <xf numFmtId="0" fontId="77" fillId="79" borderId="0" xfId="0" applyFont="1" applyFill="1" applyBorder="1"/>
    <xf numFmtId="0" fontId="77" fillId="79" borderId="0" xfId="289" applyFont="1" applyFill="1" applyBorder="1">
      <alignment vertical="center"/>
    </xf>
    <xf numFmtId="0" fontId="77" fillId="79" borderId="5" xfId="0" applyFont="1" applyFill="1" applyBorder="1"/>
    <xf numFmtId="0" fontId="77" fillId="79" borderId="80" xfId="0" applyFont="1" applyFill="1" applyBorder="1" applyAlignment="1">
      <alignment vertical="center"/>
    </xf>
    <xf numFmtId="0" fontId="77" fillId="79" borderId="80" xfId="289" applyFont="1" applyFill="1" applyBorder="1">
      <alignment vertical="center"/>
    </xf>
    <xf numFmtId="0" fontId="75" fillId="79" borderId="80" xfId="289" applyFont="1" applyFill="1" applyBorder="1">
      <alignment vertical="center"/>
    </xf>
    <xf numFmtId="0" fontId="75" fillId="79" borderId="80" xfId="0" applyFont="1" applyFill="1" applyBorder="1" applyAlignment="1">
      <alignment vertical="center"/>
    </xf>
    <xf numFmtId="0" fontId="76" fillId="79" borderId="80" xfId="289" applyFont="1" applyFill="1" applyBorder="1">
      <alignment vertical="center"/>
    </xf>
    <xf numFmtId="0" fontId="78" fillId="79" borderId="80" xfId="0" applyFont="1" applyFill="1" applyBorder="1" applyAlignment="1">
      <alignment vertical="center"/>
    </xf>
    <xf numFmtId="168" fontId="79" fillId="80" borderId="10" xfId="307">
      <alignment horizontal="right" vertical="center"/>
    </xf>
    <xf numFmtId="168" fontId="80" fillId="80" borderId="10" xfId="308">
      <alignment horizontal="right" vertical="center"/>
    </xf>
    <xf numFmtId="168" fontId="3" fillId="0" borderId="0" xfId="196" applyNumberFormat="1" applyBorder="1">
      <alignment vertical="center"/>
    </xf>
    <xf numFmtId="168" fontId="21" fillId="12" borderId="0" xfId="258" applyNumberFormat="1" applyBorder="1" applyAlignment="1">
      <alignment vertical="center"/>
    </xf>
    <xf numFmtId="9" fontId="35" fillId="4" borderId="0" xfId="4" applyFont="1" applyFill="1" applyBorder="1" applyAlignment="1">
      <alignment horizontal="right" vertical="center"/>
    </xf>
    <xf numFmtId="168" fontId="21" fillId="12" borderId="0" xfId="9" applyNumberFormat="1" applyBorder="1" applyAlignment="1">
      <alignment vertical="center"/>
    </xf>
    <xf numFmtId="0" fontId="16" fillId="8" borderId="8" xfId="0" applyFont="1" applyFill="1" applyBorder="1"/>
    <xf numFmtId="0" fontId="0" fillId="8" borderId="11" xfId="0" applyFont="1" applyFill="1" applyBorder="1"/>
    <xf numFmtId="0" fontId="16" fillId="8" borderId="8" xfId="193" applyFont="1" applyBorder="1"/>
    <xf numFmtId="168" fontId="3" fillId="75" borderId="10" xfId="196" applyFill="1" applyBorder="1">
      <alignment vertical="center"/>
    </xf>
    <xf numFmtId="168" fontId="3" fillId="74" borderId="10" xfId="196" applyFill="1" applyBorder="1">
      <alignment vertical="center"/>
    </xf>
    <xf numFmtId="0" fontId="17" fillId="8" borderId="6" xfId="193" applyBorder="1"/>
    <xf numFmtId="3" fontId="17" fillId="75" borderId="48" xfId="294" applyFill="1" applyBorder="1">
      <alignment vertical="center"/>
    </xf>
    <xf numFmtId="0" fontId="70" fillId="8" borderId="5" xfId="193" applyFont="1" applyBorder="1"/>
    <xf numFmtId="167" fontId="35" fillId="75" borderId="10" xfId="195" applyFill="1" applyBorder="1">
      <alignment horizontal="right" vertical="center"/>
    </xf>
    <xf numFmtId="168" fontId="17" fillId="8" borderId="12" xfId="193" applyNumberFormat="1" applyBorder="1"/>
    <xf numFmtId="168" fontId="0" fillId="8" borderId="0" xfId="0" applyNumberFormat="1" applyFill="1" applyBorder="1"/>
    <xf numFmtId="168" fontId="0" fillId="8" borderId="7" xfId="193" applyNumberFormat="1" applyFont="1" applyBorder="1"/>
    <xf numFmtId="168" fontId="0" fillId="8" borderId="7" xfId="0" applyNumberFormat="1" applyFont="1" applyFill="1" applyBorder="1"/>
    <xf numFmtId="0" fontId="17" fillId="8" borderId="0" xfId="193"/>
    <xf numFmtId="167" fontId="35" fillId="4" borderId="10" xfId="195" applyBorder="1">
      <alignment horizontal="right" vertical="center"/>
    </xf>
    <xf numFmtId="0" fontId="0" fillId="48" borderId="18" xfId="0" applyFill="1" applyBorder="1"/>
    <xf numFmtId="0" fontId="0" fillId="0" borderId="20" xfId="0" applyFill="1" applyBorder="1"/>
    <xf numFmtId="0" fontId="17" fillId="5" borderId="8" xfId="194" applyFont="1" applyBorder="1">
      <alignment vertical="center"/>
    </xf>
    <xf numFmtId="0" fontId="17" fillId="5" borderId="2" xfId="194" applyFont="1" applyBorder="1">
      <alignment vertical="center"/>
    </xf>
    <xf numFmtId="0" fontId="17" fillId="5" borderId="11" xfId="194" applyFont="1" applyBorder="1">
      <alignment vertical="center"/>
    </xf>
    <xf numFmtId="0" fontId="35" fillId="43" borderId="14" xfId="0" applyFont="1" applyFill="1" applyBorder="1"/>
    <xf numFmtId="2" fontId="35" fillId="11" borderId="9" xfId="4" applyNumberFormat="1" applyFont="1" applyFill="1" applyBorder="1" applyAlignment="1">
      <alignment horizontal="right" vertical="center"/>
    </xf>
    <xf numFmtId="2" fontId="35" fillId="11" borderId="10" xfId="4" applyNumberFormat="1" applyFont="1" applyFill="1" applyBorder="1" applyAlignment="1">
      <alignment horizontal="right" vertical="center"/>
    </xf>
    <xf numFmtId="0" fontId="17" fillId="8" borderId="0" xfId="193"/>
    <xf numFmtId="167" fontId="35" fillId="4" borderId="10" xfId="195" applyBorder="1">
      <alignment horizontal="right" vertical="center"/>
    </xf>
    <xf numFmtId="168" fontId="68" fillId="0" borderId="73" xfId="196" applyNumberFormat="1" applyFont="1" applyBorder="1">
      <alignment vertical="center"/>
    </xf>
    <xf numFmtId="168" fontId="68" fillId="0" borderId="63" xfId="196" applyNumberFormat="1" applyFont="1" applyBorder="1">
      <alignment vertical="center"/>
    </xf>
    <xf numFmtId="168" fontId="35" fillId="4" borderId="53" xfId="195" applyNumberFormat="1" applyFont="1" applyBorder="1">
      <alignment horizontal="right" vertical="center"/>
    </xf>
    <xf numFmtId="167" fontId="35" fillId="4" borderId="15" xfId="195" applyBorder="1">
      <alignment horizontal="right" vertical="center"/>
    </xf>
    <xf numFmtId="168" fontId="35" fillId="4" borderId="15" xfId="195" applyNumberFormat="1" applyBorder="1">
      <alignment horizontal="right" vertical="center"/>
    </xf>
    <xf numFmtId="167" fontId="35" fillId="4" borderId="9" xfId="195" applyBorder="1">
      <alignment horizontal="right" vertical="center"/>
    </xf>
    <xf numFmtId="168" fontId="3" fillId="0" borderId="73" xfId="290" applyNumberFormat="1" applyBorder="1">
      <alignment vertical="center"/>
    </xf>
    <xf numFmtId="9" fontId="3" fillId="5" borderId="63" xfId="289" applyNumberFormat="1" applyBorder="1">
      <alignment vertical="center"/>
    </xf>
    <xf numFmtId="4" fontId="70" fillId="0" borderId="58" xfId="196" applyNumberFormat="1" applyFont="1" applyBorder="1">
      <alignment vertical="center"/>
    </xf>
    <xf numFmtId="4" fontId="68" fillId="0" borderId="58" xfId="196" applyNumberFormat="1" applyFont="1" applyBorder="1">
      <alignment vertical="center"/>
    </xf>
    <xf numFmtId="0" fontId="0" fillId="5" borderId="58" xfId="194" applyFont="1" applyBorder="1">
      <alignment vertical="center"/>
    </xf>
    <xf numFmtId="168" fontId="70" fillId="0" borderId="59" xfId="196" applyFont="1" applyBorder="1">
      <alignment vertical="center"/>
    </xf>
    <xf numFmtId="167" fontId="35" fillId="4" borderId="52" xfId="195" applyBorder="1">
      <alignment horizontal="right" vertical="center"/>
    </xf>
    <xf numFmtId="167" fontId="35" fillId="4" borderId="53" xfId="195" applyBorder="1">
      <alignment horizontal="right" vertical="center"/>
    </xf>
    <xf numFmtId="167" fontId="35" fillId="4" borderId="49" xfId="195" applyBorder="1">
      <alignment horizontal="right" vertical="center"/>
    </xf>
    <xf numFmtId="0" fontId="0" fillId="5" borderId="62" xfId="194" applyFont="1" applyBorder="1">
      <alignment vertical="center"/>
    </xf>
    <xf numFmtId="0" fontId="0" fillId="5" borderId="72" xfId="194" applyFont="1" applyBorder="1">
      <alignment vertical="center"/>
    </xf>
    <xf numFmtId="0" fontId="0" fillId="5" borderId="69" xfId="194" applyFont="1" applyBorder="1">
      <alignment vertical="center"/>
    </xf>
    <xf numFmtId="0" fontId="0" fillId="5" borderId="67" xfId="194" applyFont="1" applyBorder="1">
      <alignment vertical="center"/>
    </xf>
    <xf numFmtId="0" fontId="0" fillId="5" borderId="68" xfId="194" applyFont="1" applyBorder="1">
      <alignment vertical="center"/>
    </xf>
    <xf numFmtId="0" fontId="0" fillId="5" borderId="71" xfId="194" applyFont="1" applyBorder="1">
      <alignment vertical="center"/>
    </xf>
    <xf numFmtId="167" fontId="35" fillId="4" borderId="51" xfId="195" applyBorder="1">
      <alignment horizontal="right" vertical="center"/>
    </xf>
    <xf numFmtId="167" fontId="35" fillId="4" borderId="35" xfId="195" applyBorder="1">
      <alignment horizontal="right" vertical="center"/>
    </xf>
    <xf numFmtId="0" fontId="0" fillId="5" borderId="8" xfId="194" applyFont="1" applyBorder="1">
      <alignment vertical="center"/>
    </xf>
    <xf numFmtId="0" fontId="41" fillId="5" borderId="5" xfId="194" applyFont="1" applyBorder="1">
      <alignment vertical="center"/>
    </xf>
    <xf numFmtId="0" fontId="35" fillId="5" borderId="5" xfId="194" applyFont="1" applyBorder="1">
      <alignment vertical="center"/>
    </xf>
    <xf numFmtId="0" fontId="35" fillId="5" borderId="6" xfId="194" applyFont="1" applyBorder="1">
      <alignment vertical="center"/>
    </xf>
    <xf numFmtId="0" fontId="35" fillId="5" borderId="7" xfId="194" applyFont="1" applyBorder="1">
      <alignment vertical="center"/>
    </xf>
    <xf numFmtId="0" fontId="16" fillId="43" borderId="5" xfId="0" applyFont="1" applyFill="1" applyBorder="1"/>
    <xf numFmtId="168" fontId="3" fillId="0" borderId="10" xfId="292" applyBorder="1">
      <alignment vertical="center"/>
    </xf>
    <xf numFmtId="0" fontId="41" fillId="5" borderId="2" xfId="0" applyFont="1" applyFill="1" applyBorder="1" applyAlignment="1">
      <alignment vertical="center"/>
    </xf>
    <xf numFmtId="0" fontId="3" fillId="5" borderId="2" xfId="289" applyFont="1" applyBorder="1">
      <alignment vertical="center"/>
    </xf>
    <xf numFmtId="0" fontId="3" fillId="5" borderId="2" xfId="289" applyBorder="1">
      <alignment vertical="center"/>
    </xf>
    <xf numFmtId="0" fontId="3" fillId="5" borderId="11" xfId="289" applyBorder="1">
      <alignment vertical="center"/>
    </xf>
    <xf numFmtId="0" fontId="3" fillId="5" borderId="12" xfId="289" applyBorder="1">
      <alignment vertical="center"/>
    </xf>
    <xf numFmtId="0" fontId="3" fillId="5" borderId="7" xfId="289" applyBorder="1">
      <alignment vertical="center"/>
    </xf>
    <xf numFmtId="0" fontId="3" fillId="5" borderId="13" xfId="289" applyBorder="1">
      <alignment vertical="center"/>
    </xf>
    <xf numFmtId="0" fontId="0" fillId="5" borderId="6" xfId="0" applyFont="1" applyFill="1" applyBorder="1" applyAlignment="1">
      <alignment vertical="center"/>
    </xf>
    <xf numFmtId="1" fontId="35" fillId="4" borderId="10" xfId="195" applyNumberFormat="1" applyBorder="1">
      <alignment horizontal="right" vertical="center"/>
    </xf>
    <xf numFmtId="0" fontId="45" fillId="5" borderId="8" xfId="194" applyBorder="1">
      <alignment vertical="center"/>
    </xf>
    <xf numFmtId="0" fontId="45" fillId="5" borderId="2" xfId="194" applyBorder="1">
      <alignment vertical="center"/>
    </xf>
    <xf numFmtId="0" fontId="45" fillId="5" borderId="11" xfId="194" applyBorder="1">
      <alignment vertical="center"/>
    </xf>
    <xf numFmtId="0" fontId="45" fillId="5" borderId="12" xfId="194" applyBorder="1">
      <alignment vertical="center"/>
    </xf>
    <xf numFmtId="0" fontId="45" fillId="5" borderId="6" xfId="194" applyBorder="1">
      <alignment vertical="center"/>
    </xf>
    <xf numFmtId="0" fontId="45" fillId="5" borderId="7" xfId="194" applyBorder="1">
      <alignment vertical="center"/>
    </xf>
    <xf numFmtId="0" fontId="45" fillId="5" borderId="13" xfId="194" applyBorder="1">
      <alignment vertical="center"/>
    </xf>
    <xf numFmtId="0" fontId="47" fillId="5" borderId="8" xfId="194" applyFont="1" applyBorder="1">
      <alignment vertical="center"/>
    </xf>
    <xf numFmtId="0" fontId="47" fillId="5" borderId="5" xfId="194" applyFont="1" applyBorder="1">
      <alignment vertical="center"/>
    </xf>
    <xf numFmtId="0" fontId="47" fillId="5" borderId="12" xfId="194" applyFont="1" applyBorder="1">
      <alignment vertical="center"/>
    </xf>
    <xf numFmtId="168" fontId="2" fillId="0" borderId="10" xfId="292" applyFont="1" applyBorder="1">
      <alignment vertical="center"/>
    </xf>
    <xf numFmtId="0" fontId="3" fillId="5" borderId="12" xfId="194" applyFont="1" applyBorder="1">
      <alignment vertical="center"/>
    </xf>
    <xf numFmtId="0" fontId="3" fillId="5" borderId="7" xfId="194" applyFont="1" applyBorder="1">
      <alignment vertical="center"/>
    </xf>
    <xf numFmtId="0" fontId="17" fillId="5" borderId="13" xfId="194" applyFont="1" applyBorder="1">
      <alignment vertical="center"/>
    </xf>
    <xf numFmtId="167" fontId="68" fillId="0" borderId="10" xfId="196" applyNumberFormat="1" applyFont="1" applyBorder="1">
      <alignment vertical="center"/>
    </xf>
    <xf numFmtId="167" fontId="35" fillId="4" borderId="10" xfId="195" applyFont="1" applyBorder="1">
      <alignment horizontal="right" vertical="center"/>
    </xf>
    <xf numFmtId="0" fontId="0" fillId="8" borderId="7" xfId="193" applyFont="1" applyBorder="1"/>
    <xf numFmtId="0" fontId="51" fillId="5" borderId="6" xfId="194" applyFont="1" applyBorder="1">
      <alignment vertical="center"/>
    </xf>
    <xf numFmtId="0" fontId="44" fillId="5" borderId="6" xfId="194" applyFont="1" applyBorder="1">
      <alignment vertical="center"/>
    </xf>
    <xf numFmtId="168" fontId="80" fillId="80" borderId="10" xfId="308" applyBorder="1">
      <alignment horizontal="right" vertical="center"/>
    </xf>
    <xf numFmtId="4" fontId="21" fillId="12" borderId="0" xfId="9" applyNumberFormat="1" applyBorder="1"/>
    <xf numFmtId="168" fontId="3" fillId="0" borderId="50" xfId="196" applyBorder="1">
      <alignment vertical="center"/>
    </xf>
    <xf numFmtId="0" fontId="16" fillId="5" borderId="75" xfId="194" applyFont="1" applyBorder="1">
      <alignment vertical="center"/>
    </xf>
    <xf numFmtId="0" fontId="0" fillId="5" borderId="76" xfId="194" applyFont="1" applyBorder="1">
      <alignment vertical="center"/>
    </xf>
    <xf numFmtId="0" fontId="16" fillId="5" borderId="76" xfId="194" applyFont="1" applyBorder="1">
      <alignment vertical="center"/>
    </xf>
    <xf numFmtId="4" fontId="21" fillId="12" borderId="0" xfId="258" applyNumberFormat="1" applyBorder="1"/>
    <xf numFmtId="0" fontId="16" fillId="5" borderId="77" xfId="194" applyFont="1" applyBorder="1">
      <alignment vertical="center"/>
    </xf>
    <xf numFmtId="0" fontId="44" fillId="5" borderId="76" xfId="194" quotePrefix="1" applyFont="1" applyBorder="1">
      <alignment vertical="center"/>
    </xf>
    <xf numFmtId="0" fontId="0" fillId="5" borderId="76" xfId="289" applyFont="1" applyBorder="1">
      <alignment vertical="center"/>
    </xf>
    <xf numFmtId="0" fontId="49" fillId="5" borderId="76" xfId="289" quotePrefix="1" applyFont="1" applyBorder="1">
      <alignment vertical="center"/>
    </xf>
    <xf numFmtId="0" fontId="44" fillId="5" borderId="78" xfId="194" applyFont="1" applyBorder="1">
      <alignment vertical="center"/>
    </xf>
    <xf numFmtId="168" fontId="3" fillId="0" borderId="81" xfId="196" applyBorder="1">
      <alignment vertical="center"/>
    </xf>
    <xf numFmtId="4" fontId="0" fillId="8" borderId="7" xfId="193" applyNumberFormat="1" applyFont="1" applyBorder="1"/>
    <xf numFmtId="168" fontId="3" fillId="75" borderId="35" xfId="196" applyFill="1" applyBorder="1">
      <alignment vertical="center"/>
    </xf>
    <xf numFmtId="168" fontId="3" fillId="0" borderId="54" xfId="196" applyBorder="1">
      <alignment vertical="center"/>
    </xf>
    <xf numFmtId="0" fontId="41" fillId="5" borderId="8" xfId="194" applyFont="1" applyBorder="1">
      <alignment vertical="center"/>
    </xf>
    <xf numFmtId="167" fontId="73" fillId="45" borderId="10" xfId="305" applyBorder="1">
      <alignment horizontal="right" vertical="center"/>
    </xf>
    <xf numFmtId="168" fontId="0" fillId="75" borderId="10" xfId="196" applyNumberFormat="1" applyFont="1" applyFill="1" applyBorder="1">
      <alignment vertical="center"/>
    </xf>
    <xf numFmtId="168" fontId="35" fillId="75" borderId="10" xfId="195" applyNumberFormat="1" applyFont="1" applyFill="1" applyBorder="1">
      <alignment horizontal="right" vertical="center"/>
    </xf>
    <xf numFmtId="168" fontId="0" fillId="0" borderId="10" xfId="196" applyFont="1" applyBorder="1">
      <alignment vertical="center"/>
    </xf>
    <xf numFmtId="2" fontId="35" fillId="4" borderId="10" xfId="195" applyNumberFormat="1" applyFont="1" applyBorder="1">
      <alignment horizontal="right" vertical="center"/>
    </xf>
    <xf numFmtId="168" fontId="0" fillId="75" borderId="10" xfId="196" applyFont="1" applyFill="1" applyBorder="1">
      <alignment vertical="center"/>
    </xf>
    <xf numFmtId="2" fontId="35" fillId="75" borderId="10" xfId="195" applyNumberFormat="1" applyFont="1" applyFill="1" applyBorder="1">
      <alignment horizontal="right" vertical="center"/>
    </xf>
    <xf numFmtId="168" fontId="68" fillId="0" borderId="10" xfId="196" applyFont="1" applyBorder="1">
      <alignment vertical="center"/>
    </xf>
    <xf numFmtId="4" fontId="0" fillId="0" borderId="10" xfId="196" applyNumberFormat="1" applyFont="1" applyBorder="1">
      <alignment vertical="center"/>
    </xf>
    <xf numFmtId="0" fontId="16" fillId="5" borderId="8" xfId="289" applyFont="1" applyBorder="1">
      <alignment vertical="center"/>
    </xf>
    <xf numFmtId="0" fontId="17" fillId="5" borderId="6" xfId="289" applyFont="1" applyBorder="1">
      <alignment vertical="center"/>
    </xf>
    <xf numFmtId="169" fontId="35" fillId="4" borderId="10" xfId="195" applyNumberFormat="1" applyBorder="1">
      <alignment horizontal="right" vertical="center"/>
    </xf>
    <xf numFmtId="0" fontId="0" fillId="5" borderId="6" xfId="0" applyFont="1" applyFill="1" applyBorder="1" applyAlignment="1">
      <alignment horizontal="right" vertical="center"/>
    </xf>
    <xf numFmtId="0" fontId="35" fillId="43" borderId="7" xfId="1" applyFont="1" applyFill="1" applyBorder="1">
      <alignment vertical="center"/>
    </xf>
    <xf numFmtId="0" fontId="35" fillId="43" borderId="7" xfId="1" applyFont="1" applyFill="1" applyBorder="1" applyAlignment="1">
      <alignment horizontal="right" vertical="center"/>
    </xf>
    <xf numFmtId="0" fontId="35" fillId="43" borderId="7" xfId="1" applyFont="1" applyFill="1" applyBorder="1" applyAlignment="1">
      <alignment horizontal="center" vertical="center"/>
    </xf>
    <xf numFmtId="0" fontId="35" fillId="43" borderId="7" xfId="0" applyFont="1" applyFill="1" applyBorder="1"/>
    <xf numFmtId="0" fontId="0" fillId="5" borderId="8" xfId="0" applyFont="1" applyFill="1" applyBorder="1" applyAlignment="1">
      <alignment horizontal="right" vertical="center"/>
    </xf>
    <xf numFmtId="0" fontId="35" fillId="43" borderId="2" xfId="0" applyFont="1" applyFill="1" applyBorder="1"/>
    <xf numFmtId="167" fontId="35" fillId="4" borderId="10" xfId="195" applyNumberFormat="1" applyBorder="1">
      <alignment horizontal="right" vertical="center"/>
    </xf>
    <xf numFmtId="171" fontId="35" fillId="4" borderId="10" xfId="195" applyNumberFormat="1" applyBorder="1">
      <alignment horizontal="right" vertical="center"/>
    </xf>
    <xf numFmtId="0" fontId="0" fillId="5" borderId="8" xfId="0" applyFont="1" applyFill="1" applyBorder="1"/>
    <xf numFmtId="3" fontId="35" fillId="4" borderId="10" xfId="195" applyNumberFormat="1" applyBorder="1">
      <alignment horizontal="right" vertical="center"/>
    </xf>
    <xf numFmtId="173" fontId="35" fillId="4" borderId="10" xfId="195" applyNumberFormat="1" applyBorder="1">
      <alignment horizontal="right" vertical="center"/>
    </xf>
    <xf numFmtId="168" fontId="35" fillId="78" borderId="10" xfId="306">
      <alignment horizontal="right" vertical="center"/>
    </xf>
    <xf numFmtId="0" fontId="16" fillId="5" borderId="5" xfId="0" applyFont="1" applyFill="1" applyBorder="1"/>
    <xf numFmtId="0" fontId="16" fillId="5" borderId="12" xfId="0" applyFont="1" applyFill="1" applyBorder="1"/>
    <xf numFmtId="49" fontId="41" fillId="81" borderId="0" xfId="309"/>
    <xf numFmtId="0" fontId="35" fillId="0" borderId="0" xfId="183" applyFont="1"/>
    <xf numFmtId="0" fontId="16" fillId="5" borderId="0" xfId="289" quotePrefix="1" applyFont="1" applyBorder="1" applyAlignment="1">
      <alignment vertical="center" wrapText="1"/>
    </xf>
    <xf numFmtId="0" fontId="16" fillId="5" borderId="0" xfId="0" applyFont="1" applyFill="1" applyBorder="1" applyAlignment="1">
      <alignment vertical="center"/>
    </xf>
    <xf numFmtId="0" fontId="0" fillId="73" borderId="0" xfId="193" applyFont="1" applyFill="1" applyBorder="1"/>
    <xf numFmtId="9" fontId="35" fillId="4" borderId="10" xfId="195" applyNumberFormat="1" applyBorder="1">
      <alignment horizontal="right" vertical="center"/>
    </xf>
    <xf numFmtId="0" fontId="17" fillId="5" borderId="8" xfId="289" applyFont="1" applyBorder="1">
      <alignment vertical="center"/>
    </xf>
    <xf numFmtId="0" fontId="35" fillId="5" borderId="2" xfId="289" applyFont="1" applyBorder="1">
      <alignment vertical="center"/>
    </xf>
    <xf numFmtId="0" fontId="16" fillId="5" borderId="12" xfId="289" applyFont="1" applyBorder="1">
      <alignment vertical="center"/>
    </xf>
    <xf numFmtId="167" fontId="3" fillId="0" borderId="10" xfId="292" applyNumberFormat="1" applyBorder="1">
      <alignment vertical="center"/>
    </xf>
    <xf numFmtId="168" fontId="79" fillId="80" borderId="10" xfId="307" applyBorder="1">
      <alignment horizontal="right" vertical="center"/>
    </xf>
    <xf numFmtId="0" fontId="0" fillId="8" borderId="8" xfId="0" applyFill="1" applyBorder="1"/>
    <xf numFmtId="0" fontId="0" fillId="8" borderId="2" xfId="0" applyFill="1" applyBorder="1"/>
    <xf numFmtId="0" fontId="0" fillId="8" borderId="11" xfId="0" applyFill="1" applyBorder="1"/>
    <xf numFmtId="0" fontId="0" fillId="8" borderId="5" xfId="0" applyFill="1" applyBorder="1"/>
    <xf numFmtId="0" fontId="0" fillId="8" borderId="0" xfId="0" applyFill="1" applyBorder="1"/>
    <xf numFmtId="0" fontId="0" fillId="8" borderId="12" xfId="0" applyFill="1" applyBorder="1"/>
    <xf numFmtId="0" fontId="16" fillId="0" borderId="0" xfId="0" applyFont="1" applyBorder="1"/>
    <xf numFmtId="0" fontId="0" fillId="0" borderId="0" xfId="0" applyFont="1" applyBorder="1"/>
    <xf numFmtId="0" fontId="0" fillId="8" borderId="6" xfId="0" applyFill="1" applyBorder="1"/>
    <xf numFmtId="0" fontId="0" fillId="8" borderId="7" xfId="0" applyFill="1" applyBorder="1"/>
    <xf numFmtId="0" fontId="0" fillId="8" borderId="13" xfId="0" applyFill="1" applyBorder="1"/>
    <xf numFmtId="0" fontId="0" fillId="0" borderId="0" xfId="0" applyFont="1" applyFill="1" applyBorder="1" applyAlignment="1">
      <alignment wrapText="1"/>
    </xf>
    <xf numFmtId="0" fontId="0" fillId="0" borderId="0" xfId="0" applyFont="1" applyBorder="1" applyAlignment="1">
      <alignment wrapText="1"/>
    </xf>
    <xf numFmtId="0" fontId="35" fillId="0" borderId="0" xfId="0" applyFont="1" applyFill="1" applyBorder="1" applyAlignment="1">
      <alignment wrapText="1"/>
    </xf>
    <xf numFmtId="0" fontId="21" fillId="0" borderId="0" xfId="9" applyFont="1" applyFill="1" applyBorder="1" applyAlignment="1">
      <alignment wrapText="1"/>
    </xf>
    <xf numFmtId="0" fontId="48" fillId="0" borderId="0" xfId="9" applyFont="1" applyFill="1" applyBorder="1" applyAlignment="1">
      <alignment wrapText="1"/>
    </xf>
    <xf numFmtId="0" fontId="35" fillId="0" borderId="0" xfId="9" applyFont="1" applyFill="1" applyBorder="1" applyAlignment="1">
      <alignment wrapText="1"/>
    </xf>
    <xf numFmtId="3" fontId="35" fillId="78" borderId="10" xfId="306" applyNumberFormat="1">
      <alignment horizontal="right" vertical="center"/>
    </xf>
    <xf numFmtId="168" fontId="35" fillId="78" borderId="10" xfId="306" applyNumberFormat="1">
      <alignment horizontal="right" vertical="center"/>
    </xf>
    <xf numFmtId="4" fontId="35" fillId="78" borderId="10" xfId="306" applyNumberFormat="1">
      <alignment horizontal="right" vertical="center"/>
    </xf>
    <xf numFmtId="174" fontId="35" fillId="78" borderId="10" xfId="306" applyNumberFormat="1">
      <alignment horizontal="right" vertical="center"/>
    </xf>
    <xf numFmtId="175" fontId="35" fillId="78" borderId="10" xfId="306" applyNumberFormat="1">
      <alignment horizontal="right" vertical="center"/>
    </xf>
    <xf numFmtId="176" fontId="35" fillId="78" borderId="10" xfId="306" applyNumberFormat="1">
      <alignment horizontal="right" vertical="center"/>
    </xf>
    <xf numFmtId="0" fontId="0" fillId="4" borderId="22" xfId="0" applyFill="1" applyBorder="1"/>
    <xf numFmtId="0" fontId="0" fillId="4" borderId="16" xfId="0" applyFill="1" applyBorder="1"/>
    <xf numFmtId="167" fontId="73" fillId="45" borderId="20" xfId="305" applyBorder="1" applyAlignment="1">
      <alignment horizontal="left" vertical="center"/>
    </xf>
    <xf numFmtId="167" fontId="73" fillId="45" borderId="14" xfId="305" applyBorder="1">
      <alignment horizontal="right" vertical="center"/>
    </xf>
    <xf numFmtId="167" fontId="73" fillId="45" borderId="21" xfId="305" applyBorder="1">
      <alignment horizontal="right" vertical="center"/>
    </xf>
    <xf numFmtId="168" fontId="35" fillId="78" borderId="25" xfId="306" applyBorder="1" applyAlignment="1">
      <alignment horizontal="left" vertical="center"/>
    </xf>
    <xf numFmtId="168" fontId="35" fillId="78" borderId="3" xfId="306" applyBorder="1" applyAlignment="1">
      <alignment horizontal="left" vertical="center"/>
    </xf>
    <xf numFmtId="168" fontId="35" fillId="78" borderId="4" xfId="306" applyBorder="1" applyAlignment="1">
      <alignment horizontal="left" vertical="center"/>
    </xf>
    <xf numFmtId="167" fontId="79" fillId="45" borderId="10" xfId="305" applyFont="1">
      <alignment horizontal="right" vertical="center"/>
    </xf>
    <xf numFmtId="172" fontId="35" fillId="4" borderId="25" xfId="195" applyNumberFormat="1" applyBorder="1">
      <alignment horizontal="right" vertical="center"/>
    </xf>
    <xf numFmtId="0" fontId="35" fillId="5" borderId="18" xfId="194" applyFont="1" applyBorder="1">
      <alignment vertical="center"/>
    </xf>
    <xf numFmtId="0" fontId="16" fillId="8" borderId="2" xfId="0" applyFont="1" applyFill="1" applyBorder="1"/>
    <xf numFmtId="49" fontId="41" fillId="81" borderId="0" xfId="309" applyBorder="1"/>
    <xf numFmtId="49" fontId="41" fillId="81" borderId="0" xfId="309" applyBorder="1" applyAlignment="1">
      <alignment wrapText="1"/>
    </xf>
    <xf numFmtId="10" fontId="17" fillId="41" borderId="10" xfId="43" applyNumberFormat="1" applyBorder="1" applyAlignment="1">
      <alignment horizontal="right" vertical="center"/>
    </xf>
    <xf numFmtId="0" fontId="0" fillId="0" borderId="20" xfId="0" quotePrefix="1" applyBorder="1"/>
    <xf numFmtId="0" fontId="0" fillId="0" borderId="0" xfId="0" applyAlignment="1">
      <alignment horizontal="right"/>
    </xf>
    <xf numFmtId="0" fontId="17" fillId="8" borderId="0" xfId="193"/>
    <xf numFmtId="49" fontId="16" fillId="0" borderId="0" xfId="0" applyNumberFormat="1" applyFont="1" applyAlignment="1">
      <alignment wrapText="1"/>
    </xf>
    <xf numFmtId="49" fontId="0" fillId="0" borderId="0" xfId="0" applyNumberFormat="1" applyAlignment="1">
      <alignment wrapText="1"/>
    </xf>
    <xf numFmtId="9" fontId="1" fillId="4" borderId="10" xfId="4" applyFont="1" applyFill="1" applyBorder="1" applyAlignment="1">
      <alignment horizontal="right" vertical="center"/>
    </xf>
    <xf numFmtId="168" fontId="35" fillId="4" borderId="4" xfId="195" applyNumberFormat="1" applyFont="1" applyBorder="1">
      <alignment horizontal="right" vertical="center"/>
    </xf>
    <xf numFmtId="0" fontId="73" fillId="65" borderId="0" xfId="311"/>
    <xf numFmtId="10" fontId="35" fillId="4" borderId="10" xfId="195" applyNumberFormat="1" applyBorder="1">
      <alignment horizontal="right" vertical="center"/>
    </xf>
    <xf numFmtId="0" fontId="35" fillId="43" borderId="12" xfId="0" applyFont="1" applyFill="1" applyBorder="1"/>
    <xf numFmtId="0" fontId="0" fillId="0" borderId="0" xfId="0"/>
    <xf numFmtId="0" fontId="0" fillId="5" borderId="8" xfId="0" applyFill="1" applyBorder="1"/>
    <xf numFmtId="0" fontId="0" fillId="5" borderId="2" xfId="0" applyFill="1" applyBorder="1"/>
    <xf numFmtId="0" fontId="0" fillId="5" borderId="11" xfId="0" applyFill="1" applyBorder="1"/>
    <xf numFmtId="0" fontId="0" fillId="5" borderId="5" xfId="0" applyFill="1" applyBorder="1"/>
    <xf numFmtId="0" fontId="0" fillId="5" borderId="0" xfId="0" applyFill="1" applyBorder="1"/>
    <xf numFmtId="0" fontId="0" fillId="5" borderId="12" xfId="0" applyFill="1" applyBorder="1"/>
    <xf numFmtId="0" fontId="0" fillId="5" borderId="6" xfId="0" applyFill="1" applyBorder="1"/>
    <xf numFmtId="0" fontId="0" fillId="5" borderId="7" xfId="0" applyFill="1" applyBorder="1"/>
    <xf numFmtId="0" fontId="0" fillId="5" borderId="13" xfId="0" applyFill="1" applyBorder="1"/>
    <xf numFmtId="0" fontId="16" fillId="5" borderId="0" xfId="0" applyFont="1" applyFill="1" applyBorder="1"/>
    <xf numFmtId="0" fontId="0" fillId="5" borderId="0" xfId="0" applyFont="1" applyFill="1" applyBorder="1"/>
    <xf numFmtId="0" fontId="0" fillId="5" borderId="12" xfId="0" applyFont="1" applyFill="1" applyBorder="1"/>
    <xf numFmtId="0" fontId="0" fillId="5" borderId="5" xfId="0" applyFont="1" applyFill="1" applyBorder="1" applyAlignment="1">
      <alignment vertical="center"/>
    </xf>
    <xf numFmtId="167" fontId="35" fillId="4" borderId="10" xfId="195" applyBorder="1">
      <alignment horizontal="right" vertical="center"/>
    </xf>
    <xf numFmtId="0" fontId="0" fillId="5" borderId="0" xfId="289" applyFont="1" applyBorder="1">
      <alignment vertical="center"/>
    </xf>
    <xf numFmtId="0" fontId="0" fillId="5" borderId="5" xfId="289" applyFont="1" applyBorder="1">
      <alignment vertical="center"/>
    </xf>
    <xf numFmtId="0" fontId="0" fillId="5" borderId="12" xfId="289" applyFont="1" applyBorder="1">
      <alignment vertical="center"/>
    </xf>
    <xf numFmtId="0" fontId="35" fillId="43" borderId="0" xfId="0" applyFont="1" applyFill="1" applyBorder="1"/>
    <xf numFmtId="0" fontId="41" fillId="43" borderId="0" xfId="0" applyFont="1" applyFill="1" applyBorder="1"/>
    <xf numFmtId="170" fontId="35" fillId="4" borderId="10" xfId="195" applyNumberFormat="1" applyBorder="1" applyAlignment="1">
      <alignment horizontal="left" vertical="center"/>
    </xf>
    <xf numFmtId="1" fontId="35" fillId="4" borderId="10" xfId="195" applyNumberFormat="1" applyBorder="1">
      <alignment horizontal="right" vertical="center"/>
    </xf>
    <xf numFmtId="171" fontId="35" fillId="4" borderId="10" xfId="195" applyNumberFormat="1" applyBorder="1">
      <alignment horizontal="right" vertical="center"/>
    </xf>
    <xf numFmtId="9" fontId="35" fillId="4" borderId="10" xfId="195" applyNumberFormat="1" applyBorder="1">
      <alignment horizontal="right" vertical="center"/>
    </xf>
    <xf numFmtId="0" fontId="73" fillId="65" borderId="0" xfId="311"/>
    <xf numFmtId="167" fontId="35" fillId="4" borderId="10" xfId="195" applyBorder="1" applyAlignment="1">
      <alignment horizontal="left" vertical="center"/>
    </xf>
    <xf numFmtId="0" fontId="77" fillId="0" borderId="0" xfId="0" applyFont="1" applyFill="1" applyBorder="1"/>
    <xf numFmtId="0" fontId="73" fillId="0" borderId="0" xfId="311" applyFont="1" applyFill="1" applyBorder="1"/>
    <xf numFmtId="0" fontId="73" fillId="82" borderId="0" xfId="311" applyFont="1" applyFill="1" applyBorder="1"/>
    <xf numFmtId="0" fontId="73" fillId="83" borderId="0" xfId="311" applyFont="1" applyFill="1" applyBorder="1"/>
    <xf numFmtId="0" fontId="77" fillId="84" borderId="0" xfId="0" applyFont="1" applyFill="1" applyBorder="1"/>
    <xf numFmtId="0" fontId="76" fillId="85" borderId="0" xfId="193" applyFont="1" applyFill="1" applyBorder="1"/>
    <xf numFmtId="167" fontId="35" fillId="4" borderId="25" xfId="195" applyBorder="1" applyAlignment="1">
      <alignment horizontal="left" vertical="center"/>
    </xf>
    <xf numFmtId="167" fontId="35" fillId="4" borderId="4" xfId="195" applyBorder="1" applyAlignment="1">
      <alignment horizontal="left" vertical="center"/>
    </xf>
    <xf numFmtId="167" fontId="35" fillId="4" borderId="25" xfId="195" applyBorder="1" applyAlignment="1">
      <alignment horizontal="left" vertical="center"/>
    </xf>
    <xf numFmtId="167" fontId="35" fillId="4" borderId="4" xfId="195" applyBorder="1" applyAlignment="1">
      <alignment horizontal="left" vertical="center"/>
    </xf>
    <xf numFmtId="170" fontId="35" fillId="4" borderId="25" xfId="195" applyNumberFormat="1" applyBorder="1" applyAlignment="1">
      <alignment horizontal="left" vertical="center"/>
    </xf>
    <xf numFmtId="167" fontId="35" fillId="4" borderId="15" xfId="195" applyBorder="1" applyAlignment="1">
      <alignment horizontal="left" vertical="center"/>
    </xf>
    <xf numFmtId="0" fontId="73" fillId="65" borderId="10" xfId="311" applyBorder="1"/>
    <xf numFmtId="0" fontId="35" fillId="4" borderId="10" xfId="195" applyNumberFormat="1" applyBorder="1">
      <alignment horizontal="right" vertical="center"/>
    </xf>
    <xf numFmtId="9" fontId="35" fillId="73" borderId="10" xfId="293" applyNumberFormat="1" applyFill="1" applyBorder="1">
      <alignment horizontal="right" vertical="center"/>
    </xf>
    <xf numFmtId="9" fontId="35" fillId="73" borderId="10" xfId="195" applyNumberFormat="1" applyFill="1" applyBorder="1">
      <alignment horizontal="right" vertical="center"/>
    </xf>
    <xf numFmtId="168" fontId="35" fillId="73" borderId="10" xfId="293" applyFill="1" applyBorder="1">
      <alignment horizontal="right" vertical="center"/>
    </xf>
    <xf numFmtId="167" fontId="35" fillId="73" borderId="10" xfId="195" applyFill="1">
      <alignment horizontal="right" vertical="center"/>
    </xf>
    <xf numFmtId="0" fontId="21" fillId="73" borderId="0" xfId="289" applyFont="1" applyFill="1" applyBorder="1">
      <alignment vertical="center"/>
    </xf>
    <xf numFmtId="0" fontId="22" fillId="13" borderId="20" xfId="10" quotePrefix="1" applyBorder="1"/>
    <xf numFmtId="0" fontId="22" fillId="13" borderId="14" xfId="10" applyBorder="1"/>
    <xf numFmtId="0" fontId="22" fillId="13" borderId="15" xfId="10" applyBorder="1" applyAlignment="1">
      <alignment horizontal="center"/>
    </xf>
    <xf numFmtId="9" fontId="22" fillId="13" borderId="10" xfId="10" applyNumberFormat="1" applyBorder="1" applyAlignment="1">
      <alignment horizontal="right" vertical="center"/>
    </xf>
    <xf numFmtId="10" fontId="1" fillId="73" borderId="10" xfId="1" applyNumberFormat="1" applyFill="1" applyBorder="1" applyAlignment="1">
      <alignment horizontal="right" vertical="center"/>
    </xf>
    <xf numFmtId="0" fontId="1" fillId="73" borderId="9" xfId="1" applyNumberFormat="1" applyFill="1" applyBorder="1" applyAlignment="1">
      <alignment horizontal="right" vertical="center"/>
    </xf>
    <xf numFmtId="0" fontId="0" fillId="8" borderId="0" xfId="193" applyFont="1" applyBorder="1" applyAlignment="1">
      <alignment horizontal="center"/>
    </xf>
    <xf numFmtId="0" fontId="17" fillId="8" borderId="0" xfId="193" applyBorder="1" applyAlignment="1">
      <alignment horizontal="center"/>
    </xf>
    <xf numFmtId="0" fontId="0" fillId="8" borderId="0" xfId="0" applyFont="1" applyFill="1" applyBorder="1" applyAlignment="1">
      <alignment horizontal="center"/>
    </xf>
    <xf numFmtId="0" fontId="0" fillId="8" borderId="12" xfId="0" applyFont="1" applyFill="1" applyBorder="1" applyAlignment="1">
      <alignment horizontal="center"/>
    </xf>
    <xf numFmtId="0" fontId="49" fillId="5" borderId="0" xfId="194" applyFont="1" applyBorder="1" applyAlignment="1">
      <alignment horizontal="center" vertical="center"/>
    </xf>
    <xf numFmtId="0" fontId="49" fillId="5" borderId="12" xfId="194" applyFont="1" applyBorder="1" applyAlignment="1">
      <alignment horizontal="center" vertical="center"/>
    </xf>
    <xf numFmtId="0" fontId="0" fillId="8" borderId="8" xfId="0" applyFont="1" applyFill="1" applyBorder="1" applyAlignment="1">
      <alignment horizontal="center"/>
    </xf>
    <xf numFmtId="0" fontId="0" fillId="8" borderId="2" xfId="0" applyFont="1" applyFill="1" applyBorder="1" applyAlignment="1">
      <alignment horizontal="center"/>
    </xf>
    <xf numFmtId="0" fontId="0" fillId="8" borderId="11" xfId="0" applyFont="1" applyFill="1" applyBorder="1" applyAlignment="1">
      <alignment horizontal="center"/>
    </xf>
    <xf numFmtId="0" fontId="0" fillId="5" borderId="8" xfId="194" applyFont="1" applyBorder="1" applyAlignment="1">
      <alignment horizontal="center" vertical="center"/>
    </xf>
    <xf numFmtId="0" fontId="0" fillId="5" borderId="2" xfId="194" applyFont="1" applyBorder="1" applyAlignment="1">
      <alignment horizontal="center" vertical="center"/>
    </xf>
    <xf numFmtId="0" fontId="0" fillId="5" borderId="11" xfId="194" applyFont="1" applyBorder="1" applyAlignment="1">
      <alignment horizontal="center" vertical="center"/>
    </xf>
    <xf numFmtId="0" fontId="17" fillId="74" borderId="8" xfId="193" applyFill="1" applyBorder="1" applyAlignment="1">
      <alignment horizontal="center"/>
    </xf>
    <xf numFmtId="0" fontId="17" fillId="74" borderId="2" xfId="193" applyFill="1" applyBorder="1" applyAlignment="1">
      <alignment horizontal="center"/>
    </xf>
    <xf numFmtId="0" fontId="17" fillId="74" borderId="11" xfId="193" applyFill="1" applyBorder="1" applyAlignment="1">
      <alignment horizontal="center"/>
    </xf>
    <xf numFmtId="0" fontId="0" fillId="74" borderId="0" xfId="0" applyFont="1" applyFill="1" applyBorder="1" applyAlignment="1">
      <alignment horizontal="center"/>
    </xf>
    <xf numFmtId="0" fontId="0" fillId="74" borderId="12" xfId="0" applyFont="1" applyFill="1" applyBorder="1" applyAlignment="1">
      <alignment horizontal="center"/>
    </xf>
    <xf numFmtId="0" fontId="17" fillId="8" borderId="0" xfId="193"/>
    <xf numFmtId="167" fontId="35" fillId="4" borderId="10" xfId="195" applyBorder="1" applyAlignment="1">
      <alignment horizontal="left" vertical="center"/>
    </xf>
    <xf numFmtId="167" fontId="35" fillId="4" borderId="25" xfId="195" applyBorder="1" applyAlignment="1">
      <alignment horizontal="left" vertical="center"/>
    </xf>
    <xf numFmtId="167" fontId="35" fillId="4" borderId="4" xfId="195" applyBorder="1" applyAlignment="1">
      <alignment horizontal="left" vertical="center"/>
    </xf>
    <xf numFmtId="49" fontId="35" fillId="4" borderId="10" xfId="195" applyNumberFormat="1" applyBorder="1">
      <alignment horizontal="right" vertical="center"/>
    </xf>
    <xf numFmtId="167" fontId="35" fillId="4" borderId="10" xfId="195" applyBorder="1">
      <alignment horizontal="right" vertical="center"/>
    </xf>
    <xf numFmtId="0" fontId="2" fillId="0" borderId="10" xfId="290" applyFont="1" applyBorder="1">
      <alignment vertical="center"/>
    </xf>
    <xf numFmtId="167" fontId="35" fillId="4" borderId="25" xfId="195" applyBorder="1" applyAlignment="1">
      <alignment horizontal="left" vertical="center" wrapText="1"/>
    </xf>
    <xf numFmtId="167" fontId="35" fillId="4" borderId="4" xfId="195" applyBorder="1" applyAlignment="1">
      <alignment horizontal="left" vertical="center" wrapText="1"/>
    </xf>
    <xf numFmtId="167" fontId="35" fillId="4" borderId="3" xfId="195" applyBorder="1" applyAlignment="1">
      <alignment horizontal="left" vertical="center"/>
    </xf>
    <xf numFmtId="164" fontId="73" fillId="86" borderId="10" xfId="336">
      <alignment horizontal="center" vertical="center"/>
    </xf>
  </cellXfs>
  <cellStyles count="349">
    <cellStyle name="20% - Accent1" xfId="22" builtinId="30" customBuiltin="1"/>
    <cellStyle name="20% - Accent1 2" xfId="202"/>
    <cellStyle name="20% - Accent1 3" xfId="203"/>
    <cellStyle name="20% - Accent2" xfId="26" builtinId="34" customBuiltin="1"/>
    <cellStyle name="20% - Accent2 2" xfId="204"/>
    <cellStyle name="20% - Accent2 3" xfId="205"/>
    <cellStyle name="20% - Accent3" xfId="30" builtinId="38" customBuiltin="1"/>
    <cellStyle name="20% - Accent3 2" xfId="206"/>
    <cellStyle name="20% - Accent3 3" xfId="207"/>
    <cellStyle name="20% - Accent4" xfId="34" builtinId="42" customBuiltin="1"/>
    <cellStyle name="20% - Accent4 2" xfId="208"/>
    <cellStyle name="20% - Accent4 3" xfId="209"/>
    <cellStyle name="20% - Accent5" xfId="38" builtinId="46" customBuiltin="1"/>
    <cellStyle name="20% - Accent5 2" xfId="210"/>
    <cellStyle name="20% - Accent5 3" xfId="211"/>
    <cellStyle name="20% - Accent6" xfId="42" builtinId="50" customBuiltin="1"/>
    <cellStyle name="20% - Accent6 2" xfId="212"/>
    <cellStyle name="20% - Accent6 3" xfId="213"/>
    <cellStyle name="40% - Accent1" xfId="23" builtinId="31" customBuiltin="1"/>
    <cellStyle name="40% - Accent1 2" xfId="214"/>
    <cellStyle name="40% - Accent1 3" xfId="215"/>
    <cellStyle name="40% - Accent2" xfId="27" builtinId="35" customBuiltin="1"/>
    <cellStyle name="40% - Accent2 2" xfId="216"/>
    <cellStyle name="40% - Accent2 3" xfId="217"/>
    <cellStyle name="40% - Accent3" xfId="31" builtinId="39" customBuiltin="1"/>
    <cellStyle name="40% - Accent3 2" xfId="218"/>
    <cellStyle name="40% - Accent3 3" xfId="219"/>
    <cellStyle name="40% - Accent4" xfId="35" builtinId="43" customBuiltin="1"/>
    <cellStyle name="40% - Accent4 2" xfId="220"/>
    <cellStyle name="40% - Accent4 3" xfId="221"/>
    <cellStyle name="40% - Accent5" xfId="39" builtinId="47" customBuiltin="1"/>
    <cellStyle name="40% - Accent5 2" xfId="222"/>
    <cellStyle name="40% - Accent5 3" xfId="223"/>
    <cellStyle name="40% - Accent6" xfId="43" builtinId="51" customBuiltin="1"/>
    <cellStyle name="40% - Accent6 2" xfId="224"/>
    <cellStyle name="40% - Accent6 3" xfId="225"/>
    <cellStyle name="60% - Accent1" xfId="24" builtinId="32" customBuiltin="1"/>
    <cellStyle name="60% - Accent1 2" xfId="226"/>
    <cellStyle name="60% - Accent1 3" xfId="227"/>
    <cellStyle name="60% - Accent2" xfId="28" builtinId="36" customBuiltin="1"/>
    <cellStyle name="60% - Accent2 2" xfId="228"/>
    <cellStyle name="60% - Accent2 3" xfId="229"/>
    <cellStyle name="60% - Accent3" xfId="32" builtinId="40" customBuiltin="1"/>
    <cellStyle name="60% - Accent3 2" xfId="230"/>
    <cellStyle name="60% - Accent3 3" xfId="231"/>
    <cellStyle name="60% - Accent4" xfId="36" builtinId="44" customBuiltin="1"/>
    <cellStyle name="60% - Accent4 2" xfId="232"/>
    <cellStyle name="60% - Accent4 3" xfId="233"/>
    <cellStyle name="60% - Accent5" xfId="40" builtinId="48" customBuiltin="1"/>
    <cellStyle name="60% - Accent5 2" xfId="234"/>
    <cellStyle name="60% - Accent5 3" xfId="235"/>
    <cellStyle name="60% - Accent6" xfId="44" builtinId="52" customBuiltin="1"/>
    <cellStyle name="60% - Accent6 2" xfId="236"/>
    <cellStyle name="60% - Accent6 3" xfId="237"/>
    <cellStyle name="Accent1" xfId="21" builtinId="29" customBuiltin="1"/>
    <cellStyle name="Accent1 2" xfId="238"/>
    <cellStyle name="Accent1 3" xfId="239"/>
    <cellStyle name="Accent2" xfId="25" builtinId="33" customBuiltin="1"/>
    <cellStyle name="Accent2 2" xfId="240"/>
    <cellStyle name="Accent2 3" xfId="241"/>
    <cellStyle name="Accent3" xfId="29" builtinId="37" customBuiltin="1"/>
    <cellStyle name="Accent3 2" xfId="242"/>
    <cellStyle name="Accent3 3" xfId="243"/>
    <cellStyle name="Accent4" xfId="33" builtinId="41" customBuiltin="1"/>
    <cellStyle name="Accent4 2" xfId="244"/>
    <cellStyle name="Accent4 3" xfId="245"/>
    <cellStyle name="Accent5" xfId="37" builtinId="45" customBuiltin="1"/>
    <cellStyle name="Accent5 2" xfId="246"/>
    <cellStyle name="Accent5 3" xfId="247"/>
    <cellStyle name="Accent6" xfId="41" builtinId="49" customBuiltin="1"/>
    <cellStyle name="Accent6 2" xfId="248"/>
    <cellStyle name="Accent6 3" xfId="249"/>
    <cellStyle name="Background" xfId="193"/>
    <cellStyle name="Background table" xfId="194"/>
    <cellStyle name="Background table 2" xfId="289"/>
    <cellStyle name="Bad" xfId="10" builtinId="27" customBuiltin="1"/>
    <cellStyle name="Bad 2" xfId="250"/>
    <cellStyle name="Bad 3" xfId="251"/>
    <cellStyle name="Calc cel" xfId="196"/>
    <cellStyle name="Calc cel 2" xfId="290"/>
    <cellStyle name="Calc cel 3" xfId="292"/>
    <cellStyle name="calc cell" xfId="308"/>
    <cellStyle name="Calculation" xfId="14" builtinId="22" customBuiltin="1"/>
    <cellStyle name="Calculation 2" xfId="252"/>
    <cellStyle name="Calculation 3" xfId="253"/>
    <cellStyle name="Check Cell" xfId="16" builtinId="23" customBuiltin="1"/>
    <cellStyle name="Check Cell 2" xfId="254"/>
    <cellStyle name="Check Cell 3" xfId="255"/>
    <cellStyle name="Comma" xfId="295" builtinId="3"/>
    <cellStyle name="Comma 2" xfId="198"/>
    <cellStyle name="Comma 2 2" xfId="296"/>
    <cellStyle name="Comma 2 2 2" xfId="318"/>
    <cellStyle name="Comma 2 2 3" xfId="321"/>
    <cellStyle name="Comma 2 2 4" xfId="313"/>
    <cellStyle name="Comma 2 3" xfId="297"/>
    <cellStyle name="Comma 2 4" xfId="314"/>
    <cellStyle name="Comma 2 5" xfId="320"/>
    <cellStyle name="Comma 3" xfId="201"/>
    <cellStyle name="Comma 3 2" xfId="315"/>
    <cellStyle name="Comma 4" xfId="298"/>
    <cellStyle name="Currency 2" xfId="299"/>
    <cellStyle name="Explanatory Text" xfId="19" builtinId="53" customBuiltin="1"/>
    <cellStyle name="Explanatory Text 2" xfId="256"/>
    <cellStyle name="Explanatory Text 3" xfId="257"/>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Good" xfId="9" builtinId="26" customBuiltin="1"/>
    <cellStyle name="Good 2" xfId="258"/>
    <cellStyle name="Good 3" xfId="259"/>
    <cellStyle name="Header" xfId="45"/>
    <cellStyle name="Header 2" xfId="191"/>
    <cellStyle name="Header 3" xfId="188"/>
    <cellStyle name="Heading 1" xfId="5" builtinId="16" customBuiltin="1"/>
    <cellStyle name="Heading 1 2" xfId="260"/>
    <cellStyle name="Heading 1 3" xfId="261"/>
    <cellStyle name="Heading 2" xfId="6" builtinId="17" customBuiltin="1"/>
    <cellStyle name="Heading 2 2" xfId="262"/>
    <cellStyle name="Heading 2 3" xfId="263"/>
    <cellStyle name="Heading 3" xfId="7" builtinId="18" customBuiltin="1"/>
    <cellStyle name="Heading 3 2" xfId="264"/>
    <cellStyle name="Heading 3 3" xfId="265"/>
    <cellStyle name="Heading 4" xfId="8" builtinId="19" customBuiltin="1"/>
    <cellStyle name="Heading 4 2" xfId="266"/>
    <cellStyle name="Heading 4 3" xfId="267"/>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2" xfId="46"/>
    <cellStyle name="Hyperlink 2 2" xfId="192"/>
    <cellStyle name="Input" xfId="12" builtinId="20" customBuiltin="1"/>
    <cellStyle name="Input 2" xfId="268"/>
    <cellStyle name="Input 3" xfId="269"/>
    <cellStyle name="Input cel" xfId="195"/>
    <cellStyle name="Input cel 2" xfId="291"/>
    <cellStyle name="Input cel 3" xfId="293"/>
    <cellStyle name="Input cel new" xfId="305"/>
    <cellStyle name="Input cel voluntary" xfId="306"/>
    <cellStyle name="Link cel" xfId="307"/>
    <cellStyle name="Linked Cell" xfId="15" builtinId="24" customBuiltin="1"/>
    <cellStyle name="Linked Cell 2" xfId="270"/>
    <cellStyle name="Linked Cell 3" xfId="271"/>
    <cellStyle name="Meta data body" xfId="310"/>
    <cellStyle name="Meta data header" xfId="309"/>
    <cellStyle name="Neutral" xfId="11" builtinId="28" customBuiltin="1"/>
    <cellStyle name="Neutral 2" xfId="272"/>
    <cellStyle name="Neutral 3" xfId="273"/>
    <cellStyle name="Normal" xfId="0" builtinId="0"/>
    <cellStyle name="Normal 10" xfId="182"/>
    <cellStyle name="Normal 10 2" xfId="185"/>
    <cellStyle name="Normal 11" xfId="183"/>
    <cellStyle name="Normal 12" xfId="274"/>
    <cellStyle name="Normal 12 2" xfId="300"/>
    <cellStyle name="Normal 13" xfId="301"/>
    <cellStyle name="Normal 13 2" xfId="319"/>
    <cellStyle name="Normal 13 3" xfId="316"/>
    <cellStyle name="Normal 14" xfId="317"/>
    <cellStyle name="Normal 2" xfId="197"/>
    <cellStyle name="Normal 2 10" xfId="275"/>
    <cellStyle name="Normal 2 11" xfId="276"/>
    <cellStyle name="Normal 2 12" xfId="89"/>
    <cellStyle name="Normal 2 13" xfId="277"/>
    <cellStyle name="Normal 2 14" xfId="99"/>
    <cellStyle name="Normal 2 15" xfId="104"/>
    <cellStyle name="Normal 2 16" xfId="109"/>
    <cellStyle name="Normal 2 17" xfId="114"/>
    <cellStyle name="Normal 2 18" xfId="118"/>
    <cellStyle name="Normal 2 19" xfId="121"/>
    <cellStyle name="Normal 2 2" xfId="47"/>
    <cellStyle name="Normal 2 20" xfId="129"/>
    <cellStyle name="Normal 2 21" xfId="139"/>
    <cellStyle name="Normal 2 22" xfId="143"/>
    <cellStyle name="Normal 2 23" xfId="156"/>
    <cellStyle name="Normal 2 24" xfId="158"/>
    <cellStyle name="Normal 2 25" xfId="160"/>
    <cellStyle name="Normal 2 26" xfId="164"/>
    <cellStyle name="Normal 2 27" xfId="165"/>
    <cellStyle name="Normal 2 28" xfId="169"/>
    <cellStyle name="Normal 2 29" xfId="180"/>
    <cellStyle name="Normal 2 3" xfId="54"/>
    <cellStyle name="Normal 2 30" xfId="186"/>
    <cellStyle name="Normal 2 31" xfId="278"/>
    <cellStyle name="Normal 2 4" xfId="56"/>
    <cellStyle name="Normal 2 5" xfId="53"/>
    <cellStyle name="Normal 2 6" xfId="57"/>
    <cellStyle name="Normal 2 7" xfId="64"/>
    <cellStyle name="Normal 2 7 10" xfId="119"/>
    <cellStyle name="Normal 2 7 11" xfId="123"/>
    <cellStyle name="Normal 2 7 12" xfId="127"/>
    <cellStyle name="Normal 2 7 13" xfId="140"/>
    <cellStyle name="Normal 2 7 14" xfId="144"/>
    <cellStyle name="Normal 2 7 15" xfId="155"/>
    <cellStyle name="Normal 2 7 16" xfId="157"/>
    <cellStyle name="Normal 2 7 17" xfId="135"/>
    <cellStyle name="Normal 2 7 18" xfId="173"/>
    <cellStyle name="Normal 2 7 19" xfId="178"/>
    <cellStyle name="Normal 2 7 2" xfId="78"/>
    <cellStyle name="Normal 2 7 3" xfId="84"/>
    <cellStyle name="Normal 2 7 4" xfId="90"/>
    <cellStyle name="Normal 2 7 5" xfId="95"/>
    <cellStyle name="Normal 2 7 6" xfId="100"/>
    <cellStyle name="Normal 2 7 7" xfId="105"/>
    <cellStyle name="Normal 2 7 8" xfId="110"/>
    <cellStyle name="Normal 2 7 9" xfId="115"/>
    <cellStyle name="Normal 2 8" xfId="55"/>
    <cellStyle name="Normal 2 8 10" xfId="86"/>
    <cellStyle name="Normal 2 8 11" xfId="92"/>
    <cellStyle name="Normal 2 8 12" xfId="69"/>
    <cellStyle name="Normal 2 8 13" xfId="134"/>
    <cellStyle name="Normal 2 8 14" xfId="133"/>
    <cellStyle name="Normal 2 8 15" xfId="153"/>
    <cellStyle name="Normal 2 8 16" xfId="131"/>
    <cellStyle name="Normal 2 8 17" xfId="137"/>
    <cellStyle name="Normal 2 8 18" xfId="170"/>
    <cellStyle name="Normal 2 8 19" xfId="177"/>
    <cellStyle name="Normal 2 8 2" xfId="73"/>
    <cellStyle name="Normal 2 8 3" xfId="70"/>
    <cellStyle name="Normal 2 8 4" xfId="72"/>
    <cellStyle name="Normal 2 8 5" xfId="66"/>
    <cellStyle name="Normal 2 8 6" xfId="71"/>
    <cellStyle name="Normal 2 8 7" xfId="68"/>
    <cellStyle name="Normal 2 8 8" xfId="74"/>
    <cellStyle name="Normal 2 8 9" xfId="81"/>
    <cellStyle name="Normal 2 9" xfId="67"/>
    <cellStyle name="Normal 2_Copy of Deployment cuves en popups v5" xfId="161"/>
    <cellStyle name="Normal 3" xfId="48"/>
    <cellStyle name="Normal 3 2" xfId="189"/>
    <cellStyle name="Normal 4" xfId="49"/>
    <cellStyle name="Normal 4 2" xfId="279"/>
    <cellStyle name="Normal 4 3" xfId="302"/>
    <cellStyle name="Normal 5" xfId="50"/>
    <cellStyle name="Normal 5 2" xfId="303"/>
    <cellStyle name="Normal 6" xfId="159"/>
    <cellStyle name="Normal 7" xfId="59"/>
    <cellStyle name="Normal 7 10" xfId="98"/>
    <cellStyle name="Normal 7 11" xfId="103"/>
    <cellStyle name="Normal 7 12" xfId="108"/>
    <cellStyle name="Normal 7 13" xfId="113"/>
    <cellStyle name="Normal 7 14" xfId="125"/>
    <cellStyle name="Normal 7 15" xfId="136"/>
    <cellStyle name="Normal 7 16" xfId="130"/>
    <cellStyle name="Normal 7 17" xfId="150"/>
    <cellStyle name="Normal 7 18" xfId="146"/>
    <cellStyle name="Normal 7 19" xfId="151"/>
    <cellStyle name="Normal 7 2" xfId="65"/>
    <cellStyle name="Normal 7 2 10" xfId="120"/>
    <cellStyle name="Normal 7 2 11" xfId="124"/>
    <cellStyle name="Normal 7 2 12" xfId="128"/>
    <cellStyle name="Normal 7 2 13" xfId="141"/>
    <cellStyle name="Normal 7 2 14" xfId="145"/>
    <cellStyle name="Normal 7 2 15" xfId="154"/>
    <cellStyle name="Normal 7 2 16" xfId="132"/>
    <cellStyle name="Normal 7 2 17" xfId="149"/>
    <cellStyle name="Normal 7 2 18" xfId="174"/>
    <cellStyle name="Normal 7 2 19" xfId="176"/>
    <cellStyle name="Normal 7 2 2" xfId="79"/>
    <cellStyle name="Normal 7 2 3" xfId="85"/>
    <cellStyle name="Normal 7 2 4" xfId="91"/>
    <cellStyle name="Normal 7 2 5" xfId="96"/>
    <cellStyle name="Normal 7 2 6" xfId="101"/>
    <cellStyle name="Normal 7 2 7" xfId="106"/>
    <cellStyle name="Normal 7 2 8" xfId="111"/>
    <cellStyle name="Normal 7 2 9" xfId="116"/>
    <cellStyle name="Normal 7 20" xfId="171"/>
    <cellStyle name="Normal 7 21" xfId="175"/>
    <cellStyle name="Normal 7 3" xfId="61"/>
    <cellStyle name="Normal 7 3 10" xfId="117"/>
    <cellStyle name="Normal 7 3 11" xfId="122"/>
    <cellStyle name="Normal 7 3 12" xfId="126"/>
    <cellStyle name="Normal 7 3 13" xfId="138"/>
    <cellStyle name="Normal 7 3 14" xfId="142"/>
    <cellStyle name="Normal 7 3 15" xfId="148"/>
    <cellStyle name="Normal 7 3 16" xfId="152"/>
    <cellStyle name="Normal 7 3 17" xfId="147"/>
    <cellStyle name="Normal 7 3 18" xfId="172"/>
    <cellStyle name="Normal 7 3 19" xfId="179"/>
    <cellStyle name="Normal 7 3 2" xfId="77"/>
    <cellStyle name="Normal 7 3 3" xfId="82"/>
    <cellStyle name="Normal 7 3 4" xfId="87"/>
    <cellStyle name="Normal 7 3 5" xfId="93"/>
    <cellStyle name="Normal 7 3 6" xfId="97"/>
    <cellStyle name="Normal 7 3 7" xfId="102"/>
    <cellStyle name="Normal 7 3 8" xfId="107"/>
    <cellStyle name="Normal 7 3 9" xfId="112"/>
    <cellStyle name="Normal 7 4" xfId="75"/>
    <cellStyle name="Normal 7 5" xfId="80"/>
    <cellStyle name="Normal 7 6" xfId="76"/>
    <cellStyle name="Normal 7 7" xfId="83"/>
    <cellStyle name="Normal 7 8" xfId="88"/>
    <cellStyle name="Normal 7 9" xfId="94"/>
    <cellStyle name="Normal 8" xfId="163"/>
    <cellStyle name="Normal 9" xfId="181"/>
    <cellStyle name="Normal_Database biomassa en biofuels vSP" xfId="200"/>
    <cellStyle name="Normal_Meta" xfId="199"/>
    <cellStyle name="Normal_Model - Energy NL simple - vSP" xfId="1"/>
    <cellStyle name="Normal_Model - Energy NL simple - vSP 2" xfId="2"/>
    <cellStyle name="Not used" xfId="336"/>
    <cellStyle name="Note" xfId="18" builtinId="10" customBuiltin="1"/>
    <cellStyle name="Note 2" xfId="280"/>
    <cellStyle name="Note 3" xfId="281"/>
    <cellStyle name="Output" xfId="13" builtinId="21" customBuiltin="1"/>
    <cellStyle name="Output 2" xfId="282"/>
    <cellStyle name="Output 3" xfId="283"/>
    <cellStyle name="Percent" xfId="4" builtinId="5"/>
    <cellStyle name="Percent 2" xfId="166"/>
    <cellStyle name="Percent 2 2" xfId="51"/>
    <cellStyle name="Percent 2 3" xfId="58"/>
    <cellStyle name="Percent 2 4" xfId="60"/>
    <cellStyle name="Percent 2 5" xfId="62"/>
    <cellStyle name="Percent 2 6" xfId="63"/>
    <cellStyle name="Percent 2 7" xfId="162"/>
    <cellStyle name="Percent 2 8" xfId="167"/>
    <cellStyle name="Percent 2 9" xfId="168"/>
    <cellStyle name="Percent 3" xfId="3"/>
    <cellStyle name="Percent 4" xfId="52"/>
    <cellStyle name="Percent 5" xfId="184"/>
    <cellStyle name="Percent 6" xfId="304"/>
    <cellStyle name="Sum cell" xfId="294"/>
    <cellStyle name="Title" xfId="312" builtinId="15" customBuiltin="1"/>
    <cellStyle name="Title 2" xfId="187"/>
    <cellStyle name="Title 3" xfId="190"/>
    <cellStyle name="Title 4" xfId="284"/>
    <cellStyle name="Todo" xfId="311"/>
    <cellStyle name="Total" xfId="20" builtinId="25" customBuiltin="1"/>
    <cellStyle name="Total 2" xfId="285"/>
    <cellStyle name="Total 3" xfId="286"/>
    <cellStyle name="Warning Text" xfId="17" builtinId="11" customBuiltin="1"/>
    <cellStyle name="Warning Text 2" xfId="287"/>
    <cellStyle name="Warning Text 3" xfId="288"/>
  </cellStyles>
  <dxfs count="51">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53"/>
      </font>
      <fill>
        <patternFill>
          <bgColor indexed="53"/>
        </patternFill>
      </fill>
    </dxf>
    <dxf>
      <font>
        <condense val="0"/>
        <extend val="0"/>
        <color indexed="30"/>
      </font>
      <fill>
        <patternFill>
          <bgColor indexed="30"/>
        </patternFill>
      </fill>
    </dxf>
    <dxf>
      <font>
        <condense val="0"/>
        <extend val="0"/>
        <color indexed="38"/>
      </font>
      <fill>
        <patternFill>
          <bgColor indexed="38"/>
        </patternFill>
      </fill>
    </dxf>
  </dxfs>
  <tableStyles count="0" defaultTableStyle="TableStyleMedium2" defaultPivotStyle="PivotStyleMedium4"/>
  <colors>
    <mruColors>
      <color rgb="FF99CCFF"/>
      <color rgb="FFFF8BBD"/>
      <color rgb="FFF6FF7D"/>
      <color rgb="FFFFFF66"/>
      <color rgb="FFEFF4F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FFC000"/>
  </sheetPr>
  <dimension ref="A1:L1001"/>
  <sheetViews>
    <sheetView zoomScale="85" zoomScaleNormal="85" zoomScalePageLayoutView="85" workbookViewId="0">
      <selection activeCell="F330" sqref="F330"/>
    </sheetView>
  </sheetViews>
  <sheetFormatPr baseColWidth="10" defaultColWidth="8.83203125" defaultRowHeight="14" x14ac:dyDescent="0"/>
  <cols>
    <col min="1" max="2" width="2" customWidth="1"/>
    <col min="3" max="3" width="34" customWidth="1"/>
    <col min="6" max="6" width="14.83203125" bestFit="1" customWidth="1"/>
    <col min="7" max="7" width="8.6640625" customWidth="1"/>
    <col min="12" max="12" width="8.83203125" style="932"/>
  </cols>
  <sheetData>
    <row r="1" spans="1:6">
      <c r="A1">
        <v>1</v>
      </c>
    </row>
    <row r="2" spans="1:6" ht="21">
      <c r="A2">
        <v>2</v>
      </c>
      <c r="C2" s="143" t="s">
        <v>411</v>
      </c>
      <c r="D2" s="144"/>
      <c r="E2" s="145"/>
      <c r="F2" s="146"/>
    </row>
    <row r="3" spans="1:6">
      <c r="A3">
        <v>3</v>
      </c>
      <c r="C3" s="147" t="s">
        <v>412</v>
      </c>
      <c r="D3" s="61"/>
      <c r="E3" s="148" t="s">
        <v>413</v>
      </c>
      <c r="F3" s="149" t="s">
        <v>619</v>
      </c>
    </row>
    <row r="4" spans="1:6">
      <c r="A4">
        <v>4</v>
      </c>
      <c r="C4" s="147"/>
      <c r="D4" s="61"/>
      <c r="E4" s="61"/>
      <c r="F4" s="150"/>
    </row>
    <row r="5" spans="1:6">
      <c r="A5">
        <v>5</v>
      </c>
      <c r="C5" s="147"/>
      <c r="D5" s="61"/>
      <c r="E5" s="61"/>
      <c r="F5" s="150"/>
    </row>
    <row r="6" spans="1:6">
      <c r="A6">
        <v>6</v>
      </c>
      <c r="C6" s="147" t="s">
        <v>414</v>
      </c>
      <c r="D6" s="61"/>
      <c r="E6" s="61"/>
      <c r="F6" s="150"/>
    </row>
    <row r="7" spans="1:6">
      <c r="A7">
        <v>7</v>
      </c>
      <c r="C7" s="151" t="s">
        <v>415</v>
      </c>
      <c r="D7" s="152"/>
      <c r="E7" s="153" t="s">
        <v>93</v>
      </c>
      <c r="F7" s="154">
        <f>Energy!E97-Energy!G97</f>
        <v>0</v>
      </c>
    </row>
    <row r="8" spans="1:6">
      <c r="A8">
        <v>8</v>
      </c>
      <c r="C8" s="155" t="s">
        <v>416</v>
      </c>
      <c r="D8" s="62"/>
      <c r="E8" s="156" t="s">
        <v>417</v>
      </c>
      <c r="F8" s="154">
        <f>Energy!F97/1000</f>
        <v>0</v>
      </c>
    </row>
    <row r="9" spans="1:6">
      <c r="A9">
        <v>9</v>
      </c>
      <c r="C9" s="155" t="s">
        <v>418</v>
      </c>
      <c r="D9" s="62"/>
      <c r="E9" s="156" t="s">
        <v>417</v>
      </c>
      <c r="F9" s="154">
        <f>Energy!H97/1000</f>
        <v>0</v>
      </c>
    </row>
    <row r="10" spans="1:6">
      <c r="A10">
        <v>10</v>
      </c>
      <c r="C10" s="155" t="s">
        <v>121</v>
      </c>
      <c r="D10" s="62"/>
      <c r="E10" s="156" t="s">
        <v>116</v>
      </c>
      <c r="F10" s="154">
        <f>Energy!E113</f>
        <v>0</v>
      </c>
    </row>
    <row r="11" spans="1:6">
      <c r="A11">
        <v>11</v>
      </c>
      <c r="C11" s="158" t="s">
        <v>122</v>
      </c>
      <c r="D11" s="159"/>
      <c r="E11" s="160" t="s">
        <v>46</v>
      </c>
      <c r="F11" s="154">
        <f>Energy!E114</f>
        <v>0</v>
      </c>
    </row>
    <row r="12" spans="1:6">
      <c r="A12">
        <v>12</v>
      </c>
      <c r="C12" s="161"/>
      <c r="D12" s="162"/>
      <c r="E12" s="163"/>
    </row>
    <row r="13" spans="1:6">
      <c r="A13">
        <v>13</v>
      </c>
      <c r="C13" s="161" t="s">
        <v>123</v>
      </c>
      <c r="D13" s="162"/>
      <c r="E13" s="163"/>
    </row>
    <row r="14" spans="1:6">
      <c r="A14">
        <v>14</v>
      </c>
      <c r="C14" s="164" t="s">
        <v>124</v>
      </c>
      <c r="D14" s="165"/>
      <c r="E14" s="153" t="s">
        <v>125</v>
      </c>
      <c r="F14" s="154">
        <f>Energy!E118</f>
        <v>0</v>
      </c>
    </row>
    <row r="15" spans="1:6">
      <c r="A15">
        <v>15</v>
      </c>
      <c r="C15" s="166" t="s">
        <v>256</v>
      </c>
      <c r="D15" s="162"/>
      <c r="E15" s="156" t="s">
        <v>125</v>
      </c>
      <c r="F15" s="154">
        <f>Energy!E119</f>
        <v>0</v>
      </c>
    </row>
    <row r="16" spans="1:6">
      <c r="A16">
        <v>16</v>
      </c>
      <c r="C16" s="166" t="s">
        <v>257</v>
      </c>
      <c r="D16" s="162"/>
      <c r="E16" s="156" t="s">
        <v>125</v>
      </c>
      <c r="F16" s="154">
        <f>Energy!E120</f>
        <v>0</v>
      </c>
    </row>
    <row r="17" spans="1:6">
      <c r="A17">
        <v>17</v>
      </c>
      <c r="C17" s="166" t="s">
        <v>258</v>
      </c>
      <c r="D17" s="162"/>
      <c r="E17" s="156" t="s">
        <v>125</v>
      </c>
      <c r="F17" s="154">
        <f>Energy!E121</f>
        <v>0</v>
      </c>
    </row>
    <row r="18" spans="1:6">
      <c r="A18">
        <v>18</v>
      </c>
      <c r="C18" s="166" t="s">
        <v>259</v>
      </c>
      <c r="D18" s="162"/>
      <c r="E18" s="156" t="s">
        <v>125</v>
      </c>
      <c r="F18" s="154">
        <f>Energy!E122</f>
        <v>0</v>
      </c>
    </row>
    <row r="19" spans="1:6">
      <c r="A19">
        <v>19</v>
      </c>
      <c r="C19" s="166"/>
      <c r="D19" s="162"/>
      <c r="E19" s="156"/>
      <c r="F19" s="154"/>
    </row>
    <row r="20" spans="1:6">
      <c r="A20">
        <v>20</v>
      </c>
      <c r="C20" s="166"/>
      <c r="D20" s="162"/>
      <c r="E20" s="156"/>
      <c r="F20" s="154"/>
    </row>
    <row r="21" spans="1:6">
      <c r="A21">
        <v>21</v>
      </c>
      <c r="C21" s="166"/>
      <c r="D21" s="162"/>
      <c r="E21" s="156"/>
      <c r="F21" s="154"/>
    </row>
    <row r="22" spans="1:6">
      <c r="A22">
        <v>22</v>
      </c>
      <c r="C22" s="167"/>
      <c r="D22" s="168"/>
      <c r="E22" s="169"/>
      <c r="F22" s="154"/>
    </row>
    <row r="23" spans="1:6">
      <c r="A23">
        <v>23</v>
      </c>
      <c r="C23" s="161"/>
      <c r="D23" s="162"/>
      <c r="E23" s="163"/>
      <c r="F23" s="170"/>
    </row>
    <row r="24" spans="1:6">
      <c r="A24">
        <v>24</v>
      </c>
      <c r="C24" s="161" t="s">
        <v>419</v>
      </c>
      <c r="D24" s="163"/>
      <c r="E24" s="163"/>
      <c r="F24" s="171"/>
    </row>
    <row r="25" spans="1:6">
      <c r="A25">
        <v>25</v>
      </c>
      <c r="C25" s="172" t="s">
        <v>38</v>
      </c>
      <c r="D25" s="173"/>
      <c r="E25" s="174" t="s">
        <v>93</v>
      </c>
      <c r="F25" s="175"/>
    </row>
    <row r="26" spans="1:6">
      <c r="A26">
        <v>26</v>
      </c>
      <c r="C26" s="176" t="s">
        <v>295</v>
      </c>
      <c r="D26" s="62"/>
      <c r="E26" s="177" t="s">
        <v>93</v>
      </c>
      <c r="F26" s="175"/>
    </row>
    <row r="27" spans="1:6">
      <c r="A27">
        <v>27</v>
      </c>
      <c r="C27" s="178" t="s">
        <v>95</v>
      </c>
      <c r="D27" s="61"/>
      <c r="E27" s="177" t="s">
        <v>93</v>
      </c>
      <c r="F27" s="154">
        <f>Energy!O9</f>
        <v>0</v>
      </c>
    </row>
    <row r="28" spans="1:6">
      <c r="A28">
        <v>28</v>
      </c>
      <c r="C28" s="179" t="s">
        <v>96</v>
      </c>
      <c r="D28" s="61"/>
      <c r="E28" s="177" t="s">
        <v>93</v>
      </c>
      <c r="F28" s="154">
        <f>Energy!O10</f>
        <v>0</v>
      </c>
    </row>
    <row r="29" spans="1:6">
      <c r="A29">
        <v>29</v>
      </c>
      <c r="C29" s="179" t="s">
        <v>39</v>
      </c>
      <c r="D29" s="61"/>
      <c r="E29" s="177" t="s">
        <v>93</v>
      </c>
      <c r="F29" s="154">
        <f>Energy!O14</f>
        <v>0</v>
      </c>
    </row>
    <row r="30" spans="1:6">
      <c r="A30">
        <v>30</v>
      </c>
      <c r="C30" s="179" t="s">
        <v>97</v>
      </c>
      <c r="D30" s="61"/>
      <c r="E30" s="177" t="s">
        <v>93</v>
      </c>
      <c r="F30" s="154">
        <f>Energy!O17</f>
        <v>0</v>
      </c>
    </row>
    <row r="31" spans="1:6">
      <c r="A31">
        <v>31</v>
      </c>
      <c r="C31" s="180" t="s">
        <v>98</v>
      </c>
      <c r="D31" s="61"/>
      <c r="E31" s="177" t="s">
        <v>93</v>
      </c>
      <c r="F31" s="154">
        <f>Energy!O11</f>
        <v>0</v>
      </c>
    </row>
    <row r="32" spans="1:6">
      <c r="A32">
        <v>32</v>
      </c>
      <c r="C32" s="181" t="s">
        <v>99</v>
      </c>
      <c r="D32" s="61"/>
      <c r="E32" s="177" t="s">
        <v>93</v>
      </c>
      <c r="F32" s="154">
        <f>Energy!O12</f>
        <v>0</v>
      </c>
    </row>
    <row r="33" spans="1:12">
      <c r="A33">
        <v>33</v>
      </c>
      <c r="C33" s="180" t="s">
        <v>100</v>
      </c>
      <c r="D33" s="61"/>
      <c r="E33" s="177" t="s">
        <v>93</v>
      </c>
      <c r="F33" s="154">
        <f>Energy!O13</f>
        <v>0</v>
      </c>
    </row>
    <row r="34" spans="1:12">
      <c r="A34">
        <v>34</v>
      </c>
      <c r="C34" s="180" t="s">
        <v>101</v>
      </c>
      <c r="D34" s="61"/>
      <c r="E34" s="177" t="s">
        <v>93</v>
      </c>
      <c r="F34" s="154">
        <f>Energy!O20</f>
        <v>0</v>
      </c>
    </row>
    <row r="35" spans="1:12">
      <c r="A35">
        <v>35</v>
      </c>
      <c r="C35" s="180" t="s">
        <v>301</v>
      </c>
      <c r="D35" s="61"/>
      <c r="E35" s="177" t="s">
        <v>93</v>
      </c>
      <c r="F35" s="154">
        <f>Energy!O21</f>
        <v>0</v>
      </c>
    </row>
    <row r="36" spans="1:12">
      <c r="A36">
        <v>36</v>
      </c>
      <c r="C36" s="182" t="s">
        <v>40</v>
      </c>
      <c r="D36" s="61"/>
      <c r="E36" s="177" t="s">
        <v>93</v>
      </c>
      <c r="F36" s="183"/>
    </row>
    <row r="37" spans="1:12">
      <c r="A37">
        <v>37</v>
      </c>
      <c r="C37" s="180" t="s">
        <v>102</v>
      </c>
      <c r="D37" s="61"/>
      <c r="E37" s="177" t="s">
        <v>93</v>
      </c>
      <c r="F37" s="154">
        <f>Energy!O39</f>
        <v>0</v>
      </c>
    </row>
    <row r="38" spans="1:12">
      <c r="A38">
        <v>38</v>
      </c>
      <c r="C38" s="181" t="s">
        <v>103</v>
      </c>
      <c r="D38" s="61"/>
      <c r="E38" s="177" t="s">
        <v>93</v>
      </c>
      <c r="F38" s="154">
        <f>Energy!O23</f>
        <v>0</v>
      </c>
    </row>
    <row r="39" spans="1:12">
      <c r="A39">
        <v>39</v>
      </c>
      <c r="C39" s="181" t="s">
        <v>420</v>
      </c>
      <c r="D39" s="61"/>
      <c r="E39" s="177" t="s">
        <v>93</v>
      </c>
      <c r="F39" s="154">
        <f>Energy!O24</f>
        <v>0</v>
      </c>
    </row>
    <row r="40" spans="1:12">
      <c r="A40">
        <v>40</v>
      </c>
      <c r="C40" s="180" t="s">
        <v>421</v>
      </c>
      <c r="D40" s="61"/>
      <c r="E40" s="177" t="s">
        <v>93</v>
      </c>
      <c r="F40" s="154">
        <f>Energy!O25</f>
        <v>0</v>
      </c>
    </row>
    <row r="41" spans="1:12">
      <c r="A41">
        <v>41</v>
      </c>
      <c r="C41" s="182" t="s">
        <v>42</v>
      </c>
      <c r="D41" s="61"/>
      <c r="E41" s="177" t="s">
        <v>93</v>
      </c>
      <c r="F41" s="183"/>
    </row>
    <row r="42" spans="1:12">
      <c r="A42">
        <v>42</v>
      </c>
      <c r="C42" s="182" t="s">
        <v>43</v>
      </c>
      <c r="D42" s="61"/>
      <c r="E42" s="177" t="s">
        <v>93</v>
      </c>
      <c r="F42" s="183"/>
    </row>
    <row r="43" spans="1:12">
      <c r="A43">
        <v>43</v>
      </c>
      <c r="C43" s="180" t="s">
        <v>589</v>
      </c>
      <c r="D43" s="61"/>
      <c r="E43" s="177" t="s">
        <v>93</v>
      </c>
      <c r="F43" s="154">
        <f>Energy!M62</f>
        <v>0</v>
      </c>
    </row>
    <row r="44" spans="1:12">
      <c r="A44">
        <v>44</v>
      </c>
      <c r="C44" s="180" t="s">
        <v>422</v>
      </c>
      <c r="D44" s="61"/>
      <c r="E44" s="177" t="s">
        <v>93</v>
      </c>
      <c r="F44" s="154"/>
      <c r="L44" s="933"/>
    </row>
    <row r="45" spans="1:12">
      <c r="A45">
        <v>45</v>
      </c>
      <c r="C45" s="181" t="s">
        <v>423</v>
      </c>
      <c r="D45" s="61"/>
      <c r="E45" s="177" t="s">
        <v>93</v>
      </c>
      <c r="F45" s="154"/>
      <c r="L45"/>
    </row>
    <row r="46" spans="1:12">
      <c r="A46">
        <v>46</v>
      </c>
      <c r="C46" s="180" t="s">
        <v>424</v>
      </c>
      <c r="D46" s="184"/>
      <c r="E46" s="185" t="s">
        <v>93</v>
      </c>
      <c r="F46" s="154">
        <f>Energy!M59</f>
        <v>0</v>
      </c>
    </row>
    <row r="47" spans="1:12">
      <c r="A47">
        <v>47</v>
      </c>
      <c r="C47" s="180" t="s">
        <v>632</v>
      </c>
      <c r="D47" s="184"/>
      <c r="E47" s="185" t="s">
        <v>93</v>
      </c>
      <c r="F47" s="154">
        <f>Energy!M60</f>
        <v>0</v>
      </c>
    </row>
    <row r="48" spans="1:12">
      <c r="A48">
        <v>48</v>
      </c>
      <c r="C48" s="182" t="s">
        <v>44</v>
      </c>
      <c r="D48" s="61"/>
      <c r="E48" s="177" t="s">
        <v>93</v>
      </c>
      <c r="F48" s="183"/>
    </row>
    <row r="49" spans="1:12">
      <c r="A49">
        <v>49</v>
      </c>
      <c r="C49" s="181" t="s">
        <v>689</v>
      </c>
      <c r="D49" s="61"/>
      <c r="E49" s="177" t="s">
        <v>93</v>
      </c>
      <c r="F49" s="154">
        <f>Energy!F63</f>
        <v>0</v>
      </c>
    </row>
    <row r="50" spans="1:12">
      <c r="A50">
        <v>50</v>
      </c>
      <c r="C50" s="181" t="s">
        <v>33</v>
      </c>
      <c r="D50" s="61"/>
      <c r="E50" s="177" t="s">
        <v>93</v>
      </c>
      <c r="F50" s="154"/>
      <c r="L50" s="933"/>
    </row>
    <row r="51" spans="1:12">
      <c r="A51">
        <v>51</v>
      </c>
      <c r="C51" s="181" t="s">
        <v>425</v>
      </c>
      <c r="D51" s="61"/>
      <c r="E51" s="177" t="s">
        <v>93</v>
      </c>
      <c r="F51" s="154">
        <f>Energy!O29</f>
        <v>0</v>
      </c>
    </row>
    <row r="52" spans="1:12">
      <c r="A52">
        <v>52</v>
      </c>
      <c r="C52" s="181" t="s">
        <v>34</v>
      </c>
      <c r="D52" s="61"/>
      <c r="E52" s="177" t="s">
        <v>93</v>
      </c>
      <c r="F52" s="154">
        <f>Energy!O28</f>
        <v>0</v>
      </c>
    </row>
    <row r="53" spans="1:12">
      <c r="A53">
        <v>53</v>
      </c>
      <c r="C53" s="182" t="s">
        <v>296</v>
      </c>
      <c r="D53" s="61"/>
      <c r="E53" s="177" t="s">
        <v>93</v>
      </c>
      <c r="F53" s="183"/>
    </row>
    <row r="54" spans="1:12">
      <c r="A54">
        <v>54</v>
      </c>
      <c r="C54" s="181" t="s">
        <v>104</v>
      </c>
      <c r="D54" s="61"/>
      <c r="E54" s="177" t="s">
        <v>93</v>
      </c>
      <c r="F54" s="154">
        <f>Energy!O33</f>
        <v>0</v>
      </c>
    </row>
    <row r="55" spans="1:12">
      <c r="A55">
        <v>55</v>
      </c>
      <c r="C55" s="181" t="s">
        <v>105</v>
      </c>
      <c r="D55" s="61"/>
      <c r="E55" s="177" t="s">
        <v>93</v>
      </c>
      <c r="F55" s="154">
        <f>Energy!O34</f>
        <v>0</v>
      </c>
    </row>
    <row r="56" spans="1:12">
      <c r="A56">
        <v>56</v>
      </c>
      <c r="C56" s="181" t="s">
        <v>106</v>
      </c>
      <c r="D56" s="61"/>
      <c r="E56" s="177" t="s">
        <v>93</v>
      </c>
      <c r="F56" s="154">
        <f>Energy!O35</f>
        <v>0</v>
      </c>
    </row>
    <row r="57" spans="1:12">
      <c r="A57">
        <v>57</v>
      </c>
      <c r="C57" s="182" t="s">
        <v>426</v>
      </c>
      <c r="D57" s="61"/>
      <c r="E57" s="177" t="s">
        <v>93</v>
      </c>
      <c r="F57" s="183"/>
    </row>
    <row r="58" spans="1:12">
      <c r="A58">
        <v>58</v>
      </c>
      <c r="C58" s="181" t="s">
        <v>35</v>
      </c>
      <c r="D58" s="61"/>
      <c r="E58" s="177" t="s">
        <v>93</v>
      </c>
      <c r="F58" s="154">
        <f>Energy!O37</f>
        <v>0</v>
      </c>
    </row>
    <row r="59" spans="1:12">
      <c r="A59">
        <v>59</v>
      </c>
      <c r="C59" s="181" t="s">
        <v>36</v>
      </c>
      <c r="D59" s="61"/>
      <c r="E59" s="177" t="s">
        <v>93</v>
      </c>
      <c r="F59" s="154">
        <f>Energy!O38</f>
        <v>0</v>
      </c>
    </row>
    <row r="60" spans="1:12">
      <c r="A60">
        <v>60</v>
      </c>
      <c r="C60" s="181" t="s">
        <v>107</v>
      </c>
      <c r="D60" s="61"/>
      <c r="E60" s="177" t="s">
        <v>93</v>
      </c>
      <c r="F60" s="154">
        <f>Energy!O30</f>
        <v>0</v>
      </c>
    </row>
    <row r="61" spans="1:12">
      <c r="A61">
        <v>61</v>
      </c>
      <c r="C61" s="182" t="s">
        <v>297</v>
      </c>
      <c r="D61" s="61"/>
      <c r="E61" s="177" t="s">
        <v>93</v>
      </c>
      <c r="F61" s="183"/>
    </row>
    <row r="62" spans="1:12">
      <c r="A62">
        <v>62</v>
      </c>
      <c r="C62" s="180" t="s">
        <v>108</v>
      </c>
      <c r="D62" s="61"/>
      <c r="E62" s="177" t="s">
        <v>93</v>
      </c>
      <c r="F62" s="154">
        <f>Energy!O42</f>
        <v>0</v>
      </c>
    </row>
    <row r="63" spans="1:12">
      <c r="A63">
        <v>63</v>
      </c>
      <c r="C63" s="180" t="s">
        <v>109</v>
      </c>
      <c r="D63" s="61"/>
      <c r="E63" s="177" t="s">
        <v>93</v>
      </c>
      <c r="F63" s="154">
        <f>Energy!O43</f>
        <v>0</v>
      </c>
    </row>
    <row r="64" spans="1:12">
      <c r="A64">
        <v>64</v>
      </c>
      <c r="C64" s="180" t="s">
        <v>110</v>
      </c>
      <c r="D64" s="61"/>
      <c r="E64" s="177" t="s">
        <v>93</v>
      </c>
      <c r="F64" s="154">
        <f>Energy!O44</f>
        <v>0</v>
      </c>
    </row>
    <row r="65" spans="1:7">
      <c r="A65">
        <v>65</v>
      </c>
      <c r="C65" s="182" t="s">
        <v>298</v>
      </c>
      <c r="D65" s="61"/>
      <c r="E65" s="177" t="s">
        <v>93</v>
      </c>
      <c r="F65" s="183"/>
    </row>
    <row r="66" spans="1:7">
      <c r="A66">
        <v>66</v>
      </c>
      <c r="C66" s="180" t="s">
        <v>111</v>
      </c>
      <c r="D66" s="61"/>
      <c r="E66" s="177" t="s">
        <v>93</v>
      </c>
      <c r="F66" s="154">
        <f>Energy!O47</f>
        <v>0</v>
      </c>
    </row>
    <row r="67" spans="1:7">
      <c r="A67">
        <v>67</v>
      </c>
      <c r="C67" s="180" t="s">
        <v>112</v>
      </c>
      <c r="D67" s="61"/>
      <c r="E67" s="177" t="s">
        <v>93</v>
      </c>
      <c r="F67" s="154">
        <f>Energy!O48</f>
        <v>0</v>
      </c>
    </row>
    <row r="68" spans="1:7">
      <c r="A68">
        <v>68</v>
      </c>
      <c r="C68" s="180" t="s">
        <v>37</v>
      </c>
      <c r="D68" s="61"/>
      <c r="E68" s="177" t="s">
        <v>93</v>
      </c>
      <c r="F68" s="154">
        <f>Energy!O49</f>
        <v>0</v>
      </c>
    </row>
    <row r="69" spans="1:7">
      <c r="A69">
        <v>69</v>
      </c>
      <c r="C69" s="180" t="s">
        <v>113</v>
      </c>
      <c r="D69" s="61"/>
      <c r="E69" s="177" t="s">
        <v>93</v>
      </c>
      <c r="F69" s="154">
        <f>Energy!O51</f>
        <v>0</v>
      </c>
    </row>
    <row r="70" spans="1:7" ht="15" thickBot="1">
      <c r="A70">
        <v>70</v>
      </c>
      <c r="C70" s="186" t="s">
        <v>114</v>
      </c>
      <c r="D70" s="187"/>
      <c r="E70" s="188" t="s">
        <v>93</v>
      </c>
      <c r="F70" s="154">
        <f>Energy!O52</f>
        <v>0</v>
      </c>
      <c r="G70" s="189"/>
    </row>
    <row r="71" spans="1:7">
      <c r="A71">
        <v>71</v>
      </c>
      <c r="C71" s="190" t="s">
        <v>427</v>
      </c>
      <c r="D71" s="190"/>
      <c r="E71" s="177" t="s">
        <v>93</v>
      </c>
      <c r="F71" s="154">
        <f>Energy!F62</f>
        <v>0</v>
      </c>
      <c r="G71" s="191"/>
    </row>
    <row r="72" spans="1:7" ht="15" thickBot="1">
      <c r="A72">
        <v>72</v>
      </c>
      <c r="C72" s="190" t="s">
        <v>428</v>
      </c>
      <c r="D72" s="190"/>
      <c r="E72" s="188" t="s">
        <v>93</v>
      </c>
      <c r="F72" s="154">
        <f>Energy!I62</f>
        <v>0</v>
      </c>
      <c r="G72" s="191"/>
    </row>
    <row r="73" spans="1:7">
      <c r="A73">
        <v>73</v>
      </c>
      <c r="C73" s="190" t="s">
        <v>429</v>
      </c>
      <c r="D73" s="190"/>
      <c r="E73" s="177" t="s">
        <v>93</v>
      </c>
      <c r="F73" s="154">
        <f>Energy!K62</f>
        <v>0</v>
      </c>
      <c r="G73" s="191"/>
    </row>
    <row r="74" spans="1:7">
      <c r="A74">
        <v>74</v>
      </c>
      <c r="C74" s="165"/>
      <c r="D74" s="152"/>
      <c r="E74" s="177"/>
      <c r="F74" s="192"/>
    </row>
    <row r="75" spans="1:7">
      <c r="A75">
        <v>75</v>
      </c>
      <c r="C75" s="193" t="s">
        <v>430</v>
      </c>
      <c r="D75" s="193"/>
      <c r="E75" s="177"/>
      <c r="F75" s="192"/>
    </row>
    <row r="76" spans="1:7">
      <c r="A76">
        <v>76</v>
      </c>
      <c r="C76" s="172" t="s">
        <v>431</v>
      </c>
      <c r="D76" s="194"/>
      <c r="E76" s="174" t="s">
        <v>432</v>
      </c>
      <c r="F76" s="175"/>
    </row>
    <row r="77" spans="1:7">
      <c r="A77">
        <v>77</v>
      </c>
      <c r="C77" s="155" t="s">
        <v>295</v>
      </c>
      <c r="D77" s="62"/>
      <c r="E77" s="177" t="s">
        <v>432</v>
      </c>
      <c r="F77" s="195"/>
    </row>
    <row r="78" spans="1:7">
      <c r="A78">
        <v>78</v>
      </c>
      <c r="C78" s="196" t="s">
        <v>95</v>
      </c>
      <c r="D78" s="61"/>
      <c r="E78" s="177" t="s">
        <v>432</v>
      </c>
      <c r="F78" s="154">
        <f>Energy!F9</f>
        <v>0</v>
      </c>
    </row>
    <row r="79" spans="1:7">
      <c r="A79">
        <v>79</v>
      </c>
      <c r="C79" s="155" t="s">
        <v>96</v>
      </c>
      <c r="D79" s="61"/>
      <c r="E79" s="177" t="s">
        <v>432</v>
      </c>
      <c r="F79" s="154">
        <f>Energy!F10</f>
        <v>0</v>
      </c>
    </row>
    <row r="80" spans="1:7">
      <c r="A80">
        <v>80</v>
      </c>
      <c r="C80" s="155" t="s">
        <v>39</v>
      </c>
      <c r="D80" s="61"/>
      <c r="E80" s="177" t="s">
        <v>432</v>
      </c>
      <c r="F80" s="154">
        <f>Energy!F14</f>
        <v>0</v>
      </c>
    </row>
    <row r="81" spans="1:12">
      <c r="A81">
        <v>81</v>
      </c>
      <c r="C81" s="155" t="s">
        <v>97</v>
      </c>
      <c r="D81" s="61"/>
      <c r="E81" s="177" t="s">
        <v>432</v>
      </c>
      <c r="F81" s="154">
        <f>Energy!F17</f>
        <v>0</v>
      </c>
      <c r="H81" s="197"/>
    </row>
    <row r="82" spans="1:12">
      <c r="A82">
        <v>82</v>
      </c>
      <c r="C82" s="155" t="s">
        <v>98</v>
      </c>
      <c r="D82" s="61"/>
      <c r="E82" s="177" t="s">
        <v>432</v>
      </c>
      <c r="F82" s="154">
        <f>Energy!F11</f>
        <v>0</v>
      </c>
    </row>
    <row r="83" spans="1:12">
      <c r="A83">
        <v>83</v>
      </c>
      <c r="C83" s="166" t="s">
        <v>99</v>
      </c>
      <c r="D83" s="61"/>
      <c r="E83" s="177" t="s">
        <v>432</v>
      </c>
      <c r="F83" s="154">
        <f>Energy!F12</f>
        <v>0</v>
      </c>
    </row>
    <row r="84" spans="1:12">
      <c r="A84">
        <v>84</v>
      </c>
      <c r="C84" s="155" t="s">
        <v>100</v>
      </c>
      <c r="D84" s="61"/>
      <c r="E84" s="177" t="s">
        <v>432</v>
      </c>
      <c r="F84" s="154">
        <f>Energy!F13</f>
        <v>0</v>
      </c>
    </row>
    <row r="85" spans="1:12">
      <c r="A85">
        <v>85</v>
      </c>
      <c r="C85" s="155" t="s">
        <v>101</v>
      </c>
      <c r="D85" s="61"/>
      <c r="E85" s="177" t="s">
        <v>432</v>
      </c>
      <c r="F85" s="154">
        <f>Energy!F20</f>
        <v>0</v>
      </c>
    </row>
    <row r="86" spans="1:12">
      <c r="A86">
        <v>86</v>
      </c>
      <c r="C86" s="155" t="s">
        <v>301</v>
      </c>
      <c r="D86" s="61"/>
      <c r="E86" s="177" t="s">
        <v>432</v>
      </c>
      <c r="F86" s="154">
        <f>Energy!F21</f>
        <v>0</v>
      </c>
    </row>
    <row r="87" spans="1:12">
      <c r="A87">
        <v>87</v>
      </c>
      <c r="C87" s="155" t="s">
        <v>40</v>
      </c>
      <c r="D87" s="61"/>
      <c r="E87" s="177" t="s">
        <v>432</v>
      </c>
      <c r="F87" s="195"/>
    </row>
    <row r="88" spans="1:12">
      <c r="A88">
        <v>88</v>
      </c>
      <c r="C88" s="180" t="s">
        <v>632</v>
      </c>
      <c r="D88" s="61"/>
      <c r="E88" s="177"/>
      <c r="F88" s="195"/>
    </row>
    <row r="89" spans="1:12">
      <c r="A89">
        <v>89</v>
      </c>
      <c r="C89" s="166" t="s">
        <v>103</v>
      </c>
      <c r="D89" s="61"/>
      <c r="E89" s="177" t="s">
        <v>432</v>
      </c>
      <c r="F89" s="154">
        <f>Energy!F23</f>
        <v>0</v>
      </c>
    </row>
    <row r="90" spans="1:12">
      <c r="A90">
        <v>90</v>
      </c>
      <c r="C90" s="166" t="s">
        <v>420</v>
      </c>
      <c r="D90" s="61"/>
      <c r="E90" s="177" t="s">
        <v>432</v>
      </c>
      <c r="F90" s="154">
        <f>Energy!F24</f>
        <v>0</v>
      </c>
    </row>
    <row r="91" spans="1:12">
      <c r="A91">
        <v>91</v>
      </c>
      <c r="C91" s="166" t="s">
        <v>421</v>
      </c>
      <c r="D91" s="61"/>
      <c r="E91" s="177" t="s">
        <v>432</v>
      </c>
      <c r="F91" s="154">
        <f>Energy!F25</f>
        <v>0</v>
      </c>
    </row>
    <row r="92" spans="1:12">
      <c r="A92">
        <v>92</v>
      </c>
      <c r="C92" s="155" t="s">
        <v>42</v>
      </c>
      <c r="D92" s="61"/>
      <c r="E92" s="177" t="s">
        <v>432</v>
      </c>
      <c r="F92" s="183"/>
    </row>
    <row r="93" spans="1:12">
      <c r="A93">
        <v>93</v>
      </c>
      <c r="C93" s="155" t="s">
        <v>43</v>
      </c>
      <c r="D93" s="61"/>
      <c r="E93" s="177" t="s">
        <v>432</v>
      </c>
      <c r="F93" s="183"/>
    </row>
    <row r="94" spans="1:12">
      <c r="A94">
        <v>94</v>
      </c>
      <c r="C94" s="155" t="s">
        <v>600</v>
      </c>
      <c r="D94" s="61"/>
      <c r="E94" s="177" t="s">
        <v>432</v>
      </c>
      <c r="F94" s="154">
        <f>Energy!M71</f>
        <v>0</v>
      </c>
    </row>
    <row r="95" spans="1:12">
      <c r="A95">
        <v>95</v>
      </c>
      <c r="C95" s="166" t="s">
        <v>433</v>
      </c>
      <c r="D95" s="61"/>
      <c r="E95" s="177" t="s">
        <v>432</v>
      </c>
      <c r="F95" s="154"/>
      <c r="L95" s="933"/>
    </row>
    <row r="96" spans="1:12">
      <c r="A96">
        <v>96</v>
      </c>
      <c r="C96" s="166" t="s">
        <v>423</v>
      </c>
      <c r="D96" s="61"/>
      <c r="E96" s="177" t="s">
        <v>432</v>
      </c>
      <c r="F96" s="154">
        <f>Energy!G71</f>
        <v>0</v>
      </c>
    </row>
    <row r="97" spans="1:12">
      <c r="A97">
        <v>97</v>
      </c>
      <c r="C97" s="198" t="s">
        <v>424</v>
      </c>
      <c r="D97" s="184"/>
      <c r="E97" s="185" t="s">
        <v>432</v>
      </c>
      <c r="F97" s="154">
        <f>Energy!M68</f>
        <v>0</v>
      </c>
    </row>
    <row r="98" spans="1:12">
      <c r="A98">
        <v>98</v>
      </c>
      <c r="C98" s="198" t="s">
        <v>632</v>
      </c>
      <c r="D98" s="184"/>
      <c r="E98" s="185" t="s">
        <v>432</v>
      </c>
      <c r="F98" s="154">
        <f>Energy!M69</f>
        <v>0</v>
      </c>
    </row>
    <row r="99" spans="1:12">
      <c r="A99">
        <v>99</v>
      </c>
      <c r="C99" s="155" t="s">
        <v>44</v>
      </c>
      <c r="D99" s="61"/>
      <c r="E99" s="177" t="s">
        <v>432</v>
      </c>
      <c r="F99" s="195"/>
      <c r="L99" s="933"/>
    </row>
    <row r="100" spans="1:12">
      <c r="A100">
        <v>100</v>
      </c>
      <c r="C100" s="166" t="s">
        <v>690</v>
      </c>
      <c r="D100" s="61"/>
      <c r="E100" s="177" t="s">
        <v>432</v>
      </c>
      <c r="F100" s="154">
        <f>Energy!F72</f>
        <v>0</v>
      </c>
    </row>
    <row r="101" spans="1:12">
      <c r="A101">
        <v>101</v>
      </c>
      <c r="C101" s="166" t="s">
        <v>33</v>
      </c>
      <c r="D101" s="61"/>
      <c r="E101" s="177" t="s">
        <v>432</v>
      </c>
      <c r="F101" s="154"/>
    </row>
    <row r="102" spans="1:12">
      <c r="A102">
        <v>102</v>
      </c>
      <c r="C102" s="166" t="s">
        <v>425</v>
      </c>
      <c r="D102" s="61"/>
      <c r="E102" s="177" t="s">
        <v>432</v>
      </c>
      <c r="F102" s="154">
        <f>Energy!F29</f>
        <v>0</v>
      </c>
    </row>
    <row r="103" spans="1:12">
      <c r="A103">
        <v>103</v>
      </c>
      <c r="C103" s="166" t="s">
        <v>34</v>
      </c>
      <c r="D103" s="61"/>
      <c r="E103" s="177" t="s">
        <v>432</v>
      </c>
      <c r="F103" s="154">
        <f>Energy!F28</f>
        <v>0</v>
      </c>
    </row>
    <row r="104" spans="1:12">
      <c r="A104">
        <v>104</v>
      </c>
      <c r="C104" s="155" t="s">
        <v>296</v>
      </c>
      <c r="D104" s="61"/>
      <c r="E104" s="177" t="s">
        <v>432</v>
      </c>
      <c r="F104" s="199"/>
    </row>
    <row r="105" spans="1:12">
      <c r="A105">
        <v>105</v>
      </c>
      <c r="C105" s="166" t="s">
        <v>104</v>
      </c>
      <c r="D105" s="61"/>
      <c r="E105" s="177" t="s">
        <v>432</v>
      </c>
      <c r="F105" s="154">
        <f>Energy!F33</f>
        <v>0</v>
      </c>
    </row>
    <row r="106" spans="1:12">
      <c r="A106">
        <v>106</v>
      </c>
      <c r="C106" s="166" t="s">
        <v>105</v>
      </c>
      <c r="D106" s="61"/>
      <c r="E106" s="177" t="s">
        <v>432</v>
      </c>
      <c r="F106" s="154">
        <f>Energy!F34</f>
        <v>0</v>
      </c>
    </row>
    <row r="107" spans="1:12">
      <c r="A107">
        <v>107</v>
      </c>
      <c r="C107" s="166" t="s">
        <v>106</v>
      </c>
      <c r="D107" s="61"/>
      <c r="E107" s="177" t="s">
        <v>432</v>
      </c>
      <c r="F107" s="154">
        <f>Energy!F35</f>
        <v>0</v>
      </c>
    </row>
    <row r="108" spans="1:12">
      <c r="A108">
        <v>108</v>
      </c>
      <c r="C108" s="155" t="s">
        <v>426</v>
      </c>
      <c r="D108" s="61"/>
      <c r="E108" s="177" t="s">
        <v>432</v>
      </c>
      <c r="F108" s="195"/>
    </row>
    <row r="109" spans="1:12">
      <c r="A109">
        <v>109</v>
      </c>
      <c r="C109" s="166" t="s">
        <v>35</v>
      </c>
      <c r="D109" s="61"/>
      <c r="E109" s="177" t="s">
        <v>432</v>
      </c>
      <c r="F109" s="154">
        <f>Energy!F37</f>
        <v>0</v>
      </c>
    </row>
    <row r="110" spans="1:12">
      <c r="A110">
        <v>110</v>
      </c>
      <c r="C110" s="166" t="s">
        <v>36</v>
      </c>
      <c r="D110" s="61"/>
      <c r="E110" s="177" t="s">
        <v>432</v>
      </c>
      <c r="F110" s="154">
        <f>Energy!F38</f>
        <v>0</v>
      </c>
    </row>
    <row r="111" spans="1:12">
      <c r="A111">
        <v>111</v>
      </c>
      <c r="C111" s="166" t="s">
        <v>107</v>
      </c>
      <c r="D111" s="61"/>
      <c r="E111" s="177" t="s">
        <v>432</v>
      </c>
      <c r="F111" s="154">
        <f>Energy!F30</f>
        <v>0</v>
      </c>
    </row>
    <row r="112" spans="1:12">
      <c r="A112">
        <v>112</v>
      </c>
      <c r="C112" s="155" t="s">
        <v>297</v>
      </c>
      <c r="D112" s="61"/>
      <c r="E112" s="177" t="s">
        <v>432</v>
      </c>
      <c r="F112" s="195"/>
    </row>
    <row r="113" spans="1:12">
      <c r="A113">
        <v>113</v>
      </c>
      <c r="C113" s="166" t="s">
        <v>108</v>
      </c>
      <c r="D113" s="61"/>
      <c r="E113" s="177" t="s">
        <v>432</v>
      </c>
      <c r="F113" s="154">
        <f>Energy!F42</f>
        <v>0</v>
      </c>
    </row>
    <row r="114" spans="1:12">
      <c r="A114">
        <v>114</v>
      </c>
      <c r="C114" s="166" t="s">
        <v>109</v>
      </c>
      <c r="D114" s="61"/>
      <c r="E114" s="177" t="s">
        <v>432</v>
      </c>
      <c r="F114" s="154">
        <f>Energy!F43</f>
        <v>0</v>
      </c>
    </row>
    <row r="115" spans="1:12">
      <c r="A115">
        <v>115</v>
      </c>
      <c r="C115" s="155" t="s">
        <v>110</v>
      </c>
      <c r="D115" s="61"/>
      <c r="E115" s="177" t="s">
        <v>432</v>
      </c>
      <c r="F115" s="154">
        <f>Energy!F44</f>
        <v>0</v>
      </c>
    </row>
    <row r="116" spans="1:12">
      <c r="A116">
        <v>116</v>
      </c>
      <c r="C116" s="155" t="s">
        <v>298</v>
      </c>
      <c r="D116" s="61"/>
      <c r="E116" s="177" t="s">
        <v>432</v>
      </c>
      <c r="F116" s="195"/>
    </row>
    <row r="117" spans="1:12">
      <c r="A117">
        <v>117</v>
      </c>
      <c r="C117" s="155" t="s">
        <v>111</v>
      </c>
      <c r="D117" s="61"/>
      <c r="E117" s="177" t="s">
        <v>432</v>
      </c>
      <c r="F117" s="154">
        <f>Energy!F47</f>
        <v>0</v>
      </c>
    </row>
    <row r="118" spans="1:12">
      <c r="A118">
        <v>118</v>
      </c>
      <c r="C118" s="155" t="s">
        <v>112</v>
      </c>
      <c r="D118" s="61"/>
      <c r="E118" s="177" t="s">
        <v>432</v>
      </c>
      <c r="F118" s="154">
        <f>Energy!F48</f>
        <v>0</v>
      </c>
    </row>
    <row r="119" spans="1:12">
      <c r="A119">
        <v>119</v>
      </c>
      <c r="C119" s="180" t="s">
        <v>37</v>
      </c>
      <c r="D119" s="61"/>
      <c r="E119" s="177"/>
      <c r="F119" s="154">
        <f>Energy!F49</f>
        <v>0</v>
      </c>
    </row>
    <row r="120" spans="1:12">
      <c r="A120">
        <v>120</v>
      </c>
      <c r="C120" s="155" t="s">
        <v>113</v>
      </c>
      <c r="D120" s="61"/>
      <c r="E120" s="177" t="s">
        <v>432</v>
      </c>
      <c r="F120" s="154">
        <f>Energy!F51</f>
        <v>0</v>
      </c>
    </row>
    <row r="121" spans="1:12" ht="15" thickBot="1">
      <c r="A121">
        <v>121</v>
      </c>
      <c r="C121" s="200" t="s">
        <v>114</v>
      </c>
      <c r="D121" s="187"/>
      <c r="E121" s="188" t="s">
        <v>432</v>
      </c>
      <c r="F121" s="154">
        <f>Energy!F52</f>
        <v>0</v>
      </c>
      <c r="G121" s="189"/>
    </row>
    <row r="122" spans="1:12">
      <c r="A122">
        <v>122</v>
      </c>
      <c r="C122" s="190" t="s">
        <v>427</v>
      </c>
      <c r="D122" s="190"/>
      <c r="E122" s="177" t="s">
        <v>432</v>
      </c>
      <c r="F122" s="154">
        <f>Energy!F71</f>
        <v>0</v>
      </c>
      <c r="G122" s="191"/>
    </row>
    <row r="123" spans="1:12">
      <c r="A123">
        <v>123</v>
      </c>
      <c r="C123" s="190" t="s">
        <v>428</v>
      </c>
      <c r="D123" s="190"/>
      <c r="E123" s="177" t="s">
        <v>432</v>
      </c>
      <c r="F123" s="154">
        <f>Energy!I71</f>
        <v>0</v>
      </c>
      <c r="G123" s="191"/>
    </row>
    <row r="124" spans="1:12" ht="15" thickBot="1">
      <c r="A124">
        <v>124</v>
      </c>
      <c r="C124" s="190" t="s">
        <v>429</v>
      </c>
      <c r="D124" s="190"/>
      <c r="E124" s="188" t="s">
        <v>432</v>
      </c>
      <c r="F124" s="154">
        <f>Energy!K71</f>
        <v>0</v>
      </c>
      <c r="G124" s="191"/>
    </row>
    <row r="125" spans="1:12">
      <c r="A125">
        <v>125</v>
      </c>
      <c r="C125" s="162"/>
      <c r="D125" s="194"/>
      <c r="E125" s="177"/>
      <c r="F125" s="192"/>
    </row>
    <row r="126" spans="1:12">
      <c r="A126">
        <v>126</v>
      </c>
      <c r="C126" s="201" t="s">
        <v>434</v>
      </c>
      <c r="D126" s="194"/>
      <c r="E126" s="174"/>
      <c r="F126" s="202"/>
    </row>
    <row r="127" spans="1:12">
      <c r="A127">
        <v>127</v>
      </c>
      <c r="C127" s="203" t="s">
        <v>435</v>
      </c>
      <c r="D127" s="194"/>
      <c r="E127" s="204" t="s">
        <v>46</v>
      </c>
      <c r="F127" s="205"/>
      <c r="L127" s="933"/>
    </row>
    <row r="128" spans="1:12">
      <c r="A128">
        <v>128</v>
      </c>
      <c r="C128" s="162"/>
      <c r="D128" s="193"/>
      <c r="E128" s="177"/>
      <c r="F128" s="192"/>
    </row>
    <row r="129" spans="1:6">
      <c r="A129">
        <v>129</v>
      </c>
      <c r="C129" s="201" t="s">
        <v>436</v>
      </c>
      <c r="D129" s="194"/>
      <c r="E129" s="174"/>
      <c r="F129" s="202"/>
    </row>
    <row r="130" spans="1:6">
      <c r="A130">
        <v>130</v>
      </c>
      <c r="C130" s="155" t="s">
        <v>111</v>
      </c>
      <c r="D130" s="62"/>
      <c r="E130" s="156" t="s">
        <v>116</v>
      </c>
      <c r="F130" s="206">
        <f>'Area data'!E25</f>
        <v>0</v>
      </c>
    </row>
    <row r="131" spans="1:6">
      <c r="A131">
        <v>131</v>
      </c>
      <c r="C131" s="155" t="s">
        <v>112</v>
      </c>
      <c r="D131" s="62"/>
      <c r="E131" s="156" t="s">
        <v>116</v>
      </c>
      <c r="F131" s="206">
        <f>'Area data'!E26</f>
        <v>0</v>
      </c>
    </row>
    <row r="132" spans="1:6">
      <c r="A132">
        <v>132</v>
      </c>
      <c r="C132" s="155" t="s">
        <v>113</v>
      </c>
      <c r="D132" s="62"/>
      <c r="E132" s="156" t="s">
        <v>116</v>
      </c>
      <c r="F132" s="206">
        <f>'Area data'!E27</f>
        <v>0</v>
      </c>
    </row>
    <row r="133" spans="1:6">
      <c r="A133">
        <v>133</v>
      </c>
      <c r="C133" s="158" t="s">
        <v>114</v>
      </c>
      <c r="D133" s="193"/>
      <c r="E133" s="169" t="s">
        <v>116</v>
      </c>
      <c r="F133" s="206">
        <f>'Area data'!E28</f>
        <v>0</v>
      </c>
    </row>
    <row r="134" spans="1:6">
      <c r="A134">
        <v>134</v>
      </c>
      <c r="C134" s="161"/>
      <c r="D134" s="168"/>
      <c r="E134" s="163"/>
      <c r="F134" s="170"/>
    </row>
    <row r="135" spans="1:6">
      <c r="A135">
        <v>135</v>
      </c>
      <c r="C135" s="201" t="s">
        <v>437</v>
      </c>
      <c r="D135" s="194"/>
      <c r="E135" s="174"/>
      <c r="F135" s="202"/>
    </row>
    <row r="136" spans="1:6">
      <c r="A136">
        <v>136</v>
      </c>
      <c r="C136" s="151" t="s">
        <v>104</v>
      </c>
      <c r="D136" s="165"/>
      <c r="E136" s="153" t="s">
        <v>438</v>
      </c>
      <c r="F136" s="207">
        <f>'Area data'!E56</f>
        <v>0</v>
      </c>
    </row>
    <row r="137" spans="1:6">
      <c r="A137">
        <v>137</v>
      </c>
      <c r="C137" s="155" t="s">
        <v>105</v>
      </c>
      <c r="D137" s="62"/>
      <c r="E137" s="156" t="s">
        <v>438</v>
      </c>
      <c r="F137" s="207">
        <f>'Area data'!E57</f>
        <v>0</v>
      </c>
    </row>
    <row r="138" spans="1:6">
      <c r="A138">
        <v>138</v>
      </c>
      <c r="C138" s="155" t="s">
        <v>106</v>
      </c>
      <c r="D138" s="62"/>
      <c r="E138" s="156" t="s">
        <v>438</v>
      </c>
      <c r="F138" s="207">
        <f>'Area data'!E58</f>
        <v>0</v>
      </c>
    </row>
    <row r="139" spans="1:6">
      <c r="A139">
        <v>139</v>
      </c>
      <c r="C139" s="155" t="s">
        <v>342</v>
      </c>
      <c r="D139" s="62"/>
      <c r="E139" s="156" t="s">
        <v>438</v>
      </c>
      <c r="F139" s="207">
        <f>'Area data'!E59</f>
        <v>0</v>
      </c>
    </row>
    <row r="140" spans="1:6">
      <c r="A140">
        <v>140</v>
      </c>
      <c r="C140" s="155" t="s">
        <v>110</v>
      </c>
      <c r="D140" s="62"/>
      <c r="E140" s="156" t="s">
        <v>438</v>
      </c>
      <c r="F140" s="207">
        <f>'Area data'!E60</f>
        <v>0</v>
      </c>
    </row>
    <row r="141" spans="1:6">
      <c r="A141">
        <v>141</v>
      </c>
      <c r="C141" s="158" t="s">
        <v>439</v>
      </c>
      <c r="D141" s="193"/>
      <c r="E141" s="169" t="s">
        <v>440</v>
      </c>
      <c r="F141" s="207">
        <f>'Area data'!E61</f>
        <v>0</v>
      </c>
    </row>
    <row r="142" spans="1:6">
      <c r="A142">
        <v>142</v>
      </c>
      <c r="C142" s="161"/>
      <c r="D142" s="162"/>
      <c r="E142" s="163"/>
      <c r="F142" s="170"/>
    </row>
    <row r="143" spans="1:6">
      <c r="A143">
        <v>143</v>
      </c>
      <c r="C143" s="147" t="s">
        <v>82</v>
      </c>
      <c r="D143" s="193"/>
      <c r="E143" s="160"/>
      <c r="F143" s="171"/>
    </row>
    <row r="144" spans="1:6">
      <c r="A144">
        <v>144</v>
      </c>
      <c r="C144" s="208" t="s">
        <v>83</v>
      </c>
      <c r="D144" s="209"/>
      <c r="E144" s="210">
        <v>1</v>
      </c>
      <c r="F144" s="211"/>
    </row>
    <row r="145" spans="1:12">
      <c r="A145">
        <v>145</v>
      </c>
      <c r="C145" s="212" t="s">
        <v>206</v>
      </c>
      <c r="D145" s="194"/>
      <c r="E145" s="160" t="s">
        <v>282</v>
      </c>
      <c r="F145" s="213"/>
    </row>
    <row r="146" spans="1:12">
      <c r="A146">
        <v>146</v>
      </c>
      <c r="C146" s="166" t="s">
        <v>57</v>
      </c>
      <c r="D146" s="62"/>
      <c r="E146" s="156" t="s">
        <v>282</v>
      </c>
      <c r="F146" s="214">
        <f>'Final Demand'!C13</f>
        <v>0</v>
      </c>
    </row>
    <row r="147" spans="1:12">
      <c r="A147">
        <v>147</v>
      </c>
      <c r="C147" s="166" t="s">
        <v>101</v>
      </c>
      <c r="D147" s="162"/>
      <c r="E147" s="156" t="s">
        <v>282</v>
      </c>
      <c r="F147" s="214">
        <f>'Final Demand'!C9</f>
        <v>0</v>
      </c>
      <c r="L147"/>
    </row>
    <row r="148" spans="1:12">
      <c r="A148">
        <v>148</v>
      </c>
      <c r="C148" s="166" t="s">
        <v>49</v>
      </c>
      <c r="D148" s="162"/>
      <c r="E148" s="156" t="s">
        <v>282</v>
      </c>
      <c r="F148" s="214"/>
      <c r="L148"/>
    </row>
    <row r="149" spans="1:12">
      <c r="A149">
        <v>149</v>
      </c>
      <c r="C149" s="166" t="s">
        <v>50</v>
      </c>
      <c r="D149" s="162"/>
      <c r="E149" s="156" t="s">
        <v>282</v>
      </c>
      <c r="F149" s="214">
        <f>'Final Demand'!C10</f>
        <v>0</v>
      </c>
      <c r="L149"/>
    </row>
    <row r="150" spans="1:12">
      <c r="A150">
        <v>150</v>
      </c>
      <c r="C150" s="166" t="s">
        <v>61</v>
      </c>
      <c r="D150" s="162"/>
      <c r="E150" s="156" t="s">
        <v>282</v>
      </c>
      <c r="F150" s="214"/>
      <c r="L150"/>
    </row>
    <row r="151" spans="1:12">
      <c r="A151">
        <v>151</v>
      </c>
      <c r="C151" s="166" t="s">
        <v>51</v>
      </c>
      <c r="D151" s="162"/>
      <c r="E151" s="156" t="s">
        <v>282</v>
      </c>
      <c r="F151" s="214">
        <f>'Final Demand'!C7</f>
        <v>0</v>
      </c>
      <c r="L151"/>
    </row>
    <row r="152" spans="1:12">
      <c r="A152">
        <v>152</v>
      </c>
      <c r="C152" s="166" t="s">
        <v>52</v>
      </c>
      <c r="D152" s="62"/>
      <c r="E152" s="156" t="s">
        <v>282</v>
      </c>
      <c r="F152" s="214">
        <f>'Final Demand'!C12</f>
        <v>0</v>
      </c>
      <c r="L152"/>
    </row>
    <row r="153" spans="1:12">
      <c r="A153">
        <v>153</v>
      </c>
      <c r="C153" s="166" t="s">
        <v>53</v>
      </c>
      <c r="D153" s="62"/>
      <c r="E153" s="156" t="s">
        <v>282</v>
      </c>
      <c r="F153" s="214">
        <f>'Final Demand'!C11</f>
        <v>0</v>
      </c>
    </row>
    <row r="154" spans="1:12">
      <c r="A154">
        <v>154</v>
      </c>
      <c r="C154" s="166" t="s">
        <v>54</v>
      </c>
      <c r="D154" s="62"/>
      <c r="E154" s="156" t="s">
        <v>282</v>
      </c>
      <c r="F154" s="214">
        <f>'Final Demand'!C15</f>
        <v>0</v>
      </c>
    </row>
    <row r="155" spans="1:12">
      <c r="A155">
        <v>155</v>
      </c>
      <c r="C155" s="167" t="s">
        <v>261</v>
      </c>
      <c r="D155" s="168"/>
      <c r="E155" s="169" t="s">
        <v>282</v>
      </c>
      <c r="F155" s="214">
        <f>'Final Demand'!C14</f>
        <v>0</v>
      </c>
    </row>
    <row r="156" spans="1:12">
      <c r="A156">
        <v>156</v>
      </c>
      <c r="C156" s="212" t="s">
        <v>441</v>
      </c>
      <c r="D156" s="194"/>
      <c r="E156" s="160" t="s">
        <v>282</v>
      </c>
      <c r="F156" s="213"/>
    </row>
    <row r="157" spans="1:12">
      <c r="A157">
        <v>157</v>
      </c>
      <c r="C157" s="166" t="s">
        <v>57</v>
      </c>
      <c r="D157" s="62"/>
      <c r="E157" s="156" t="s">
        <v>282</v>
      </c>
      <c r="F157" s="214">
        <f>'Final Demand'!F48</f>
        <v>0</v>
      </c>
    </row>
    <row r="158" spans="1:12">
      <c r="A158">
        <v>158</v>
      </c>
      <c r="C158" s="166" t="s">
        <v>101</v>
      </c>
      <c r="D158" s="162"/>
      <c r="E158" s="156" t="s">
        <v>282</v>
      </c>
      <c r="F158" s="214">
        <f>'Final Demand'!F44</f>
        <v>0</v>
      </c>
    </row>
    <row r="159" spans="1:12">
      <c r="A159">
        <v>159</v>
      </c>
      <c r="C159" s="166" t="s">
        <v>49</v>
      </c>
      <c r="D159" s="162"/>
      <c r="E159" s="156" t="s">
        <v>282</v>
      </c>
      <c r="F159" s="214"/>
    </row>
    <row r="160" spans="1:12">
      <c r="A160">
        <v>160</v>
      </c>
      <c r="C160" s="166" t="s">
        <v>50</v>
      </c>
      <c r="D160" s="162"/>
      <c r="E160" s="156" t="s">
        <v>282</v>
      </c>
      <c r="F160" s="214">
        <f>'Final Demand'!F45</f>
        <v>0</v>
      </c>
    </row>
    <row r="161" spans="1:6">
      <c r="A161">
        <v>161</v>
      </c>
      <c r="C161" s="166" t="s">
        <v>61</v>
      </c>
      <c r="D161" s="162"/>
      <c r="E161" s="156" t="s">
        <v>282</v>
      </c>
      <c r="F161" s="214"/>
    </row>
    <row r="162" spans="1:6">
      <c r="A162">
        <v>162</v>
      </c>
      <c r="C162" s="166" t="s">
        <v>51</v>
      </c>
      <c r="D162" s="162"/>
      <c r="E162" s="156" t="s">
        <v>282</v>
      </c>
      <c r="F162" s="214">
        <f>'Final Demand'!F42</f>
        <v>0</v>
      </c>
    </row>
    <row r="163" spans="1:6">
      <c r="A163">
        <v>163</v>
      </c>
      <c r="C163" s="166" t="s">
        <v>52</v>
      </c>
      <c r="D163" s="62"/>
      <c r="E163" s="156" t="s">
        <v>282</v>
      </c>
      <c r="F163" s="214">
        <f>'Final Demand'!F47</f>
        <v>0</v>
      </c>
    </row>
    <row r="164" spans="1:6">
      <c r="A164">
        <v>164</v>
      </c>
      <c r="C164" s="166" t="s">
        <v>53</v>
      </c>
      <c r="D164" s="62"/>
      <c r="E164" s="156" t="s">
        <v>282</v>
      </c>
      <c r="F164" s="214">
        <f>'Final Demand'!F46</f>
        <v>0</v>
      </c>
    </row>
    <row r="165" spans="1:6">
      <c r="A165">
        <v>165</v>
      </c>
      <c r="C165" s="166" t="s">
        <v>54</v>
      </c>
      <c r="D165" s="62"/>
      <c r="E165" s="156" t="s">
        <v>282</v>
      </c>
      <c r="F165" s="214">
        <f>'Final Demand'!F50</f>
        <v>0</v>
      </c>
    </row>
    <row r="166" spans="1:6">
      <c r="A166">
        <v>166</v>
      </c>
      <c r="C166" s="167" t="s">
        <v>261</v>
      </c>
      <c r="D166" s="168"/>
      <c r="E166" s="169" t="s">
        <v>282</v>
      </c>
      <c r="F166" s="214">
        <f>'Final Demand'!F49</f>
        <v>0</v>
      </c>
    </row>
    <row r="167" spans="1:6">
      <c r="A167">
        <v>167</v>
      </c>
      <c r="C167" s="215" t="s">
        <v>62</v>
      </c>
      <c r="D167" s="216"/>
      <c r="E167" s="160" t="s">
        <v>282</v>
      </c>
      <c r="F167" s="213"/>
    </row>
    <row r="168" spans="1:6">
      <c r="A168">
        <v>168</v>
      </c>
      <c r="C168" s="164" t="s">
        <v>57</v>
      </c>
      <c r="D168" s="62"/>
      <c r="E168" s="153" t="s">
        <v>282</v>
      </c>
      <c r="F168" s="214">
        <f>'Final Demand'!$D$13</f>
        <v>0</v>
      </c>
    </row>
    <row r="169" spans="1:6">
      <c r="A169">
        <v>169</v>
      </c>
      <c r="C169" s="166" t="s">
        <v>101</v>
      </c>
      <c r="D169" s="162"/>
      <c r="E169" s="156" t="s">
        <v>282</v>
      </c>
      <c r="F169" s="214">
        <f>'Final Demand'!$D$9</f>
        <v>0</v>
      </c>
    </row>
    <row r="170" spans="1:6">
      <c r="A170">
        <v>170</v>
      </c>
      <c r="C170" s="166" t="s">
        <v>49</v>
      </c>
      <c r="D170" s="162"/>
      <c r="E170" s="156" t="s">
        <v>282</v>
      </c>
      <c r="F170" s="214"/>
    </row>
    <row r="171" spans="1:6">
      <c r="A171">
        <v>171</v>
      </c>
      <c r="C171" s="166" t="s">
        <v>50</v>
      </c>
      <c r="D171" s="162"/>
      <c r="E171" s="156" t="s">
        <v>282</v>
      </c>
      <c r="F171" s="214">
        <f>'Final Demand'!$D$10</f>
        <v>0</v>
      </c>
    </row>
    <row r="172" spans="1:6">
      <c r="A172">
        <v>172</v>
      </c>
      <c r="C172" s="166" t="s">
        <v>61</v>
      </c>
      <c r="D172" s="162"/>
      <c r="E172" s="156" t="s">
        <v>282</v>
      </c>
      <c r="F172" s="214"/>
    </row>
    <row r="173" spans="1:6">
      <c r="A173">
        <v>173</v>
      </c>
      <c r="C173" s="166" t="s">
        <v>51</v>
      </c>
      <c r="D173" s="162"/>
      <c r="E173" s="156" t="s">
        <v>282</v>
      </c>
      <c r="F173" s="214">
        <f>'Final Demand'!$D$7</f>
        <v>0</v>
      </c>
    </row>
    <row r="174" spans="1:6">
      <c r="A174">
        <v>174</v>
      </c>
      <c r="C174" s="166" t="s">
        <v>52</v>
      </c>
      <c r="D174" s="62"/>
      <c r="E174" s="156" t="s">
        <v>282</v>
      </c>
      <c r="F174" s="214">
        <f>'Final Demand'!$D$12</f>
        <v>0</v>
      </c>
    </row>
    <row r="175" spans="1:6">
      <c r="A175">
        <v>175</v>
      </c>
      <c r="C175" s="166" t="s">
        <v>53</v>
      </c>
      <c r="D175" s="62"/>
      <c r="E175" s="156" t="s">
        <v>282</v>
      </c>
      <c r="F175" s="214">
        <f>'Final Demand'!$D$11</f>
        <v>0</v>
      </c>
    </row>
    <row r="176" spans="1:6">
      <c r="A176">
        <v>176</v>
      </c>
      <c r="C176" s="166" t="s">
        <v>54</v>
      </c>
      <c r="D176" s="62"/>
      <c r="E176" s="156" t="s">
        <v>282</v>
      </c>
      <c r="F176" s="214">
        <f>'Final Demand'!$D$15</f>
        <v>0</v>
      </c>
    </row>
    <row r="177" spans="1:12">
      <c r="A177">
        <v>177</v>
      </c>
      <c r="C177" s="167" t="s">
        <v>261</v>
      </c>
      <c r="D177" s="168"/>
      <c r="E177" s="169" t="s">
        <v>282</v>
      </c>
      <c r="F177" s="214">
        <f>'Final Demand'!$D$14</f>
        <v>0</v>
      </c>
    </row>
    <row r="178" spans="1:12">
      <c r="A178">
        <v>178</v>
      </c>
      <c r="C178" s="217" t="s">
        <v>205</v>
      </c>
      <c r="D178" s="216"/>
      <c r="E178" s="160" t="s">
        <v>282</v>
      </c>
      <c r="F178" s="213"/>
    </row>
    <row r="179" spans="1:12">
      <c r="A179">
        <v>179</v>
      </c>
      <c r="C179" s="164" t="s">
        <v>57</v>
      </c>
      <c r="D179" s="62"/>
      <c r="E179" s="153" t="s">
        <v>282</v>
      </c>
      <c r="F179" s="214">
        <f>'Final Demand'!$E$13</f>
        <v>0</v>
      </c>
    </row>
    <row r="180" spans="1:12">
      <c r="A180">
        <v>180</v>
      </c>
      <c r="C180" s="166" t="s">
        <v>101</v>
      </c>
      <c r="D180" s="162"/>
      <c r="E180" s="156" t="s">
        <v>282</v>
      </c>
      <c r="F180" s="214">
        <f>'Final Demand'!$E$9</f>
        <v>0</v>
      </c>
    </row>
    <row r="181" spans="1:12">
      <c r="A181">
        <v>181</v>
      </c>
      <c r="C181" s="166" t="s">
        <v>49</v>
      </c>
      <c r="D181" s="162"/>
      <c r="E181" s="156" t="s">
        <v>282</v>
      </c>
      <c r="F181" s="214">
        <f>'Final Demand'!$E$12</f>
        <v>0</v>
      </c>
    </row>
    <row r="182" spans="1:12">
      <c r="A182">
        <v>182</v>
      </c>
      <c r="C182" s="166" t="s">
        <v>50</v>
      </c>
      <c r="D182" s="162"/>
      <c r="E182" s="156" t="s">
        <v>282</v>
      </c>
      <c r="F182" s="214">
        <f>'Final Demand'!$E$10</f>
        <v>0</v>
      </c>
    </row>
    <row r="183" spans="1:12">
      <c r="A183">
        <v>183</v>
      </c>
      <c r="C183" s="166" t="s">
        <v>61</v>
      </c>
      <c r="D183" s="162"/>
      <c r="E183" s="156" t="s">
        <v>282</v>
      </c>
      <c r="F183" s="214"/>
    </row>
    <row r="184" spans="1:12">
      <c r="A184">
        <v>184</v>
      </c>
      <c r="C184" s="166" t="s">
        <v>51</v>
      </c>
      <c r="D184" s="162"/>
      <c r="E184" s="156" t="s">
        <v>282</v>
      </c>
      <c r="F184" s="214">
        <f>'Final Demand'!$E$7</f>
        <v>0</v>
      </c>
    </row>
    <row r="185" spans="1:12">
      <c r="A185">
        <v>185</v>
      </c>
      <c r="C185" s="166" t="s">
        <v>52</v>
      </c>
      <c r="D185" s="62"/>
      <c r="E185" s="156" t="s">
        <v>282</v>
      </c>
    </row>
    <row r="186" spans="1:12">
      <c r="A186">
        <v>186</v>
      </c>
      <c r="C186" s="166" t="s">
        <v>53</v>
      </c>
      <c r="D186" s="62"/>
      <c r="E186" s="156" t="s">
        <v>282</v>
      </c>
      <c r="F186" s="214">
        <f>'Final Demand'!$E$11</f>
        <v>0</v>
      </c>
    </row>
    <row r="187" spans="1:12">
      <c r="A187">
        <v>187</v>
      </c>
      <c r="C187" s="166" t="s">
        <v>54</v>
      </c>
      <c r="D187" s="62"/>
      <c r="E187" s="156" t="s">
        <v>282</v>
      </c>
      <c r="F187" s="214">
        <f>'Final Demand'!$E$15</f>
        <v>0</v>
      </c>
    </row>
    <row r="188" spans="1:12">
      <c r="A188">
        <v>188</v>
      </c>
      <c r="C188" s="167" t="s">
        <v>261</v>
      </c>
      <c r="D188" s="168"/>
      <c r="E188" s="169" t="s">
        <v>282</v>
      </c>
      <c r="F188" s="214">
        <f>'Final Demand'!$E$14</f>
        <v>0</v>
      </c>
    </row>
    <row r="189" spans="1:12">
      <c r="A189">
        <v>189</v>
      </c>
      <c r="C189" s="217" t="s">
        <v>649</v>
      </c>
      <c r="D189" s="194"/>
      <c r="E189" s="160" t="s">
        <v>282</v>
      </c>
      <c r="F189" s="213"/>
    </row>
    <row r="190" spans="1:12">
      <c r="A190">
        <v>190</v>
      </c>
      <c r="C190" s="164" t="s">
        <v>57</v>
      </c>
      <c r="D190" s="62"/>
      <c r="E190" s="153" t="s">
        <v>282</v>
      </c>
      <c r="F190" s="214">
        <f>'Final Demand'!$H$13</f>
        <v>0</v>
      </c>
      <c r="G190" s="903"/>
      <c r="L190" s="934" t="s">
        <v>836</v>
      </c>
    </row>
    <row r="191" spans="1:12">
      <c r="A191">
        <v>191</v>
      </c>
      <c r="C191" s="166" t="s">
        <v>101</v>
      </c>
      <c r="D191" s="162"/>
      <c r="E191" s="156" t="s">
        <v>282</v>
      </c>
      <c r="F191" s="214">
        <f>'Final Demand'!$H$9</f>
        <v>0</v>
      </c>
      <c r="G191" s="903"/>
      <c r="L191" s="934" t="s">
        <v>836</v>
      </c>
    </row>
    <row r="192" spans="1:12">
      <c r="A192">
        <v>192</v>
      </c>
      <c r="C192" s="166" t="s">
        <v>49</v>
      </c>
      <c r="D192" s="162"/>
      <c r="E192" s="156" t="s">
        <v>282</v>
      </c>
      <c r="F192" s="214"/>
      <c r="G192" s="903"/>
      <c r="L192" s="934" t="s">
        <v>836</v>
      </c>
    </row>
    <row r="193" spans="1:12">
      <c r="A193">
        <v>193</v>
      </c>
      <c r="C193" s="166" t="s">
        <v>50</v>
      </c>
      <c r="D193" s="162"/>
      <c r="E193" s="156" t="s">
        <v>282</v>
      </c>
      <c r="F193" s="214">
        <f>'Final Demand'!$H$10</f>
        <v>0</v>
      </c>
      <c r="G193" s="903"/>
      <c r="L193" s="934" t="s">
        <v>836</v>
      </c>
    </row>
    <row r="194" spans="1:12">
      <c r="A194">
        <v>194</v>
      </c>
      <c r="C194" s="166" t="s">
        <v>61</v>
      </c>
      <c r="D194" s="162"/>
      <c r="E194" s="156" t="s">
        <v>282</v>
      </c>
      <c r="F194" s="214"/>
      <c r="G194" s="903"/>
      <c r="L194" s="934" t="s">
        <v>836</v>
      </c>
    </row>
    <row r="195" spans="1:12">
      <c r="A195">
        <v>195</v>
      </c>
      <c r="C195" s="166" t="s">
        <v>51</v>
      </c>
      <c r="D195" s="162"/>
      <c r="E195" s="156" t="s">
        <v>282</v>
      </c>
      <c r="F195" s="214">
        <f>'Final Demand'!$H$7</f>
        <v>0</v>
      </c>
      <c r="G195" s="903"/>
      <c r="L195" s="934" t="s">
        <v>836</v>
      </c>
    </row>
    <row r="196" spans="1:12">
      <c r="A196">
        <v>196</v>
      </c>
      <c r="C196" s="166" t="s">
        <v>52</v>
      </c>
      <c r="D196" s="62"/>
      <c r="E196" s="156" t="s">
        <v>282</v>
      </c>
      <c r="F196" s="214">
        <f>'Final Demand'!$H$12</f>
        <v>0</v>
      </c>
      <c r="G196" s="903"/>
      <c r="L196" s="934" t="s">
        <v>836</v>
      </c>
    </row>
    <row r="197" spans="1:12">
      <c r="A197">
        <v>197</v>
      </c>
      <c r="C197" s="166" t="s">
        <v>53</v>
      </c>
      <c r="D197" s="62"/>
      <c r="E197" s="156" t="s">
        <v>282</v>
      </c>
      <c r="F197" s="214">
        <f>'Final Demand'!$H$11</f>
        <v>0</v>
      </c>
      <c r="G197" s="903"/>
      <c r="L197" s="934" t="s">
        <v>836</v>
      </c>
    </row>
    <row r="198" spans="1:12">
      <c r="A198">
        <v>198</v>
      </c>
      <c r="C198" s="166" t="s">
        <v>54</v>
      </c>
      <c r="D198" s="62"/>
      <c r="E198" s="156" t="s">
        <v>282</v>
      </c>
      <c r="F198" s="214">
        <f>'Final Demand'!$H$15</f>
        <v>0</v>
      </c>
      <c r="G198" s="903"/>
      <c r="L198" s="934" t="s">
        <v>836</v>
      </c>
    </row>
    <row r="199" spans="1:12">
      <c r="A199">
        <v>199</v>
      </c>
      <c r="C199" s="167" t="s">
        <v>261</v>
      </c>
      <c r="D199" s="168"/>
      <c r="E199" s="169" t="s">
        <v>282</v>
      </c>
      <c r="F199" s="214">
        <f>'Final Demand'!$H$14</f>
        <v>0</v>
      </c>
      <c r="G199" s="903"/>
      <c r="L199" s="934" t="s">
        <v>836</v>
      </c>
    </row>
    <row r="200" spans="1:12">
      <c r="A200">
        <v>200</v>
      </c>
      <c r="C200" s="218" t="s">
        <v>443</v>
      </c>
      <c r="D200" s="194"/>
      <c r="E200" s="160" t="s">
        <v>282</v>
      </c>
      <c r="F200" s="213"/>
    </row>
    <row r="201" spans="1:12">
      <c r="A201">
        <v>201</v>
      </c>
      <c r="C201" s="164" t="s">
        <v>57</v>
      </c>
      <c r="D201" s="62"/>
      <c r="E201" s="153" t="s">
        <v>282</v>
      </c>
      <c r="F201" s="214">
        <f>'Final Demand'!$F$13+F837</f>
        <v>0</v>
      </c>
    </row>
    <row r="202" spans="1:12">
      <c r="A202">
        <v>202</v>
      </c>
      <c r="C202" s="166" t="s">
        <v>101</v>
      </c>
      <c r="D202" s="162"/>
      <c r="E202" s="156" t="s">
        <v>282</v>
      </c>
      <c r="F202" s="214">
        <f>'Final Demand'!$F$9+F838</f>
        <v>0</v>
      </c>
    </row>
    <row r="203" spans="1:12">
      <c r="A203">
        <v>203</v>
      </c>
      <c r="C203" s="166" t="s">
        <v>49</v>
      </c>
      <c r="D203" s="162"/>
      <c r="E203" s="156" t="s">
        <v>282</v>
      </c>
      <c r="F203" s="214"/>
    </row>
    <row r="204" spans="1:12">
      <c r="A204">
        <v>204</v>
      </c>
      <c r="C204" s="166" t="s">
        <v>50</v>
      </c>
      <c r="D204" s="162"/>
      <c r="E204" s="156" t="s">
        <v>282</v>
      </c>
      <c r="F204" s="214">
        <f>'Final Demand'!$F$10+F840</f>
        <v>0</v>
      </c>
    </row>
    <row r="205" spans="1:12">
      <c r="A205">
        <v>205</v>
      </c>
      <c r="C205" s="166" t="s">
        <v>61</v>
      </c>
      <c r="D205" s="162"/>
      <c r="E205" s="156" t="s">
        <v>282</v>
      </c>
      <c r="F205" s="214"/>
    </row>
    <row r="206" spans="1:12">
      <c r="A206">
        <v>206</v>
      </c>
      <c r="C206" s="166" t="s">
        <v>51</v>
      </c>
      <c r="D206" s="162"/>
      <c r="E206" s="156" t="s">
        <v>282</v>
      </c>
      <c r="F206" s="214">
        <f>'Final Demand'!$F$7+F842</f>
        <v>0</v>
      </c>
    </row>
    <row r="207" spans="1:12">
      <c r="A207">
        <v>207</v>
      </c>
      <c r="C207" s="166" t="s">
        <v>52</v>
      </c>
      <c r="D207" s="62"/>
      <c r="E207" s="156" t="s">
        <v>282</v>
      </c>
      <c r="F207" s="214">
        <f>'Final Demand'!$F$12+F843</f>
        <v>0</v>
      </c>
    </row>
    <row r="208" spans="1:12">
      <c r="A208">
        <v>208</v>
      </c>
      <c r="C208" s="166" t="s">
        <v>53</v>
      </c>
      <c r="D208" s="62"/>
      <c r="E208" s="156" t="s">
        <v>282</v>
      </c>
      <c r="F208" s="214">
        <f>'Final Demand'!$F$11+F844</f>
        <v>0</v>
      </c>
    </row>
    <row r="209" spans="1:6">
      <c r="A209">
        <v>209</v>
      </c>
      <c r="C209" s="166" t="s">
        <v>54</v>
      </c>
      <c r="D209" s="62"/>
      <c r="E209" s="156" t="s">
        <v>282</v>
      </c>
      <c r="F209" s="214">
        <f>'Final Demand'!$F$15+F845</f>
        <v>0</v>
      </c>
    </row>
    <row r="210" spans="1:6">
      <c r="A210">
        <v>210</v>
      </c>
      <c r="C210" s="167" t="s">
        <v>261</v>
      </c>
      <c r="D210" s="168"/>
      <c r="E210" s="169" t="s">
        <v>282</v>
      </c>
      <c r="F210" s="214">
        <f>'Final Demand'!$F$14+F846</f>
        <v>0</v>
      </c>
    </row>
    <row r="211" spans="1:6">
      <c r="A211">
        <v>211</v>
      </c>
      <c r="C211" s="215" t="s">
        <v>410</v>
      </c>
      <c r="D211" s="194"/>
      <c r="E211" s="160" t="s">
        <v>282</v>
      </c>
      <c r="F211" s="213"/>
    </row>
    <row r="212" spans="1:6">
      <c r="A212">
        <v>212</v>
      </c>
      <c r="C212" s="166" t="s">
        <v>57</v>
      </c>
      <c r="D212" s="62"/>
      <c r="E212" s="156" t="s">
        <v>282</v>
      </c>
      <c r="F212" s="214">
        <f>'Final Demand'!G48</f>
        <v>0</v>
      </c>
    </row>
    <row r="213" spans="1:6">
      <c r="A213">
        <v>213</v>
      </c>
      <c r="C213" s="166" t="s">
        <v>101</v>
      </c>
      <c r="D213" s="162"/>
      <c r="E213" s="156" t="s">
        <v>282</v>
      </c>
      <c r="F213" s="214">
        <f>'Final Demand'!G44</f>
        <v>0</v>
      </c>
    </row>
    <row r="214" spans="1:6">
      <c r="A214">
        <v>214</v>
      </c>
      <c r="C214" s="166" t="s">
        <v>49</v>
      </c>
      <c r="D214" s="162"/>
      <c r="E214" s="156" t="s">
        <v>282</v>
      </c>
      <c r="F214" s="214"/>
    </row>
    <row r="215" spans="1:6">
      <c r="A215">
        <v>215</v>
      </c>
      <c r="C215" s="166" t="s">
        <v>50</v>
      </c>
      <c r="D215" s="162"/>
      <c r="E215" s="156" t="s">
        <v>282</v>
      </c>
      <c r="F215" s="214">
        <f>'Final Demand'!G45</f>
        <v>0</v>
      </c>
    </row>
    <row r="216" spans="1:6">
      <c r="A216">
        <v>216</v>
      </c>
      <c r="C216" s="166" t="s">
        <v>61</v>
      </c>
      <c r="D216" s="162"/>
      <c r="E216" s="156" t="s">
        <v>282</v>
      </c>
      <c r="F216" s="214"/>
    </row>
    <row r="217" spans="1:6">
      <c r="A217">
        <v>217</v>
      </c>
      <c r="C217" s="166" t="s">
        <v>51</v>
      </c>
      <c r="D217" s="162"/>
      <c r="E217" s="156" t="s">
        <v>282</v>
      </c>
      <c r="F217" s="214">
        <f>'Final Demand'!G42</f>
        <v>0</v>
      </c>
    </row>
    <row r="218" spans="1:6">
      <c r="A218">
        <v>218</v>
      </c>
      <c r="C218" s="166" t="s">
        <v>52</v>
      </c>
      <c r="D218" s="62"/>
      <c r="E218" s="156" t="s">
        <v>282</v>
      </c>
      <c r="F218" s="214">
        <f>'Final Demand'!G47</f>
        <v>0</v>
      </c>
    </row>
    <row r="219" spans="1:6">
      <c r="A219">
        <v>219</v>
      </c>
      <c r="C219" s="166" t="s">
        <v>53</v>
      </c>
      <c r="D219" s="62"/>
      <c r="E219" s="156" t="s">
        <v>282</v>
      </c>
      <c r="F219" s="214">
        <f>'Final Demand'!G46</f>
        <v>0</v>
      </c>
    </row>
    <row r="220" spans="1:6">
      <c r="A220">
        <v>220</v>
      </c>
      <c r="C220" s="166" t="s">
        <v>54</v>
      </c>
      <c r="D220" s="62"/>
      <c r="E220" s="156" t="s">
        <v>282</v>
      </c>
      <c r="F220" s="214">
        <f>'Final Demand'!G50</f>
        <v>0</v>
      </c>
    </row>
    <row r="221" spans="1:6">
      <c r="A221">
        <v>221</v>
      </c>
      <c r="C221" s="167" t="s">
        <v>261</v>
      </c>
      <c r="D221" s="168"/>
      <c r="E221" s="169" t="s">
        <v>282</v>
      </c>
      <c r="F221" s="214">
        <f>'Final Demand'!G49</f>
        <v>0</v>
      </c>
    </row>
    <row r="222" spans="1:6">
      <c r="A222">
        <v>222</v>
      </c>
      <c r="C222" s="161"/>
      <c r="D222" s="165"/>
      <c r="E222" s="174"/>
      <c r="F222" s="219"/>
    </row>
    <row r="223" spans="1:6">
      <c r="A223">
        <v>223</v>
      </c>
      <c r="C223" s="215" t="s">
        <v>84</v>
      </c>
      <c r="D223" s="194"/>
      <c r="E223" s="160"/>
      <c r="F223" s="213"/>
    </row>
    <row r="224" spans="1:6">
      <c r="A224">
        <v>224</v>
      </c>
      <c r="C224" s="212" t="s">
        <v>206</v>
      </c>
      <c r="D224" s="194"/>
      <c r="E224" s="160" t="s">
        <v>282</v>
      </c>
      <c r="F224" s="213"/>
    </row>
    <row r="225" spans="1:12">
      <c r="A225">
        <v>225</v>
      </c>
      <c r="C225" s="166" t="s">
        <v>57</v>
      </c>
      <c r="D225" s="62"/>
      <c r="E225" s="156" t="s">
        <v>282</v>
      </c>
      <c r="F225" s="214">
        <f>'Final Demand'!$C$31</f>
        <v>0</v>
      </c>
    </row>
    <row r="226" spans="1:12">
      <c r="A226">
        <v>226</v>
      </c>
      <c r="C226" s="166" t="s">
        <v>101</v>
      </c>
      <c r="D226" s="162"/>
      <c r="E226" s="156" t="s">
        <v>282</v>
      </c>
      <c r="F226" s="214">
        <f>'Final Demand'!$C$27</f>
        <v>0</v>
      </c>
    </row>
    <row r="227" spans="1:12">
      <c r="A227">
        <v>227</v>
      </c>
      <c r="C227" s="166" t="s">
        <v>49</v>
      </c>
      <c r="D227" s="162"/>
      <c r="E227" s="156" t="s">
        <v>282</v>
      </c>
      <c r="F227" s="214"/>
    </row>
    <row r="228" spans="1:12">
      <c r="A228">
        <v>228</v>
      </c>
      <c r="C228" s="166" t="s">
        <v>50</v>
      </c>
      <c r="D228" s="162"/>
      <c r="E228" s="156" t="s">
        <v>282</v>
      </c>
      <c r="F228" s="214">
        <f>'Final Demand'!$C$28</f>
        <v>0</v>
      </c>
    </row>
    <row r="229" spans="1:12">
      <c r="A229">
        <v>229</v>
      </c>
      <c r="C229" s="166" t="s">
        <v>61</v>
      </c>
      <c r="D229" s="162"/>
      <c r="E229" s="156" t="s">
        <v>282</v>
      </c>
      <c r="F229" s="214"/>
    </row>
    <row r="230" spans="1:12">
      <c r="A230">
        <v>230</v>
      </c>
      <c r="C230" s="166" t="s">
        <v>51</v>
      </c>
      <c r="D230" s="162"/>
      <c r="E230" s="156" t="s">
        <v>282</v>
      </c>
      <c r="F230" s="214">
        <f>'Final Demand'!$C$25</f>
        <v>0</v>
      </c>
    </row>
    <row r="231" spans="1:12">
      <c r="A231">
        <v>231</v>
      </c>
      <c r="C231" s="166" t="s">
        <v>52</v>
      </c>
      <c r="D231" s="62"/>
      <c r="E231" s="156" t="s">
        <v>282</v>
      </c>
      <c r="F231" s="214">
        <f>'Final Demand'!$C$30</f>
        <v>0</v>
      </c>
    </row>
    <row r="232" spans="1:12">
      <c r="A232">
        <v>232</v>
      </c>
      <c r="C232" s="166" t="s">
        <v>53</v>
      </c>
      <c r="D232" s="62"/>
      <c r="E232" s="156" t="s">
        <v>282</v>
      </c>
      <c r="F232" s="214">
        <f>'Final Demand'!$C$29</f>
        <v>0</v>
      </c>
    </row>
    <row r="233" spans="1:12">
      <c r="A233">
        <v>233</v>
      </c>
      <c r="C233" s="166" t="s">
        <v>54</v>
      </c>
      <c r="D233" s="62"/>
      <c r="E233" s="156" t="s">
        <v>282</v>
      </c>
      <c r="F233" s="214">
        <f>'Final Demand'!$C$33</f>
        <v>0</v>
      </c>
    </row>
    <row r="234" spans="1:12">
      <c r="A234">
        <v>234</v>
      </c>
      <c r="C234" s="167" t="s">
        <v>261</v>
      </c>
      <c r="D234" s="168"/>
      <c r="E234" s="169" t="s">
        <v>282</v>
      </c>
      <c r="F234" s="214">
        <f>'Final Demand'!$C$32</f>
        <v>0</v>
      </c>
    </row>
    <row r="235" spans="1:12">
      <c r="A235">
        <v>235</v>
      </c>
      <c r="C235" s="212" t="s">
        <v>441</v>
      </c>
      <c r="D235" s="194"/>
      <c r="E235" s="160" t="s">
        <v>282</v>
      </c>
      <c r="F235" s="213"/>
    </row>
    <row r="236" spans="1:12">
      <c r="A236">
        <v>236</v>
      </c>
      <c r="C236" s="166" t="s">
        <v>57</v>
      </c>
      <c r="D236" s="62"/>
      <c r="E236" s="156" t="s">
        <v>282</v>
      </c>
      <c r="F236" s="214">
        <v>0</v>
      </c>
      <c r="L236" s="933"/>
    </row>
    <row r="237" spans="1:12">
      <c r="A237">
        <v>237</v>
      </c>
      <c r="C237" s="166" t="s">
        <v>101</v>
      </c>
      <c r="D237" s="162"/>
      <c r="E237" s="156" t="s">
        <v>282</v>
      </c>
      <c r="F237" s="214">
        <v>0</v>
      </c>
      <c r="L237" s="933"/>
    </row>
    <row r="238" spans="1:12">
      <c r="A238">
        <v>238</v>
      </c>
      <c r="C238" s="166" t="s">
        <v>49</v>
      </c>
      <c r="D238" s="162"/>
      <c r="E238" s="156" t="s">
        <v>282</v>
      </c>
      <c r="F238" s="214">
        <v>0</v>
      </c>
      <c r="L238" s="933"/>
    </row>
    <row r="239" spans="1:12">
      <c r="A239">
        <v>239</v>
      </c>
      <c r="C239" s="166" t="s">
        <v>50</v>
      </c>
      <c r="D239" s="162"/>
      <c r="E239" s="156" t="s">
        <v>282</v>
      </c>
      <c r="F239" s="214">
        <v>0</v>
      </c>
      <c r="L239" s="933"/>
    </row>
    <row r="240" spans="1:12">
      <c r="A240">
        <v>240</v>
      </c>
      <c r="C240" s="166" t="s">
        <v>61</v>
      </c>
      <c r="D240" s="162"/>
      <c r="E240" s="156" t="s">
        <v>282</v>
      </c>
      <c r="F240" s="214">
        <v>0</v>
      </c>
      <c r="L240" s="933"/>
    </row>
    <row r="241" spans="1:12">
      <c r="A241">
        <v>241</v>
      </c>
      <c r="C241" s="166" t="s">
        <v>51</v>
      </c>
      <c r="D241" s="162"/>
      <c r="E241" s="156" t="s">
        <v>282</v>
      </c>
      <c r="F241" s="214">
        <v>0</v>
      </c>
      <c r="L241" s="933"/>
    </row>
    <row r="242" spans="1:12">
      <c r="A242">
        <v>242</v>
      </c>
      <c r="C242" s="166" t="s">
        <v>52</v>
      </c>
      <c r="D242" s="62"/>
      <c r="E242" s="156" t="s">
        <v>282</v>
      </c>
      <c r="F242" s="214">
        <v>0</v>
      </c>
      <c r="L242" s="933"/>
    </row>
    <row r="243" spans="1:12">
      <c r="A243">
        <v>243</v>
      </c>
      <c r="C243" s="166" t="s">
        <v>53</v>
      </c>
      <c r="D243" s="62"/>
      <c r="E243" s="156" t="s">
        <v>282</v>
      </c>
      <c r="F243" s="214">
        <v>0</v>
      </c>
      <c r="L243" s="933"/>
    </row>
    <row r="244" spans="1:12">
      <c r="A244">
        <v>244</v>
      </c>
      <c r="C244" s="166" t="s">
        <v>54</v>
      </c>
      <c r="D244" s="62"/>
      <c r="E244" s="156" t="s">
        <v>282</v>
      </c>
      <c r="F244" s="214">
        <v>0</v>
      </c>
      <c r="L244" s="933"/>
    </row>
    <row r="245" spans="1:12">
      <c r="A245">
        <v>245</v>
      </c>
      <c r="C245" s="167" t="s">
        <v>261</v>
      </c>
      <c r="D245" s="168"/>
      <c r="E245" s="169" t="s">
        <v>282</v>
      </c>
      <c r="F245" s="214">
        <v>0</v>
      </c>
      <c r="L245" s="933"/>
    </row>
    <row r="246" spans="1:12">
      <c r="A246">
        <v>246</v>
      </c>
      <c r="C246" s="215" t="s">
        <v>62</v>
      </c>
      <c r="D246" s="216"/>
      <c r="E246" s="160" t="s">
        <v>282</v>
      </c>
      <c r="F246" s="213"/>
    </row>
    <row r="247" spans="1:12">
      <c r="A247">
        <v>247</v>
      </c>
      <c r="C247" s="164" t="s">
        <v>57</v>
      </c>
      <c r="D247" s="62"/>
      <c r="E247" s="156" t="s">
        <v>282</v>
      </c>
      <c r="F247" s="214">
        <f>'Final Demand'!$D$31</f>
        <v>0</v>
      </c>
    </row>
    <row r="248" spans="1:12">
      <c r="A248">
        <v>248</v>
      </c>
      <c r="C248" s="166" t="s">
        <v>101</v>
      </c>
      <c r="D248" s="162"/>
      <c r="E248" s="156" t="s">
        <v>282</v>
      </c>
      <c r="F248" s="214">
        <f>'Final Demand'!$D$27</f>
        <v>0</v>
      </c>
    </row>
    <row r="249" spans="1:12">
      <c r="A249">
        <v>249</v>
      </c>
      <c r="C249" s="166" t="s">
        <v>49</v>
      </c>
      <c r="D249" s="162"/>
      <c r="E249" s="156" t="s">
        <v>282</v>
      </c>
      <c r="F249" s="214"/>
    </row>
    <row r="250" spans="1:12">
      <c r="A250">
        <v>250</v>
      </c>
      <c r="C250" s="166" t="s">
        <v>50</v>
      </c>
      <c r="D250" s="162"/>
      <c r="E250" s="156" t="s">
        <v>282</v>
      </c>
      <c r="F250" s="214">
        <f>'Final Demand'!$D$28</f>
        <v>0</v>
      </c>
    </row>
    <row r="251" spans="1:12">
      <c r="A251">
        <v>251</v>
      </c>
      <c r="C251" s="166" t="s">
        <v>61</v>
      </c>
      <c r="D251" s="162"/>
      <c r="E251" s="156" t="s">
        <v>282</v>
      </c>
      <c r="F251" s="214"/>
    </row>
    <row r="252" spans="1:12">
      <c r="A252">
        <v>252</v>
      </c>
      <c r="C252" s="166" t="s">
        <v>51</v>
      </c>
      <c r="D252" s="162"/>
      <c r="E252" s="156" t="s">
        <v>282</v>
      </c>
      <c r="F252" s="214">
        <f>'Final Demand'!$D$25</f>
        <v>0</v>
      </c>
    </row>
    <row r="253" spans="1:12">
      <c r="A253">
        <v>253</v>
      </c>
      <c r="C253" s="166" t="s">
        <v>52</v>
      </c>
      <c r="D253" s="62"/>
      <c r="E253" s="156" t="s">
        <v>282</v>
      </c>
      <c r="F253" s="214">
        <f>'Final Demand'!D30</f>
        <v>0</v>
      </c>
    </row>
    <row r="254" spans="1:12">
      <c r="A254">
        <v>254</v>
      </c>
      <c r="C254" s="166" t="s">
        <v>53</v>
      </c>
      <c r="D254" s="62"/>
      <c r="E254" s="156" t="s">
        <v>282</v>
      </c>
      <c r="F254" s="214">
        <f>'Final Demand'!$D$29</f>
        <v>0</v>
      </c>
    </row>
    <row r="255" spans="1:12">
      <c r="A255">
        <v>255</v>
      </c>
      <c r="C255" s="166" t="s">
        <v>54</v>
      </c>
      <c r="D255" s="62"/>
      <c r="E255" s="156" t="s">
        <v>282</v>
      </c>
      <c r="F255" s="214">
        <f>'Final Demand'!$D$33</f>
        <v>0</v>
      </c>
    </row>
    <row r="256" spans="1:12">
      <c r="A256">
        <v>256</v>
      </c>
      <c r="C256" s="167" t="s">
        <v>261</v>
      </c>
      <c r="D256" s="168"/>
      <c r="E256" s="169" t="s">
        <v>282</v>
      </c>
      <c r="F256" s="214">
        <f>'Final Demand'!$D$32</f>
        <v>0</v>
      </c>
    </row>
    <row r="257" spans="1:6">
      <c r="A257">
        <v>257</v>
      </c>
      <c r="C257" s="218" t="s">
        <v>205</v>
      </c>
      <c r="D257" s="216"/>
      <c r="E257" s="160" t="s">
        <v>282</v>
      </c>
      <c r="F257" s="213"/>
    </row>
    <row r="258" spans="1:6">
      <c r="A258">
        <v>258</v>
      </c>
      <c r="C258" s="164" t="s">
        <v>57</v>
      </c>
      <c r="D258" s="62"/>
      <c r="E258" s="156" t="s">
        <v>282</v>
      </c>
      <c r="F258" s="214">
        <f>'Final Demand'!$E$31</f>
        <v>0</v>
      </c>
    </row>
    <row r="259" spans="1:6">
      <c r="A259">
        <v>259</v>
      </c>
      <c r="C259" s="166" t="s">
        <v>101</v>
      </c>
      <c r="D259" s="162"/>
      <c r="E259" s="156" t="s">
        <v>282</v>
      </c>
      <c r="F259" s="214">
        <f>'Final Demand'!$E$27</f>
        <v>0</v>
      </c>
    </row>
    <row r="260" spans="1:6">
      <c r="A260">
        <v>260</v>
      </c>
      <c r="C260" s="166" t="s">
        <v>49</v>
      </c>
      <c r="D260" s="162"/>
      <c r="E260" s="156" t="s">
        <v>282</v>
      </c>
      <c r="F260" s="214">
        <f>'Final Demand'!E30</f>
        <v>0</v>
      </c>
    </row>
    <row r="261" spans="1:6">
      <c r="A261">
        <v>261</v>
      </c>
      <c r="C261" s="166" t="s">
        <v>50</v>
      </c>
      <c r="D261" s="162"/>
      <c r="E261" s="156" t="s">
        <v>282</v>
      </c>
      <c r="F261" s="214">
        <f>'Final Demand'!$E$28</f>
        <v>0</v>
      </c>
    </row>
    <row r="262" spans="1:6">
      <c r="A262">
        <v>262</v>
      </c>
      <c r="C262" s="166" t="s">
        <v>61</v>
      </c>
      <c r="D262" s="162"/>
      <c r="E262" s="156" t="s">
        <v>282</v>
      </c>
      <c r="F262" s="214"/>
    </row>
    <row r="263" spans="1:6">
      <c r="A263">
        <v>263</v>
      </c>
      <c r="C263" s="166" t="s">
        <v>51</v>
      </c>
      <c r="D263" s="162"/>
      <c r="E263" s="156" t="s">
        <v>282</v>
      </c>
      <c r="F263" s="214">
        <f>'Final Demand'!$E$25</f>
        <v>0</v>
      </c>
    </row>
    <row r="264" spans="1:6">
      <c r="A264">
        <v>264</v>
      </c>
      <c r="C264" s="166" t="s">
        <v>52</v>
      </c>
      <c r="D264" s="62"/>
      <c r="E264" s="156" t="s">
        <v>282</v>
      </c>
      <c r="F264" s="214"/>
    </row>
    <row r="265" spans="1:6">
      <c r="A265">
        <v>265</v>
      </c>
      <c r="C265" s="166" t="s">
        <v>53</v>
      </c>
      <c r="D265" s="62"/>
      <c r="E265" s="156" t="s">
        <v>282</v>
      </c>
      <c r="F265" s="214">
        <f>'Final Demand'!$E$29</f>
        <v>0</v>
      </c>
    </row>
    <row r="266" spans="1:6">
      <c r="A266">
        <v>266</v>
      </c>
      <c r="C266" s="166" t="s">
        <v>54</v>
      </c>
      <c r="D266" s="62"/>
      <c r="E266" s="156" t="s">
        <v>282</v>
      </c>
      <c r="F266" s="214">
        <f>'Final Demand'!$E$33</f>
        <v>0</v>
      </c>
    </row>
    <row r="267" spans="1:6">
      <c r="A267">
        <v>267</v>
      </c>
      <c r="C267" s="167" t="s">
        <v>261</v>
      </c>
      <c r="D267" s="168"/>
      <c r="E267" s="169" t="s">
        <v>282</v>
      </c>
      <c r="F267" s="214">
        <f>'Final Demand'!$E$32</f>
        <v>0</v>
      </c>
    </row>
    <row r="268" spans="1:6">
      <c r="A268">
        <v>268</v>
      </c>
      <c r="C268" s="218" t="s">
        <v>442</v>
      </c>
      <c r="D268" s="194"/>
      <c r="E268" s="160" t="s">
        <v>282</v>
      </c>
      <c r="F268" s="213"/>
    </row>
    <row r="269" spans="1:6">
      <c r="A269">
        <v>269</v>
      </c>
      <c r="C269" s="164" t="s">
        <v>57</v>
      </c>
      <c r="D269" s="62"/>
      <c r="E269" s="156" t="s">
        <v>282</v>
      </c>
      <c r="F269" s="214">
        <f>'Final Demand'!H31</f>
        <v>0</v>
      </c>
    </row>
    <row r="270" spans="1:6">
      <c r="A270">
        <v>270</v>
      </c>
      <c r="C270" s="166" t="s">
        <v>101</v>
      </c>
      <c r="D270" s="162"/>
      <c r="E270" s="156" t="s">
        <v>282</v>
      </c>
      <c r="F270" s="214">
        <f>'Final Demand'!H27</f>
        <v>0</v>
      </c>
    </row>
    <row r="271" spans="1:6">
      <c r="A271">
        <v>271</v>
      </c>
      <c r="C271" s="166" t="s">
        <v>49</v>
      </c>
      <c r="D271" s="162"/>
      <c r="E271" s="156" t="s">
        <v>282</v>
      </c>
      <c r="F271" s="214"/>
    </row>
    <row r="272" spans="1:6">
      <c r="A272">
        <v>272</v>
      </c>
      <c r="C272" s="166" t="s">
        <v>50</v>
      </c>
      <c r="D272" s="162"/>
      <c r="E272" s="156" t="s">
        <v>282</v>
      </c>
      <c r="F272" s="214">
        <f>'Final Demand'!H28</f>
        <v>0</v>
      </c>
    </row>
    <row r="273" spans="1:6">
      <c r="A273">
        <v>273</v>
      </c>
      <c r="C273" s="166" t="s">
        <v>61</v>
      </c>
      <c r="D273" s="162"/>
      <c r="E273" s="156" t="s">
        <v>282</v>
      </c>
      <c r="F273" s="214"/>
    </row>
    <row r="274" spans="1:6">
      <c r="A274">
        <v>274</v>
      </c>
      <c r="C274" s="166" t="s">
        <v>51</v>
      </c>
      <c r="D274" s="162"/>
      <c r="E274" s="156" t="s">
        <v>282</v>
      </c>
      <c r="F274" s="214">
        <f>'Final Demand'!H25</f>
        <v>0</v>
      </c>
    </row>
    <row r="275" spans="1:6">
      <c r="A275">
        <v>275</v>
      </c>
      <c r="C275" s="166" t="s">
        <v>52</v>
      </c>
      <c r="D275" s="62"/>
      <c r="E275" s="156" t="s">
        <v>282</v>
      </c>
      <c r="F275" s="214">
        <f>'Final Demand'!H30</f>
        <v>0</v>
      </c>
    </row>
    <row r="276" spans="1:6">
      <c r="A276">
        <v>276</v>
      </c>
      <c r="C276" s="166" t="s">
        <v>53</v>
      </c>
      <c r="D276" s="62"/>
      <c r="E276" s="156" t="s">
        <v>282</v>
      </c>
      <c r="F276" s="214">
        <f>'Final Demand'!H29</f>
        <v>0</v>
      </c>
    </row>
    <row r="277" spans="1:6">
      <c r="A277">
        <v>277</v>
      </c>
      <c r="C277" s="166" t="s">
        <v>54</v>
      </c>
      <c r="D277" s="62"/>
      <c r="E277" s="156" t="s">
        <v>282</v>
      </c>
      <c r="F277" s="214">
        <f>'Final Demand'!H33</f>
        <v>0</v>
      </c>
    </row>
    <row r="278" spans="1:6">
      <c r="A278">
        <v>278</v>
      </c>
      <c r="C278" s="167" t="s">
        <v>261</v>
      </c>
      <c r="D278" s="168"/>
      <c r="E278" s="169" t="s">
        <v>282</v>
      </c>
      <c r="F278" s="214">
        <f>'Final Demand'!H32</f>
        <v>0</v>
      </c>
    </row>
    <row r="279" spans="1:6">
      <c r="A279">
        <v>279</v>
      </c>
      <c r="C279" s="218" t="s">
        <v>443</v>
      </c>
      <c r="D279" s="194"/>
      <c r="E279" s="160" t="s">
        <v>282</v>
      </c>
      <c r="F279" s="213"/>
    </row>
    <row r="280" spans="1:6">
      <c r="A280">
        <v>280</v>
      </c>
      <c r="C280" s="164" t="s">
        <v>57</v>
      </c>
      <c r="D280" s="62"/>
      <c r="E280" s="156" t="s">
        <v>282</v>
      </c>
      <c r="F280" s="214">
        <f>'Final Demand'!$F$31</f>
        <v>0</v>
      </c>
    </row>
    <row r="281" spans="1:6">
      <c r="A281">
        <v>281</v>
      </c>
      <c r="C281" s="166" t="s">
        <v>101</v>
      </c>
      <c r="D281" s="162"/>
      <c r="E281" s="156" t="s">
        <v>282</v>
      </c>
      <c r="F281" s="214">
        <f>'Final Demand'!$F$27</f>
        <v>0</v>
      </c>
    </row>
    <row r="282" spans="1:6">
      <c r="A282">
        <v>282</v>
      </c>
      <c r="C282" s="166" t="s">
        <v>49</v>
      </c>
      <c r="D282" s="162"/>
      <c r="E282" s="156" t="s">
        <v>282</v>
      </c>
      <c r="F282" s="214"/>
    </row>
    <row r="283" spans="1:6">
      <c r="A283">
        <v>283</v>
      </c>
      <c r="C283" s="166" t="s">
        <v>50</v>
      </c>
      <c r="D283" s="162"/>
      <c r="E283" s="156" t="s">
        <v>282</v>
      </c>
      <c r="F283" s="214">
        <f>'Final Demand'!$F$28</f>
        <v>0</v>
      </c>
    </row>
    <row r="284" spans="1:6">
      <c r="A284">
        <v>284</v>
      </c>
      <c r="C284" s="166" t="s">
        <v>61</v>
      </c>
      <c r="D284" s="162"/>
      <c r="E284" s="156" t="s">
        <v>282</v>
      </c>
      <c r="F284" s="214"/>
    </row>
    <row r="285" spans="1:6">
      <c r="A285">
        <v>285</v>
      </c>
      <c r="C285" s="166" t="s">
        <v>51</v>
      </c>
      <c r="D285" s="162"/>
      <c r="E285" s="156" t="s">
        <v>282</v>
      </c>
      <c r="F285" s="214">
        <f>'Final Demand'!$F$25</f>
        <v>0</v>
      </c>
    </row>
    <row r="286" spans="1:6">
      <c r="A286">
        <v>286</v>
      </c>
      <c r="C286" s="166" t="s">
        <v>52</v>
      </c>
      <c r="D286" s="62"/>
      <c r="E286" s="156" t="s">
        <v>282</v>
      </c>
      <c r="F286" s="214">
        <f>'Final Demand'!F30</f>
        <v>0</v>
      </c>
    </row>
    <row r="287" spans="1:6">
      <c r="A287">
        <v>287</v>
      </c>
      <c r="C287" s="166" t="s">
        <v>53</v>
      </c>
      <c r="D287" s="62"/>
      <c r="E287" s="156" t="s">
        <v>282</v>
      </c>
      <c r="F287" s="214">
        <f>'Final Demand'!$F$29</f>
        <v>0</v>
      </c>
    </row>
    <row r="288" spans="1:6">
      <c r="A288">
        <v>288</v>
      </c>
      <c r="C288" s="166" t="s">
        <v>54</v>
      </c>
      <c r="D288" s="62"/>
      <c r="E288" s="156" t="s">
        <v>282</v>
      </c>
      <c r="F288" s="214">
        <f>'Final Demand'!$F$33</f>
        <v>0</v>
      </c>
    </row>
    <row r="289" spans="1:6">
      <c r="A289">
        <v>289</v>
      </c>
      <c r="C289" s="167" t="s">
        <v>261</v>
      </c>
      <c r="D289" s="168"/>
      <c r="E289" s="169" t="s">
        <v>282</v>
      </c>
      <c r="F289" s="214">
        <f>'Final Demand'!$F$32</f>
        <v>0</v>
      </c>
    </row>
    <row r="290" spans="1:6">
      <c r="A290">
        <v>290</v>
      </c>
      <c r="C290" s="161"/>
      <c r="D290" s="216"/>
      <c r="E290" s="163"/>
      <c r="F290" s="238"/>
    </row>
    <row r="291" spans="1:6">
      <c r="A291">
        <v>291</v>
      </c>
      <c r="C291" s="201" t="s">
        <v>85</v>
      </c>
      <c r="D291" s="194"/>
      <c r="E291" s="174"/>
      <c r="F291" s="175"/>
    </row>
    <row r="292" spans="1:6">
      <c r="A292">
        <v>292</v>
      </c>
      <c r="C292" s="212" t="s">
        <v>86</v>
      </c>
      <c r="D292" s="194"/>
      <c r="E292" s="160" t="s">
        <v>282</v>
      </c>
      <c r="F292" s="213"/>
    </row>
    <row r="293" spans="1:6">
      <c r="A293">
        <v>293</v>
      </c>
      <c r="C293" s="166" t="s">
        <v>57</v>
      </c>
      <c r="D293" s="62"/>
      <c r="E293" s="156" t="s">
        <v>282</v>
      </c>
      <c r="F293" s="214">
        <f>'Final Demand'!C48</f>
        <v>0</v>
      </c>
    </row>
    <row r="294" spans="1:6">
      <c r="A294">
        <v>294</v>
      </c>
      <c r="C294" s="166" t="s">
        <v>101</v>
      </c>
      <c r="D294" s="162"/>
      <c r="E294" s="156" t="s">
        <v>282</v>
      </c>
      <c r="F294" s="214">
        <f>'Final Demand'!C44</f>
        <v>0</v>
      </c>
    </row>
    <row r="295" spans="1:6">
      <c r="A295">
        <v>295</v>
      </c>
      <c r="C295" s="166" t="s">
        <v>49</v>
      </c>
      <c r="D295" s="162"/>
      <c r="E295" s="156" t="s">
        <v>282</v>
      </c>
      <c r="F295" s="214"/>
    </row>
    <row r="296" spans="1:6">
      <c r="A296">
        <v>296</v>
      </c>
      <c r="C296" s="166" t="s">
        <v>50</v>
      </c>
      <c r="D296" s="162"/>
      <c r="E296" s="156" t="s">
        <v>282</v>
      </c>
      <c r="F296" s="214">
        <f>'Final Demand'!C45</f>
        <v>0</v>
      </c>
    </row>
    <row r="297" spans="1:6">
      <c r="A297">
        <v>297</v>
      </c>
      <c r="C297" s="166" t="s">
        <v>61</v>
      </c>
      <c r="D297" s="162"/>
      <c r="E297" s="156" t="s">
        <v>282</v>
      </c>
      <c r="F297" s="214"/>
    </row>
    <row r="298" spans="1:6">
      <c r="A298">
        <v>298</v>
      </c>
      <c r="C298" s="166" t="s">
        <v>51</v>
      </c>
      <c r="D298" s="162"/>
      <c r="E298" s="156" t="s">
        <v>282</v>
      </c>
      <c r="F298" s="214">
        <f>'Final Demand'!C42</f>
        <v>0</v>
      </c>
    </row>
    <row r="299" spans="1:6">
      <c r="A299">
        <v>299</v>
      </c>
      <c r="C299" s="239" t="s">
        <v>90</v>
      </c>
      <c r="D299" s="240"/>
      <c r="E299" s="241" t="s">
        <v>282</v>
      </c>
      <c r="F299" s="214">
        <f>'Final Demand'!C43</f>
        <v>0</v>
      </c>
    </row>
    <row r="300" spans="1:6">
      <c r="A300">
        <v>300</v>
      </c>
      <c r="C300" s="166" t="s">
        <v>52</v>
      </c>
      <c r="D300" s="62"/>
      <c r="E300" s="156" t="s">
        <v>282</v>
      </c>
      <c r="F300" s="214">
        <f>'Final Demand'!C47</f>
        <v>0</v>
      </c>
    </row>
    <row r="301" spans="1:6">
      <c r="A301">
        <v>301</v>
      </c>
      <c r="C301" s="166" t="s">
        <v>53</v>
      </c>
      <c r="D301" s="62"/>
      <c r="E301" s="156" t="s">
        <v>282</v>
      </c>
      <c r="F301" s="214">
        <f>'Final Demand'!C46</f>
        <v>0</v>
      </c>
    </row>
    <row r="302" spans="1:6">
      <c r="A302">
        <v>302</v>
      </c>
      <c r="C302" s="166" t="s">
        <v>54</v>
      </c>
      <c r="D302" s="62"/>
      <c r="E302" s="156" t="s">
        <v>282</v>
      </c>
      <c r="F302" s="214">
        <f>'Final Demand'!C50</f>
        <v>0</v>
      </c>
    </row>
    <row r="303" spans="1:6">
      <c r="A303">
        <v>303</v>
      </c>
      <c r="C303" s="167" t="s">
        <v>261</v>
      </c>
      <c r="D303" s="168"/>
      <c r="E303" s="169" t="s">
        <v>282</v>
      </c>
      <c r="F303" s="214">
        <f>'Final Demand'!C49</f>
        <v>0</v>
      </c>
    </row>
    <row r="304" spans="1:6">
      <c r="A304">
        <v>304</v>
      </c>
      <c r="C304" s="212" t="s">
        <v>444</v>
      </c>
      <c r="D304" s="194"/>
      <c r="E304" s="160" t="s">
        <v>282</v>
      </c>
      <c r="F304" s="242"/>
    </row>
    <row r="305" spans="1:6">
      <c r="A305">
        <v>305</v>
      </c>
      <c r="C305" s="166" t="s">
        <v>57</v>
      </c>
      <c r="D305" s="62"/>
      <c r="E305" s="156" t="s">
        <v>282</v>
      </c>
      <c r="F305" s="214">
        <f>'Final Demand'!E48</f>
        <v>0</v>
      </c>
    </row>
    <row r="306" spans="1:6">
      <c r="A306">
        <v>306</v>
      </c>
      <c r="C306" s="166" t="s">
        <v>101</v>
      </c>
      <c r="D306" s="162"/>
      <c r="E306" s="156" t="s">
        <v>282</v>
      </c>
      <c r="F306" s="214">
        <f>'Final Demand'!E44</f>
        <v>0</v>
      </c>
    </row>
    <row r="307" spans="1:6">
      <c r="A307">
        <v>307</v>
      </c>
      <c r="C307" s="166" t="s">
        <v>49</v>
      </c>
      <c r="D307" s="162"/>
      <c r="E307" s="156" t="s">
        <v>282</v>
      </c>
      <c r="F307" s="214"/>
    </row>
    <row r="308" spans="1:6">
      <c r="A308">
        <v>308</v>
      </c>
      <c r="C308" s="166" t="s">
        <v>50</v>
      </c>
      <c r="D308" s="162"/>
      <c r="E308" s="156" t="s">
        <v>282</v>
      </c>
      <c r="F308" s="214">
        <f>'Final Demand'!E45</f>
        <v>0</v>
      </c>
    </row>
    <row r="309" spans="1:6">
      <c r="A309">
        <v>309</v>
      </c>
      <c r="C309" s="166" t="s">
        <v>61</v>
      </c>
      <c r="D309" s="162"/>
      <c r="E309" s="156" t="s">
        <v>282</v>
      </c>
      <c r="F309" s="214"/>
    </row>
    <row r="310" spans="1:6">
      <c r="A310">
        <v>310</v>
      </c>
      <c r="C310" s="166" t="s">
        <v>51</v>
      </c>
      <c r="D310" s="162"/>
      <c r="E310" s="156" t="s">
        <v>282</v>
      </c>
      <c r="F310" s="214">
        <f>'Final Demand'!E42</f>
        <v>0</v>
      </c>
    </row>
    <row r="311" spans="1:6">
      <c r="A311">
        <v>311</v>
      </c>
      <c r="C311" s="239" t="s">
        <v>90</v>
      </c>
      <c r="D311" s="240"/>
      <c r="E311" s="241" t="s">
        <v>282</v>
      </c>
      <c r="F311" s="214">
        <f>'Final Demand'!E43</f>
        <v>0</v>
      </c>
    </row>
    <row r="312" spans="1:6">
      <c r="A312">
        <v>312</v>
      </c>
      <c r="C312" s="166" t="s">
        <v>52</v>
      </c>
      <c r="D312" s="62"/>
      <c r="E312" s="156" t="s">
        <v>282</v>
      </c>
      <c r="F312" s="214">
        <f>'Final Demand'!E47</f>
        <v>0</v>
      </c>
    </row>
    <row r="313" spans="1:6">
      <c r="A313">
        <v>313</v>
      </c>
      <c r="C313" s="166" t="s">
        <v>53</v>
      </c>
      <c r="D313" s="62"/>
      <c r="E313" s="156" t="s">
        <v>282</v>
      </c>
      <c r="F313" s="214">
        <f>'Final Demand'!E46</f>
        <v>0</v>
      </c>
    </row>
    <row r="314" spans="1:6">
      <c r="A314">
        <v>314</v>
      </c>
      <c r="C314" s="166" t="s">
        <v>54</v>
      </c>
      <c r="D314" s="62"/>
      <c r="E314" s="156" t="s">
        <v>282</v>
      </c>
      <c r="F314" s="214">
        <f>'Final Demand'!E50</f>
        <v>0</v>
      </c>
    </row>
    <row r="315" spans="1:6">
      <c r="A315">
        <v>315</v>
      </c>
      <c r="C315" s="167" t="s">
        <v>261</v>
      </c>
      <c r="D315" s="168"/>
      <c r="E315" s="169" t="s">
        <v>282</v>
      </c>
      <c r="F315" s="214">
        <f>'Final Demand'!E49</f>
        <v>0</v>
      </c>
    </row>
    <row r="316" spans="1:6">
      <c r="A316">
        <v>316</v>
      </c>
      <c r="C316" s="162"/>
      <c r="D316" s="162"/>
      <c r="E316" s="177"/>
      <c r="F316" s="243"/>
    </row>
    <row r="317" spans="1:6">
      <c r="A317">
        <v>317</v>
      </c>
      <c r="C317" s="201" t="s">
        <v>20</v>
      </c>
      <c r="D317" s="216"/>
      <c r="E317" s="204" t="s">
        <v>282</v>
      </c>
      <c r="F317" s="244"/>
    </row>
    <row r="318" spans="1:6">
      <c r="A318">
        <v>318</v>
      </c>
      <c r="C318" s="166" t="s">
        <v>21</v>
      </c>
      <c r="D318" s="162"/>
      <c r="E318" s="156" t="s">
        <v>282</v>
      </c>
      <c r="F318" s="214">
        <f>Transport!F25</f>
        <v>0</v>
      </c>
    </row>
    <row r="319" spans="1:6">
      <c r="A319">
        <v>319</v>
      </c>
      <c r="C319" s="166" t="s">
        <v>22</v>
      </c>
      <c r="D319" s="162"/>
      <c r="E319" s="156" t="s">
        <v>282</v>
      </c>
      <c r="F319" s="214">
        <f>Transport!F38</f>
        <v>0</v>
      </c>
    </row>
    <row r="320" spans="1:6">
      <c r="A320">
        <v>320</v>
      </c>
      <c r="C320" s="166" t="s">
        <v>236</v>
      </c>
      <c r="D320" s="162"/>
      <c r="E320" s="156" t="s">
        <v>282</v>
      </c>
      <c r="F320" s="214">
        <f>Transport!F59</f>
        <v>0</v>
      </c>
    </row>
    <row r="321" spans="1:6">
      <c r="A321">
        <v>321</v>
      </c>
      <c r="C321" s="166" t="s">
        <v>23</v>
      </c>
      <c r="D321" s="162"/>
      <c r="E321" s="156" t="s">
        <v>282</v>
      </c>
      <c r="F321" s="214"/>
    </row>
    <row r="322" spans="1:6">
      <c r="A322">
        <v>322</v>
      </c>
      <c r="C322" s="167" t="s">
        <v>24</v>
      </c>
      <c r="D322" s="168"/>
      <c r="E322" s="169" t="s">
        <v>282</v>
      </c>
      <c r="F322" s="214"/>
    </row>
    <row r="323" spans="1:6">
      <c r="A323">
        <v>323</v>
      </c>
      <c r="C323" s="201" t="s">
        <v>445</v>
      </c>
      <c r="D323" s="216"/>
      <c r="E323" s="204" t="s">
        <v>282</v>
      </c>
      <c r="F323" s="242"/>
    </row>
    <row r="324" spans="1:6">
      <c r="A324">
        <v>324</v>
      </c>
      <c r="C324" s="245" t="s">
        <v>446</v>
      </c>
      <c r="D324" s="246"/>
      <c r="E324" s="247" t="s">
        <v>282</v>
      </c>
      <c r="F324" s="248"/>
    </row>
    <row r="325" spans="1:6">
      <c r="A325">
        <v>325</v>
      </c>
      <c r="C325" s="249" t="s">
        <v>21</v>
      </c>
      <c r="D325" s="250"/>
      <c r="E325" s="247" t="s">
        <v>282</v>
      </c>
      <c r="F325" s="251"/>
    </row>
    <row r="326" spans="1:6">
      <c r="A326">
        <v>326</v>
      </c>
      <c r="C326" s="249" t="s">
        <v>22</v>
      </c>
      <c r="D326" s="252"/>
      <c r="E326" s="247" t="s">
        <v>282</v>
      </c>
      <c r="F326" s="253"/>
    </row>
    <row r="327" spans="1:6">
      <c r="A327">
        <v>327</v>
      </c>
      <c r="C327" s="166" t="s">
        <v>236</v>
      </c>
      <c r="D327" s="254"/>
      <c r="E327" s="156" t="s">
        <v>282</v>
      </c>
      <c r="F327" s="255">
        <f>Transport!F57</f>
        <v>0</v>
      </c>
    </row>
    <row r="328" spans="1:6">
      <c r="A328">
        <v>328</v>
      </c>
      <c r="C328" s="166" t="s">
        <v>23</v>
      </c>
      <c r="D328" s="62"/>
      <c r="E328" s="156" t="s">
        <v>282</v>
      </c>
      <c r="F328" s="255">
        <f>Transport!F70</f>
        <v>0</v>
      </c>
    </row>
    <row r="329" spans="1:6">
      <c r="A329">
        <v>329</v>
      </c>
      <c r="C329" s="167" t="s">
        <v>24</v>
      </c>
      <c r="D329" s="193"/>
      <c r="E329" s="169" t="s">
        <v>282</v>
      </c>
      <c r="F329" s="255">
        <f>Transport!F64+Transport!F65</f>
        <v>0</v>
      </c>
    </row>
    <row r="330" spans="1:6">
      <c r="A330">
        <v>330</v>
      </c>
      <c r="C330" t="s">
        <v>706</v>
      </c>
      <c r="E330" t="s">
        <v>282</v>
      </c>
      <c r="F330">
        <f>Transport!F66</f>
        <v>0</v>
      </c>
    </row>
    <row r="331" spans="1:6">
      <c r="A331">
        <v>331</v>
      </c>
      <c r="C331" s="256" t="s">
        <v>25</v>
      </c>
      <c r="D331" s="257"/>
      <c r="E331" s="258" t="s">
        <v>282</v>
      </c>
      <c r="F331" s="253"/>
    </row>
    <row r="332" spans="1:6">
      <c r="A332">
        <v>332</v>
      </c>
      <c r="C332" s="259" t="s">
        <v>21</v>
      </c>
      <c r="D332" s="260"/>
      <c r="E332" s="261" t="s">
        <v>282</v>
      </c>
      <c r="F332" s="253"/>
    </row>
    <row r="333" spans="1:6">
      <c r="A333">
        <v>333</v>
      </c>
      <c r="C333" s="262" t="s">
        <v>22</v>
      </c>
      <c r="D333" s="263"/>
      <c r="E333" s="264" t="s">
        <v>282</v>
      </c>
      <c r="F333" s="253"/>
    </row>
    <row r="334" spans="1:6">
      <c r="A334">
        <v>334</v>
      </c>
      <c r="C334" s="162"/>
      <c r="D334" s="162"/>
      <c r="E334" s="177"/>
      <c r="F334" s="238"/>
    </row>
    <row r="335" spans="1:6">
      <c r="A335">
        <v>335</v>
      </c>
      <c r="C335" s="62" t="s">
        <v>447</v>
      </c>
      <c r="D335" s="162"/>
      <c r="E335" s="177"/>
      <c r="F335" s="238"/>
    </row>
    <row r="336" spans="1:6">
      <c r="A336">
        <v>336</v>
      </c>
      <c r="C336" s="172" t="s">
        <v>57</v>
      </c>
      <c r="D336" s="216"/>
      <c r="E336" s="153" t="s">
        <v>448</v>
      </c>
      <c r="F336" s="265"/>
    </row>
    <row r="337" spans="1:6">
      <c r="A337">
        <v>337</v>
      </c>
      <c r="C337" s="151" t="s">
        <v>276</v>
      </c>
      <c r="D337" s="162"/>
      <c r="E337" s="153" t="s">
        <v>448</v>
      </c>
      <c r="F337" s="266">
        <f>IF(Households!D28=0,1,Households!E28/Households!D28)</f>
        <v>1</v>
      </c>
    </row>
    <row r="338" spans="1:6">
      <c r="A338">
        <v>338</v>
      </c>
      <c r="C338" s="155" t="s">
        <v>235</v>
      </c>
      <c r="D338" s="162"/>
      <c r="E338" s="156" t="s">
        <v>448</v>
      </c>
      <c r="F338" s="266">
        <f>IF(Households!D28=0,0,Households!G28/Households!D28)</f>
        <v>0</v>
      </c>
    </row>
    <row r="339" spans="1:6">
      <c r="A339">
        <v>339</v>
      </c>
      <c r="C339" s="155" t="s">
        <v>449</v>
      </c>
      <c r="D339" s="62"/>
      <c r="E339" s="156" t="s">
        <v>448</v>
      </c>
      <c r="F339" s="266">
        <f>1-F337-F338</f>
        <v>0</v>
      </c>
    </row>
    <row r="340" spans="1:6">
      <c r="A340">
        <v>340</v>
      </c>
      <c r="C340" s="172" t="s">
        <v>101</v>
      </c>
      <c r="D340" s="216"/>
      <c r="E340" s="204" t="s">
        <v>450</v>
      </c>
      <c r="F340" s="265"/>
    </row>
    <row r="341" spans="1:6">
      <c r="A341">
        <v>341</v>
      </c>
      <c r="C341" s="151" t="s">
        <v>276</v>
      </c>
      <c r="D341" s="162"/>
      <c r="E341" s="153" t="s">
        <v>450</v>
      </c>
      <c r="F341" s="266">
        <f>IF(Households!D24=0,1,Households!E24/Households!D24)</f>
        <v>1</v>
      </c>
    </row>
    <row r="342" spans="1:6">
      <c r="A342">
        <v>342</v>
      </c>
      <c r="C342" s="155" t="s">
        <v>235</v>
      </c>
      <c r="D342" s="162"/>
      <c r="E342" s="156" t="s">
        <v>450</v>
      </c>
      <c r="F342" s="266">
        <f>IF(Households!D24=0,0,Households!G24/Households!D24)</f>
        <v>0</v>
      </c>
    </row>
    <row r="343" spans="1:6">
      <c r="A343">
        <v>343</v>
      </c>
      <c r="C343" s="155" t="s">
        <v>449</v>
      </c>
      <c r="D343" s="162"/>
      <c r="E343" s="156" t="s">
        <v>450</v>
      </c>
      <c r="F343" s="266">
        <f>1-F341-F342</f>
        <v>0</v>
      </c>
    </row>
    <row r="344" spans="1:6">
      <c r="A344">
        <v>344</v>
      </c>
      <c r="C344" s="201" t="s">
        <v>50</v>
      </c>
      <c r="D344" s="216"/>
      <c r="E344" s="204" t="s">
        <v>450</v>
      </c>
      <c r="F344" s="265"/>
    </row>
    <row r="345" spans="1:6">
      <c r="A345">
        <v>345</v>
      </c>
      <c r="C345" s="151" t="s">
        <v>276</v>
      </c>
      <c r="D345" s="162"/>
      <c r="E345" s="153" t="s">
        <v>450</v>
      </c>
      <c r="F345" s="266">
        <f>IF(Households!D25=0,1,Households!E25/Households!D25)</f>
        <v>1</v>
      </c>
    </row>
    <row r="346" spans="1:6">
      <c r="A346">
        <v>346</v>
      </c>
      <c r="C346" s="155" t="s">
        <v>235</v>
      </c>
      <c r="D346" s="162"/>
      <c r="E346" s="156" t="s">
        <v>450</v>
      </c>
      <c r="F346" s="266">
        <f>IF(Households!D25=0,0,Households!G25/Households!D25)</f>
        <v>0</v>
      </c>
    </row>
    <row r="347" spans="1:6">
      <c r="A347">
        <v>347</v>
      </c>
      <c r="C347" s="155" t="s">
        <v>449</v>
      </c>
      <c r="D347" s="162"/>
      <c r="E347" s="156" t="s">
        <v>450</v>
      </c>
      <c r="F347" s="266">
        <f>1-F345-F346</f>
        <v>0</v>
      </c>
    </row>
    <row r="348" spans="1:6">
      <c r="A348">
        <v>348</v>
      </c>
      <c r="C348" s="172" t="s">
        <v>51</v>
      </c>
      <c r="D348" s="216"/>
      <c r="E348" s="204" t="s">
        <v>450</v>
      </c>
      <c r="F348" s="265"/>
    </row>
    <row r="349" spans="1:6">
      <c r="A349">
        <v>349</v>
      </c>
      <c r="C349" s="151" t="s">
        <v>276</v>
      </c>
      <c r="D349" s="162"/>
      <c r="E349" s="153" t="s">
        <v>450</v>
      </c>
      <c r="F349" s="266">
        <f>IF(Households!D22=0,1,Households!E22/Households!D22)</f>
        <v>1</v>
      </c>
    </row>
    <row r="350" spans="1:6">
      <c r="A350">
        <v>350</v>
      </c>
      <c r="C350" s="155" t="s">
        <v>235</v>
      </c>
      <c r="D350" s="162"/>
      <c r="E350" s="156" t="s">
        <v>450</v>
      </c>
      <c r="F350" s="266">
        <f>IF(Households!D22=0,0,Households!G22/Households!D22)</f>
        <v>0</v>
      </c>
    </row>
    <row r="351" spans="1:6">
      <c r="A351">
        <v>351</v>
      </c>
      <c r="C351" s="155" t="s">
        <v>449</v>
      </c>
      <c r="D351" s="162"/>
      <c r="E351" s="156" t="s">
        <v>450</v>
      </c>
      <c r="F351" s="266">
        <f>1-F349-F350</f>
        <v>0</v>
      </c>
    </row>
    <row r="352" spans="1:6">
      <c r="A352">
        <v>352</v>
      </c>
      <c r="C352" s="172" t="s">
        <v>52</v>
      </c>
      <c r="D352" s="216"/>
      <c r="E352" s="204" t="s">
        <v>450</v>
      </c>
      <c r="F352" s="265"/>
    </row>
    <row r="353" spans="1:12">
      <c r="A353">
        <v>353</v>
      </c>
      <c r="C353" s="151" t="s">
        <v>276</v>
      </c>
      <c r="D353" s="162"/>
      <c r="E353" s="153" t="s">
        <v>450</v>
      </c>
      <c r="F353" s="266">
        <f>IF(Households!D27=0,1,Households!E27/Households!D27)</f>
        <v>1</v>
      </c>
    </row>
    <row r="354" spans="1:12">
      <c r="A354">
        <v>354</v>
      </c>
      <c r="C354" s="155" t="s">
        <v>235</v>
      </c>
      <c r="D354" s="162"/>
      <c r="E354" s="156" t="s">
        <v>450</v>
      </c>
      <c r="F354" s="266">
        <f>IF(Households!D27=0,0,Households!G27/Households!D27)</f>
        <v>0</v>
      </c>
    </row>
    <row r="355" spans="1:12">
      <c r="A355">
        <v>355</v>
      </c>
      <c r="C355" s="155" t="s">
        <v>449</v>
      </c>
      <c r="D355" s="162"/>
      <c r="E355" s="156" t="s">
        <v>450</v>
      </c>
      <c r="F355" s="266">
        <f>1-F353-F354</f>
        <v>0</v>
      </c>
    </row>
    <row r="356" spans="1:12">
      <c r="A356">
        <v>356</v>
      </c>
      <c r="C356" s="172" t="s">
        <v>277</v>
      </c>
      <c r="D356" s="216"/>
      <c r="E356" s="204" t="s">
        <v>450</v>
      </c>
      <c r="F356" s="265"/>
    </row>
    <row r="357" spans="1:12">
      <c r="A357">
        <v>357</v>
      </c>
      <c r="C357" s="151" t="s">
        <v>276</v>
      </c>
      <c r="D357" s="162"/>
      <c r="E357" s="153" t="s">
        <v>450</v>
      </c>
      <c r="F357" s="266">
        <f>IF(Households!D29=0,1,Households!E29/Households!D29)</f>
        <v>1</v>
      </c>
    </row>
    <row r="358" spans="1:12">
      <c r="A358">
        <v>358</v>
      </c>
      <c r="C358" s="155" t="s">
        <v>235</v>
      </c>
      <c r="D358" s="162"/>
      <c r="E358" s="156" t="s">
        <v>450</v>
      </c>
      <c r="F358" s="266">
        <f>IF(Households!D29=0,0,Households!G29/Households!D29)</f>
        <v>0</v>
      </c>
    </row>
    <row r="359" spans="1:12">
      <c r="A359">
        <v>359</v>
      </c>
      <c r="C359" s="267" t="s">
        <v>449</v>
      </c>
      <c r="D359" s="168"/>
      <c r="E359" s="169" t="s">
        <v>450</v>
      </c>
      <c r="F359" s="266">
        <f>IF(Households!D29=0,0,Households!H29/Households!D29)</f>
        <v>0</v>
      </c>
      <c r="H359" s="930" t="s">
        <v>834</v>
      </c>
      <c r="L359" s="934" t="s">
        <v>837</v>
      </c>
    </row>
    <row r="360" spans="1:12">
      <c r="A360">
        <v>360</v>
      </c>
      <c r="C360" s="161"/>
      <c r="D360" s="162"/>
      <c r="E360" s="163"/>
      <c r="F360" s="170"/>
    </row>
    <row r="361" spans="1:12">
      <c r="A361">
        <v>361</v>
      </c>
      <c r="C361" s="61" t="s">
        <v>451</v>
      </c>
      <c r="D361" s="168"/>
      <c r="E361" s="177"/>
      <c r="F361" s="238"/>
    </row>
    <row r="362" spans="1:12">
      <c r="A362">
        <v>362</v>
      </c>
      <c r="C362" s="201" t="s">
        <v>452</v>
      </c>
      <c r="D362" s="216"/>
      <c r="E362" s="174"/>
      <c r="F362" s="213"/>
    </row>
    <row r="363" spans="1:12">
      <c r="A363">
        <v>363</v>
      </c>
      <c r="C363" s="268" t="s">
        <v>347</v>
      </c>
      <c r="D363" s="162"/>
      <c r="E363" s="156" t="s">
        <v>46</v>
      </c>
      <c r="F363" s="266">
        <f>Households!E61</f>
        <v>0</v>
      </c>
      <c r="L363" s="934" t="s">
        <v>838</v>
      </c>
    </row>
    <row r="364" spans="1:12">
      <c r="A364">
        <v>364</v>
      </c>
      <c r="C364" s="268" t="s">
        <v>453</v>
      </c>
      <c r="D364" s="162"/>
      <c r="E364" s="156" t="s">
        <v>46</v>
      </c>
      <c r="F364" s="266">
        <f>Households!E62</f>
        <v>0</v>
      </c>
    </row>
    <row r="365" spans="1:12">
      <c r="A365">
        <v>365</v>
      </c>
      <c r="C365" s="269" t="s">
        <v>454</v>
      </c>
      <c r="D365" s="162"/>
      <c r="E365" s="156" t="s">
        <v>46</v>
      </c>
      <c r="F365" s="266"/>
      <c r="L365" s="934" t="s">
        <v>838</v>
      </c>
    </row>
    <row r="366" spans="1:12">
      <c r="A366">
        <v>366</v>
      </c>
      <c r="C366" s="268" t="s">
        <v>455</v>
      </c>
      <c r="D366" s="162"/>
      <c r="E366" s="156" t="s">
        <v>46</v>
      </c>
      <c r="F366" s="266"/>
      <c r="L366" s="934" t="s">
        <v>838</v>
      </c>
    </row>
    <row r="367" spans="1:12">
      <c r="A367">
        <v>367</v>
      </c>
      <c r="C367" s="268" t="s">
        <v>456</v>
      </c>
      <c r="D367" s="162"/>
      <c r="E367" s="156" t="s">
        <v>46</v>
      </c>
      <c r="F367" s="266"/>
      <c r="L367" s="934" t="s">
        <v>838</v>
      </c>
    </row>
    <row r="368" spans="1:12">
      <c r="A368">
        <v>368</v>
      </c>
      <c r="C368" s="268" t="s">
        <v>115</v>
      </c>
      <c r="D368" s="162"/>
      <c r="E368" s="156" t="s">
        <v>46</v>
      </c>
      <c r="F368" s="266"/>
      <c r="L368" s="934" t="s">
        <v>838</v>
      </c>
    </row>
    <row r="369" spans="1:12">
      <c r="A369">
        <v>369</v>
      </c>
      <c r="C369" s="268" t="s">
        <v>457</v>
      </c>
      <c r="D369" s="162"/>
      <c r="E369" s="270" t="s">
        <v>46</v>
      </c>
      <c r="F369" s="266"/>
      <c r="L369" s="934" t="s">
        <v>838</v>
      </c>
    </row>
    <row r="370" spans="1:12">
      <c r="A370">
        <v>370</v>
      </c>
      <c r="C370" s="201" t="s">
        <v>458</v>
      </c>
      <c r="D370" s="194"/>
      <c r="E370" s="174"/>
      <c r="F370" s="271"/>
    </row>
    <row r="371" spans="1:12">
      <c r="A371">
        <v>371</v>
      </c>
      <c r="C371" s="272" t="s">
        <v>269</v>
      </c>
      <c r="D371" s="165"/>
      <c r="E371" s="153" t="s">
        <v>46</v>
      </c>
      <c r="F371" s="266">
        <f>Households!E75</f>
        <v>0</v>
      </c>
    </row>
    <row r="372" spans="1:12">
      <c r="A372">
        <v>372</v>
      </c>
      <c r="C372" s="268" t="s">
        <v>459</v>
      </c>
      <c r="D372" s="162"/>
      <c r="E372" s="156" t="s">
        <v>46</v>
      </c>
      <c r="F372" s="266">
        <f>Households!E74</f>
        <v>0</v>
      </c>
    </row>
    <row r="373" spans="1:12">
      <c r="A373">
        <v>373</v>
      </c>
      <c r="C373" s="268" t="s">
        <v>460</v>
      </c>
      <c r="D373" s="162"/>
      <c r="E373" s="156" t="s">
        <v>46</v>
      </c>
      <c r="F373" s="266"/>
      <c r="L373" s="934" t="s">
        <v>838</v>
      </c>
    </row>
    <row r="374" spans="1:12">
      <c r="A374">
        <v>374</v>
      </c>
      <c r="C374" s="267" t="s">
        <v>461</v>
      </c>
      <c r="D374" s="168"/>
      <c r="E374" s="169" t="s">
        <v>46</v>
      </c>
      <c r="F374" s="266"/>
      <c r="L374" s="934" t="s">
        <v>838</v>
      </c>
    </row>
    <row r="375" spans="1:12">
      <c r="A375">
        <v>375</v>
      </c>
      <c r="C375" s="273" t="s">
        <v>462</v>
      </c>
      <c r="D375" s="216"/>
      <c r="E375" s="204"/>
      <c r="F375" s="271"/>
    </row>
    <row r="376" spans="1:12">
      <c r="A376">
        <v>376</v>
      </c>
      <c r="C376" s="272" t="s">
        <v>347</v>
      </c>
      <c r="D376" s="165"/>
      <c r="E376" s="153" t="s">
        <v>116</v>
      </c>
      <c r="F376" s="206">
        <f>Households!E61*Households!D31</f>
        <v>0</v>
      </c>
    </row>
    <row r="377" spans="1:12">
      <c r="A377">
        <v>377</v>
      </c>
      <c r="C377" s="268" t="s">
        <v>453</v>
      </c>
      <c r="D377" s="162"/>
      <c r="E377" s="156" t="s">
        <v>116</v>
      </c>
      <c r="F377" s="206">
        <f>Households!E62*Households!D31</f>
        <v>0</v>
      </c>
    </row>
    <row r="378" spans="1:12">
      <c r="A378">
        <v>378</v>
      </c>
      <c r="C378" s="268" t="s">
        <v>456</v>
      </c>
      <c r="D378" s="162"/>
      <c r="E378" s="156" t="s">
        <v>116</v>
      </c>
      <c r="F378" s="206">
        <f>Households!E63*Households!D31</f>
        <v>0</v>
      </c>
      <c r="L378" s="934" t="s">
        <v>838</v>
      </c>
    </row>
    <row r="379" spans="1:12">
      <c r="A379">
        <v>379</v>
      </c>
      <c r="C379" s="274" t="s">
        <v>455</v>
      </c>
      <c r="D379" s="275"/>
      <c r="E379" s="160" t="s">
        <v>116</v>
      </c>
      <c r="F379" s="206"/>
      <c r="L379" s="934" t="s">
        <v>838</v>
      </c>
    </row>
    <row r="380" spans="1:12">
      <c r="A380">
        <v>380</v>
      </c>
      <c r="C380" s="273" t="s">
        <v>463</v>
      </c>
      <c r="D380" s="216"/>
      <c r="E380" s="204"/>
      <c r="F380" s="271"/>
    </row>
    <row r="381" spans="1:12">
      <c r="A381">
        <v>381</v>
      </c>
      <c r="C381" s="272" t="s">
        <v>347</v>
      </c>
      <c r="D381" s="165"/>
      <c r="E381" s="153" t="s">
        <v>116</v>
      </c>
      <c r="F381" s="206"/>
    </row>
    <row r="382" spans="1:12">
      <c r="A382">
        <v>382</v>
      </c>
      <c r="C382" s="268" t="s">
        <v>453</v>
      </c>
      <c r="D382" s="162"/>
      <c r="E382" s="156" t="s">
        <v>116</v>
      </c>
      <c r="F382" s="206">
        <f>'Area data'!E27</f>
        <v>0</v>
      </c>
      <c r="L382" s="934" t="s">
        <v>838</v>
      </c>
    </row>
    <row r="383" spans="1:12">
      <c r="A383">
        <v>383</v>
      </c>
      <c r="C383" s="268" t="s">
        <v>456</v>
      </c>
      <c r="D383" s="162"/>
      <c r="E383" s="156" t="s">
        <v>116</v>
      </c>
      <c r="F383" s="206"/>
    </row>
    <row r="384" spans="1:12">
      <c r="A384">
        <v>384</v>
      </c>
      <c r="C384" s="274" t="s">
        <v>455</v>
      </c>
      <c r="D384" s="275"/>
      <c r="E384" s="160" t="s">
        <v>116</v>
      </c>
      <c r="F384" s="206"/>
    </row>
    <row r="385" spans="1:6">
      <c r="A385">
        <v>385</v>
      </c>
      <c r="C385" s="161"/>
      <c r="D385" s="162"/>
      <c r="E385" s="163"/>
      <c r="F385" s="170"/>
    </row>
    <row r="386" spans="1:6">
      <c r="A386">
        <v>386</v>
      </c>
      <c r="C386" s="147" t="s">
        <v>464</v>
      </c>
      <c r="D386" s="162"/>
      <c r="E386" s="163"/>
      <c r="F386" s="170"/>
    </row>
    <row r="387" spans="1:6">
      <c r="A387">
        <v>387</v>
      </c>
      <c r="C387" s="164" t="s">
        <v>465</v>
      </c>
      <c r="D387" s="165"/>
      <c r="E387" s="153" t="s">
        <v>282</v>
      </c>
      <c r="F387" s="206"/>
    </row>
    <row r="388" spans="1:6">
      <c r="A388">
        <v>388</v>
      </c>
      <c r="C388" s="166" t="s">
        <v>466</v>
      </c>
      <c r="D388" s="162"/>
      <c r="E388" s="156" t="s">
        <v>282</v>
      </c>
      <c r="F388" s="206"/>
    </row>
    <row r="389" spans="1:6">
      <c r="A389">
        <v>389</v>
      </c>
      <c r="C389" s="166" t="s">
        <v>467</v>
      </c>
      <c r="D389" s="162"/>
      <c r="E389" s="156" t="s">
        <v>282</v>
      </c>
      <c r="F389" s="206"/>
    </row>
    <row r="390" spans="1:6">
      <c r="A390">
        <v>390</v>
      </c>
      <c r="C390" s="166" t="s">
        <v>468</v>
      </c>
      <c r="D390" s="162"/>
      <c r="E390" s="156" t="s">
        <v>282</v>
      </c>
      <c r="F390" s="206"/>
    </row>
    <row r="391" spans="1:6">
      <c r="A391">
        <v>391</v>
      </c>
      <c r="C391" s="166" t="s">
        <v>469</v>
      </c>
      <c r="D391" s="162"/>
      <c r="E391" s="156" t="s">
        <v>282</v>
      </c>
      <c r="F391" s="206"/>
    </row>
    <row r="392" spans="1:6">
      <c r="A392">
        <v>392</v>
      </c>
      <c r="C392" s="166" t="s">
        <v>470</v>
      </c>
      <c r="D392" s="162"/>
      <c r="E392" s="156" t="s">
        <v>282</v>
      </c>
      <c r="F392" s="206"/>
    </row>
    <row r="393" spans="1:6">
      <c r="A393">
        <v>393</v>
      </c>
      <c r="C393" s="166" t="s">
        <v>471</v>
      </c>
      <c r="D393" s="162"/>
      <c r="E393" s="156" t="s">
        <v>282</v>
      </c>
      <c r="F393" s="206"/>
    </row>
    <row r="394" spans="1:6">
      <c r="A394">
        <v>394</v>
      </c>
      <c r="C394" s="166" t="s">
        <v>472</v>
      </c>
      <c r="D394" s="162"/>
      <c r="E394" s="156" t="s">
        <v>282</v>
      </c>
      <c r="F394" s="206"/>
    </row>
    <row r="395" spans="1:6">
      <c r="A395">
        <v>395</v>
      </c>
      <c r="C395" s="166" t="s">
        <v>473</v>
      </c>
      <c r="D395" s="162"/>
      <c r="E395" s="156" t="s">
        <v>282</v>
      </c>
      <c r="F395" s="206"/>
    </row>
    <row r="396" spans="1:6">
      <c r="A396">
        <v>396</v>
      </c>
      <c r="C396" s="166" t="s">
        <v>474</v>
      </c>
      <c r="D396" s="162"/>
      <c r="E396" s="156" t="s">
        <v>282</v>
      </c>
      <c r="F396" s="206"/>
    </row>
    <row r="397" spans="1:6">
      <c r="A397">
        <v>397</v>
      </c>
      <c r="C397" s="167" t="s">
        <v>475</v>
      </c>
      <c r="D397" s="168"/>
      <c r="E397" s="169" t="s">
        <v>282</v>
      </c>
      <c r="F397" s="206"/>
    </row>
    <row r="398" spans="1:6">
      <c r="A398">
        <v>398</v>
      </c>
      <c r="C398" s="161"/>
      <c r="D398" s="162"/>
      <c r="E398" s="163"/>
      <c r="F398" s="170"/>
    </row>
    <row r="399" spans="1:6">
      <c r="A399">
        <v>399</v>
      </c>
      <c r="C399" s="147" t="s">
        <v>310</v>
      </c>
      <c r="D399" s="168"/>
      <c r="E399" s="163"/>
      <c r="F399" s="170"/>
    </row>
    <row r="400" spans="1:6" ht="14.5" customHeight="1">
      <c r="A400">
        <v>400</v>
      </c>
      <c r="C400" s="201" t="s">
        <v>476</v>
      </c>
      <c r="D400" s="216"/>
      <c r="E400" s="204" t="s">
        <v>477</v>
      </c>
      <c r="F400" s="255">
        <f>'Area data'!F37</f>
        <v>0</v>
      </c>
    </row>
    <row r="401" spans="1:6" ht="14.5" customHeight="1">
      <c r="A401">
        <v>401</v>
      </c>
      <c r="C401" s="155" t="s">
        <v>206</v>
      </c>
      <c r="D401" s="162"/>
      <c r="E401" s="153" t="s">
        <v>477</v>
      </c>
      <c r="F401" s="255">
        <f>'Area data'!F38</f>
        <v>0</v>
      </c>
    </row>
    <row r="402" spans="1:6" ht="14.5" customHeight="1">
      <c r="A402">
        <v>402</v>
      </c>
      <c r="C402" s="276" t="s">
        <v>441</v>
      </c>
      <c r="D402" s="162"/>
      <c r="E402" s="177" t="s">
        <v>477</v>
      </c>
      <c r="F402" s="255">
        <f>'Area data'!F44</f>
        <v>0</v>
      </c>
    </row>
    <row r="403" spans="1:6" ht="14.5" customHeight="1">
      <c r="A403">
        <v>403</v>
      </c>
      <c r="C403" s="155" t="s">
        <v>62</v>
      </c>
      <c r="D403" s="162"/>
      <c r="E403" s="177" t="s">
        <v>477</v>
      </c>
      <c r="F403" s="255">
        <f>'Area data'!F39</f>
        <v>0</v>
      </c>
    </row>
    <row r="404" spans="1:6" ht="14.5" customHeight="1">
      <c r="A404">
        <v>404</v>
      </c>
      <c r="C404" s="155" t="s">
        <v>205</v>
      </c>
      <c r="D404" s="162"/>
      <c r="E404" s="177" t="s">
        <v>477</v>
      </c>
      <c r="F404" s="255">
        <f>'Area data'!F40</f>
        <v>0</v>
      </c>
    </row>
    <row r="405" spans="1:6" ht="14.5" customHeight="1">
      <c r="A405">
        <v>405</v>
      </c>
      <c r="C405" s="155" t="s">
        <v>204</v>
      </c>
      <c r="D405" s="162"/>
      <c r="E405" s="177" t="s">
        <v>477</v>
      </c>
      <c r="F405" s="255">
        <f>'Area data'!F41</f>
        <v>0</v>
      </c>
    </row>
    <row r="406" spans="1:6" ht="14.5" customHeight="1">
      <c r="A406">
        <v>406</v>
      </c>
      <c r="C406" s="155" t="s">
        <v>442</v>
      </c>
      <c r="D406" s="162"/>
      <c r="E406" s="177" t="s">
        <v>477</v>
      </c>
      <c r="F406" s="255">
        <f>'Area data'!F43+'Area data'!F42</f>
        <v>0</v>
      </c>
    </row>
    <row r="407" spans="1:6" ht="14.5" customHeight="1">
      <c r="A407">
        <v>407</v>
      </c>
      <c r="C407" s="155" t="s">
        <v>410</v>
      </c>
      <c r="D407" s="162"/>
      <c r="E407" s="177" t="s">
        <v>477</v>
      </c>
      <c r="F407" s="255">
        <f>'Area data'!F45</f>
        <v>0</v>
      </c>
    </row>
    <row r="408" spans="1:6" ht="14.5" customHeight="1">
      <c r="A408">
        <v>408</v>
      </c>
      <c r="C408" s="201" t="s">
        <v>478</v>
      </c>
      <c r="D408" s="216"/>
      <c r="E408" s="204" t="s">
        <v>477</v>
      </c>
      <c r="F408" s="255">
        <f>'Area data'!E37</f>
        <v>0</v>
      </c>
    </row>
    <row r="409" spans="1:6" ht="14.5" customHeight="1">
      <c r="A409">
        <v>409</v>
      </c>
      <c r="C409" s="155" t="s">
        <v>206</v>
      </c>
      <c r="D409" s="162"/>
      <c r="E409" s="177" t="s">
        <v>477</v>
      </c>
      <c r="F409" s="255">
        <f>'Area data'!E38</f>
        <v>0</v>
      </c>
    </row>
    <row r="410" spans="1:6" ht="14.5" customHeight="1">
      <c r="A410">
        <v>410</v>
      </c>
      <c r="C410" s="276" t="s">
        <v>441</v>
      </c>
      <c r="D410" s="162"/>
      <c r="E410" s="177" t="s">
        <v>477</v>
      </c>
      <c r="F410" s="255">
        <f>'Area data'!E44</f>
        <v>0</v>
      </c>
    </row>
    <row r="411" spans="1:6" ht="14.5" customHeight="1">
      <c r="A411">
        <v>411</v>
      </c>
      <c r="C411" s="155" t="s">
        <v>62</v>
      </c>
      <c r="D411" s="162"/>
      <c r="E411" s="177" t="s">
        <v>477</v>
      </c>
      <c r="F411" s="255">
        <f>'Area data'!E39</f>
        <v>0</v>
      </c>
    </row>
    <row r="412" spans="1:6" ht="14.5" customHeight="1">
      <c r="A412">
        <v>412</v>
      </c>
      <c r="C412" s="155" t="s">
        <v>205</v>
      </c>
      <c r="D412" s="162"/>
      <c r="E412" s="177" t="s">
        <v>477</v>
      </c>
      <c r="F412" s="255">
        <f>'Area data'!E40</f>
        <v>0</v>
      </c>
    </row>
    <row r="413" spans="1:6" ht="14.5" customHeight="1">
      <c r="A413">
        <v>413</v>
      </c>
      <c r="C413" s="155" t="s">
        <v>204</v>
      </c>
      <c r="D413" s="162"/>
      <c r="E413" s="177" t="s">
        <v>477</v>
      </c>
      <c r="F413" s="255">
        <f>'Area data'!E41</f>
        <v>0</v>
      </c>
    </row>
    <row r="414" spans="1:6" ht="14.5" customHeight="1">
      <c r="A414">
        <v>414</v>
      </c>
      <c r="C414" s="155" t="s">
        <v>442</v>
      </c>
      <c r="D414" s="162"/>
      <c r="E414" s="177" t="s">
        <v>477</v>
      </c>
      <c r="F414" s="255">
        <f>'Area data'!E43+'Area data'!E42</f>
        <v>0</v>
      </c>
    </row>
    <row r="415" spans="1:6" ht="14.5" customHeight="1">
      <c r="A415">
        <v>415</v>
      </c>
      <c r="C415" s="155" t="s">
        <v>410</v>
      </c>
      <c r="D415" s="162"/>
      <c r="E415" s="177" t="s">
        <v>477</v>
      </c>
      <c r="F415" s="255">
        <f>'Area data'!E45</f>
        <v>0</v>
      </c>
    </row>
    <row r="416" spans="1:6">
      <c r="A416">
        <v>416</v>
      </c>
      <c r="C416" s="277" t="s">
        <v>479</v>
      </c>
      <c r="D416" s="165"/>
      <c r="E416" s="278" t="s">
        <v>46</v>
      </c>
      <c r="F416" s="279">
        <f>'Area data'!E34</f>
        <v>0</v>
      </c>
    </row>
    <row r="417" spans="1:12">
      <c r="A417">
        <v>417</v>
      </c>
      <c r="C417" s="280" t="s">
        <v>480</v>
      </c>
      <c r="D417" s="162"/>
      <c r="E417" s="281" t="s">
        <v>46</v>
      </c>
      <c r="F417" s="279"/>
    </row>
    <row r="418" spans="1:12">
      <c r="A418">
        <v>418</v>
      </c>
      <c r="C418" s="280" t="s">
        <v>481</v>
      </c>
      <c r="D418" s="162"/>
      <c r="E418" s="281" t="s">
        <v>46</v>
      </c>
      <c r="F418" s="279"/>
    </row>
    <row r="419" spans="1:12">
      <c r="A419">
        <v>419</v>
      </c>
      <c r="C419" s="155" t="s">
        <v>482</v>
      </c>
      <c r="D419" s="162"/>
      <c r="E419" s="156" t="s">
        <v>477</v>
      </c>
      <c r="F419" s="255"/>
      <c r="L419" s="934" t="s">
        <v>838</v>
      </c>
    </row>
    <row r="420" spans="1:12">
      <c r="A420">
        <v>420</v>
      </c>
      <c r="C420" s="283" t="s">
        <v>483</v>
      </c>
      <c r="D420" s="284"/>
      <c r="E420" s="285" t="s">
        <v>484</v>
      </c>
      <c r="F420" s="255"/>
      <c r="L420" s="934" t="s">
        <v>838</v>
      </c>
    </row>
    <row r="421" spans="1:12">
      <c r="A421">
        <v>421</v>
      </c>
      <c r="C421" s="62"/>
      <c r="D421" s="162"/>
      <c r="E421" s="177"/>
      <c r="F421" s="286"/>
    </row>
    <row r="422" spans="1:12">
      <c r="A422">
        <v>422</v>
      </c>
      <c r="C422" s="147" t="s">
        <v>485</v>
      </c>
      <c r="D422" s="162"/>
      <c r="E422" s="163"/>
      <c r="F422" s="170"/>
    </row>
    <row r="423" spans="1:12">
      <c r="A423">
        <v>423</v>
      </c>
      <c r="C423" s="151" t="s">
        <v>177</v>
      </c>
      <c r="D423" s="165"/>
      <c r="E423" s="153" t="s">
        <v>200</v>
      </c>
      <c r="F423" s="255">
        <f>Households!F89</f>
        <v>0</v>
      </c>
    </row>
    <row r="424" spans="1:12">
      <c r="A424">
        <v>424</v>
      </c>
      <c r="C424" s="155" t="s">
        <v>178</v>
      </c>
      <c r="D424" s="162"/>
      <c r="E424" s="156" t="s">
        <v>200</v>
      </c>
      <c r="F424" s="255">
        <f>'Area data'!E8</f>
        <v>0</v>
      </c>
    </row>
    <row r="425" spans="1:12">
      <c r="A425">
        <v>425</v>
      </c>
      <c r="C425" s="158" t="s">
        <v>486</v>
      </c>
      <c r="D425" s="168"/>
      <c r="E425" s="169" t="s">
        <v>201</v>
      </c>
      <c r="F425" s="255">
        <f>'Area data'!E9</f>
        <v>0</v>
      </c>
    </row>
    <row r="426" spans="1:12">
      <c r="A426">
        <v>426</v>
      </c>
      <c r="C426" s="155" t="s">
        <v>487</v>
      </c>
      <c r="D426" s="162"/>
      <c r="E426" s="156" t="s">
        <v>202</v>
      </c>
      <c r="F426" s="206">
        <f>'Area data'!E21</f>
        <v>0</v>
      </c>
    </row>
    <row r="427" spans="1:12">
      <c r="A427">
        <v>427</v>
      </c>
      <c r="C427" s="155" t="s">
        <v>181</v>
      </c>
      <c r="D427" s="162"/>
      <c r="E427" s="156" t="s">
        <v>199</v>
      </c>
      <c r="F427" s="287">
        <f>'Area data'!E22</f>
        <v>0</v>
      </c>
    </row>
    <row r="428" spans="1:12">
      <c r="A428">
        <v>428</v>
      </c>
      <c r="C428" s="166" t="s">
        <v>488</v>
      </c>
      <c r="D428" s="162"/>
      <c r="E428" s="156" t="s">
        <v>199</v>
      </c>
      <c r="F428" s="288">
        <f>'Area data'!E23</f>
        <v>0</v>
      </c>
    </row>
    <row r="429" spans="1:12">
      <c r="A429">
        <v>429</v>
      </c>
      <c r="C429" s="155" t="s">
        <v>489</v>
      </c>
      <c r="D429" s="162"/>
      <c r="E429" s="156" t="s">
        <v>199</v>
      </c>
      <c r="F429" s="288">
        <f>'Area data'!E20</f>
        <v>0</v>
      </c>
    </row>
    <row r="430" spans="1:12">
      <c r="A430">
        <v>430</v>
      </c>
      <c r="C430" s="155" t="s">
        <v>490</v>
      </c>
      <c r="D430" s="162"/>
      <c r="E430" s="281" t="s">
        <v>199</v>
      </c>
      <c r="F430" s="287"/>
      <c r="L430" s="934" t="s">
        <v>839</v>
      </c>
    </row>
    <row r="431" spans="1:12">
      <c r="A431">
        <v>431</v>
      </c>
      <c r="C431" s="289" t="s">
        <v>491</v>
      </c>
      <c r="D431" s="162"/>
      <c r="E431" s="290" t="s">
        <v>41</v>
      </c>
      <c r="F431" s="291" t="str">
        <f>'Area data'!E6</f>
        <v>France</v>
      </c>
    </row>
    <row r="432" spans="1:12">
      <c r="A432">
        <v>432</v>
      </c>
      <c r="C432" s="155" t="s">
        <v>492</v>
      </c>
      <c r="D432" s="162"/>
      <c r="E432" s="281" t="s">
        <v>199</v>
      </c>
      <c r="F432" s="287">
        <f>'Area data'!E10</f>
        <v>0</v>
      </c>
    </row>
    <row r="433" spans="1:12">
      <c r="A433">
        <v>433</v>
      </c>
      <c r="C433" s="292" t="s">
        <v>493</v>
      </c>
      <c r="D433" s="293"/>
      <c r="E433" s="294" t="s">
        <v>199</v>
      </c>
      <c r="F433" s="295">
        <f>'Area data'!E10</f>
        <v>0</v>
      </c>
      <c r="L433" s="934" t="s">
        <v>840</v>
      </c>
    </row>
    <row r="434" spans="1:12">
      <c r="A434">
        <v>434</v>
      </c>
      <c r="C434" s="166" t="s">
        <v>175</v>
      </c>
      <c r="D434" s="162"/>
      <c r="E434" s="156" t="s">
        <v>199</v>
      </c>
      <c r="F434" s="288">
        <f>'Area data'!E13</f>
        <v>0</v>
      </c>
    </row>
    <row r="435" spans="1:12">
      <c r="A435">
        <v>435</v>
      </c>
      <c r="C435" s="166" t="s">
        <v>494</v>
      </c>
      <c r="D435" s="61"/>
      <c r="E435" s="156" t="s">
        <v>199</v>
      </c>
      <c r="F435" s="288">
        <f>'Area data'!E16</f>
        <v>0</v>
      </c>
    </row>
    <row r="436" spans="1:12">
      <c r="A436">
        <v>436</v>
      </c>
      <c r="C436" s="158" t="s">
        <v>495</v>
      </c>
      <c r="D436" s="159"/>
      <c r="E436" s="169" t="s">
        <v>199</v>
      </c>
      <c r="F436" s="288">
        <f>'Area data'!E15</f>
        <v>0</v>
      </c>
    </row>
    <row r="437" spans="1:12">
      <c r="A437">
        <v>437</v>
      </c>
      <c r="C437" s="161"/>
      <c r="D437" s="62"/>
      <c r="E437" s="163"/>
      <c r="F437" s="170"/>
    </row>
    <row r="438" spans="1:12">
      <c r="A438">
        <v>438</v>
      </c>
      <c r="C438" s="147" t="s">
        <v>496</v>
      </c>
      <c r="D438" s="193"/>
      <c r="E438" s="160"/>
      <c r="F438" s="170"/>
    </row>
    <row r="439" spans="1:12" ht="14.5" customHeight="1">
      <c r="A439">
        <v>439</v>
      </c>
      <c r="C439" s="201" t="s">
        <v>26</v>
      </c>
      <c r="D439" s="194"/>
      <c r="E439" s="204" t="s">
        <v>282</v>
      </c>
      <c r="F439" s="296"/>
    </row>
    <row r="440" spans="1:12">
      <c r="A440">
        <v>440</v>
      </c>
      <c r="C440" s="155" t="s">
        <v>102</v>
      </c>
      <c r="D440" s="62"/>
      <c r="E440" s="156" t="s">
        <v>282</v>
      </c>
      <c r="F440" s="214">
        <f>F449+F458</f>
        <v>0</v>
      </c>
    </row>
    <row r="441" spans="1:12">
      <c r="A441">
        <v>441</v>
      </c>
      <c r="C441" s="155" t="s">
        <v>280</v>
      </c>
      <c r="D441" s="62"/>
      <c r="E441" s="156" t="s">
        <v>282</v>
      </c>
      <c r="F441" s="214">
        <f t="shared" ref="F441:F447" si="0">F450+F459</f>
        <v>0</v>
      </c>
    </row>
    <row r="442" spans="1:12">
      <c r="A442">
        <v>442</v>
      </c>
      <c r="C442" s="166" t="s">
        <v>220</v>
      </c>
      <c r="D442" s="62"/>
      <c r="E442" s="156" t="s">
        <v>282</v>
      </c>
      <c r="F442" s="214">
        <f t="shared" si="0"/>
        <v>0</v>
      </c>
    </row>
    <row r="443" spans="1:12">
      <c r="A443">
        <v>443</v>
      </c>
      <c r="C443" s="155" t="s">
        <v>27</v>
      </c>
      <c r="D443" s="162"/>
      <c r="E443" s="156" t="s">
        <v>282</v>
      </c>
      <c r="F443" s="214">
        <f t="shared" si="0"/>
        <v>0</v>
      </c>
    </row>
    <row r="444" spans="1:12">
      <c r="A444">
        <v>444</v>
      </c>
      <c r="C444" s="155" t="s">
        <v>58</v>
      </c>
      <c r="D444" s="61"/>
      <c r="E444" s="156" t="s">
        <v>282</v>
      </c>
      <c r="F444" s="214">
        <f t="shared" si="0"/>
        <v>0</v>
      </c>
    </row>
    <row r="445" spans="1:12">
      <c r="A445">
        <v>445</v>
      </c>
      <c r="C445" s="155" t="s">
        <v>28</v>
      </c>
      <c r="D445" s="162"/>
      <c r="E445" s="156" t="s">
        <v>282</v>
      </c>
      <c r="F445" s="214">
        <f t="shared" si="0"/>
        <v>0</v>
      </c>
    </row>
    <row r="446" spans="1:12">
      <c r="A446">
        <v>446</v>
      </c>
      <c r="C446" s="155" t="s">
        <v>59</v>
      </c>
      <c r="D446" s="162"/>
      <c r="E446" s="156" t="s">
        <v>282</v>
      </c>
      <c r="F446" s="214">
        <f t="shared" si="0"/>
        <v>0</v>
      </c>
    </row>
    <row r="447" spans="1:12">
      <c r="A447">
        <v>447</v>
      </c>
      <c r="C447" s="155" t="s">
        <v>497</v>
      </c>
      <c r="D447" s="168"/>
      <c r="E447" s="169" t="s">
        <v>282</v>
      </c>
      <c r="F447" s="214">
        <f t="shared" si="0"/>
        <v>0</v>
      </c>
    </row>
    <row r="448" spans="1:12">
      <c r="A448">
        <v>448</v>
      </c>
      <c r="C448" s="201" t="s">
        <v>29</v>
      </c>
      <c r="D448" s="194"/>
      <c r="E448" s="204" t="s">
        <v>282</v>
      </c>
      <c r="F448" s="296"/>
    </row>
    <row r="449" spans="1:6">
      <c r="A449">
        <v>449</v>
      </c>
      <c r="C449" s="155" t="s">
        <v>102</v>
      </c>
      <c r="D449" s="62"/>
      <c r="E449" s="156" t="s">
        <v>282</v>
      </c>
      <c r="F449" s="214">
        <f>Transport!F17</f>
        <v>0</v>
      </c>
    </row>
    <row r="450" spans="1:6">
      <c r="A450">
        <v>450</v>
      </c>
      <c r="C450" s="155" t="s">
        <v>280</v>
      </c>
      <c r="D450" s="62"/>
      <c r="E450" s="156" t="s">
        <v>282</v>
      </c>
      <c r="F450" s="214">
        <f>Transport!F16</f>
        <v>0</v>
      </c>
    </row>
    <row r="451" spans="1:6">
      <c r="A451">
        <v>451</v>
      </c>
      <c r="C451" s="166" t="s">
        <v>220</v>
      </c>
      <c r="D451" s="62"/>
      <c r="E451" s="156" t="s">
        <v>282</v>
      </c>
      <c r="F451" s="214">
        <f>Transport!F18</f>
        <v>0</v>
      </c>
    </row>
    <row r="452" spans="1:6">
      <c r="A452">
        <v>452</v>
      </c>
      <c r="C452" s="155" t="s">
        <v>27</v>
      </c>
      <c r="D452" s="162"/>
      <c r="E452" s="156" t="s">
        <v>282</v>
      </c>
      <c r="F452" s="255">
        <f>Transport!F21</f>
        <v>0</v>
      </c>
    </row>
    <row r="453" spans="1:6">
      <c r="A453">
        <v>453</v>
      </c>
      <c r="C453" s="155" t="s">
        <v>58</v>
      </c>
      <c r="D453" s="61"/>
      <c r="E453" s="156" t="s">
        <v>282</v>
      </c>
      <c r="F453" s="255">
        <f>Transport!F20</f>
        <v>0</v>
      </c>
    </row>
    <row r="454" spans="1:6">
      <c r="A454">
        <v>454</v>
      </c>
      <c r="C454" s="155" t="s">
        <v>28</v>
      </c>
      <c r="D454" s="162"/>
      <c r="E454" s="156" t="s">
        <v>282</v>
      </c>
      <c r="F454" s="297">
        <f>Transport!F24</f>
        <v>0</v>
      </c>
    </row>
    <row r="455" spans="1:6">
      <c r="A455">
        <v>455</v>
      </c>
      <c r="C455" s="155" t="s">
        <v>59</v>
      </c>
      <c r="D455" s="162"/>
      <c r="E455" s="156" t="s">
        <v>282</v>
      </c>
      <c r="F455" s="298">
        <f>Transport!F23</f>
        <v>0</v>
      </c>
    </row>
    <row r="456" spans="1:6">
      <c r="A456">
        <v>456</v>
      </c>
      <c r="C456" s="155" t="s">
        <v>497</v>
      </c>
      <c r="D456" s="168"/>
      <c r="E456" s="169" t="s">
        <v>282</v>
      </c>
      <c r="F456" s="298"/>
    </row>
    <row r="457" spans="1:6">
      <c r="A457">
        <v>457</v>
      </c>
      <c r="C457" s="201" t="s">
        <v>30</v>
      </c>
      <c r="D457" s="216"/>
      <c r="E457" s="204" t="s">
        <v>282</v>
      </c>
      <c r="F457" s="296"/>
    </row>
    <row r="458" spans="1:6">
      <c r="A458">
        <v>458</v>
      </c>
      <c r="C458" s="151" t="s">
        <v>102</v>
      </c>
      <c r="D458" s="165"/>
      <c r="E458" s="153" t="s">
        <v>282</v>
      </c>
      <c r="F458" s="299">
        <f>Transport!F30</f>
        <v>0</v>
      </c>
    </row>
    <row r="459" spans="1:6">
      <c r="A459">
        <v>459</v>
      </c>
      <c r="C459" s="155" t="s">
        <v>280</v>
      </c>
      <c r="D459" s="62"/>
      <c r="E459" s="156" t="s">
        <v>282</v>
      </c>
      <c r="F459" s="300">
        <f>Transport!F29</f>
        <v>0</v>
      </c>
    </row>
    <row r="460" spans="1:6">
      <c r="A460">
        <v>460</v>
      </c>
      <c r="C460" s="166" t="s">
        <v>220</v>
      </c>
      <c r="D460" s="162"/>
      <c r="E460" s="156" t="s">
        <v>282</v>
      </c>
      <c r="F460" s="300">
        <f>Transport!F31</f>
        <v>0</v>
      </c>
    </row>
    <row r="461" spans="1:6">
      <c r="A461">
        <v>461</v>
      </c>
      <c r="C461" s="155" t="s">
        <v>31</v>
      </c>
      <c r="D461" s="162"/>
      <c r="E461" s="156" t="s">
        <v>282</v>
      </c>
      <c r="F461" s="299">
        <f>Transport!F34+Transport!F47</f>
        <v>0</v>
      </c>
    </row>
    <row r="462" spans="1:6">
      <c r="A462">
        <v>462</v>
      </c>
      <c r="C462" s="155" t="s">
        <v>58</v>
      </c>
      <c r="D462" s="162"/>
      <c r="E462" s="156" t="s">
        <v>282</v>
      </c>
      <c r="F462" s="299">
        <f>Transport!F33+Transport!F46</f>
        <v>0</v>
      </c>
    </row>
    <row r="463" spans="1:6">
      <c r="A463">
        <v>463</v>
      </c>
      <c r="C463" s="155" t="s">
        <v>28</v>
      </c>
      <c r="D463" s="162"/>
      <c r="E463" s="156" t="s">
        <v>282</v>
      </c>
      <c r="F463" s="297">
        <f>Transport!F37</f>
        <v>0</v>
      </c>
    </row>
    <row r="464" spans="1:6">
      <c r="A464">
        <v>464</v>
      </c>
      <c r="C464" s="155" t="s">
        <v>59</v>
      </c>
      <c r="D464" s="162"/>
      <c r="E464" s="156" t="s">
        <v>282</v>
      </c>
      <c r="F464" s="299">
        <f>Transport!F36</f>
        <v>0</v>
      </c>
    </row>
    <row r="465" spans="1:12">
      <c r="A465">
        <v>465</v>
      </c>
      <c r="C465" s="158" t="s">
        <v>497</v>
      </c>
      <c r="D465" s="168"/>
      <c r="E465" s="169" t="s">
        <v>282</v>
      </c>
      <c r="F465" s="299"/>
    </row>
    <row r="466" spans="1:12">
      <c r="A466">
        <v>466</v>
      </c>
      <c r="C466" s="161"/>
      <c r="D466" s="162"/>
      <c r="E466" s="163"/>
      <c r="F466" s="170"/>
    </row>
    <row r="467" spans="1:12">
      <c r="A467">
        <v>467</v>
      </c>
      <c r="C467" s="301" t="s">
        <v>498</v>
      </c>
      <c r="D467" s="168"/>
      <c r="E467" s="163"/>
      <c r="F467" s="170"/>
    </row>
    <row r="468" spans="1:12">
      <c r="A468">
        <v>468</v>
      </c>
      <c r="C468" s="151" t="s">
        <v>499</v>
      </c>
      <c r="D468" s="162"/>
      <c r="E468" s="153" t="s">
        <v>500</v>
      </c>
      <c r="F468" s="302" t="s">
        <v>717</v>
      </c>
      <c r="L468" s="932" t="s">
        <v>835</v>
      </c>
    </row>
    <row r="469" spans="1:12">
      <c r="A469">
        <v>469</v>
      </c>
      <c r="C469" s="155" t="s">
        <v>501</v>
      </c>
      <c r="D469" s="162"/>
      <c r="E469" s="156" t="s">
        <v>502</v>
      </c>
      <c r="F469" s="302">
        <v>6.6656347</v>
      </c>
      <c r="L469" s="933" t="s">
        <v>841</v>
      </c>
    </row>
    <row r="470" spans="1:12">
      <c r="A470">
        <v>470</v>
      </c>
      <c r="C470" s="155" t="s">
        <v>503</v>
      </c>
      <c r="D470" s="162"/>
      <c r="E470" s="156" t="s">
        <v>504</v>
      </c>
      <c r="F470" s="288">
        <v>26400</v>
      </c>
      <c r="L470" s="933" t="s">
        <v>841</v>
      </c>
    </row>
    <row r="471" spans="1:12">
      <c r="A471">
        <v>471</v>
      </c>
      <c r="C471" s="303" t="s">
        <v>505</v>
      </c>
      <c r="D471" s="293"/>
      <c r="E471" s="304" t="s">
        <v>282</v>
      </c>
      <c r="F471" s="288">
        <v>0</v>
      </c>
      <c r="L471" s="932" t="s">
        <v>835</v>
      </c>
    </row>
    <row r="472" spans="1:12">
      <c r="A472">
        <v>472</v>
      </c>
      <c r="C472" s="155" t="s">
        <v>506</v>
      </c>
      <c r="D472" s="162"/>
      <c r="E472" s="156" t="s">
        <v>500</v>
      </c>
      <c r="F472" s="288" t="s">
        <v>718</v>
      </c>
      <c r="L472" s="932" t="s">
        <v>835</v>
      </c>
    </row>
    <row r="473" spans="1:12">
      <c r="A473">
        <v>473</v>
      </c>
      <c r="C473" s="155" t="s">
        <v>507</v>
      </c>
      <c r="D473" s="162"/>
      <c r="E473" s="156" t="s">
        <v>508</v>
      </c>
      <c r="F473" s="154">
        <v>0.66568681318681311</v>
      </c>
      <c r="L473" s="933" t="s">
        <v>841</v>
      </c>
    </row>
    <row r="474" spans="1:12">
      <c r="A474">
        <v>474</v>
      </c>
      <c r="C474" s="155" t="s">
        <v>509</v>
      </c>
      <c r="D474" s="162"/>
      <c r="E474" s="156" t="s">
        <v>510</v>
      </c>
      <c r="F474" s="154">
        <v>0.35727112676056333</v>
      </c>
      <c r="L474" s="933" t="s">
        <v>841</v>
      </c>
    </row>
    <row r="475" spans="1:12">
      <c r="A475">
        <v>475</v>
      </c>
      <c r="C475" s="303" t="s">
        <v>511</v>
      </c>
      <c r="D475" s="293"/>
      <c r="E475" s="304" t="s">
        <v>512</v>
      </c>
      <c r="F475" s="288">
        <v>0</v>
      </c>
      <c r="L475" s="932" t="s">
        <v>835</v>
      </c>
    </row>
    <row r="476" spans="1:12">
      <c r="A476">
        <v>476</v>
      </c>
      <c r="C476" s="155" t="s">
        <v>513</v>
      </c>
      <c r="D476" s="162"/>
      <c r="E476" s="156" t="s">
        <v>514</v>
      </c>
      <c r="F476" s="305">
        <f>'Area data'!E53</f>
        <v>0</v>
      </c>
      <c r="L476" s="932" t="s">
        <v>835</v>
      </c>
    </row>
    <row r="477" spans="1:12">
      <c r="A477">
        <v>477</v>
      </c>
      <c r="C477" s="155" t="s">
        <v>515</v>
      </c>
      <c r="D477" s="162"/>
      <c r="E477" s="156" t="s">
        <v>504</v>
      </c>
      <c r="F477" s="288">
        <v>5714.2857142857147</v>
      </c>
      <c r="L477" s="933" t="s">
        <v>841</v>
      </c>
    </row>
    <row r="478" spans="1:12">
      <c r="A478">
        <v>478</v>
      </c>
      <c r="C478" s="155" t="s">
        <v>516</v>
      </c>
      <c r="D478" s="162"/>
      <c r="E478" s="156" t="s">
        <v>504</v>
      </c>
      <c r="F478" s="305">
        <v>9363.2958801498135</v>
      </c>
      <c r="L478" s="933" t="s">
        <v>841</v>
      </c>
    </row>
    <row r="479" spans="1:12">
      <c r="A479">
        <v>479</v>
      </c>
      <c r="C479" s="292" t="s">
        <v>517</v>
      </c>
      <c r="D479" s="293"/>
      <c r="E479" s="304" t="s">
        <v>504</v>
      </c>
      <c r="F479" s="288">
        <v>3000</v>
      </c>
      <c r="L479" s="933" t="s">
        <v>841</v>
      </c>
    </row>
    <row r="480" spans="1:12">
      <c r="A480">
        <v>480</v>
      </c>
      <c r="C480" s="155" t="s">
        <v>518</v>
      </c>
      <c r="D480" s="162"/>
      <c r="E480" s="156" t="s">
        <v>519</v>
      </c>
      <c r="F480" s="302">
        <v>0.69094197186360651</v>
      </c>
      <c r="L480" s="932" t="s">
        <v>835</v>
      </c>
    </row>
    <row r="481" spans="1:12">
      <c r="A481">
        <v>481</v>
      </c>
      <c r="C481" s="158" t="s">
        <v>520</v>
      </c>
      <c r="D481" s="168"/>
      <c r="E481" s="169" t="s">
        <v>519</v>
      </c>
      <c r="F481" s="302">
        <v>0.45288633449883448</v>
      </c>
      <c r="L481" s="932" t="s">
        <v>835</v>
      </c>
    </row>
    <row r="482" spans="1:12">
      <c r="A482">
        <v>482</v>
      </c>
      <c r="C482" s="161"/>
      <c r="D482" s="168"/>
      <c r="E482" s="163"/>
      <c r="F482" s="170"/>
    </row>
    <row r="483" spans="1:12">
      <c r="A483">
        <v>483</v>
      </c>
      <c r="C483" s="306" t="s">
        <v>521</v>
      </c>
      <c r="D483" s="216"/>
      <c r="E483" s="204"/>
      <c r="F483" s="271"/>
    </row>
    <row r="484" spans="1:12">
      <c r="A484">
        <v>484</v>
      </c>
      <c r="C484" s="164" t="s">
        <v>522</v>
      </c>
      <c r="D484" s="165"/>
      <c r="E484" s="153" t="s">
        <v>282</v>
      </c>
      <c r="F484" s="255"/>
      <c r="L484" s="932" t="s">
        <v>835</v>
      </c>
    </row>
    <row r="485" spans="1:12">
      <c r="A485">
        <v>485</v>
      </c>
      <c r="C485" s="166" t="s">
        <v>61</v>
      </c>
      <c r="D485" s="162"/>
      <c r="E485" s="156" t="s">
        <v>282</v>
      </c>
      <c r="F485" s="154"/>
      <c r="L485" s="932" t="s">
        <v>835</v>
      </c>
    </row>
    <row r="486" spans="1:12">
      <c r="A486">
        <v>486</v>
      </c>
      <c r="C486" s="155" t="s">
        <v>523</v>
      </c>
      <c r="D486" s="162"/>
      <c r="E486" s="156" t="s">
        <v>282</v>
      </c>
      <c r="F486" s="307"/>
      <c r="L486" s="932" t="s">
        <v>835</v>
      </c>
    </row>
    <row r="487" spans="1:12">
      <c r="A487">
        <v>487</v>
      </c>
      <c r="C487" s="155" t="s">
        <v>524</v>
      </c>
      <c r="D487" s="162"/>
      <c r="E487" s="156" t="s">
        <v>282</v>
      </c>
      <c r="F487" s="307"/>
    </row>
    <row r="488" spans="1:12">
      <c r="A488">
        <v>488</v>
      </c>
      <c r="C488" s="155" t="s">
        <v>525</v>
      </c>
      <c r="D488" s="162"/>
      <c r="E488" s="156" t="s">
        <v>282</v>
      </c>
      <c r="F488" s="307"/>
    </row>
    <row r="489" spans="1:12">
      <c r="A489">
        <v>489</v>
      </c>
      <c r="C489" s="158" t="s">
        <v>526</v>
      </c>
      <c r="D489" s="193"/>
      <c r="E489" s="169" t="s">
        <v>282</v>
      </c>
      <c r="F489" s="206">
        <f>'Area data'!E29</f>
        <v>0</v>
      </c>
      <c r="H489" t="s">
        <v>833</v>
      </c>
    </row>
    <row r="490" spans="1:12">
      <c r="A490">
        <v>490</v>
      </c>
      <c r="C490" s="161"/>
      <c r="D490" s="168"/>
      <c r="E490" s="163"/>
      <c r="F490" s="170"/>
      <c r="L490" s="932" t="s">
        <v>835</v>
      </c>
    </row>
    <row r="491" spans="1:12" ht="14.5" customHeight="1">
      <c r="A491">
        <v>491</v>
      </c>
      <c r="C491" s="218" t="s">
        <v>527</v>
      </c>
      <c r="D491" s="216"/>
      <c r="E491" s="308"/>
      <c r="F491" s="309"/>
      <c r="L491" s="932" t="s">
        <v>835</v>
      </c>
    </row>
    <row r="492" spans="1:12" ht="14.5" customHeight="1">
      <c r="A492">
        <v>492</v>
      </c>
      <c r="C492" s="310" t="s">
        <v>528</v>
      </c>
      <c r="D492" s="216"/>
      <c r="E492" s="174"/>
      <c r="F492" s="271"/>
      <c r="L492" s="932" t="s">
        <v>835</v>
      </c>
    </row>
    <row r="493" spans="1:12" ht="14.5" customHeight="1">
      <c r="A493">
        <v>493</v>
      </c>
      <c r="C493" s="276" t="s">
        <v>529</v>
      </c>
      <c r="D493" s="162"/>
      <c r="E493" s="156" t="s">
        <v>500</v>
      </c>
      <c r="F493" s="206"/>
      <c r="L493" s="932" t="s">
        <v>835</v>
      </c>
    </row>
    <row r="494" spans="1:12" ht="14.5" customHeight="1">
      <c r="A494">
        <v>494</v>
      </c>
      <c r="C494" s="276" t="s">
        <v>530</v>
      </c>
      <c r="D494" s="162"/>
      <c r="E494" s="156" t="s">
        <v>500</v>
      </c>
      <c r="F494" s="206"/>
      <c r="L494" s="932" t="s">
        <v>835</v>
      </c>
    </row>
    <row r="495" spans="1:12" ht="14.5" customHeight="1">
      <c r="A495">
        <v>495</v>
      </c>
      <c r="C495" s="276" t="s">
        <v>531</v>
      </c>
      <c r="D495" s="162"/>
      <c r="E495" s="156" t="s">
        <v>500</v>
      </c>
      <c r="F495" s="206"/>
      <c r="L495" s="932" t="s">
        <v>835</v>
      </c>
    </row>
    <row r="496" spans="1:12" ht="14.5" customHeight="1">
      <c r="A496">
        <v>496</v>
      </c>
      <c r="C496" s="276" t="s">
        <v>532</v>
      </c>
      <c r="D496" s="162"/>
      <c r="E496" s="156" t="s">
        <v>500</v>
      </c>
      <c r="F496" s="206"/>
      <c r="L496" s="932" t="s">
        <v>835</v>
      </c>
    </row>
    <row r="497" spans="1:12" ht="14.5" customHeight="1">
      <c r="A497">
        <v>497</v>
      </c>
      <c r="C497" s="276" t="s">
        <v>533</v>
      </c>
      <c r="D497" s="162"/>
      <c r="E497" s="156" t="s">
        <v>500</v>
      </c>
      <c r="F497" s="206"/>
      <c r="L497" s="932" t="s">
        <v>835</v>
      </c>
    </row>
    <row r="498" spans="1:12" ht="14.5" customHeight="1">
      <c r="A498">
        <v>498</v>
      </c>
      <c r="C498" s="276" t="s">
        <v>534</v>
      </c>
      <c r="D498" s="162"/>
      <c r="E498" s="156" t="s">
        <v>500</v>
      </c>
      <c r="F498" s="206"/>
      <c r="L498" s="932" t="s">
        <v>835</v>
      </c>
    </row>
    <row r="499" spans="1:12" ht="14.5" customHeight="1">
      <c r="A499">
        <v>499</v>
      </c>
      <c r="C499" s="276" t="s">
        <v>535</v>
      </c>
      <c r="D499" s="162"/>
      <c r="E499" s="156" t="s">
        <v>500</v>
      </c>
      <c r="F499" s="206"/>
      <c r="L499" s="932" t="s">
        <v>835</v>
      </c>
    </row>
    <row r="500" spans="1:12" ht="14.5" customHeight="1">
      <c r="A500">
        <v>500</v>
      </c>
      <c r="C500" s="276" t="s">
        <v>536</v>
      </c>
      <c r="D500" s="162"/>
      <c r="E500" s="156" t="s">
        <v>500</v>
      </c>
      <c r="F500" s="206"/>
      <c r="L500" s="932" t="s">
        <v>835</v>
      </c>
    </row>
    <row r="501" spans="1:12" ht="14.5" customHeight="1">
      <c r="A501">
        <v>501</v>
      </c>
      <c r="C501" s="276" t="s">
        <v>537</v>
      </c>
      <c r="D501" s="162"/>
      <c r="E501" s="156" t="s">
        <v>500</v>
      </c>
      <c r="F501" s="206"/>
      <c r="L501" s="932" t="s">
        <v>835</v>
      </c>
    </row>
    <row r="502" spans="1:12">
      <c r="A502">
        <v>502</v>
      </c>
      <c r="C502" s="276" t="s">
        <v>538</v>
      </c>
      <c r="D502" s="162"/>
      <c r="E502" s="156" t="s">
        <v>500</v>
      </c>
      <c r="F502" s="206"/>
      <c r="L502" s="932" t="s">
        <v>835</v>
      </c>
    </row>
    <row r="503" spans="1:12">
      <c r="A503">
        <v>503</v>
      </c>
      <c r="C503" s="276" t="s">
        <v>539</v>
      </c>
      <c r="D503" s="162"/>
      <c r="E503" s="156" t="s">
        <v>500</v>
      </c>
      <c r="F503" s="206"/>
      <c r="L503" s="932" t="s">
        <v>835</v>
      </c>
    </row>
    <row r="504" spans="1:12">
      <c r="A504">
        <v>504</v>
      </c>
      <c r="C504" s="212" t="s">
        <v>540</v>
      </c>
      <c r="D504" s="168"/>
      <c r="E504" s="156" t="s">
        <v>500</v>
      </c>
      <c r="F504" s="206"/>
      <c r="L504" s="932" t="s">
        <v>835</v>
      </c>
    </row>
    <row r="505" spans="1:12">
      <c r="A505">
        <v>505</v>
      </c>
      <c r="C505" s="215" t="s">
        <v>541</v>
      </c>
      <c r="D505" s="216"/>
      <c r="E505" s="174"/>
      <c r="F505" s="271"/>
      <c r="L505" s="932" t="s">
        <v>835</v>
      </c>
    </row>
    <row r="506" spans="1:12">
      <c r="A506">
        <v>506</v>
      </c>
      <c r="C506" s="276" t="s">
        <v>529</v>
      </c>
      <c r="D506" s="162"/>
      <c r="E506" s="156" t="s">
        <v>542</v>
      </c>
      <c r="F506" s="307"/>
      <c r="L506" s="932" t="s">
        <v>835</v>
      </c>
    </row>
    <row r="507" spans="1:12">
      <c r="A507">
        <v>507</v>
      </c>
      <c r="C507" s="276" t="s">
        <v>530</v>
      </c>
      <c r="D507" s="162"/>
      <c r="E507" s="156" t="s">
        <v>542</v>
      </c>
      <c r="F507" s="307"/>
      <c r="L507" s="932" t="s">
        <v>835</v>
      </c>
    </row>
    <row r="508" spans="1:12">
      <c r="A508">
        <v>508</v>
      </c>
      <c r="C508" s="276" t="s">
        <v>531</v>
      </c>
      <c r="D508" s="162"/>
      <c r="E508" s="156" t="s">
        <v>542</v>
      </c>
      <c r="F508" s="307"/>
      <c r="L508" s="932" t="s">
        <v>835</v>
      </c>
    </row>
    <row r="509" spans="1:12">
      <c r="A509">
        <v>509</v>
      </c>
      <c r="C509" s="276" t="s">
        <v>532</v>
      </c>
      <c r="D509" s="162"/>
      <c r="E509" s="156" t="s">
        <v>542</v>
      </c>
      <c r="F509" s="307"/>
      <c r="L509" s="932" t="s">
        <v>835</v>
      </c>
    </row>
    <row r="510" spans="1:12">
      <c r="A510">
        <v>510</v>
      </c>
      <c r="C510" s="276" t="s">
        <v>533</v>
      </c>
      <c r="D510" s="162"/>
      <c r="E510" s="156" t="s">
        <v>542</v>
      </c>
      <c r="F510" s="307"/>
      <c r="L510" s="932" t="s">
        <v>835</v>
      </c>
    </row>
    <row r="511" spans="1:12">
      <c r="A511">
        <v>511</v>
      </c>
      <c r="C511" s="276" t="s">
        <v>534</v>
      </c>
      <c r="D511" s="162"/>
      <c r="E511" s="156" t="s">
        <v>542</v>
      </c>
      <c r="F511" s="307"/>
      <c r="L511" s="932" t="s">
        <v>835</v>
      </c>
    </row>
    <row r="512" spans="1:12">
      <c r="A512">
        <v>512</v>
      </c>
      <c r="C512" s="276" t="s">
        <v>535</v>
      </c>
      <c r="D512" s="162"/>
      <c r="E512" s="156" t="s">
        <v>542</v>
      </c>
      <c r="F512" s="307"/>
      <c r="L512" s="932" t="s">
        <v>835</v>
      </c>
    </row>
    <row r="513" spans="1:12">
      <c r="A513">
        <v>513</v>
      </c>
      <c r="C513" s="276" t="s">
        <v>536</v>
      </c>
      <c r="D513" s="162"/>
      <c r="E513" s="156" t="s">
        <v>542</v>
      </c>
      <c r="F513" s="206"/>
      <c r="L513" s="932" t="s">
        <v>835</v>
      </c>
    </row>
    <row r="514" spans="1:12">
      <c r="A514">
        <v>514</v>
      </c>
      <c r="C514" s="276" t="s">
        <v>537</v>
      </c>
      <c r="D514" s="162"/>
      <c r="E514" s="156" t="s">
        <v>542</v>
      </c>
      <c r="F514" s="307"/>
      <c r="L514" s="932" t="s">
        <v>835</v>
      </c>
    </row>
    <row r="515" spans="1:12">
      <c r="A515">
        <v>515</v>
      </c>
      <c r="C515" s="276" t="s">
        <v>538</v>
      </c>
      <c r="D515" s="162"/>
      <c r="E515" s="156" t="s">
        <v>542</v>
      </c>
      <c r="F515" s="206"/>
      <c r="L515" s="932" t="s">
        <v>835</v>
      </c>
    </row>
    <row r="516" spans="1:12">
      <c r="A516">
        <v>516</v>
      </c>
      <c r="C516" s="276" t="s">
        <v>539</v>
      </c>
      <c r="D516" s="162"/>
      <c r="E516" s="156" t="s">
        <v>542</v>
      </c>
      <c r="F516" s="206"/>
      <c r="L516" s="932" t="s">
        <v>835</v>
      </c>
    </row>
    <row r="517" spans="1:12">
      <c r="A517">
        <v>517</v>
      </c>
      <c r="C517" s="276" t="s">
        <v>540</v>
      </c>
      <c r="D517" s="168"/>
      <c r="E517" s="156" t="s">
        <v>542</v>
      </c>
      <c r="F517" s="206"/>
      <c r="L517" s="932" t="s">
        <v>835</v>
      </c>
    </row>
    <row r="518" spans="1:12">
      <c r="A518">
        <v>518</v>
      </c>
      <c r="C518" s="310" t="s">
        <v>543</v>
      </c>
      <c r="D518" s="216"/>
      <c r="E518" s="174" t="s">
        <v>282</v>
      </c>
      <c r="F518" s="271"/>
      <c r="L518" s="932" t="s">
        <v>835</v>
      </c>
    </row>
    <row r="519" spans="1:12">
      <c r="A519">
        <v>519</v>
      </c>
      <c r="C519" s="276" t="s">
        <v>529</v>
      </c>
      <c r="D519" s="162"/>
      <c r="E519" s="156" t="s">
        <v>282</v>
      </c>
      <c r="F519" s="154"/>
      <c r="L519" s="932" t="s">
        <v>835</v>
      </c>
    </row>
    <row r="520" spans="1:12">
      <c r="A520">
        <v>520</v>
      </c>
      <c r="C520" s="276" t="s">
        <v>530</v>
      </c>
      <c r="D520" s="162"/>
      <c r="E520" s="156" t="s">
        <v>282</v>
      </c>
      <c r="F520" s="154"/>
      <c r="L520" s="932" t="s">
        <v>835</v>
      </c>
    </row>
    <row r="521" spans="1:12">
      <c r="A521">
        <v>521</v>
      </c>
      <c r="C521" s="276" t="s">
        <v>531</v>
      </c>
      <c r="D521" s="162"/>
      <c r="E521" s="156" t="s">
        <v>282</v>
      </c>
      <c r="F521" s="154"/>
      <c r="L521" s="932" t="s">
        <v>835</v>
      </c>
    </row>
    <row r="522" spans="1:12">
      <c r="A522">
        <v>522</v>
      </c>
      <c r="C522" s="276" t="s">
        <v>532</v>
      </c>
      <c r="D522" s="162"/>
      <c r="E522" s="156" t="s">
        <v>282</v>
      </c>
      <c r="F522" s="154"/>
      <c r="L522" s="932" t="s">
        <v>835</v>
      </c>
    </row>
    <row r="523" spans="1:12">
      <c r="A523">
        <v>523</v>
      </c>
      <c r="C523" s="276" t="s">
        <v>533</v>
      </c>
      <c r="D523" s="162"/>
      <c r="E523" s="156" t="s">
        <v>282</v>
      </c>
      <c r="F523" s="154"/>
      <c r="L523" s="932" t="s">
        <v>835</v>
      </c>
    </row>
    <row r="524" spans="1:12">
      <c r="A524">
        <v>524</v>
      </c>
      <c r="C524" s="276" t="s">
        <v>534</v>
      </c>
      <c r="D524" s="162"/>
      <c r="E524" s="156" t="s">
        <v>282</v>
      </c>
      <c r="F524" s="154"/>
      <c r="L524" s="932" t="s">
        <v>835</v>
      </c>
    </row>
    <row r="525" spans="1:12">
      <c r="A525">
        <v>525</v>
      </c>
      <c r="C525" s="276" t="s">
        <v>535</v>
      </c>
      <c r="D525" s="162"/>
      <c r="E525" s="156" t="s">
        <v>282</v>
      </c>
      <c r="F525" s="154"/>
      <c r="L525" s="932" t="s">
        <v>835</v>
      </c>
    </row>
    <row r="526" spans="1:12">
      <c r="A526">
        <v>526</v>
      </c>
      <c r="C526" s="276" t="s">
        <v>536</v>
      </c>
      <c r="D526" s="162"/>
      <c r="E526" s="156" t="s">
        <v>282</v>
      </c>
      <c r="F526" s="154"/>
      <c r="L526" s="932" t="s">
        <v>835</v>
      </c>
    </row>
    <row r="527" spans="1:12">
      <c r="A527">
        <v>527</v>
      </c>
      <c r="C527" s="276" t="s">
        <v>537</v>
      </c>
      <c r="D527" s="162"/>
      <c r="E527" s="156" t="s">
        <v>282</v>
      </c>
      <c r="F527" s="154"/>
      <c r="L527" s="932" t="s">
        <v>835</v>
      </c>
    </row>
    <row r="528" spans="1:12">
      <c r="A528">
        <v>528</v>
      </c>
      <c r="C528" s="276" t="s">
        <v>538</v>
      </c>
      <c r="D528" s="162"/>
      <c r="E528" s="156" t="s">
        <v>282</v>
      </c>
      <c r="F528" s="154"/>
      <c r="L528" s="932" t="s">
        <v>835</v>
      </c>
    </row>
    <row r="529" spans="1:12">
      <c r="A529">
        <v>529</v>
      </c>
      <c r="C529" s="276" t="s">
        <v>539</v>
      </c>
      <c r="D529" s="162"/>
      <c r="E529" s="156" t="s">
        <v>282</v>
      </c>
      <c r="F529" s="154"/>
      <c r="L529" s="932" t="s">
        <v>835</v>
      </c>
    </row>
    <row r="530" spans="1:12">
      <c r="A530">
        <v>530</v>
      </c>
      <c r="C530" s="276" t="s">
        <v>540</v>
      </c>
      <c r="D530" s="168"/>
      <c r="E530" s="156" t="s">
        <v>282</v>
      </c>
      <c r="F530" s="154"/>
      <c r="L530" s="932" t="s">
        <v>835</v>
      </c>
    </row>
    <row r="531" spans="1:12">
      <c r="A531">
        <v>531</v>
      </c>
      <c r="C531" s="310" t="s">
        <v>544</v>
      </c>
      <c r="D531" s="216"/>
      <c r="E531" s="174"/>
      <c r="F531" s="271"/>
      <c r="L531" s="932" t="s">
        <v>835</v>
      </c>
    </row>
    <row r="532" spans="1:12">
      <c r="A532">
        <v>532</v>
      </c>
      <c r="C532" s="276" t="s">
        <v>529</v>
      </c>
      <c r="D532" s="162"/>
      <c r="E532" s="156" t="s">
        <v>502</v>
      </c>
      <c r="F532" s="154"/>
      <c r="L532" s="932" t="s">
        <v>835</v>
      </c>
    </row>
    <row r="533" spans="1:12">
      <c r="A533">
        <v>533</v>
      </c>
      <c r="C533" s="276" t="s">
        <v>530</v>
      </c>
      <c r="D533" s="162"/>
      <c r="E533" s="156" t="s">
        <v>502</v>
      </c>
      <c r="F533" s="154"/>
      <c r="L533" s="932" t="s">
        <v>835</v>
      </c>
    </row>
    <row r="534" spans="1:12">
      <c r="A534">
        <v>534</v>
      </c>
      <c r="C534" s="276" t="s">
        <v>531</v>
      </c>
      <c r="D534" s="162"/>
      <c r="E534" s="156" t="s">
        <v>502</v>
      </c>
      <c r="F534" s="154"/>
      <c r="L534" s="932" t="s">
        <v>835</v>
      </c>
    </row>
    <row r="535" spans="1:12">
      <c r="A535">
        <v>535</v>
      </c>
      <c r="C535" s="276" t="s">
        <v>532</v>
      </c>
      <c r="D535" s="162"/>
      <c r="E535" s="156" t="s">
        <v>502</v>
      </c>
      <c r="F535" s="154"/>
      <c r="L535" s="932" t="s">
        <v>835</v>
      </c>
    </row>
    <row r="536" spans="1:12">
      <c r="A536">
        <v>536</v>
      </c>
      <c r="C536" s="276" t="s">
        <v>533</v>
      </c>
      <c r="D536" s="162"/>
      <c r="E536" s="156" t="s">
        <v>502</v>
      </c>
      <c r="F536" s="154"/>
      <c r="L536" s="932" t="s">
        <v>835</v>
      </c>
    </row>
    <row r="537" spans="1:12">
      <c r="A537">
        <v>537</v>
      </c>
      <c r="C537" s="276" t="s">
        <v>534</v>
      </c>
      <c r="D537" s="162"/>
      <c r="E537" s="156" t="s">
        <v>502</v>
      </c>
      <c r="F537" s="154"/>
      <c r="L537" s="932" t="s">
        <v>835</v>
      </c>
    </row>
    <row r="538" spans="1:12">
      <c r="A538">
        <v>538</v>
      </c>
      <c r="C538" s="276" t="s">
        <v>535</v>
      </c>
      <c r="D538" s="162"/>
      <c r="E538" s="156" t="s">
        <v>502</v>
      </c>
      <c r="F538" s="154"/>
      <c r="L538" s="932" t="s">
        <v>835</v>
      </c>
    </row>
    <row r="539" spans="1:12">
      <c r="A539">
        <v>539</v>
      </c>
      <c r="C539" s="276" t="s">
        <v>536</v>
      </c>
      <c r="D539" s="162"/>
      <c r="E539" s="156" t="s">
        <v>502</v>
      </c>
      <c r="F539" s="154"/>
      <c r="L539" s="932" t="s">
        <v>835</v>
      </c>
    </row>
    <row r="540" spans="1:12">
      <c r="A540">
        <v>540</v>
      </c>
      <c r="C540" s="276" t="s">
        <v>537</v>
      </c>
      <c r="D540" s="162"/>
      <c r="E540" s="156" t="s">
        <v>502</v>
      </c>
      <c r="F540" s="154"/>
      <c r="L540" s="932" t="s">
        <v>835</v>
      </c>
    </row>
    <row r="541" spans="1:12">
      <c r="A541">
        <v>541</v>
      </c>
      <c r="C541" s="276" t="s">
        <v>538</v>
      </c>
      <c r="D541" s="162"/>
      <c r="E541" s="156" t="s">
        <v>502</v>
      </c>
      <c r="F541" s="154"/>
      <c r="L541" s="932" t="s">
        <v>835</v>
      </c>
    </row>
    <row r="542" spans="1:12">
      <c r="A542">
        <v>542</v>
      </c>
      <c r="C542" s="276" t="s">
        <v>539</v>
      </c>
      <c r="D542" s="162"/>
      <c r="E542" s="156" t="s">
        <v>502</v>
      </c>
      <c r="F542" s="154"/>
      <c r="L542" s="932" t="s">
        <v>835</v>
      </c>
    </row>
    <row r="543" spans="1:12">
      <c r="A543">
        <v>543</v>
      </c>
      <c r="C543" s="212" t="s">
        <v>540</v>
      </c>
      <c r="D543" s="168"/>
      <c r="E543" s="169" t="s">
        <v>502</v>
      </c>
      <c r="F543" s="154"/>
      <c r="L543" s="932" t="s">
        <v>835</v>
      </c>
    </row>
    <row r="544" spans="1:12">
      <c r="A544">
        <v>544</v>
      </c>
      <c r="C544" s="161"/>
      <c r="D544" s="216"/>
      <c r="E544" s="163"/>
      <c r="F544" s="170"/>
      <c r="L544" s="932" t="s">
        <v>835</v>
      </c>
    </row>
    <row r="545" spans="1:12">
      <c r="A545">
        <v>545</v>
      </c>
      <c r="C545" s="201" t="s">
        <v>545</v>
      </c>
      <c r="D545" s="216"/>
      <c r="E545" s="174"/>
      <c r="F545" s="271"/>
      <c r="L545" s="932" t="s">
        <v>835</v>
      </c>
    </row>
    <row r="546" spans="1:12">
      <c r="A546">
        <v>546</v>
      </c>
      <c r="C546" s="311" t="s">
        <v>528</v>
      </c>
      <c r="D546" s="216"/>
      <c r="E546" s="160"/>
      <c r="F546" s="312"/>
      <c r="L546" s="932" t="s">
        <v>835</v>
      </c>
    </row>
    <row r="547" spans="1:12">
      <c r="A547">
        <v>547</v>
      </c>
      <c r="C547" s="276" t="s">
        <v>529</v>
      </c>
      <c r="D547" s="162"/>
      <c r="E547" s="156" t="s">
        <v>500</v>
      </c>
      <c r="F547" s="313"/>
      <c r="L547" s="932" t="s">
        <v>835</v>
      </c>
    </row>
    <row r="548" spans="1:12">
      <c r="A548">
        <v>548</v>
      </c>
      <c r="C548" s="276" t="s">
        <v>530</v>
      </c>
      <c r="D548" s="162"/>
      <c r="E548" s="156" t="s">
        <v>500</v>
      </c>
      <c r="F548" s="206"/>
      <c r="L548" s="932" t="s">
        <v>835</v>
      </c>
    </row>
    <row r="549" spans="1:12">
      <c r="A549">
        <v>549</v>
      </c>
      <c r="C549" s="276" t="s">
        <v>531</v>
      </c>
      <c r="D549" s="162"/>
      <c r="E549" s="156" t="s">
        <v>500</v>
      </c>
      <c r="F549" s="206"/>
      <c r="L549" s="932" t="s">
        <v>835</v>
      </c>
    </row>
    <row r="550" spans="1:12">
      <c r="A550">
        <v>550</v>
      </c>
      <c r="C550" s="276" t="s">
        <v>532</v>
      </c>
      <c r="D550" s="162"/>
      <c r="E550" s="156" t="s">
        <v>500</v>
      </c>
      <c r="F550" s="307"/>
      <c r="L550" s="932" t="s">
        <v>835</v>
      </c>
    </row>
    <row r="551" spans="1:12">
      <c r="A551">
        <v>551</v>
      </c>
      <c r="C551" s="276" t="s">
        <v>533</v>
      </c>
      <c r="D551" s="162"/>
      <c r="E551" s="156" t="s">
        <v>500</v>
      </c>
      <c r="F551" s="206"/>
      <c r="L551" s="932" t="s">
        <v>835</v>
      </c>
    </row>
    <row r="552" spans="1:12">
      <c r="A552">
        <v>552</v>
      </c>
      <c r="C552" s="276" t="s">
        <v>534</v>
      </c>
      <c r="D552" s="162"/>
      <c r="E552" s="156" t="s">
        <v>500</v>
      </c>
      <c r="F552" s="206"/>
      <c r="L552" s="932" t="s">
        <v>835</v>
      </c>
    </row>
    <row r="553" spans="1:12">
      <c r="A553">
        <v>553</v>
      </c>
      <c r="C553" s="276" t="s">
        <v>535</v>
      </c>
      <c r="D553" s="162"/>
      <c r="E553" s="156" t="s">
        <v>500</v>
      </c>
      <c r="F553" s="206"/>
      <c r="L553" s="932" t="s">
        <v>835</v>
      </c>
    </row>
    <row r="554" spans="1:12">
      <c r="A554">
        <v>554</v>
      </c>
      <c r="C554" s="276" t="s">
        <v>536</v>
      </c>
      <c r="D554" s="162"/>
      <c r="E554" s="156" t="s">
        <v>500</v>
      </c>
      <c r="F554" s="206"/>
      <c r="L554" s="932" t="s">
        <v>835</v>
      </c>
    </row>
    <row r="555" spans="1:12">
      <c r="A555">
        <v>555</v>
      </c>
      <c r="C555" s="276" t="s">
        <v>537</v>
      </c>
      <c r="D555" s="162"/>
      <c r="E555" s="156" t="s">
        <v>500</v>
      </c>
      <c r="F555" s="206"/>
      <c r="L555" s="932" t="s">
        <v>835</v>
      </c>
    </row>
    <row r="556" spans="1:12">
      <c r="A556">
        <v>556</v>
      </c>
      <c r="C556" s="276" t="s">
        <v>538</v>
      </c>
      <c r="D556" s="162"/>
      <c r="E556" s="156" t="s">
        <v>500</v>
      </c>
      <c r="F556" s="206"/>
      <c r="L556" s="932" t="s">
        <v>835</v>
      </c>
    </row>
    <row r="557" spans="1:12">
      <c r="A557">
        <v>557</v>
      </c>
      <c r="C557" s="276" t="s">
        <v>539</v>
      </c>
      <c r="D557" s="162"/>
      <c r="E557" s="156" t="s">
        <v>500</v>
      </c>
      <c r="F557" s="206"/>
      <c r="L557" s="932" t="s">
        <v>835</v>
      </c>
    </row>
    <row r="558" spans="1:12">
      <c r="A558">
        <v>558</v>
      </c>
      <c r="C558" s="212" t="s">
        <v>540</v>
      </c>
      <c r="D558" s="168"/>
      <c r="E558" s="169" t="s">
        <v>500</v>
      </c>
      <c r="F558" s="206"/>
      <c r="L558" s="932" t="s">
        <v>835</v>
      </c>
    </row>
    <row r="559" spans="1:12">
      <c r="A559">
        <v>559</v>
      </c>
      <c r="C559" s="311" t="s">
        <v>541</v>
      </c>
      <c r="D559" s="216"/>
      <c r="E559" s="160"/>
      <c r="F559" s="312"/>
      <c r="L559" s="932" t="s">
        <v>835</v>
      </c>
    </row>
    <row r="560" spans="1:12">
      <c r="A560">
        <v>560</v>
      </c>
      <c r="C560" s="276" t="s">
        <v>529</v>
      </c>
      <c r="D560" s="162"/>
      <c r="E560" s="156" t="s">
        <v>542</v>
      </c>
      <c r="F560" s="313"/>
      <c r="L560" s="932" t="s">
        <v>835</v>
      </c>
    </row>
    <row r="561" spans="1:12">
      <c r="A561">
        <v>561</v>
      </c>
      <c r="C561" s="276" t="s">
        <v>530</v>
      </c>
      <c r="D561" s="162"/>
      <c r="E561" s="156" t="s">
        <v>542</v>
      </c>
      <c r="F561" s="206"/>
      <c r="L561" s="932" t="s">
        <v>835</v>
      </c>
    </row>
    <row r="562" spans="1:12">
      <c r="A562">
        <v>562</v>
      </c>
      <c r="C562" s="276" t="s">
        <v>531</v>
      </c>
      <c r="D562" s="162"/>
      <c r="E562" s="156" t="s">
        <v>542</v>
      </c>
      <c r="F562" s="206"/>
      <c r="L562" s="932" t="s">
        <v>835</v>
      </c>
    </row>
    <row r="563" spans="1:12">
      <c r="A563">
        <v>563</v>
      </c>
      <c r="C563" s="276" t="s">
        <v>532</v>
      </c>
      <c r="D563" s="162"/>
      <c r="E563" s="156" t="s">
        <v>542</v>
      </c>
      <c r="F563" s="307"/>
      <c r="L563" s="932" t="s">
        <v>835</v>
      </c>
    </row>
    <row r="564" spans="1:12">
      <c r="A564">
        <v>564</v>
      </c>
      <c r="C564" s="276" t="s">
        <v>533</v>
      </c>
      <c r="D564" s="162"/>
      <c r="E564" s="156" t="s">
        <v>542</v>
      </c>
      <c r="F564" s="206"/>
      <c r="L564" s="932" t="s">
        <v>835</v>
      </c>
    </row>
    <row r="565" spans="1:12">
      <c r="A565">
        <v>565</v>
      </c>
      <c r="C565" s="276" t="s">
        <v>534</v>
      </c>
      <c r="D565" s="162"/>
      <c r="E565" s="156" t="s">
        <v>542</v>
      </c>
      <c r="F565" s="307"/>
      <c r="L565" s="932" t="s">
        <v>835</v>
      </c>
    </row>
    <row r="566" spans="1:12">
      <c r="A566">
        <v>566</v>
      </c>
      <c r="C566" s="276" t="s">
        <v>535</v>
      </c>
      <c r="D566" s="162"/>
      <c r="E566" s="156" t="s">
        <v>542</v>
      </c>
      <c r="F566" s="206"/>
      <c r="L566" s="932" t="s">
        <v>835</v>
      </c>
    </row>
    <row r="567" spans="1:12">
      <c r="A567">
        <v>567</v>
      </c>
      <c r="C567" s="276" t="s">
        <v>536</v>
      </c>
      <c r="D567" s="162"/>
      <c r="E567" s="156" t="s">
        <v>542</v>
      </c>
      <c r="F567" s="206"/>
      <c r="L567" s="932" t="s">
        <v>835</v>
      </c>
    </row>
    <row r="568" spans="1:12">
      <c r="A568">
        <v>568</v>
      </c>
      <c r="C568" s="276" t="s">
        <v>537</v>
      </c>
      <c r="D568" s="162"/>
      <c r="E568" s="156" t="s">
        <v>542</v>
      </c>
      <c r="F568" s="206"/>
      <c r="L568" s="932" t="s">
        <v>835</v>
      </c>
    </row>
    <row r="569" spans="1:12">
      <c r="A569">
        <v>569</v>
      </c>
      <c r="C569" s="276" t="s">
        <v>538</v>
      </c>
      <c r="D569" s="162"/>
      <c r="E569" s="156" t="s">
        <v>542</v>
      </c>
      <c r="F569" s="206"/>
      <c r="L569" s="932" t="s">
        <v>835</v>
      </c>
    </row>
    <row r="570" spans="1:12">
      <c r="A570">
        <v>570</v>
      </c>
      <c r="C570" s="276" t="s">
        <v>539</v>
      </c>
      <c r="D570" s="162"/>
      <c r="E570" s="156" t="s">
        <v>542</v>
      </c>
      <c r="F570" s="206"/>
      <c r="L570" s="932" t="s">
        <v>835</v>
      </c>
    </row>
    <row r="571" spans="1:12">
      <c r="A571">
        <v>571</v>
      </c>
      <c r="C571" s="212" t="s">
        <v>540</v>
      </c>
      <c r="D571" s="168"/>
      <c r="E571" s="169" t="s">
        <v>542</v>
      </c>
      <c r="F571" s="206"/>
      <c r="L571" s="932" t="s">
        <v>835</v>
      </c>
    </row>
    <row r="572" spans="1:12">
      <c r="A572">
        <v>572</v>
      </c>
      <c r="C572" s="311" t="s">
        <v>546</v>
      </c>
      <c r="D572" s="216"/>
      <c r="E572" s="204" t="s">
        <v>547</v>
      </c>
      <c r="F572" s="314"/>
      <c r="L572" s="932" t="s">
        <v>835</v>
      </c>
    </row>
    <row r="573" spans="1:12">
      <c r="A573">
        <v>573</v>
      </c>
      <c r="C573" s="276" t="s">
        <v>529</v>
      </c>
      <c r="D573" s="162"/>
      <c r="E573" s="156" t="s">
        <v>547</v>
      </c>
      <c r="F573" s="315"/>
      <c r="L573" s="932" t="s">
        <v>835</v>
      </c>
    </row>
    <row r="574" spans="1:12">
      <c r="A574">
        <v>574</v>
      </c>
      <c r="C574" s="276" t="s">
        <v>530</v>
      </c>
      <c r="D574" s="162"/>
      <c r="E574" s="156" t="s">
        <v>547</v>
      </c>
      <c r="F574" s="154"/>
      <c r="L574" s="932" t="s">
        <v>835</v>
      </c>
    </row>
    <row r="575" spans="1:12">
      <c r="A575">
        <v>575</v>
      </c>
      <c r="C575" s="276" t="s">
        <v>531</v>
      </c>
      <c r="D575" s="162"/>
      <c r="E575" s="156" t="s">
        <v>547</v>
      </c>
      <c r="F575" s="154"/>
      <c r="L575" s="932" t="s">
        <v>835</v>
      </c>
    </row>
    <row r="576" spans="1:12">
      <c r="A576">
        <v>576</v>
      </c>
      <c r="C576" s="276" t="s">
        <v>532</v>
      </c>
      <c r="D576" s="162"/>
      <c r="E576" s="156" t="s">
        <v>547</v>
      </c>
      <c r="F576" s="316"/>
      <c r="L576" s="932" t="s">
        <v>835</v>
      </c>
    </row>
    <row r="577" spans="1:12">
      <c r="A577">
        <v>577</v>
      </c>
      <c r="C577" s="276" t="s">
        <v>533</v>
      </c>
      <c r="D577" s="162"/>
      <c r="E577" s="156" t="s">
        <v>547</v>
      </c>
      <c r="F577" s="154"/>
      <c r="L577" s="932" t="s">
        <v>835</v>
      </c>
    </row>
    <row r="578" spans="1:12">
      <c r="A578">
        <v>578</v>
      </c>
      <c r="C578" s="276" t="s">
        <v>534</v>
      </c>
      <c r="D578" s="162"/>
      <c r="E578" s="156" t="s">
        <v>547</v>
      </c>
      <c r="F578" s="154"/>
      <c r="L578" s="932" t="s">
        <v>835</v>
      </c>
    </row>
    <row r="579" spans="1:12">
      <c r="A579">
        <v>579</v>
      </c>
      <c r="C579" s="276" t="s">
        <v>535</v>
      </c>
      <c r="D579" s="162"/>
      <c r="E579" s="156" t="s">
        <v>547</v>
      </c>
      <c r="F579" s="154"/>
      <c r="L579" s="932" t="s">
        <v>835</v>
      </c>
    </row>
    <row r="580" spans="1:12">
      <c r="A580">
        <v>580</v>
      </c>
      <c r="C580" s="276" t="s">
        <v>536</v>
      </c>
      <c r="D580" s="162"/>
      <c r="E580" s="156" t="s">
        <v>547</v>
      </c>
      <c r="F580" s="154"/>
      <c r="L580" s="932" t="s">
        <v>835</v>
      </c>
    </row>
    <row r="581" spans="1:12">
      <c r="A581">
        <v>581</v>
      </c>
      <c r="C581" s="276" t="s">
        <v>537</v>
      </c>
      <c r="D581" s="162"/>
      <c r="E581" s="156" t="s">
        <v>547</v>
      </c>
      <c r="F581" s="154"/>
      <c r="L581" s="932" t="s">
        <v>835</v>
      </c>
    </row>
    <row r="582" spans="1:12">
      <c r="A582">
        <v>582</v>
      </c>
      <c r="C582" s="276" t="s">
        <v>538</v>
      </c>
      <c r="D582" s="162"/>
      <c r="E582" s="156" t="s">
        <v>547</v>
      </c>
      <c r="F582" s="154"/>
      <c r="L582" s="932" t="s">
        <v>835</v>
      </c>
    </row>
    <row r="583" spans="1:12">
      <c r="A583">
        <v>583</v>
      </c>
      <c r="C583" s="276" t="s">
        <v>539</v>
      </c>
      <c r="D583" s="162"/>
      <c r="E583" s="156" t="s">
        <v>547</v>
      </c>
      <c r="F583" s="154"/>
      <c r="L583" s="932" t="s">
        <v>835</v>
      </c>
    </row>
    <row r="584" spans="1:12">
      <c r="A584">
        <v>584</v>
      </c>
      <c r="C584" s="212" t="s">
        <v>540</v>
      </c>
      <c r="D584" s="168"/>
      <c r="E584" s="169" t="s">
        <v>547</v>
      </c>
      <c r="F584" s="154"/>
      <c r="L584" s="932" t="s">
        <v>835</v>
      </c>
    </row>
    <row r="585" spans="1:12">
      <c r="A585">
        <v>585</v>
      </c>
      <c r="C585" s="311" t="s">
        <v>548</v>
      </c>
      <c r="D585" s="216"/>
      <c r="E585" s="160"/>
      <c r="F585" s="314"/>
      <c r="L585" s="932" t="s">
        <v>835</v>
      </c>
    </row>
    <row r="586" spans="1:12">
      <c r="A586">
        <v>586</v>
      </c>
      <c r="C586" s="218" t="s">
        <v>529</v>
      </c>
      <c r="D586" s="162"/>
      <c r="E586" s="153" t="s">
        <v>508</v>
      </c>
      <c r="F586" s="315"/>
      <c r="L586" s="932" t="s">
        <v>835</v>
      </c>
    </row>
    <row r="587" spans="1:12">
      <c r="A587">
        <v>587</v>
      </c>
      <c r="C587" s="276" t="s">
        <v>530</v>
      </c>
      <c r="D587" s="162"/>
      <c r="E587" s="156" t="s">
        <v>508</v>
      </c>
      <c r="F587" s="154"/>
      <c r="L587" s="932" t="s">
        <v>835</v>
      </c>
    </row>
    <row r="588" spans="1:12">
      <c r="A588">
        <v>588</v>
      </c>
      <c r="C588" s="276" t="s">
        <v>531</v>
      </c>
      <c r="D588" s="162"/>
      <c r="E588" s="156" t="s">
        <v>508</v>
      </c>
      <c r="F588" s="154"/>
      <c r="L588" s="932" t="s">
        <v>835</v>
      </c>
    </row>
    <row r="589" spans="1:12">
      <c r="A589">
        <v>589</v>
      </c>
      <c r="C589" s="276" t="s">
        <v>532</v>
      </c>
      <c r="D589" s="162"/>
      <c r="E589" s="156" t="s">
        <v>508</v>
      </c>
      <c r="F589" s="316"/>
      <c r="L589" s="932" t="s">
        <v>835</v>
      </c>
    </row>
    <row r="590" spans="1:12">
      <c r="A590">
        <v>590</v>
      </c>
      <c r="C590" s="276" t="s">
        <v>533</v>
      </c>
      <c r="D590" s="162"/>
      <c r="E590" s="156" t="s">
        <v>508</v>
      </c>
      <c r="F590" s="154"/>
      <c r="L590" s="932" t="s">
        <v>835</v>
      </c>
    </row>
    <row r="591" spans="1:12">
      <c r="A591">
        <v>591</v>
      </c>
      <c r="C591" s="276" t="s">
        <v>534</v>
      </c>
      <c r="D591" s="162"/>
      <c r="E591" s="156" t="s">
        <v>508</v>
      </c>
      <c r="F591" s="154"/>
      <c r="L591" s="932" t="s">
        <v>835</v>
      </c>
    </row>
    <row r="592" spans="1:12">
      <c r="A592">
        <v>592</v>
      </c>
      <c r="C592" s="276" t="s">
        <v>535</v>
      </c>
      <c r="D592" s="162"/>
      <c r="E592" s="156" t="s">
        <v>508</v>
      </c>
      <c r="F592" s="154"/>
      <c r="L592" s="932" t="s">
        <v>835</v>
      </c>
    </row>
    <row r="593" spans="1:12">
      <c r="A593">
        <v>593</v>
      </c>
      <c r="C593" s="276" t="s">
        <v>536</v>
      </c>
      <c r="D593" s="162"/>
      <c r="E593" s="156" t="s">
        <v>508</v>
      </c>
      <c r="F593" s="154"/>
      <c r="L593" s="932" t="s">
        <v>835</v>
      </c>
    </row>
    <row r="594" spans="1:12">
      <c r="A594">
        <v>594</v>
      </c>
      <c r="C594" s="276" t="s">
        <v>537</v>
      </c>
      <c r="D594" s="162"/>
      <c r="E594" s="156" t="s">
        <v>508</v>
      </c>
      <c r="F594" s="154"/>
      <c r="L594" s="932" t="s">
        <v>835</v>
      </c>
    </row>
    <row r="595" spans="1:12">
      <c r="A595">
        <v>595</v>
      </c>
      <c r="C595" s="276" t="s">
        <v>538</v>
      </c>
      <c r="D595" s="162"/>
      <c r="E595" s="156" t="s">
        <v>508</v>
      </c>
      <c r="F595" s="154"/>
      <c r="L595" s="932" t="s">
        <v>835</v>
      </c>
    </row>
    <row r="596" spans="1:12">
      <c r="A596">
        <v>596</v>
      </c>
      <c r="C596" s="276" t="s">
        <v>539</v>
      </c>
      <c r="D596" s="162"/>
      <c r="E596" s="156" t="s">
        <v>508</v>
      </c>
      <c r="F596" s="154"/>
      <c r="L596" s="932" t="s">
        <v>835</v>
      </c>
    </row>
    <row r="597" spans="1:12">
      <c r="A597">
        <v>597</v>
      </c>
      <c r="C597" s="212" t="s">
        <v>540</v>
      </c>
      <c r="D597" s="168"/>
      <c r="E597" s="169" t="s">
        <v>508</v>
      </c>
      <c r="F597" s="154"/>
      <c r="L597" s="932" t="s">
        <v>835</v>
      </c>
    </row>
    <row r="598" spans="1:12">
      <c r="A598">
        <v>598</v>
      </c>
      <c r="C598" s="161"/>
      <c r="D598" s="162"/>
      <c r="E598" s="163"/>
      <c r="F598" s="170"/>
    </row>
    <row r="599" spans="1:12">
      <c r="A599">
        <v>599</v>
      </c>
      <c r="C599" s="318" t="s">
        <v>549</v>
      </c>
    </row>
    <row r="600" spans="1:12">
      <c r="A600">
        <v>600</v>
      </c>
      <c r="C600" s="222" t="s">
        <v>550</v>
      </c>
      <c r="D600" s="220"/>
      <c r="E600" s="227"/>
      <c r="F600" s="222"/>
    </row>
    <row r="601" spans="1:12">
      <c r="A601">
        <v>601</v>
      </c>
      <c r="C601" s="223" t="s">
        <v>276</v>
      </c>
      <c r="D601" s="229"/>
      <c r="E601" s="320" t="s">
        <v>46</v>
      </c>
      <c r="F601" s="901" t="e">
        <f>Households!E28/SUM(Households!E28:J28)</f>
        <v>#DIV/0!</v>
      </c>
      <c r="L601" s="935"/>
    </row>
    <row r="602" spans="1:12">
      <c r="A602">
        <v>602</v>
      </c>
      <c r="C602" s="225" t="s">
        <v>275</v>
      </c>
      <c r="D602" s="226"/>
      <c r="E602" s="320" t="s">
        <v>46</v>
      </c>
      <c r="F602" s="901" t="e">
        <f>Households!F28/SUM(Households!E28:J28)</f>
        <v>#DIV/0!</v>
      </c>
      <c r="L602" s="935"/>
    </row>
    <row r="603" spans="1:12">
      <c r="A603">
        <v>603</v>
      </c>
      <c r="C603" s="675" t="s">
        <v>8</v>
      </c>
      <c r="D603" s="226"/>
      <c r="E603" s="320" t="s">
        <v>46</v>
      </c>
      <c r="F603" s="901" t="e">
        <f>Households!G28/SUM(Households!E28:J28)</f>
        <v>#DIV/0!</v>
      </c>
      <c r="L603" s="935"/>
    </row>
    <row r="604" spans="1:12">
      <c r="A604">
        <v>604</v>
      </c>
      <c r="C604" s="675" t="s">
        <v>242</v>
      </c>
      <c r="D604" s="226"/>
      <c r="E604" s="320" t="s">
        <v>46</v>
      </c>
      <c r="F604" s="901" t="e">
        <f>Households!H28/SUM(Households!E28:J28)</f>
        <v>#DIV/0!</v>
      </c>
      <c r="L604" s="935"/>
    </row>
    <row r="605" spans="1:12">
      <c r="A605">
        <v>605</v>
      </c>
      <c r="C605" s="675" t="s">
        <v>278</v>
      </c>
      <c r="D605" s="226"/>
      <c r="E605" s="320" t="s">
        <v>46</v>
      </c>
      <c r="F605" s="901" t="e">
        <f>Households!I28/SUM(Households!E28:J28)</f>
        <v>#DIV/0!</v>
      </c>
      <c r="L605" s="935"/>
    </row>
    <row r="606" spans="1:12">
      <c r="A606">
        <v>606</v>
      </c>
      <c r="C606" s="675" t="s">
        <v>234</v>
      </c>
      <c r="D606" s="226"/>
      <c r="E606" s="320" t="s">
        <v>46</v>
      </c>
      <c r="F606" s="901" t="e">
        <f>Households!J28/SUM(Households!E28:J28)</f>
        <v>#DIV/0!</v>
      </c>
      <c r="L606" s="935"/>
    </row>
    <row r="607" spans="1:12">
      <c r="A607">
        <v>607</v>
      </c>
      <c r="C607" s="951" t="s">
        <v>9</v>
      </c>
      <c r="D607" s="952"/>
      <c r="E607" s="953" t="s">
        <v>46</v>
      </c>
      <c r="F607" s="954" t="e">
        <f>Households!#REF!/SUM(Households!E28:J28)</f>
        <v>#REF!</v>
      </c>
      <c r="L607" s="935"/>
    </row>
    <row r="608" spans="1:12">
      <c r="A608">
        <v>608</v>
      </c>
      <c r="E608" s="897"/>
    </row>
    <row r="609" spans="1:12">
      <c r="A609">
        <v>609</v>
      </c>
      <c r="C609" s="223" t="s">
        <v>824</v>
      </c>
      <c r="D609" s="229"/>
      <c r="E609" s="228"/>
      <c r="F609" s="234"/>
    </row>
    <row r="610" spans="1:12">
      <c r="A610">
        <v>610</v>
      </c>
      <c r="C610" s="223" t="s">
        <v>14</v>
      </c>
      <c r="D610" s="229">
        <v>329</v>
      </c>
      <c r="E610" s="320" t="s">
        <v>46</v>
      </c>
      <c r="F610" s="901">
        <f>Households!E78</f>
        <v>0</v>
      </c>
    </row>
    <row r="611" spans="1:12">
      <c r="A611">
        <v>611</v>
      </c>
      <c r="C611" s="225" t="s">
        <v>0</v>
      </c>
      <c r="D611" s="226">
        <v>330</v>
      </c>
      <c r="E611" s="320" t="s">
        <v>46</v>
      </c>
      <c r="F611" s="901">
        <f>Households!E79</f>
        <v>0</v>
      </c>
    </row>
    <row r="612" spans="1:12">
      <c r="A612">
        <v>612</v>
      </c>
      <c r="C612" s="675" t="s">
        <v>1</v>
      </c>
      <c r="D612" s="226">
        <v>333</v>
      </c>
      <c r="E612" s="320" t="s">
        <v>46</v>
      </c>
      <c r="F612" s="901">
        <f>Households!E80</f>
        <v>0</v>
      </c>
    </row>
    <row r="613" spans="1:12">
      <c r="A613">
        <v>613</v>
      </c>
      <c r="C613" s="675" t="s">
        <v>2</v>
      </c>
      <c r="D613" s="226">
        <v>334</v>
      </c>
      <c r="E613" s="320" t="s">
        <v>46</v>
      </c>
      <c r="F613" s="901">
        <f>Households!E81</f>
        <v>0</v>
      </c>
    </row>
    <row r="614" spans="1:12">
      <c r="A614">
        <v>614</v>
      </c>
      <c r="C614" s="675" t="s">
        <v>3</v>
      </c>
      <c r="D614" s="226">
        <v>335</v>
      </c>
      <c r="E614" s="320" t="s">
        <v>46</v>
      </c>
      <c r="F614" s="901">
        <f>Households!E82</f>
        <v>0</v>
      </c>
    </row>
    <row r="615" spans="1:12">
      <c r="A615">
        <v>615</v>
      </c>
      <c r="C615" s="675" t="s">
        <v>4</v>
      </c>
      <c r="D615" s="226">
        <v>337</v>
      </c>
      <c r="E615" s="320" t="s">
        <v>46</v>
      </c>
      <c r="F615" s="901">
        <f>Households!E83</f>
        <v>0</v>
      </c>
    </row>
    <row r="616" spans="1:12">
      <c r="A616">
        <v>616</v>
      </c>
      <c r="C616" s="675" t="s">
        <v>5</v>
      </c>
      <c r="D616" s="226">
        <v>332</v>
      </c>
      <c r="E616" s="320" t="s">
        <v>46</v>
      </c>
      <c r="F616" s="901">
        <f>Households!E84</f>
        <v>0</v>
      </c>
    </row>
    <row r="617" spans="1:12">
      <c r="A617">
        <v>617</v>
      </c>
      <c r="C617" s="896" t="s">
        <v>825</v>
      </c>
      <c r="D617" s="232">
        <v>10</v>
      </c>
      <c r="E617" s="320" t="s">
        <v>46</v>
      </c>
      <c r="F617" s="901">
        <f>Households!E85</f>
        <v>0</v>
      </c>
    </row>
    <row r="618" spans="1:12">
      <c r="A618">
        <v>618</v>
      </c>
    </row>
    <row r="619" spans="1:12">
      <c r="A619">
        <v>619</v>
      </c>
      <c r="C619" s="221"/>
    </row>
    <row r="620" spans="1:12">
      <c r="A620">
        <v>620</v>
      </c>
      <c r="C620" s="319" t="s">
        <v>786</v>
      </c>
      <c r="D620" s="229"/>
      <c r="E620" s="228"/>
      <c r="F620" s="234"/>
    </row>
    <row r="621" spans="1:12" s="597" customFormat="1">
      <c r="A621">
        <v>621</v>
      </c>
      <c r="D621" s="598"/>
      <c r="E621" s="599"/>
      <c r="F621" s="600"/>
      <c r="L621" s="936"/>
    </row>
    <row r="622" spans="1:12">
      <c r="A622">
        <v>622</v>
      </c>
      <c r="C622" s="317" t="s">
        <v>626</v>
      </c>
      <c r="D622" s="191">
        <v>326</v>
      </c>
      <c r="E622" s="322" t="s">
        <v>46</v>
      </c>
      <c r="F622" s="321">
        <f>Households!E68</f>
        <v>0</v>
      </c>
    </row>
    <row r="623" spans="1:12">
      <c r="A623">
        <v>623</v>
      </c>
      <c r="C623" s="317" t="s">
        <v>627</v>
      </c>
      <c r="D623" s="191">
        <v>327</v>
      </c>
      <c r="E623" s="322" t="s">
        <v>46</v>
      </c>
      <c r="F623" s="321">
        <f>Households!E69</f>
        <v>0</v>
      </c>
    </row>
    <row r="624" spans="1:12">
      <c r="A624">
        <v>624</v>
      </c>
      <c r="C624" s="319" t="s">
        <v>628</v>
      </c>
      <c r="D624" s="323">
        <v>328</v>
      </c>
      <c r="E624" s="324" t="s">
        <v>46</v>
      </c>
      <c r="F624" s="321">
        <f>Households!E70</f>
        <v>0</v>
      </c>
    </row>
    <row r="625" spans="1:6">
      <c r="A625">
        <v>625</v>
      </c>
    </row>
    <row r="626" spans="1:6">
      <c r="A626">
        <v>626</v>
      </c>
      <c r="C626" s="223" t="s">
        <v>552</v>
      </c>
      <c r="D626" s="229"/>
      <c r="E626" s="228"/>
      <c r="F626" s="234"/>
    </row>
    <row r="627" spans="1:6">
      <c r="A627">
        <v>627</v>
      </c>
      <c r="C627" s="223" t="s">
        <v>553</v>
      </c>
      <c r="D627" s="229"/>
      <c r="E627" s="320" t="s">
        <v>46</v>
      </c>
      <c r="F627" s="325">
        <f>Households!E54</f>
        <v>0</v>
      </c>
    </row>
    <row r="628" spans="1:6">
      <c r="A628">
        <v>628</v>
      </c>
      <c r="C628" s="225" t="s">
        <v>554</v>
      </c>
      <c r="D628" s="226"/>
      <c r="E628" s="322" t="s">
        <v>46</v>
      </c>
      <c r="F628" s="325">
        <f>SUM(Households!E55:E57)</f>
        <v>0</v>
      </c>
    </row>
    <row r="629" spans="1:6">
      <c r="A629">
        <v>629</v>
      </c>
      <c r="C629" s="675" t="s">
        <v>753</v>
      </c>
      <c r="D629" s="226"/>
      <c r="E629" s="322"/>
      <c r="F629" s="325" t="e">
        <f>Households!E56/SUM(Households!E55:E57)</f>
        <v>#DIV/0!</v>
      </c>
    </row>
    <row r="630" spans="1:6">
      <c r="A630">
        <v>630</v>
      </c>
      <c r="C630" s="326" t="s">
        <v>716</v>
      </c>
      <c r="D630" s="226"/>
      <c r="E630" s="322" t="s">
        <v>46</v>
      </c>
      <c r="F630" s="325" t="e">
        <f>Households!E57/SUM(Households!E55:E57)</f>
        <v>#DIV/0!</v>
      </c>
    </row>
    <row r="631" spans="1:6">
      <c r="A631">
        <v>631</v>
      </c>
      <c r="C631" s="327" t="s">
        <v>555</v>
      </c>
      <c r="D631" s="232"/>
      <c r="E631" s="324" t="s">
        <v>46</v>
      </c>
      <c r="F631" s="325" t="e">
        <f>Households!E55/SUM(Households!E55:E57)</f>
        <v>#DIV/0!</v>
      </c>
    </row>
    <row r="632" spans="1:6">
      <c r="A632">
        <v>632</v>
      </c>
    </row>
    <row r="633" spans="1:6">
      <c r="A633">
        <v>633</v>
      </c>
      <c r="C633" s="223" t="s">
        <v>556</v>
      </c>
      <c r="D633" s="229"/>
      <c r="E633" s="228"/>
      <c r="F633" s="234"/>
    </row>
    <row r="634" spans="1:6">
      <c r="A634">
        <v>634</v>
      </c>
      <c r="C634" s="223" t="s">
        <v>557</v>
      </c>
      <c r="D634" s="229"/>
      <c r="E634" s="320" t="s">
        <v>46</v>
      </c>
      <c r="F634" s="325">
        <f>Households!G50</f>
        <v>0</v>
      </c>
    </row>
    <row r="635" spans="1:6">
      <c r="A635">
        <v>635</v>
      </c>
      <c r="C635" s="317" t="s">
        <v>558</v>
      </c>
      <c r="D635" s="226"/>
      <c r="E635" s="322" t="s">
        <v>46</v>
      </c>
      <c r="F635" s="325">
        <f>Households!G51</f>
        <v>0</v>
      </c>
    </row>
    <row r="636" spans="1:6">
      <c r="A636">
        <v>636</v>
      </c>
    </row>
    <row r="637" spans="1:6">
      <c r="A637">
        <v>637</v>
      </c>
      <c r="C637" s="223" t="s">
        <v>559</v>
      </c>
      <c r="D637" s="229"/>
      <c r="E637" s="228"/>
      <c r="F637" s="234"/>
    </row>
    <row r="638" spans="1:6">
      <c r="A638">
        <v>638</v>
      </c>
      <c r="C638" s="223" t="s">
        <v>795</v>
      </c>
      <c r="D638" s="229"/>
      <c r="E638" s="320" t="s">
        <v>46</v>
      </c>
      <c r="F638" s="895">
        <f>Households!E45*Households!E50</f>
        <v>0</v>
      </c>
    </row>
    <row r="639" spans="1:6">
      <c r="A639">
        <v>639</v>
      </c>
      <c r="C639" s="735" t="s">
        <v>560</v>
      </c>
      <c r="D639" s="226"/>
      <c r="E639" s="322" t="s">
        <v>46</v>
      </c>
      <c r="F639" s="325">
        <f>Households!E46</f>
        <v>0</v>
      </c>
    </row>
    <row r="640" spans="1:6">
      <c r="A640">
        <v>640</v>
      </c>
      <c r="C640" s="736" t="s">
        <v>796</v>
      </c>
      <c r="D640" s="232"/>
      <c r="E640" s="324" t="s">
        <v>46</v>
      </c>
      <c r="F640" s="325">
        <f>Households!E51*Households!E45</f>
        <v>0</v>
      </c>
    </row>
    <row r="641" spans="1:6">
      <c r="A641">
        <v>641</v>
      </c>
      <c r="C641" s="328" t="s">
        <v>561</v>
      </c>
      <c r="D641" s="216"/>
      <c r="E641" s="222"/>
      <c r="F641" s="227"/>
    </row>
    <row r="642" spans="1:6">
      <c r="A642">
        <v>642</v>
      </c>
      <c r="C642" s="329" t="s">
        <v>68</v>
      </c>
      <c r="D642" s="233">
        <v>18</v>
      </c>
      <c r="E642" s="324" t="s">
        <v>282</v>
      </c>
      <c r="F642" s="330"/>
    </row>
    <row r="643" spans="1:6">
      <c r="A643">
        <v>643</v>
      </c>
      <c r="C643" s="329" t="s">
        <v>638</v>
      </c>
      <c r="D643" s="233">
        <v>317</v>
      </c>
      <c r="E643" s="324" t="s">
        <v>282</v>
      </c>
      <c r="F643" s="315">
        <f>Energy!G77</f>
        <v>0</v>
      </c>
    </row>
    <row r="644" spans="1:6">
      <c r="A644">
        <v>644</v>
      </c>
      <c r="C644" s="329" t="s">
        <v>639</v>
      </c>
      <c r="D644" s="233">
        <v>318</v>
      </c>
      <c r="E644" s="324" t="s">
        <v>282</v>
      </c>
      <c r="F644" s="315">
        <f>Energy!G80</f>
        <v>0</v>
      </c>
    </row>
    <row r="645" spans="1:6">
      <c r="A645">
        <v>645</v>
      </c>
      <c r="C645" s="331" t="s">
        <v>640</v>
      </c>
      <c r="D645" s="332">
        <v>319</v>
      </c>
      <c r="E645" s="324" t="s">
        <v>282</v>
      </c>
      <c r="F645" s="315">
        <f>Energy!G81</f>
        <v>0</v>
      </c>
    </row>
    <row r="646" spans="1:6">
      <c r="A646">
        <v>646</v>
      </c>
      <c r="C646" s="331" t="s">
        <v>641</v>
      </c>
      <c r="D646" s="332">
        <v>320</v>
      </c>
      <c r="E646" s="324" t="s">
        <v>282</v>
      </c>
      <c r="F646" s="315">
        <f>Households!E62*Households!E31</f>
        <v>0</v>
      </c>
    </row>
    <row r="647" spans="1:6">
      <c r="A647">
        <v>647</v>
      </c>
    </row>
    <row r="648" spans="1:6">
      <c r="A648">
        <v>648</v>
      </c>
      <c r="C648" s="223" t="s">
        <v>787</v>
      </c>
      <c r="D648" s="223"/>
      <c r="E648" s="229"/>
      <c r="F648" s="234"/>
    </row>
    <row r="649" spans="1:6">
      <c r="A649">
        <v>649</v>
      </c>
      <c r="C649" s="331" t="s">
        <v>642</v>
      </c>
      <c r="D649" s="332">
        <v>17</v>
      </c>
      <c r="E649" s="324" t="s">
        <v>282</v>
      </c>
      <c r="F649" s="154">
        <f>Households!E31*Households!E61+Households!E36</f>
        <v>0</v>
      </c>
    </row>
    <row r="650" spans="1:6">
      <c r="A650">
        <v>650</v>
      </c>
    </row>
    <row r="651" spans="1:6">
      <c r="A651">
        <v>651</v>
      </c>
    </row>
    <row r="652" spans="1:6">
      <c r="A652">
        <v>652</v>
      </c>
      <c r="C652" s="223" t="s">
        <v>277</v>
      </c>
      <c r="D652" s="229"/>
      <c r="E652" s="228"/>
      <c r="F652" s="228"/>
    </row>
    <row r="653" spans="1:6">
      <c r="A653">
        <v>653</v>
      </c>
      <c r="C653" s="220" t="s">
        <v>562</v>
      </c>
      <c r="D653" s="221"/>
      <c r="E653" s="222" t="s">
        <v>282</v>
      </c>
      <c r="F653" s="154">
        <f>Households!G61*Households!G31+Households!G36</f>
        <v>0</v>
      </c>
    </row>
    <row r="654" spans="1:6">
      <c r="A654">
        <v>654</v>
      </c>
      <c r="C654" s="220" t="s">
        <v>563</v>
      </c>
      <c r="D654" s="221"/>
      <c r="E654" s="222" t="s">
        <v>282</v>
      </c>
      <c r="F654" s="154">
        <f>Households!G31*Households!G63</f>
        <v>0</v>
      </c>
    </row>
    <row r="655" spans="1:6">
      <c r="A655">
        <v>655</v>
      </c>
    </row>
    <row r="656" spans="1:6">
      <c r="A656">
        <v>656</v>
      </c>
      <c r="C656" s="223" t="s">
        <v>204</v>
      </c>
      <c r="D656" s="229"/>
      <c r="E656" s="228"/>
      <c r="F656" s="234"/>
    </row>
    <row r="657" spans="1:6">
      <c r="A657">
        <v>657</v>
      </c>
      <c r="C657" s="333" t="s">
        <v>564</v>
      </c>
      <c r="D657" s="221"/>
      <c r="E657" s="222" t="s">
        <v>282</v>
      </c>
      <c r="F657" s="154">
        <f>Agriculture!E31*Agriculture!E53+Agriculture!E48*Agriculture!E28</f>
        <v>0</v>
      </c>
    </row>
    <row r="658" spans="1:6">
      <c r="A658">
        <v>658</v>
      </c>
      <c r="C658" s="333" t="s">
        <v>565</v>
      </c>
      <c r="D658" s="221"/>
      <c r="E658" s="222" t="s">
        <v>282</v>
      </c>
      <c r="F658" s="154">
        <f>Agriculture!E52*Agriculture!E31</f>
        <v>0</v>
      </c>
    </row>
    <row r="659" spans="1:6">
      <c r="A659">
        <v>659</v>
      </c>
    </row>
    <row r="660" spans="1:6">
      <c r="A660">
        <v>660</v>
      </c>
      <c r="C660" s="161" t="s">
        <v>566</v>
      </c>
      <c r="D660" s="163"/>
      <c r="E660" s="163"/>
      <c r="F660" s="171"/>
    </row>
    <row r="661" spans="1:6">
      <c r="A661">
        <v>661</v>
      </c>
      <c r="C661" s="172" t="s">
        <v>567</v>
      </c>
      <c r="D661" s="173"/>
      <c r="E661" s="174"/>
      <c r="F661" s="175"/>
    </row>
    <row r="662" spans="1:6">
      <c r="A662">
        <v>662</v>
      </c>
      <c r="C662" s="176" t="s">
        <v>295</v>
      </c>
      <c r="D662" s="62"/>
      <c r="E662" s="177"/>
      <c r="F662" s="175"/>
    </row>
    <row r="663" spans="1:6">
      <c r="A663">
        <v>663</v>
      </c>
      <c r="C663" s="178" t="s">
        <v>95</v>
      </c>
      <c r="D663" s="61"/>
      <c r="E663" s="177"/>
      <c r="F663" s="154">
        <f>Energy!R9</f>
        <v>0.45999999999999996</v>
      </c>
    </row>
    <row r="664" spans="1:6">
      <c r="A664">
        <v>664</v>
      </c>
      <c r="C664" s="179" t="s">
        <v>96</v>
      </c>
      <c r="D664" s="61"/>
      <c r="E664" s="177"/>
      <c r="F664" s="154">
        <f>Energy!R10</f>
        <v>0.36099999999999999</v>
      </c>
    </row>
    <row r="665" spans="1:6">
      <c r="A665">
        <v>665</v>
      </c>
      <c r="C665" s="179" t="s">
        <v>39</v>
      </c>
      <c r="D665" s="61"/>
      <c r="E665" s="177"/>
      <c r="F665" s="154">
        <f>Energy!R14</f>
        <v>0.36</v>
      </c>
    </row>
    <row r="666" spans="1:6">
      <c r="A666">
        <v>666</v>
      </c>
      <c r="C666" s="179" t="s">
        <v>97</v>
      </c>
      <c r="D666" s="61"/>
      <c r="E666" s="177"/>
      <c r="F666" s="154">
        <f>Energy!R17</f>
        <v>0.4</v>
      </c>
    </row>
    <row r="667" spans="1:6">
      <c r="A667">
        <v>667</v>
      </c>
      <c r="C667" s="180" t="s">
        <v>98</v>
      </c>
      <c r="D667" s="61"/>
      <c r="E667" s="177"/>
      <c r="F667" s="154">
        <f>Energy!R11</f>
        <v>0.30499999999999999</v>
      </c>
    </row>
    <row r="668" spans="1:6">
      <c r="A668">
        <v>668</v>
      </c>
      <c r="C668" s="181" t="s">
        <v>99</v>
      </c>
      <c r="D668" s="61"/>
      <c r="E668" s="177"/>
      <c r="F668" s="154">
        <f>Energy!R12</f>
        <v>0.45300000000000001</v>
      </c>
    </row>
    <row r="669" spans="1:6">
      <c r="A669">
        <v>669</v>
      </c>
      <c r="C669" s="180" t="s">
        <v>100</v>
      </c>
      <c r="D669" s="61"/>
      <c r="E669" s="177"/>
      <c r="F669" s="154">
        <f>Energy!R13</f>
        <v>0.373</v>
      </c>
    </row>
    <row r="670" spans="1:6">
      <c r="A670">
        <v>670</v>
      </c>
      <c r="C670" s="180" t="s">
        <v>101</v>
      </c>
      <c r="D670" s="61"/>
      <c r="E670" s="177"/>
      <c r="F670" s="154">
        <f>Energy!R20</f>
        <v>0.45</v>
      </c>
    </row>
    <row r="671" spans="1:6">
      <c r="A671">
        <v>671</v>
      </c>
      <c r="C671" s="180" t="s">
        <v>301</v>
      </c>
      <c r="D671" s="61"/>
      <c r="E671" s="177"/>
      <c r="F671" s="154">
        <f>Energy!R21</f>
        <v>0.38</v>
      </c>
    </row>
    <row r="672" spans="1:6">
      <c r="A672">
        <v>672</v>
      </c>
      <c r="C672" s="182" t="s">
        <v>40</v>
      </c>
      <c r="D672" s="61"/>
      <c r="E672" s="177"/>
      <c r="F672" s="183"/>
    </row>
    <row r="673" spans="1:12">
      <c r="A673">
        <v>673</v>
      </c>
      <c r="C673" s="180" t="s">
        <v>102</v>
      </c>
      <c r="D673" s="61"/>
      <c r="E673" s="177"/>
      <c r="F673" s="154"/>
      <c r="I673" s="903" t="s">
        <v>827</v>
      </c>
      <c r="L673" s="934" t="s">
        <v>842</v>
      </c>
    </row>
    <row r="674" spans="1:12">
      <c r="A674">
        <v>674</v>
      </c>
      <c r="C674" s="181" t="s">
        <v>103</v>
      </c>
      <c r="D674" s="61"/>
      <c r="E674" s="177"/>
      <c r="F674" s="154">
        <f>Energy!R23</f>
        <v>0.57999999999999996</v>
      </c>
    </row>
    <row r="675" spans="1:12">
      <c r="A675">
        <v>675</v>
      </c>
      <c r="C675" s="181" t="s">
        <v>420</v>
      </c>
      <c r="D675" s="61"/>
      <c r="E675" s="177"/>
      <c r="F675" s="154">
        <f>Energy!R24</f>
        <v>0.49</v>
      </c>
    </row>
    <row r="676" spans="1:12">
      <c r="A676">
        <v>676</v>
      </c>
      <c r="C676" s="180" t="s">
        <v>421</v>
      </c>
      <c r="D676" s="61"/>
      <c r="E676" s="177"/>
      <c r="F676" s="154">
        <f>Energy!R25</f>
        <v>0.4</v>
      </c>
    </row>
    <row r="677" spans="1:12">
      <c r="A677">
        <v>677</v>
      </c>
      <c r="C677" s="182" t="s">
        <v>42</v>
      </c>
      <c r="D677" s="61"/>
      <c r="E677" s="177"/>
      <c r="F677" s="183"/>
    </row>
    <row r="678" spans="1:12">
      <c r="A678">
        <v>678</v>
      </c>
      <c r="C678" s="182" t="s">
        <v>43</v>
      </c>
      <c r="D678" s="61"/>
      <c r="E678" s="177"/>
      <c r="F678" s="183"/>
    </row>
    <row r="679" spans="1:12">
      <c r="A679">
        <v>679</v>
      </c>
      <c r="C679" s="180" t="s">
        <v>600</v>
      </c>
      <c r="D679" s="61"/>
      <c r="E679" s="177"/>
      <c r="F679" s="154">
        <f>Energy!W71</f>
        <v>0</v>
      </c>
    </row>
    <row r="680" spans="1:12">
      <c r="A680">
        <v>680</v>
      </c>
      <c r="C680" s="180" t="s">
        <v>422</v>
      </c>
      <c r="D680" s="61"/>
      <c r="E680" s="177"/>
      <c r="F680" s="154"/>
      <c r="L680" s="933" t="s">
        <v>835</v>
      </c>
    </row>
    <row r="681" spans="1:12">
      <c r="A681">
        <v>681</v>
      </c>
      <c r="C681" s="181" t="s">
        <v>423</v>
      </c>
      <c r="D681" s="61"/>
      <c r="E681" s="177"/>
      <c r="F681" s="487">
        <v>0.16</v>
      </c>
      <c r="L681" s="934" t="s">
        <v>843</v>
      </c>
    </row>
    <row r="682" spans="1:12">
      <c r="A682">
        <v>682</v>
      </c>
      <c r="C682" s="180" t="s">
        <v>424</v>
      </c>
      <c r="D682" s="184"/>
      <c r="E682" s="185"/>
      <c r="F682" s="154">
        <f>Energy!W68</f>
        <v>0</v>
      </c>
    </row>
    <row r="683" spans="1:12">
      <c r="A683">
        <v>683</v>
      </c>
      <c r="C683" s="180" t="s">
        <v>632</v>
      </c>
      <c r="D683" s="184"/>
      <c r="E683" s="185"/>
      <c r="F683" s="154">
        <f>Energy!W69</f>
        <v>0</v>
      </c>
    </row>
    <row r="684" spans="1:12">
      <c r="A684">
        <v>684</v>
      </c>
      <c r="C684" s="182" t="s">
        <v>44</v>
      </c>
      <c r="D684" s="61"/>
      <c r="E684" s="177"/>
      <c r="F684" s="183"/>
    </row>
    <row r="685" spans="1:12">
      <c r="A685">
        <v>685</v>
      </c>
      <c r="C685" s="181" t="s">
        <v>690</v>
      </c>
      <c r="D685" s="61"/>
      <c r="E685" s="177"/>
      <c r="F685" s="154">
        <f>Energy!P72</f>
        <v>0</v>
      </c>
    </row>
    <row r="686" spans="1:12">
      <c r="A686">
        <v>686</v>
      </c>
      <c r="C686" s="181" t="s">
        <v>33</v>
      </c>
      <c r="D686" s="61"/>
      <c r="E686" s="177"/>
      <c r="F686" s="154">
        <f>Energy!P72</f>
        <v>0</v>
      </c>
      <c r="L686" s="933" t="s">
        <v>835</v>
      </c>
    </row>
    <row r="687" spans="1:12">
      <c r="A687">
        <v>687</v>
      </c>
      <c r="C687" s="181" t="s">
        <v>425</v>
      </c>
      <c r="D687" s="61"/>
      <c r="E687" s="177"/>
      <c r="F687" s="154">
        <f>Energy!R29</f>
        <v>0.32</v>
      </c>
    </row>
    <row r="688" spans="1:12">
      <c r="A688">
        <v>688</v>
      </c>
      <c r="C688" s="181" t="s">
        <v>34</v>
      </c>
      <c r="D688" s="61"/>
      <c r="E688" s="177"/>
      <c r="F688" s="154">
        <f>Energy!R28</f>
        <v>0.36</v>
      </c>
    </row>
    <row r="689" spans="1:12">
      <c r="A689">
        <v>689</v>
      </c>
      <c r="C689" s="182" t="s">
        <v>296</v>
      </c>
      <c r="D689" s="61"/>
      <c r="E689" s="177"/>
      <c r="F689" s="183"/>
    </row>
    <row r="690" spans="1:12">
      <c r="A690">
        <v>690</v>
      </c>
      <c r="C690" s="181" t="s">
        <v>104</v>
      </c>
      <c r="D690" s="61"/>
      <c r="E690" s="177"/>
      <c r="F690" s="154">
        <f>Energy!R33</f>
        <v>0.97</v>
      </c>
    </row>
    <row r="691" spans="1:12">
      <c r="A691">
        <v>691</v>
      </c>
      <c r="C691" s="181" t="s">
        <v>105</v>
      </c>
      <c r="D691" s="61"/>
      <c r="E691" s="177"/>
      <c r="F691" s="154">
        <f>Energy!R34</f>
        <v>0.97</v>
      </c>
    </row>
    <row r="692" spans="1:12">
      <c r="A692">
        <v>692</v>
      </c>
      <c r="C692" s="181" t="s">
        <v>106</v>
      </c>
      <c r="D692" s="61"/>
      <c r="E692" s="177"/>
      <c r="F692" s="154">
        <f>Energy!R35</f>
        <v>0.97</v>
      </c>
    </row>
    <row r="693" spans="1:12">
      <c r="A693">
        <v>693</v>
      </c>
      <c r="C693" s="182" t="s">
        <v>426</v>
      </c>
      <c r="D693" s="61"/>
      <c r="E693" s="177"/>
      <c r="F693" s="183"/>
    </row>
    <row r="694" spans="1:12">
      <c r="A694">
        <v>694</v>
      </c>
      <c r="C694" s="181" t="s">
        <v>35</v>
      </c>
      <c r="D694" s="61"/>
      <c r="E694" s="177"/>
      <c r="F694" s="154">
        <f>Energy!R37</f>
        <v>0.33</v>
      </c>
    </row>
    <row r="695" spans="1:12">
      <c r="A695">
        <v>695</v>
      </c>
      <c r="C695" s="181" t="s">
        <v>36</v>
      </c>
      <c r="D695" s="61"/>
      <c r="E695" s="177"/>
      <c r="F695" s="154">
        <f>Energy!R38</f>
        <v>0.53</v>
      </c>
    </row>
    <row r="696" spans="1:12">
      <c r="A696">
        <v>696</v>
      </c>
      <c r="C696" s="181" t="s">
        <v>107</v>
      </c>
      <c r="D696" s="61"/>
      <c r="E696" s="177"/>
      <c r="F696" s="154">
        <f>Energy!R30</f>
        <v>0.25</v>
      </c>
    </row>
    <row r="697" spans="1:12">
      <c r="A697">
        <v>697</v>
      </c>
      <c r="C697" s="182" t="s">
        <v>297</v>
      </c>
      <c r="D697" s="61"/>
      <c r="E697" s="177"/>
      <c r="F697" s="183"/>
    </row>
    <row r="698" spans="1:12">
      <c r="A698">
        <v>698</v>
      </c>
      <c r="C698" s="180" t="s">
        <v>108</v>
      </c>
      <c r="D698" s="61"/>
      <c r="E698" s="177"/>
      <c r="F698" s="154">
        <f>Energy!R42</f>
        <v>0.16</v>
      </c>
    </row>
    <row r="699" spans="1:12">
      <c r="A699">
        <v>699</v>
      </c>
      <c r="C699" s="180" t="s">
        <v>109</v>
      </c>
      <c r="D699" s="61"/>
      <c r="E699" s="177"/>
      <c r="F699" s="154">
        <f>Energy!R43</f>
        <v>0.16</v>
      </c>
    </row>
    <row r="700" spans="1:12">
      <c r="A700">
        <v>700</v>
      </c>
      <c r="C700" s="180" t="s">
        <v>110</v>
      </c>
      <c r="D700" s="61"/>
      <c r="E700" s="177"/>
      <c r="F700" s="154">
        <f>Energy!R44</f>
        <v>0.35</v>
      </c>
    </row>
    <row r="701" spans="1:12">
      <c r="A701">
        <v>701</v>
      </c>
      <c r="C701" s="182" t="s">
        <v>298</v>
      </c>
      <c r="D701" s="61"/>
      <c r="E701" s="177"/>
      <c r="F701" s="183"/>
    </row>
    <row r="702" spans="1:12">
      <c r="A702">
        <v>702</v>
      </c>
      <c r="C702" s="180" t="s">
        <v>111</v>
      </c>
      <c r="D702" s="61"/>
      <c r="E702" s="177"/>
      <c r="F702" s="154">
        <f>Energy!R47</f>
        <v>0.98</v>
      </c>
    </row>
    <row r="703" spans="1:12">
      <c r="A703">
        <v>703</v>
      </c>
      <c r="C703" s="180" t="s">
        <v>112</v>
      </c>
      <c r="D703" s="61"/>
      <c r="E703" s="177"/>
      <c r="F703" s="154">
        <f>Energy!R48</f>
        <v>0.95</v>
      </c>
    </row>
    <row r="704" spans="1:12">
      <c r="A704">
        <v>704</v>
      </c>
      <c r="C704" s="180" t="s">
        <v>37</v>
      </c>
      <c r="D704" s="61"/>
      <c r="E704" s="177"/>
      <c r="F704" s="154"/>
      <c r="L704" s="934" t="s">
        <v>844</v>
      </c>
    </row>
    <row r="705" spans="1:7">
      <c r="A705">
        <v>705</v>
      </c>
      <c r="C705" s="180" t="s">
        <v>113</v>
      </c>
      <c r="D705" s="61"/>
      <c r="E705" s="177"/>
      <c r="F705" s="154">
        <f>Energy!R51</f>
        <v>0.25</v>
      </c>
    </row>
    <row r="706" spans="1:7" ht="15" thickBot="1">
      <c r="A706">
        <v>706</v>
      </c>
      <c r="C706" s="186" t="s">
        <v>114</v>
      </c>
      <c r="D706" s="159"/>
      <c r="E706" s="160"/>
      <c r="F706" s="154">
        <f>Energy!R52</f>
        <v>0.5</v>
      </c>
    </row>
    <row r="707" spans="1:7">
      <c r="A707">
        <v>707</v>
      </c>
      <c r="C707" s="190" t="s">
        <v>427</v>
      </c>
      <c r="D707" s="61"/>
      <c r="E707" s="177"/>
      <c r="F707" s="154">
        <f>Energy!P71</f>
        <v>0</v>
      </c>
      <c r="G707" s="191"/>
    </row>
    <row r="708" spans="1:7">
      <c r="A708">
        <v>708</v>
      </c>
      <c r="C708" s="190" t="s">
        <v>428</v>
      </c>
      <c r="D708" s="61"/>
      <c r="E708" s="177"/>
      <c r="F708" s="154">
        <f>Energy!S71</f>
        <v>0</v>
      </c>
      <c r="G708" s="191"/>
    </row>
    <row r="709" spans="1:7">
      <c r="A709">
        <v>709</v>
      </c>
      <c r="C709" s="190" t="s">
        <v>429</v>
      </c>
      <c r="D709" s="61"/>
      <c r="E709" s="177"/>
      <c r="F709" s="154">
        <f>Energy!U71</f>
        <v>0</v>
      </c>
      <c r="G709" s="191"/>
    </row>
    <row r="710" spans="1:7">
      <c r="A710">
        <v>710</v>
      </c>
    </row>
    <row r="711" spans="1:7">
      <c r="A711">
        <v>711</v>
      </c>
      <c r="C711" s="161" t="s">
        <v>568</v>
      </c>
      <c r="D711" s="163"/>
      <c r="E711" s="163"/>
      <c r="F711" s="171"/>
    </row>
    <row r="712" spans="1:7">
      <c r="A712">
        <v>712</v>
      </c>
      <c r="C712" s="172" t="s">
        <v>569</v>
      </c>
      <c r="D712" s="173"/>
      <c r="E712" s="174"/>
      <c r="F712" s="175"/>
    </row>
    <row r="713" spans="1:7">
      <c r="A713">
        <v>713</v>
      </c>
      <c r="C713" s="176" t="s">
        <v>295</v>
      </c>
      <c r="D713" s="62"/>
      <c r="E713" s="177"/>
      <c r="F713" s="175"/>
    </row>
    <row r="714" spans="1:7">
      <c r="A714">
        <v>714</v>
      </c>
      <c r="C714" s="178" t="s">
        <v>95</v>
      </c>
      <c r="D714" s="61"/>
      <c r="E714" s="177"/>
      <c r="F714" s="154">
        <f>Energy!S9</f>
        <v>0</v>
      </c>
    </row>
    <row r="715" spans="1:7">
      <c r="A715">
        <v>715</v>
      </c>
      <c r="C715" s="179" t="s">
        <v>96</v>
      </c>
      <c r="D715" s="61"/>
      <c r="E715" s="177"/>
      <c r="F715" s="154">
        <f>Energy!S10</f>
        <v>0</v>
      </c>
    </row>
    <row r="716" spans="1:7">
      <c r="A716">
        <v>716</v>
      </c>
      <c r="C716" s="179" t="s">
        <v>39</v>
      </c>
      <c r="D716" s="61"/>
      <c r="E716" s="177"/>
      <c r="F716" s="154">
        <f>Energy!S14</f>
        <v>0</v>
      </c>
    </row>
    <row r="717" spans="1:7">
      <c r="A717">
        <v>717</v>
      </c>
      <c r="C717" s="179" t="s">
        <v>97</v>
      </c>
      <c r="D717" s="61"/>
      <c r="E717" s="177"/>
      <c r="F717" s="154">
        <f>Energy!S17</f>
        <v>0</v>
      </c>
    </row>
    <row r="718" spans="1:7">
      <c r="A718">
        <v>718</v>
      </c>
      <c r="C718" s="180" t="s">
        <v>98</v>
      </c>
      <c r="D718" s="61"/>
      <c r="E718" s="177"/>
      <c r="F718" s="154">
        <f>Energy!S11</f>
        <v>0</v>
      </c>
    </row>
    <row r="719" spans="1:7">
      <c r="A719">
        <v>719</v>
      </c>
      <c r="C719" s="181" t="s">
        <v>99</v>
      </c>
      <c r="D719" s="61"/>
      <c r="E719" s="177"/>
      <c r="F719" s="154" t="str">
        <f>Energy!S12</f>
        <v>b</v>
      </c>
    </row>
    <row r="720" spans="1:7">
      <c r="A720">
        <v>720</v>
      </c>
      <c r="C720" s="180" t="s">
        <v>100</v>
      </c>
      <c r="D720" s="61"/>
      <c r="E720" s="177"/>
      <c r="F720" s="154">
        <f>Energy!S13</f>
        <v>0</v>
      </c>
    </row>
    <row r="721" spans="1:12">
      <c r="A721">
        <v>721</v>
      </c>
      <c r="C721" s="180" t="s">
        <v>101</v>
      </c>
      <c r="D721" s="61"/>
      <c r="E721" s="177"/>
      <c r="F721" s="154">
        <f>Energy!S20</f>
        <v>0</v>
      </c>
    </row>
    <row r="722" spans="1:12">
      <c r="A722">
        <v>722</v>
      </c>
      <c r="C722" s="180" t="s">
        <v>301</v>
      </c>
      <c r="D722" s="61"/>
      <c r="E722" s="177"/>
      <c r="F722" s="154">
        <f>Energy!S21</f>
        <v>0.3</v>
      </c>
    </row>
    <row r="723" spans="1:12">
      <c r="A723">
        <v>723</v>
      </c>
      <c r="C723" s="182" t="s">
        <v>40</v>
      </c>
      <c r="D723" s="61"/>
      <c r="E723" s="177"/>
      <c r="F723" s="183"/>
    </row>
    <row r="724" spans="1:12">
      <c r="A724">
        <v>724</v>
      </c>
      <c r="C724" s="180" t="s">
        <v>102</v>
      </c>
      <c r="D724" s="61"/>
      <c r="E724" s="177"/>
      <c r="F724" s="154"/>
      <c r="I724" s="903" t="s">
        <v>827</v>
      </c>
      <c r="L724" s="934" t="s">
        <v>842</v>
      </c>
    </row>
    <row r="725" spans="1:12">
      <c r="A725">
        <v>725</v>
      </c>
      <c r="C725" s="181" t="s">
        <v>103</v>
      </c>
      <c r="D725" s="61"/>
      <c r="E725" s="177"/>
      <c r="F725" s="154">
        <f>Energy!S23</f>
        <v>0</v>
      </c>
    </row>
    <row r="726" spans="1:12">
      <c r="A726">
        <v>726</v>
      </c>
      <c r="C726" s="181" t="s">
        <v>420</v>
      </c>
      <c r="D726" s="61"/>
      <c r="E726" s="177"/>
      <c r="F726" s="154">
        <f>Energy!S24</f>
        <v>0</v>
      </c>
    </row>
    <row r="727" spans="1:12">
      <c r="A727">
        <v>727</v>
      </c>
      <c r="C727" s="180" t="s">
        <v>421</v>
      </c>
      <c r="D727" s="61"/>
      <c r="E727" s="177"/>
      <c r="F727" s="154">
        <f>Energy!S25</f>
        <v>0</v>
      </c>
    </row>
    <row r="728" spans="1:12">
      <c r="A728">
        <v>728</v>
      </c>
      <c r="C728" s="182" t="s">
        <v>42</v>
      </c>
      <c r="D728" s="61"/>
      <c r="E728" s="177"/>
      <c r="F728" s="183"/>
    </row>
    <row r="729" spans="1:12">
      <c r="A729">
        <v>729</v>
      </c>
      <c r="C729" s="182" t="s">
        <v>43</v>
      </c>
      <c r="D729" s="61"/>
      <c r="E729" s="177"/>
      <c r="F729" s="183"/>
    </row>
    <row r="730" spans="1:12">
      <c r="A730">
        <v>730</v>
      </c>
      <c r="C730" s="180" t="s">
        <v>600</v>
      </c>
      <c r="D730" s="61"/>
      <c r="E730" s="177"/>
      <c r="F730" s="154">
        <f>Energy!W89</f>
        <v>0</v>
      </c>
    </row>
    <row r="731" spans="1:12">
      <c r="A731">
        <v>731</v>
      </c>
      <c r="C731" s="180" t="s">
        <v>422</v>
      </c>
      <c r="D731" s="61"/>
      <c r="E731" s="177"/>
      <c r="F731" s="154"/>
      <c r="L731" s="933" t="s">
        <v>835</v>
      </c>
    </row>
    <row r="732" spans="1:12">
      <c r="A732">
        <v>732</v>
      </c>
      <c r="C732" s="181" t="s">
        <v>423</v>
      </c>
      <c r="D732" s="61"/>
      <c r="E732" s="177"/>
      <c r="F732" s="487">
        <v>0.81</v>
      </c>
      <c r="L732" s="934" t="s">
        <v>843</v>
      </c>
    </row>
    <row r="733" spans="1:12">
      <c r="A733">
        <v>733</v>
      </c>
      <c r="C733" s="180" t="s">
        <v>424</v>
      </c>
      <c r="D733" s="184"/>
      <c r="E733" s="185"/>
      <c r="F733" s="154">
        <f>Energy!W86</f>
        <v>0</v>
      </c>
    </row>
    <row r="734" spans="1:12">
      <c r="A734">
        <v>734</v>
      </c>
      <c r="C734" s="180" t="s">
        <v>632</v>
      </c>
      <c r="D734" s="184"/>
      <c r="E734" s="185"/>
      <c r="F734" s="154">
        <f>Energy!W87</f>
        <v>0</v>
      </c>
    </row>
    <row r="735" spans="1:12">
      <c r="A735">
        <v>735</v>
      </c>
      <c r="C735" s="182" t="s">
        <v>44</v>
      </c>
      <c r="D735" s="61"/>
      <c r="E735" s="177"/>
      <c r="F735" s="183"/>
    </row>
    <row r="736" spans="1:12">
      <c r="A736">
        <v>736</v>
      </c>
      <c r="C736" s="181" t="s">
        <v>570</v>
      </c>
      <c r="D736" s="61"/>
      <c r="E736" s="177"/>
      <c r="F736" s="154">
        <f>Energy!P90</f>
        <v>0</v>
      </c>
    </row>
    <row r="737" spans="1:12">
      <c r="A737">
        <v>737</v>
      </c>
      <c r="C737" s="181" t="s">
        <v>33</v>
      </c>
      <c r="D737" s="61"/>
      <c r="E737" s="177"/>
      <c r="F737" s="154"/>
      <c r="L737" s="933" t="s">
        <v>835</v>
      </c>
    </row>
    <row r="738" spans="1:12">
      <c r="A738">
        <v>738</v>
      </c>
      <c r="C738" s="181" t="s">
        <v>425</v>
      </c>
      <c r="D738" s="61"/>
      <c r="E738" s="177"/>
      <c r="F738" s="154">
        <f>Energy!S29</f>
        <v>0</v>
      </c>
    </row>
    <row r="739" spans="1:12">
      <c r="A739">
        <v>739</v>
      </c>
      <c r="C739" s="181" t="s">
        <v>34</v>
      </c>
      <c r="D739" s="61"/>
      <c r="E739" s="177"/>
      <c r="F739" s="154">
        <f>Energy!S28</f>
        <v>0</v>
      </c>
    </row>
    <row r="740" spans="1:12">
      <c r="A740">
        <v>740</v>
      </c>
      <c r="C740" s="182" t="s">
        <v>296</v>
      </c>
      <c r="D740" s="61"/>
      <c r="E740" s="177"/>
      <c r="F740" s="183"/>
    </row>
    <row r="741" spans="1:12">
      <c r="A741">
        <v>741</v>
      </c>
      <c r="C741" s="181" t="s">
        <v>104</v>
      </c>
      <c r="D741" s="61"/>
      <c r="E741" s="177"/>
      <c r="F741" s="154">
        <f>Energy!S33</f>
        <v>0</v>
      </c>
    </row>
    <row r="742" spans="1:12">
      <c r="A742">
        <v>742</v>
      </c>
      <c r="C742" s="181" t="s">
        <v>105</v>
      </c>
      <c r="D742" s="61"/>
      <c r="E742" s="177"/>
      <c r="F742" s="154">
        <f>Energy!S34</f>
        <v>0</v>
      </c>
    </row>
    <row r="743" spans="1:12">
      <c r="A743">
        <v>743</v>
      </c>
      <c r="C743" s="181" t="s">
        <v>106</v>
      </c>
      <c r="D743" s="61"/>
      <c r="E743" s="177"/>
      <c r="F743" s="154">
        <f>Energy!S35</f>
        <v>0</v>
      </c>
    </row>
    <row r="744" spans="1:12">
      <c r="A744">
        <v>744</v>
      </c>
      <c r="C744" s="182" t="s">
        <v>426</v>
      </c>
      <c r="D744" s="61"/>
      <c r="E744" s="177"/>
      <c r="F744" s="183"/>
    </row>
    <row r="745" spans="1:12">
      <c r="A745">
        <v>745</v>
      </c>
      <c r="C745" s="181" t="s">
        <v>35</v>
      </c>
      <c r="D745" s="61"/>
      <c r="E745" s="177"/>
      <c r="F745" s="154">
        <f>Energy!S37</f>
        <v>0</v>
      </c>
    </row>
    <row r="746" spans="1:12">
      <c r="A746">
        <v>746</v>
      </c>
      <c r="C746" s="181" t="s">
        <v>36</v>
      </c>
      <c r="D746" s="61"/>
      <c r="E746" s="177"/>
      <c r="F746" s="154">
        <f>Energy!S38</f>
        <v>0</v>
      </c>
    </row>
    <row r="747" spans="1:12">
      <c r="A747">
        <v>747</v>
      </c>
      <c r="C747" s="181" t="s">
        <v>107</v>
      </c>
      <c r="D747" s="61"/>
      <c r="E747" s="177"/>
      <c r="F747" s="154">
        <f>Energy!S30</f>
        <v>0</v>
      </c>
    </row>
    <row r="748" spans="1:12">
      <c r="A748">
        <v>748</v>
      </c>
      <c r="C748" s="182" t="s">
        <v>297</v>
      </c>
      <c r="D748" s="61"/>
      <c r="E748" s="177"/>
      <c r="F748" s="183"/>
    </row>
    <row r="749" spans="1:12">
      <c r="A749">
        <v>749</v>
      </c>
      <c r="C749" s="180" t="s">
        <v>108</v>
      </c>
      <c r="D749" s="61"/>
      <c r="E749" s="177"/>
      <c r="F749" s="154">
        <f>Energy!S42</f>
        <v>0</v>
      </c>
    </row>
    <row r="750" spans="1:12">
      <c r="A750">
        <v>750</v>
      </c>
      <c r="C750" s="180" t="s">
        <v>109</v>
      </c>
      <c r="D750" s="61"/>
      <c r="E750" s="177"/>
      <c r="F750" s="154">
        <f>Energy!S43</f>
        <v>0</v>
      </c>
    </row>
    <row r="751" spans="1:12">
      <c r="A751">
        <v>751</v>
      </c>
      <c r="C751" s="180" t="s">
        <v>110</v>
      </c>
      <c r="D751" s="61"/>
      <c r="E751" s="177"/>
      <c r="F751" s="154">
        <f>Energy!S44</f>
        <v>0</v>
      </c>
    </row>
    <row r="752" spans="1:12">
      <c r="A752">
        <v>752</v>
      </c>
      <c r="C752" s="182" t="s">
        <v>298</v>
      </c>
      <c r="D752" s="61"/>
      <c r="E752" s="177"/>
      <c r="F752" s="183"/>
    </row>
    <row r="753" spans="1:12">
      <c r="A753">
        <v>753</v>
      </c>
      <c r="C753" s="180" t="s">
        <v>111</v>
      </c>
      <c r="D753" s="61"/>
      <c r="E753" s="177"/>
      <c r="F753" s="154">
        <f>Energy!S47</f>
        <v>0</v>
      </c>
    </row>
    <row r="754" spans="1:12">
      <c r="A754">
        <v>754</v>
      </c>
      <c r="C754" s="180" t="s">
        <v>112</v>
      </c>
      <c r="D754" s="61"/>
      <c r="E754" s="177"/>
      <c r="F754" s="154">
        <f>Energy!S48</f>
        <v>0</v>
      </c>
    </row>
    <row r="755" spans="1:12">
      <c r="A755">
        <v>755</v>
      </c>
      <c r="C755" s="180" t="s">
        <v>37</v>
      </c>
      <c r="D755" s="61"/>
      <c r="E755" s="177"/>
      <c r="F755" s="154">
        <f>Energy!S49</f>
        <v>0</v>
      </c>
    </row>
    <row r="756" spans="1:12">
      <c r="A756">
        <v>756</v>
      </c>
      <c r="C756" s="180" t="s">
        <v>113</v>
      </c>
      <c r="D756" s="61"/>
      <c r="E756" s="177"/>
      <c r="F756" s="154">
        <f>Energy!S51</f>
        <v>0</v>
      </c>
    </row>
    <row r="757" spans="1:12" ht="15" thickBot="1">
      <c r="A757">
        <v>757</v>
      </c>
      <c r="C757" s="186" t="s">
        <v>114</v>
      </c>
      <c r="D757" s="159"/>
      <c r="E757" s="160"/>
      <c r="F757" s="154">
        <f>Energy!S52</f>
        <v>0</v>
      </c>
    </row>
    <row r="758" spans="1:12">
      <c r="A758">
        <v>758</v>
      </c>
      <c r="C758" s="190" t="s">
        <v>427</v>
      </c>
      <c r="D758" s="61"/>
      <c r="E758" s="177"/>
      <c r="F758" s="154">
        <f>Energy!P89</f>
        <v>0</v>
      </c>
      <c r="G758" s="191"/>
    </row>
    <row r="759" spans="1:12">
      <c r="A759">
        <v>759</v>
      </c>
      <c r="C759" s="190" t="s">
        <v>428</v>
      </c>
      <c r="D759" s="61"/>
      <c r="E759" s="177"/>
      <c r="F759" s="154">
        <f>Energy!S89</f>
        <v>0</v>
      </c>
      <c r="G759" s="191"/>
    </row>
    <row r="760" spans="1:12">
      <c r="A760">
        <v>760</v>
      </c>
      <c r="C760" s="190" t="s">
        <v>429</v>
      </c>
      <c r="D760" s="61"/>
      <c r="E760" s="177"/>
      <c r="F760" s="154">
        <f>Energy!U89</f>
        <v>0</v>
      </c>
      <c r="G760" s="191"/>
    </row>
    <row r="761" spans="1:12">
      <c r="A761">
        <v>761</v>
      </c>
    </row>
    <row r="762" spans="1:12">
      <c r="A762">
        <v>762</v>
      </c>
      <c r="C762" s="334" t="s">
        <v>571</v>
      </c>
    </row>
    <row r="763" spans="1:12">
      <c r="A763">
        <v>763</v>
      </c>
      <c r="C763" s="225" t="s">
        <v>572</v>
      </c>
      <c r="D763" s="226"/>
      <c r="E763" s="226"/>
      <c r="F763" s="468" t="e">
        <f>'Final Demand'!E57</f>
        <v>#DIV/0!</v>
      </c>
    </row>
    <row r="764" spans="1:12">
      <c r="A764">
        <v>764</v>
      </c>
      <c r="C764" s="225" t="s">
        <v>573</v>
      </c>
      <c r="D764" s="226"/>
      <c r="E764" s="226"/>
      <c r="F764" s="468" t="e">
        <f>'Final Demand'!E58</f>
        <v>#DIV/0!</v>
      </c>
    </row>
    <row r="765" spans="1:12">
      <c r="A765">
        <v>765</v>
      </c>
      <c r="C765" s="236" t="s">
        <v>574</v>
      </c>
      <c r="D765" s="232"/>
      <c r="E765" s="232"/>
      <c r="F765" s="469">
        <f>'Final Demand'!E59</f>
        <v>0</v>
      </c>
    </row>
    <row r="766" spans="1:12">
      <c r="A766">
        <v>766</v>
      </c>
    </row>
    <row r="767" spans="1:12">
      <c r="A767">
        <v>767</v>
      </c>
      <c r="C767" s="335" t="s">
        <v>847</v>
      </c>
      <c r="D767" s="336"/>
      <c r="E767" s="337"/>
      <c r="F767" s="170"/>
    </row>
    <row r="768" spans="1:12">
      <c r="A768">
        <v>768</v>
      </c>
      <c r="C768" t="s">
        <v>575</v>
      </c>
      <c r="F768" s="232"/>
      <c r="L768" s="933" t="s">
        <v>835</v>
      </c>
    </row>
    <row r="769" spans="1:12">
      <c r="A769">
        <v>769</v>
      </c>
      <c r="C769" s="161"/>
      <c r="D769" s="162"/>
      <c r="E769" s="163"/>
      <c r="F769" s="170"/>
    </row>
    <row r="770" spans="1:12" ht="14.5" customHeight="1">
      <c r="A770">
        <v>770</v>
      </c>
      <c r="C770" s="338" t="s">
        <v>576</v>
      </c>
      <c r="D770" s="216"/>
      <c r="E770" s="174"/>
      <c r="F770" s="339"/>
      <c r="L770" s="933" t="s">
        <v>835</v>
      </c>
    </row>
    <row r="771" spans="1:12" ht="14.5" customHeight="1">
      <c r="A771">
        <v>771</v>
      </c>
      <c r="C771" s="340" t="s">
        <v>212</v>
      </c>
      <c r="D771" s="341"/>
      <c r="E771" s="261" t="s">
        <v>46</v>
      </c>
      <c r="F771" s="342"/>
      <c r="L771" s="933" t="s">
        <v>835</v>
      </c>
    </row>
    <row r="772" spans="1:12" ht="14.5" customHeight="1">
      <c r="A772">
        <v>772</v>
      </c>
      <c r="C772" s="249" t="s">
        <v>270</v>
      </c>
      <c r="D772" s="246"/>
      <c r="E772" s="247" t="s">
        <v>46</v>
      </c>
      <c r="F772" s="342"/>
      <c r="L772" s="933" t="s">
        <v>835</v>
      </c>
    </row>
    <row r="773" spans="1:12" ht="14.5" customHeight="1">
      <c r="A773">
        <v>773</v>
      </c>
      <c r="C773" s="249" t="s">
        <v>577</v>
      </c>
      <c r="D773" s="246"/>
      <c r="E773" s="247" t="s">
        <v>46</v>
      </c>
      <c r="F773" s="342"/>
      <c r="L773" s="933" t="s">
        <v>835</v>
      </c>
    </row>
    <row r="774" spans="1:12" ht="14.5" customHeight="1">
      <c r="A774">
        <v>774</v>
      </c>
      <c r="C774" s="249" t="s">
        <v>271</v>
      </c>
      <c r="D774" s="246"/>
      <c r="E774" s="247" t="s">
        <v>46</v>
      </c>
      <c r="F774" s="342"/>
      <c r="L774" s="933" t="s">
        <v>835</v>
      </c>
    </row>
    <row r="775" spans="1:12" ht="14.5" customHeight="1">
      <c r="A775">
        <v>775</v>
      </c>
      <c r="C775" s="249" t="s">
        <v>216</v>
      </c>
      <c r="D775" s="246"/>
      <c r="E775" s="247" t="s">
        <v>46</v>
      </c>
      <c r="F775" s="342"/>
      <c r="L775" s="933" t="s">
        <v>835</v>
      </c>
    </row>
    <row r="776" spans="1:12" ht="14.5" customHeight="1">
      <c r="A776">
        <v>776</v>
      </c>
      <c r="C776" s="249" t="s">
        <v>217</v>
      </c>
      <c r="D776" s="246"/>
      <c r="E776" s="247" t="s">
        <v>46</v>
      </c>
      <c r="F776" s="342"/>
      <c r="L776" s="933" t="s">
        <v>835</v>
      </c>
    </row>
    <row r="777" spans="1:12" ht="14.5" customHeight="1">
      <c r="A777">
        <v>777</v>
      </c>
      <c r="C777" s="249" t="s">
        <v>214</v>
      </c>
      <c r="D777" s="246"/>
      <c r="E777" s="247" t="s">
        <v>46</v>
      </c>
      <c r="F777" s="342"/>
      <c r="L777" s="933" t="s">
        <v>835</v>
      </c>
    </row>
    <row r="778" spans="1:12" ht="14.5" customHeight="1">
      <c r="A778">
        <v>778</v>
      </c>
      <c r="C778" s="249" t="s">
        <v>224</v>
      </c>
      <c r="D778" s="246"/>
      <c r="E778" s="247" t="s">
        <v>46</v>
      </c>
      <c r="F778" s="342"/>
      <c r="L778" s="933" t="s">
        <v>835</v>
      </c>
    </row>
    <row r="779" spans="1:12" ht="14.5" customHeight="1">
      <c r="A779">
        <v>779</v>
      </c>
      <c r="C779" s="249" t="s">
        <v>225</v>
      </c>
      <c r="D779" s="246"/>
      <c r="E779" s="247" t="s">
        <v>46</v>
      </c>
      <c r="F779" s="342"/>
      <c r="L779" s="933" t="s">
        <v>835</v>
      </c>
    </row>
    <row r="780" spans="1:12" ht="14.5" customHeight="1">
      <c r="A780">
        <v>780</v>
      </c>
      <c r="C780" s="249" t="s">
        <v>231</v>
      </c>
      <c r="D780" s="246"/>
      <c r="E780" s="247" t="s">
        <v>46</v>
      </c>
      <c r="F780" s="342"/>
      <c r="L780" s="933" t="s">
        <v>835</v>
      </c>
    </row>
    <row r="781" spans="1:12">
      <c r="A781">
        <v>781</v>
      </c>
      <c r="C781" s="155" t="s">
        <v>578</v>
      </c>
      <c r="D781" s="162"/>
      <c r="E781" s="156" t="s">
        <v>46</v>
      </c>
      <c r="F781" s="279"/>
      <c r="L781" s="933" t="s">
        <v>835</v>
      </c>
    </row>
    <row r="782" spans="1:12">
      <c r="A782">
        <v>782</v>
      </c>
      <c r="C782" s="158" t="s">
        <v>579</v>
      </c>
      <c r="D782" s="168"/>
      <c r="E782" s="169" t="s">
        <v>46</v>
      </c>
      <c r="F782" s="279"/>
      <c r="L782" s="933" t="s">
        <v>835</v>
      </c>
    </row>
    <row r="783" spans="1:12">
      <c r="A783">
        <v>783</v>
      </c>
      <c r="C783" s="343"/>
      <c r="D783" s="344"/>
      <c r="E783" s="345" t="s">
        <v>46</v>
      </c>
      <c r="L783" s="933" t="s">
        <v>835</v>
      </c>
    </row>
    <row r="784" spans="1:12">
      <c r="A784">
        <v>784</v>
      </c>
      <c r="C784" s="346"/>
      <c r="D784" s="344"/>
      <c r="E784" s="347"/>
      <c r="G784" s="903"/>
    </row>
    <row r="785" spans="1:7">
      <c r="A785">
        <v>785</v>
      </c>
      <c r="C785" s="348" t="s">
        <v>580</v>
      </c>
      <c r="D785" s="162"/>
      <c r="E785" s="156" t="s">
        <v>282</v>
      </c>
      <c r="F785" s="349">
        <f>Buildings!D21</f>
        <v>0</v>
      </c>
      <c r="G785" s="350"/>
    </row>
    <row r="786" spans="1:7">
      <c r="A786">
        <v>786</v>
      </c>
      <c r="C786" s="317"/>
      <c r="E786" s="156"/>
      <c r="F786" s="228"/>
    </row>
    <row r="787" spans="1:7">
      <c r="A787">
        <v>787</v>
      </c>
      <c r="C787" s="351" t="s">
        <v>7</v>
      </c>
      <c r="E787" s="156" t="s">
        <v>282</v>
      </c>
      <c r="F787" s="352">
        <f>IF(F785=0,0,Buildings!E21/Buildings!D21)</f>
        <v>0</v>
      </c>
    </row>
    <row r="788" spans="1:7">
      <c r="A788">
        <v>788</v>
      </c>
      <c r="C788" s="351" t="s">
        <v>581</v>
      </c>
      <c r="E788" s="156" t="s">
        <v>282</v>
      </c>
      <c r="F788" s="352">
        <f>IF(F785=0,0,Buildings!I21/Buildings!D21)</f>
        <v>0</v>
      </c>
    </row>
    <row r="789" spans="1:7">
      <c r="A789">
        <v>789</v>
      </c>
      <c r="C789" s="351" t="s">
        <v>582</v>
      </c>
      <c r="E789" s="156" t="s">
        <v>282</v>
      </c>
      <c r="F789" s="352">
        <f>IF(F785=0,0,Buildings!G21/Buildings!D21)</f>
        <v>0</v>
      </c>
    </row>
    <row r="790" spans="1:7">
      <c r="A790">
        <v>790</v>
      </c>
      <c r="C790" s="351" t="s">
        <v>551</v>
      </c>
      <c r="E790" s="156" t="s">
        <v>282</v>
      </c>
      <c r="F790" s="352">
        <f>IF(F785=0,0,Buildings!F21/Buildings!D21)</f>
        <v>0</v>
      </c>
    </row>
    <row r="791" spans="1:7">
      <c r="A791">
        <v>791</v>
      </c>
      <c r="C791" s="351" t="s">
        <v>583</v>
      </c>
      <c r="E791" s="156" t="s">
        <v>282</v>
      </c>
      <c r="F791" s="352">
        <f>IF(F785=0,0,Buildings!H21/Buildings!D21)</f>
        <v>0</v>
      </c>
    </row>
    <row r="792" spans="1:7">
      <c r="A792">
        <v>792</v>
      </c>
      <c r="C792" s="353" t="s">
        <v>240</v>
      </c>
      <c r="E792" s="156" t="s">
        <v>282</v>
      </c>
      <c r="F792" s="352">
        <f>IF(F785=0,0,Buildings!K21/Buildings!D21)</f>
        <v>0</v>
      </c>
    </row>
    <row r="793" spans="1:7">
      <c r="A793">
        <v>793</v>
      </c>
      <c r="C793" s="351" t="s">
        <v>234</v>
      </c>
      <c r="E793" s="156" t="s">
        <v>282</v>
      </c>
      <c r="F793" s="352">
        <f>IF(F785=0,0,Buildings!J21/Buildings!D21)</f>
        <v>0</v>
      </c>
    </row>
    <row r="794" spans="1:7">
      <c r="A794">
        <v>794</v>
      </c>
      <c r="C794" s="317"/>
    </row>
    <row r="795" spans="1:7">
      <c r="A795">
        <v>795</v>
      </c>
      <c r="C795" s="354" t="s">
        <v>240</v>
      </c>
    </row>
    <row r="796" spans="1:7">
      <c r="A796">
        <v>796</v>
      </c>
      <c r="C796" s="355" t="s">
        <v>271</v>
      </c>
      <c r="D796" s="223"/>
      <c r="E796" s="234"/>
      <c r="F796" s="356">
        <f>IF(Buildings!K21=0,0,Buildings!K25/Buildings!K21)</f>
        <v>0</v>
      </c>
    </row>
    <row r="797" spans="1:7">
      <c r="A797">
        <v>797</v>
      </c>
      <c r="C797" s="357" t="s">
        <v>270</v>
      </c>
      <c r="D797" s="225"/>
      <c r="E797" s="235"/>
      <c r="F797" s="356">
        <f>IF(Buildings!K21=0,0,Buildings!K24/Buildings!K21)</f>
        <v>0</v>
      </c>
    </row>
    <row r="798" spans="1:7">
      <c r="A798">
        <v>798</v>
      </c>
      <c r="C798" s="357" t="s">
        <v>214</v>
      </c>
      <c r="D798" s="225"/>
      <c r="E798" s="235"/>
      <c r="F798" s="356">
        <f>IF(Buildings!K21=0,0,Buildings!K27/Buildings!K21)</f>
        <v>0</v>
      </c>
    </row>
    <row r="799" spans="1:7">
      <c r="A799">
        <v>799</v>
      </c>
      <c r="C799" s="357" t="s">
        <v>212</v>
      </c>
      <c r="D799" s="236"/>
      <c r="E799" s="237"/>
      <c r="F799" s="356">
        <f>IF(Buildings!K21=0,0,Buildings!K28/Buildings!K21)</f>
        <v>0</v>
      </c>
    </row>
    <row r="800" spans="1:7">
      <c r="A800">
        <v>800</v>
      </c>
      <c r="C800" s="358" t="s">
        <v>241</v>
      </c>
    </row>
    <row r="801" spans="1:6">
      <c r="A801">
        <v>801</v>
      </c>
      <c r="C801" s="357" t="s">
        <v>271</v>
      </c>
      <c r="D801" s="223"/>
      <c r="E801" s="234"/>
      <c r="F801" s="356">
        <f>IF(Buildings!J21=0,0,Buildings!J25/Buildings!J21)</f>
        <v>0</v>
      </c>
    </row>
    <row r="802" spans="1:6">
      <c r="A802">
        <v>802</v>
      </c>
      <c r="C802" s="357" t="s">
        <v>270</v>
      </c>
      <c r="D802" s="225"/>
      <c r="E802" s="235"/>
      <c r="F802" s="356">
        <f>IF(Buildings!J21=0,0,Buildings!J24/Buildings!J21)</f>
        <v>0</v>
      </c>
    </row>
    <row r="803" spans="1:6">
      <c r="A803">
        <v>803</v>
      </c>
      <c r="C803" s="357" t="s">
        <v>214</v>
      </c>
      <c r="D803" s="225"/>
      <c r="E803" s="235"/>
      <c r="F803" s="356">
        <f>IF(Buildings!J21=0,0,Buildings!J27/Buildings!J21)</f>
        <v>0</v>
      </c>
    </row>
    <row r="804" spans="1:6">
      <c r="A804">
        <v>804</v>
      </c>
      <c r="C804" s="359" t="s">
        <v>212</v>
      </c>
      <c r="D804" s="236"/>
      <c r="E804" s="237"/>
      <c r="F804" s="356">
        <f>IF(Buildings!J21=0,0,Buildings!J28/Buildings!J21)</f>
        <v>0</v>
      </c>
    </row>
    <row r="805" spans="1:6">
      <c r="A805">
        <v>805</v>
      </c>
      <c r="C805" s="317"/>
    </row>
    <row r="806" spans="1:6">
      <c r="A806">
        <v>806</v>
      </c>
      <c r="C806" s="360" t="s">
        <v>275</v>
      </c>
    </row>
    <row r="807" spans="1:6">
      <c r="A807">
        <v>807</v>
      </c>
      <c r="C807" s="362" t="s">
        <v>233</v>
      </c>
      <c r="D807" s="229"/>
      <c r="E807" s="229"/>
      <c r="F807" s="363">
        <f>IF(Buildings!F21=0,0,Buildings!F28/Buildings!F21)</f>
        <v>0</v>
      </c>
    </row>
    <row r="808" spans="1:6">
      <c r="A808">
        <v>808</v>
      </c>
      <c r="C808" s="470" t="s">
        <v>271</v>
      </c>
      <c r="D808" s="232"/>
      <c r="E808" s="232"/>
      <c r="F808" s="363">
        <f>IF(Buildings!F21=0,0,Buildings!F25/Buildings!F21)</f>
        <v>0</v>
      </c>
    </row>
    <row r="809" spans="1:6">
      <c r="A809">
        <v>809</v>
      </c>
      <c r="C809" s="317"/>
    </row>
    <row r="810" spans="1:6">
      <c r="A810">
        <v>810</v>
      </c>
      <c r="C810" s="360" t="s">
        <v>242</v>
      </c>
    </row>
    <row r="811" spans="1:6">
      <c r="A811">
        <v>811</v>
      </c>
      <c r="C811" s="362" t="s">
        <v>243</v>
      </c>
      <c r="D811" s="229"/>
      <c r="E811" s="229"/>
      <c r="F811" s="363">
        <f>IF(Buildings!H21=0,0,Buildings!H28/Buildings!H21)</f>
        <v>0</v>
      </c>
    </row>
    <row r="812" spans="1:6">
      <c r="A812">
        <v>812</v>
      </c>
      <c r="C812" s="364" t="s">
        <v>50</v>
      </c>
      <c r="D812" s="232"/>
      <c r="E812" s="232"/>
      <c r="F812" s="363">
        <f>IF(Buildings!H21=0,0,Buildings!H25/Buildings!H21)</f>
        <v>0</v>
      </c>
    </row>
    <row r="813" spans="1:6">
      <c r="A813">
        <v>813</v>
      </c>
      <c r="C813" s="346" t="s">
        <v>277</v>
      </c>
    </row>
    <row r="814" spans="1:6">
      <c r="A814">
        <v>814</v>
      </c>
      <c r="C814" s="365" t="s">
        <v>233</v>
      </c>
      <c r="D814" s="229"/>
      <c r="E814" s="229"/>
      <c r="F814" s="356">
        <f>IF(Buildings!G21=0,0,Buildings!G28/Buildings!G21)</f>
        <v>0</v>
      </c>
    </row>
    <row r="815" spans="1:6">
      <c r="A815">
        <v>815</v>
      </c>
      <c r="C815" s="366" t="s">
        <v>271</v>
      </c>
      <c r="D815" s="232"/>
      <c r="E815" s="232"/>
      <c r="F815" s="356">
        <f>IF(Buildings!G21=0,0,Buildings!G25/Buildings!G21)</f>
        <v>0</v>
      </c>
    </row>
    <row r="816" spans="1:6">
      <c r="A816">
        <v>816</v>
      </c>
      <c r="C816" s="346" t="s">
        <v>276</v>
      </c>
    </row>
    <row r="817" spans="1:6">
      <c r="A817">
        <v>817</v>
      </c>
      <c r="C817" s="365" t="s">
        <v>233</v>
      </c>
      <c r="D817" s="229"/>
      <c r="E817" s="229"/>
      <c r="F817" s="356">
        <f>IF(Buildings!$E$21=0,0,Buildings!E28/Buildings!$E$21)</f>
        <v>0</v>
      </c>
    </row>
    <row r="818" spans="1:6">
      <c r="A818">
        <v>818</v>
      </c>
      <c r="C818" s="366" t="s">
        <v>217</v>
      </c>
      <c r="D818" s="232"/>
      <c r="E818" s="232"/>
      <c r="F818" s="356">
        <f>IF(Buildings!$E$21=0,0,Buildings!E22/Buildings!$E$21)</f>
        <v>0</v>
      </c>
    </row>
    <row r="819" spans="1:6">
      <c r="A819">
        <v>819</v>
      </c>
      <c r="C819" s="366" t="s">
        <v>214</v>
      </c>
      <c r="D819" s="232"/>
      <c r="E819" s="232"/>
      <c r="F819" s="356">
        <f>IF(Buildings!$E$21=0,0,Buildings!E27/Buildings!$E$21)</f>
        <v>0</v>
      </c>
    </row>
    <row r="820" spans="1:6">
      <c r="A820">
        <v>820</v>
      </c>
      <c r="C820" s="366" t="s">
        <v>270</v>
      </c>
      <c r="D820" s="232"/>
      <c r="E820" s="232"/>
      <c r="F820" s="356">
        <f>IF(Buildings!$E$21=0,0,Buildings!E24/Buildings!$E$21)</f>
        <v>0</v>
      </c>
    </row>
    <row r="821" spans="1:6">
      <c r="A821">
        <v>821</v>
      </c>
      <c r="C821" s="366" t="s">
        <v>271</v>
      </c>
      <c r="D821" s="232"/>
      <c r="E821" s="232"/>
      <c r="F821" s="356">
        <f>IF(Buildings!$E$21=0,0,Buildings!E25/Buildings!$E$21)</f>
        <v>0</v>
      </c>
    </row>
    <row r="822" spans="1:6">
      <c r="A822">
        <v>822</v>
      </c>
      <c r="C822" s="366" t="s">
        <v>244</v>
      </c>
      <c r="D822" s="232"/>
      <c r="E822" s="232"/>
      <c r="F822" s="356">
        <f>IF(Buildings!$E$21=0,0,Buildings!E29/Buildings!$E$21)</f>
        <v>0</v>
      </c>
    </row>
    <row r="823" spans="1:6">
      <c r="A823">
        <v>823</v>
      </c>
      <c r="C823" s="317"/>
    </row>
    <row r="824" spans="1:6">
      <c r="A824">
        <v>824</v>
      </c>
      <c r="C824" s="331" t="s">
        <v>584</v>
      </c>
      <c r="D824" s="367"/>
      <c r="E824" s="368"/>
      <c r="F824" s="271"/>
    </row>
    <row r="825" spans="1:6">
      <c r="A825">
        <v>825</v>
      </c>
      <c r="C825" s="369" t="s">
        <v>585</v>
      </c>
      <c r="D825" s="367"/>
      <c r="E825" s="370" t="s">
        <v>282</v>
      </c>
      <c r="F825" s="371"/>
    </row>
    <row r="826" spans="1:6">
      <c r="A826">
        <v>826</v>
      </c>
      <c r="C826" s="343" t="s">
        <v>57</v>
      </c>
      <c r="D826" s="344"/>
      <c r="E826" s="345" t="s">
        <v>282</v>
      </c>
      <c r="F826" s="390">
        <f>'Final Demand'!$G$13</f>
        <v>0</v>
      </c>
    </row>
    <row r="827" spans="1:6">
      <c r="A827">
        <v>827</v>
      </c>
      <c r="C827" s="343" t="s">
        <v>101</v>
      </c>
      <c r="D827" s="372"/>
      <c r="E827" s="345" t="s">
        <v>282</v>
      </c>
      <c r="F827" s="390">
        <f>'Final Demand'!$G$9</f>
        <v>0</v>
      </c>
    </row>
    <row r="828" spans="1:6">
      <c r="A828">
        <v>828</v>
      </c>
      <c r="C828" s="343" t="s">
        <v>49</v>
      </c>
      <c r="D828" s="372"/>
      <c r="E828" s="345" t="s">
        <v>282</v>
      </c>
      <c r="F828" s="390"/>
    </row>
    <row r="829" spans="1:6">
      <c r="A829">
        <v>829</v>
      </c>
      <c r="C829" s="343" t="s">
        <v>50</v>
      </c>
      <c r="D829" s="372"/>
      <c r="E829" s="345" t="s">
        <v>282</v>
      </c>
      <c r="F829" s="390">
        <f>'Final Demand'!$G$10</f>
        <v>0</v>
      </c>
    </row>
    <row r="830" spans="1:6">
      <c r="A830">
        <v>830</v>
      </c>
      <c r="C830" s="343" t="s">
        <v>61</v>
      </c>
      <c r="D830" s="372"/>
      <c r="E830" s="345" t="s">
        <v>282</v>
      </c>
      <c r="F830" s="390"/>
    </row>
    <row r="831" spans="1:6">
      <c r="A831">
        <v>831</v>
      </c>
      <c r="C831" s="343" t="s">
        <v>51</v>
      </c>
      <c r="D831" s="372"/>
      <c r="E831" s="345" t="s">
        <v>282</v>
      </c>
      <c r="F831" s="390">
        <f>'Final Demand'!$G$7</f>
        <v>0</v>
      </c>
    </row>
    <row r="832" spans="1:6">
      <c r="A832">
        <v>832</v>
      </c>
      <c r="C832" s="343" t="s">
        <v>52</v>
      </c>
      <c r="D832" s="344"/>
      <c r="E832" s="345" t="s">
        <v>282</v>
      </c>
      <c r="F832" s="390">
        <f>'Final Demand'!$G$12</f>
        <v>0</v>
      </c>
    </row>
    <row r="833" spans="1:6">
      <c r="A833">
        <v>833</v>
      </c>
      <c r="C833" s="343" t="s">
        <v>53</v>
      </c>
      <c r="D833" s="344"/>
      <c r="E833" s="345" t="s">
        <v>282</v>
      </c>
      <c r="F833" s="390">
        <f>'Final Demand'!$G$11</f>
        <v>0</v>
      </c>
    </row>
    <row r="834" spans="1:6">
      <c r="A834">
        <v>834</v>
      </c>
      <c r="C834" s="343" t="s">
        <v>54</v>
      </c>
      <c r="D834" s="344"/>
      <c r="E834" s="345" t="s">
        <v>282</v>
      </c>
      <c r="F834" s="390">
        <f>'Final Demand'!$G$15</f>
        <v>0</v>
      </c>
    </row>
    <row r="835" spans="1:6">
      <c r="A835">
        <v>835</v>
      </c>
      <c r="C835" s="361" t="s">
        <v>261</v>
      </c>
      <c r="D835" s="374"/>
      <c r="E835" s="375" t="s">
        <v>282</v>
      </c>
      <c r="F835" s="390">
        <f>'Final Demand'!$G$14</f>
        <v>0</v>
      </c>
    </row>
    <row r="836" spans="1:6">
      <c r="A836">
        <v>836</v>
      </c>
      <c r="C836" s="331" t="s">
        <v>586</v>
      </c>
      <c r="D836" s="367"/>
      <c r="E836" s="368"/>
      <c r="F836" s="271"/>
    </row>
    <row r="837" spans="1:6">
      <c r="A837">
        <v>837</v>
      </c>
      <c r="C837" s="369" t="s">
        <v>585</v>
      </c>
      <c r="D837" s="367"/>
      <c r="E837" s="370" t="s">
        <v>282</v>
      </c>
      <c r="F837" s="371"/>
    </row>
    <row r="838" spans="1:6">
      <c r="A838">
        <v>838</v>
      </c>
      <c r="C838" s="343" t="s">
        <v>57</v>
      </c>
      <c r="D838" s="344"/>
      <c r="E838" s="345" t="s">
        <v>282</v>
      </c>
      <c r="F838" s="390">
        <f>'Final Demand'!$G$31</f>
        <v>0</v>
      </c>
    </row>
    <row r="839" spans="1:6">
      <c r="A839">
        <v>839</v>
      </c>
      <c r="C839" s="343" t="s">
        <v>101</v>
      </c>
      <c r="D839" s="372"/>
      <c r="E839" s="345" t="s">
        <v>282</v>
      </c>
      <c r="F839" s="390">
        <f>'Final Demand'!$G$25</f>
        <v>0</v>
      </c>
    </row>
    <row r="840" spans="1:6">
      <c r="A840">
        <v>840</v>
      </c>
      <c r="C840" s="343" t="s">
        <v>49</v>
      </c>
      <c r="D840" s="372"/>
      <c r="E840" s="345" t="s">
        <v>282</v>
      </c>
      <c r="F840" s="390">
        <f>'Final Demand'!$G$33</f>
        <v>0</v>
      </c>
    </row>
    <row r="841" spans="1:6">
      <c r="A841">
        <v>841</v>
      </c>
      <c r="C841" s="343" t="s">
        <v>50</v>
      </c>
      <c r="D841" s="372"/>
      <c r="E841" s="345" t="s">
        <v>282</v>
      </c>
      <c r="F841" s="390">
        <f>'Final Demand'!$G$29</f>
        <v>0</v>
      </c>
    </row>
    <row r="842" spans="1:6">
      <c r="A842">
        <v>842</v>
      </c>
      <c r="C842" s="343" t="s">
        <v>61</v>
      </c>
      <c r="D842" s="372"/>
      <c r="E842" s="345" t="s">
        <v>282</v>
      </c>
      <c r="F842" s="390"/>
    </row>
    <row r="843" spans="1:6">
      <c r="A843">
        <v>843</v>
      </c>
      <c r="C843" s="343" t="s">
        <v>51</v>
      </c>
      <c r="D843" s="372"/>
      <c r="E843" s="345" t="s">
        <v>282</v>
      </c>
      <c r="F843" s="390">
        <f>'Final Demand'!$G$30</f>
        <v>0</v>
      </c>
    </row>
    <row r="844" spans="1:6">
      <c r="A844">
        <v>844</v>
      </c>
      <c r="C844" s="343" t="s">
        <v>52</v>
      </c>
      <c r="D844" s="344"/>
      <c r="E844" s="345" t="s">
        <v>282</v>
      </c>
      <c r="F844" s="390"/>
    </row>
    <row r="845" spans="1:6">
      <c r="A845">
        <v>845</v>
      </c>
      <c r="C845" s="343" t="s">
        <v>53</v>
      </c>
      <c r="D845" s="344"/>
      <c r="E845" s="345" t="s">
        <v>282</v>
      </c>
      <c r="F845" s="390">
        <f>'Final Demand'!$G$27</f>
        <v>0</v>
      </c>
    </row>
    <row r="846" spans="1:6">
      <c r="A846">
        <v>846</v>
      </c>
      <c r="C846" s="343" t="s">
        <v>54</v>
      </c>
      <c r="D846" s="344"/>
      <c r="E846" s="345" t="s">
        <v>282</v>
      </c>
      <c r="F846" s="390">
        <f>'Final Demand'!$G$32</f>
        <v>0</v>
      </c>
    </row>
    <row r="847" spans="1:6">
      <c r="A847">
        <v>847</v>
      </c>
      <c r="C847" s="361" t="s">
        <v>261</v>
      </c>
      <c r="D847" s="374"/>
      <c r="E847" s="375" t="s">
        <v>282</v>
      </c>
      <c r="F847" s="390">
        <f>'Final Demand'!$G$31</f>
        <v>0</v>
      </c>
    </row>
    <row r="848" spans="1:6">
      <c r="A848">
        <v>848</v>
      </c>
      <c r="C848" s="317"/>
    </row>
    <row r="849" spans="1:12">
      <c r="A849">
        <v>849</v>
      </c>
      <c r="C849" s="319"/>
      <c r="D849" s="232"/>
      <c r="E849" s="232"/>
      <c r="F849" s="232"/>
    </row>
    <row r="850" spans="1:12">
      <c r="A850">
        <v>850</v>
      </c>
      <c r="C850" s="369" t="s">
        <v>245</v>
      </c>
      <c r="D850" s="336"/>
      <c r="E850" s="370"/>
      <c r="F850" s="371"/>
    </row>
    <row r="851" spans="1:12">
      <c r="A851">
        <v>851</v>
      </c>
      <c r="C851" s="343" t="s">
        <v>246</v>
      </c>
      <c r="D851" s="344"/>
      <c r="E851" s="345" t="s">
        <v>46</v>
      </c>
      <c r="F851" s="377">
        <f>Buildings!H43</f>
        <v>0</v>
      </c>
    </row>
    <row r="852" spans="1:12">
      <c r="A852">
        <v>852</v>
      </c>
      <c r="C852" s="343" t="s">
        <v>587</v>
      </c>
      <c r="D852" s="372"/>
      <c r="E852" s="345" t="s">
        <v>46</v>
      </c>
      <c r="F852" s="377">
        <f>Buildings!H44</f>
        <v>0</v>
      </c>
    </row>
    <row r="853" spans="1:12">
      <c r="A853">
        <v>853</v>
      </c>
      <c r="C853" s="361" t="s">
        <v>47</v>
      </c>
      <c r="D853" s="374"/>
      <c r="E853" s="375" t="s">
        <v>46</v>
      </c>
      <c r="F853" s="377">
        <f>Buildings!H45</f>
        <v>0</v>
      </c>
    </row>
    <row r="854" spans="1:12">
      <c r="A854">
        <v>854</v>
      </c>
      <c r="C854" s="317"/>
    </row>
    <row r="855" spans="1:12">
      <c r="A855">
        <v>855</v>
      </c>
      <c r="C855" s="379" t="s">
        <v>719</v>
      </c>
      <c r="D855" s="367" t="s">
        <v>248</v>
      </c>
      <c r="E855" s="368"/>
      <c r="F855" s="380"/>
    </row>
    <row r="856" spans="1:12">
      <c r="A856">
        <v>856</v>
      </c>
      <c r="C856" s="343" t="s">
        <v>643</v>
      </c>
      <c r="D856" s="381">
        <v>350</v>
      </c>
      <c r="E856" s="345" t="s">
        <v>93</v>
      </c>
      <c r="F856" s="383">
        <f>Energy!J62</f>
        <v>0</v>
      </c>
    </row>
    <row r="857" spans="1:12">
      <c r="A857">
        <v>857</v>
      </c>
      <c r="C857" s="343" t="s">
        <v>644</v>
      </c>
      <c r="D857" s="382">
        <v>351</v>
      </c>
      <c r="E857" s="345" t="s">
        <v>93</v>
      </c>
      <c r="F857" s="383">
        <f>Energy!J59</f>
        <v>0</v>
      </c>
    </row>
    <row r="858" spans="1:12">
      <c r="A858">
        <v>858</v>
      </c>
      <c r="C858" s="343" t="s">
        <v>645</v>
      </c>
      <c r="D858" s="382">
        <v>352</v>
      </c>
      <c r="E858" s="345" t="s">
        <v>93</v>
      </c>
      <c r="F858" s="383">
        <f>Energy!J63</f>
        <v>0</v>
      </c>
    </row>
    <row r="859" spans="1:12">
      <c r="A859">
        <v>859</v>
      </c>
      <c r="C859" s="343" t="s">
        <v>720</v>
      </c>
      <c r="D859" s="382">
        <v>347</v>
      </c>
      <c r="E859" s="345" t="s">
        <v>93</v>
      </c>
      <c r="F859" s="384">
        <f>Energy!J64</f>
        <v>0</v>
      </c>
    </row>
    <row r="860" spans="1:12">
      <c r="A860">
        <v>860</v>
      </c>
      <c r="C860" s="379" t="s">
        <v>247</v>
      </c>
      <c r="D860" s="382"/>
      <c r="F860" s="221"/>
    </row>
    <row r="861" spans="1:12">
      <c r="A861">
        <v>861</v>
      </c>
      <c r="C861" s="343" t="s">
        <v>249</v>
      </c>
      <c r="D861" s="382">
        <v>353</v>
      </c>
      <c r="E861" s="345" t="s">
        <v>282</v>
      </c>
      <c r="F861" s="383">
        <f>Buildings!H59</f>
        <v>0</v>
      </c>
    </row>
    <row r="862" spans="1:12">
      <c r="A862">
        <v>862</v>
      </c>
      <c r="C862" s="343" t="s">
        <v>250</v>
      </c>
      <c r="D862" s="382">
        <v>354</v>
      </c>
      <c r="E862" s="345" t="s">
        <v>282</v>
      </c>
      <c r="F862" s="383">
        <f>Buildings!H61</f>
        <v>0</v>
      </c>
    </row>
    <row r="863" spans="1:12">
      <c r="A863">
        <v>863</v>
      </c>
      <c r="C863" s="361" t="s">
        <v>251</v>
      </c>
      <c r="D863" s="385">
        <v>356</v>
      </c>
      <c r="E863" s="375" t="s">
        <v>282</v>
      </c>
      <c r="F863" s="383">
        <f>Buildings!H61*Buildings!E31+Buildings!E28*Buildings!H56</f>
        <v>0</v>
      </c>
      <c r="L863" s="937"/>
    </row>
    <row r="864" spans="1:12">
      <c r="A864">
        <v>864</v>
      </c>
      <c r="C864" s="317"/>
    </row>
    <row r="865" spans="1:8">
      <c r="A865">
        <v>865</v>
      </c>
      <c r="C865" s="317"/>
    </row>
    <row r="866" spans="1:8">
      <c r="A866">
        <v>866</v>
      </c>
      <c r="C866" s="328" t="s">
        <v>286</v>
      </c>
      <c r="D866" s="216" t="s">
        <v>287</v>
      </c>
      <c r="E866" s="204" t="s">
        <v>46</v>
      </c>
      <c r="F866" s="265"/>
    </row>
    <row r="867" spans="1:8">
      <c r="A867">
        <v>867</v>
      </c>
      <c r="C867" s="329" t="s">
        <v>288</v>
      </c>
      <c r="D867" s="162">
        <v>343</v>
      </c>
      <c r="E867" s="153"/>
      <c r="F867" s="266">
        <f>Buildings!H73</f>
        <v>0</v>
      </c>
    </row>
    <row r="868" spans="1:8">
      <c r="A868">
        <v>868</v>
      </c>
      <c r="C868" s="376" t="s">
        <v>289</v>
      </c>
      <c r="D868" s="162">
        <v>344</v>
      </c>
      <c r="E868" s="156"/>
      <c r="F868" s="266">
        <f>Buildings!H74</f>
        <v>0</v>
      </c>
    </row>
    <row r="869" spans="1:8">
      <c r="A869">
        <v>869</v>
      </c>
      <c r="C869" s="378" t="s">
        <v>269</v>
      </c>
      <c r="D869" s="168">
        <v>345</v>
      </c>
      <c r="E869" s="169"/>
      <c r="F869" s="266">
        <f>Buildings!H75</f>
        <v>0</v>
      </c>
    </row>
    <row r="870" spans="1:8">
      <c r="A870">
        <v>870</v>
      </c>
      <c r="C870" s="317"/>
    </row>
    <row r="871" spans="1:8">
      <c r="A871">
        <v>871</v>
      </c>
      <c r="C871" s="328" t="s">
        <v>290</v>
      </c>
      <c r="D871" s="216"/>
      <c r="E871" s="204"/>
      <c r="F871" s="265"/>
    </row>
    <row r="872" spans="1:8">
      <c r="A872">
        <v>872</v>
      </c>
      <c r="C872" s="329" t="s">
        <v>274</v>
      </c>
      <c r="D872" s="162">
        <v>346</v>
      </c>
      <c r="E872" s="153" t="s">
        <v>93</v>
      </c>
      <c r="F872" s="955"/>
    </row>
    <row r="873" spans="1:8">
      <c r="A873">
        <v>873</v>
      </c>
      <c r="C873" s="376" t="s">
        <v>291</v>
      </c>
      <c r="D873" s="162">
        <v>373</v>
      </c>
      <c r="E873" s="153" t="s">
        <v>93</v>
      </c>
      <c r="F873" s="956"/>
    </row>
    <row r="874" spans="1:8">
      <c r="A874">
        <v>874</v>
      </c>
      <c r="C874" s="378"/>
      <c r="D874" s="168"/>
      <c r="E874" s="169"/>
      <c r="F874" s="265"/>
    </row>
    <row r="875" spans="1:8">
      <c r="A875">
        <v>875</v>
      </c>
      <c r="C875" s="317"/>
    </row>
    <row r="876" spans="1:8">
      <c r="A876">
        <v>876</v>
      </c>
      <c r="C876" s="328" t="s">
        <v>292</v>
      </c>
      <c r="D876" s="216" t="s">
        <v>287</v>
      </c>
      <c r="E876" s="204" t="s">
        <v>46</v>
      </c>
      <c r="F876" s="265"/>
    </row>
    <row r="877" spans="1:8">
      <c r="A877">
        <v>877</v>
      </c>
      <c r="C877" s="329" t="s">
        <v>850</v>
      </c>
      <c r="D877" s="233">
        <v>55</v>
      </c>
      <c r="E877" s="153"/>
      <c r="F877" s="386">
        <f>Buildings!H68</f>
        <v>0</v>
      </c>
      <c r="H877" s="930" t="s">
        <v>852</v>
      </c>
    </row>
    <row r="878" spans="1:8">
      <c r="A878">
        <v>878</v>
      </c>
      <c r="C878" s="376" t="s">
        <v>144</v>
      </c>
      <c r="D878" s="233">
        <v>358</v>
      </c>
      <c r="E878" s="156"/>
      <c r="F878" s="386">
        <f>Buildings!H66</f>
        <v>0</v>
      </c>
    </row>
    <row r="879" spans="1:8">
      <c r="A879">
        <v>879</v>
      </c>
      <c r="C879" s="378" t="s">
        <v>145</v>
      </c>
      <c r="D879" s="332">
        <v>360</v>
      </c>
      <c r="E879" s="169"/>
      <c r="F879" s="386">
        <f>Buildings!H67</f>
        <v>0</v>
      </c>
    </row>
    <row r="880" spans="1:8">
      <c r="A880">
        <v>880</v>
      </c>
      <c r="C880" s="317"/>
    </row>
    <row r="881" spans="1:6">
      <c r="A881">
        <v>881</v>
      </c>
      <c r="C881" s="328" t="s">
        <v>278</v>
      </c>
      <c r="D881" s="216"/>
      <c r="E881" s="204"/>
      <c r="F881" s="265"/>
    </row>
    <row r="882" spans="1:6">
      <c r="A882">
        <v>882</v>
      </c>
      <c r="C882" s="329" t="s">
        <v>146</v>
      </c>
      <c r="D882" s="162"/>
      <c r="E882" s="153" t="s">
        <v>46</v>
      </c>
      <c r="F882" s="387">
        <f>Buildings!H78</f>
        <v>0</v>
      </c>
    </row>
    <row r="883" spans="1:6">
      <c r="A883">
        <v>883</v>
      </c>
      <c r="C883" s="329" t="s">
        <v>147</v>
      </c>
      <c r="D883" s="162"/>
      <c r="E883" s="156" t="s">
        <v>46</v>
      </c>
      <c r="F883" s="387">
        <f>Buildings!H79</f>
        <v>0</v>
      </c>
    </row>
    <row r="884" spans="1:6">
      <c r="A884">
        <v>884</v>
      </c>
      <c r="C884" s="329" t="s">
        <v>148</v>
      </c>
      <c r="D884" s="162"/>
      <c r="E884" s="153" t="s">
        <v>46</v>
      </c>
      <c r="F884" s="387">
        <f>Buildings!H80</f>
        <v>0</v>
      </c>
    </row>
    <row r="885" spans="1:6">
      <c r="A885">
        <v>885</v>
      </c>
      <c r="C885" s="329" t="s">
        <v>149</v>
      </c>
      <c r="D885" s="168"/>
      <c r="E885" s="156" t="s">
        <v>46</v>
      </c>
      <c r="F885" s="387">
        <f>Buildings!H81</f>
        <v>0</v>
      </c>
    </row>
    <row r="886" spans="1:6">
      <c r="A886">
        <v>886</v>
      </c>
      <c r="C886" s="373"/>
      <c r="D886" s="162"/>
      <c r="E886" s="177"/>
      <c r="F886" s="177"/>
    </row>
    <row r="887" spans="1:6">
      <c r="A887">
        <v>887</v>
      </c>
      <c r="C887" s="328" t="s">
        <v>150</v>
      </c>
      <c r="D887" s="216"/>
      <c r="E887" s="204"/>
      <c r="F887" s="265"/>
    </row>
    <row r="888" spans="1:6">
      <c r="A888">
        <v>888</v>
      </c>
      <c r="C888" s="329" t="s">
        <v>151</v>
      </c>
      <c r="D888" s="162"/>
      <c r="E888" s="153" t="s">
        <v>46</v>
      </c>
      <c r="F888" s="386">
        <f>Buildings!H86</f>
        <v>0</v>
      </c>
    </row>
    <row r="889" spans="1:6">
      <c r="A889">
        <v>889</v>
      </c>
      <c r="C889" s="373" t="s">
        <v>152</v>
      </c>
      <c r="D889" s="162"/>
      <c r="E889" s="156" t="s">
        <v>46</v>
      </c>
      <c r="F889" s="386">
        <f>Buildings!H87</f>
        <v>0</v>
      </c>
    </row>
    <row r="890" spans="1:6">
      <c r="A890">
        <v>890</v>
      </c>
      <c r="C890" s="378" t="s">
        <v>153</v>
      </c>
      <c r="D890" s="168"/>
      <c r="E890" s="169"/>
      <c r="F890" s="383">
        <f>Buildings!H88</f>
        <v>0</v>
      </c>
    </row>
    <row r="891" spans="1:6">
      <c r="A891">
        <v>891</v>
      </c>
      <c r="C891" s="373"/>
      <c r="D891" s="162"/>
      <c r="E891" s="177"/>
      <c r="F891" s="177"/>
    </row>
    <row r="892" spans="1:6">
      <c r="A892">
        <v>892</v>
      </c>
      <c r="C892" s="346" t="s">
        <v>279</v>
      </c>
    </row>
    <row r="893" spans="1:6">
      <c r="A893">
        <v>893</v>
      </c>
      <c r="C893" s="317"/>
    </row>
    <row r="894" spans="1:6">
      <c r="A894">
        <v>894</v>
      </c>
      <c r="C894" s="328" t="s">
        <v>154</v>
      </c>
      <c r="D894" s="216"/>
      <c r="E894" s="204"/>
      <c r="F894" s="265"/>
    </row>
    <row r="895" spans="1:6">
      <c r="A895">
        <v>895</v>
      </c>
      <c r="C895" s="329" t="s">
        <v>155</v>
      </c>
      <c r="D895" s="162"/>
      <c r="E895" s="162" t="s">
        <v>46</v>
      </c>
      <c r="F895" s="377">
        <f>Households!F92</f>
        <v>0</v>
      </c>
    </row>
    <row r="896" spans="1:6">
      <c r="A896">
        <v>896</v>
      </c>
      <c r="C896" s="376" t="s">
        <v>156</v>
      </c>
      <c r="D896" s="162"/>
      <c r="E896" s="162" t="s">
        <v>46</v>
      </c>
      <c r="F896" s="377">
        <f>Households!F93</f>
        <v>0</v>
      </c>
    </row>
    <row r="897" spans="1:6">
      <c r="A897">
        <v>897</v>
      </c>
      <c r="C897" s="378"/>
      <c r="D897" s="168"/>
      <c r="E897" s="169"/>
      <c r="F897" s="377"/>
    </row>
    <row r="898" spans="1:6">
      <c r="A898">
        <v>898</v>
      </c>
      <c r="C898" s="317"/>
    </row>
    <row r="899" spans="1:6">
      <c r="A899">
        <v>899</v>
      </c>
      <c r="C899" s="328" t="s">
        <v>157</v>
      </c>
      <c r="D899" s="216"/>
      <c r="E899" s="204"/>
      <c r="F899" s="265"/>
    </row>
    <row r="900" spans="1:6">
      <c r="A900">
        <v>900</v>
      </c>
      <c r="C900" s="329" t="s">
        <v>155</v>
      </c>
      <c r="D900" s="162"/>
      <c r="E900" s="162" t="s">
        <v>158</v>
      </c>
      <c r="F900" s="388">
        <f>Households!F96</f>
        <v>0</v>
      </c>
    </row>
    <row r="901" spans="1:6">
      <c r="A901">
        <v>901</v>
      </c>
      <c r="C901" s="376" t="s">
        <v>156</v>
      </c>
      <c r="D901" s="162"/>
      <c r="E901" s="162" t="s">
        <v>158</v>
      </c>
      <c r="F901" s="388">
        <f>Households!F97</f>
        <v>0</v>
      </c>
    </row>
    <row r="902" spans="1:6">
      <c r="A902">
        <v>902</v>
      </c>
      <c r="C902" s="378"/>
      <c r="D902" s="168"/>
      <c r="E902" s="169"/>
      <c r="F902" s="266"/>
    </row>
    <row r="903" spans="1:6">
      <c r="A903">
        <v>903</v>
      </c>
      <c r="C903" s="317"/>
    </row>
    <row r="904" spans="1:6">
      <c r="A904">
        <v>904</v>
      </c>
      <c r="C904" s="328" t="s">
        <v>159</v>
      </c>
      <c r="D904" s="216"/>
      <c r="E904" s="204"/>
      <c r="F904" s="265"/>
    </row>
    <row r="905" spans="1:6">
      <c r="A905">
        <v>905</v>
      </c>
      <c r="C905" s="329" t="s">
        <v>155</v>
      </c>
      <c r="D905" s="162"/>
      <c r="E905" s="162" t="s">
        <v>160</v>
      </c>
      <c r="F905" s="388">
        <f>Households!F100</f>
        <v>0</v>
      </c>
    </row>
    <row r="906" spans="1:6">
      <c r="A906">
        <v>906</v>
      </c>
      <c r="C906" s="376" t="s">
        <v>156</v>
      </c>
      <c r="D906" s="162"/>
      <c r="E906" s="162" t="s">
        <v>160</v>
      </c>
      <c r="F906" s="388">
        <f>Households!F101</f>
        <v>0</v>
      </c>
    </row>
    <row r="907" spans="1:6">
      <c r="A907">
        <v>907</v>
      </c>
      <c r="C907" s="378"/>
      <c r="D907" s="168"/>
      <c r="E907" s="169"/>
      <c r="F907" s="266"/>
    </row>
    <row r="908" spans="1:6">
      <c r="A908">
        <v>908</v>
      </c>
    </row>
    <row r="909" spans="1:6">
      <c r="A909">
        <v>909</v>
      </c>
      <c r="C909" s="373" t="s">
        <v>333</v>
      </c>
    </row>
    <row r="910" spans="1:6">
      <c r="A910">
        <v>910</v>
      </c>
      <c r="C910" s="220" t="s">
        <v>161</v>
      </c>
      <c r="D910" s="221"/>
      <c r="E910" s="221" t="s">
        <v>356</v>
      </c>
      <c r="F910" s="231">
        <f>'Area data'!E48</f>
        <v>0</v>
      </c>
    </row>
    <row r="911" spans="1:6">
      <c r="A911">
        <v>911</v>
      </c>
      <c r="C911" s="220" t="s">
        <v>588</v>
      </c>
      <c r="D911" s="221"/>
      <c r="E911" s="221" t="s">
        <v>356</v>
      </c>
      <c r="F911" s="231">
        <f>'Area data'!E49</f>
        <v>0</v>
      </c>
    </row>
    <row r="912" spans="1:6">
      <c r="A912">
        <v>912</v>
      </c>
    </row>
    <row r="913" spans="1:12">
      <c r="A913">
        <v>913</v>
      </c>
    </row>
    <row r="914" spans="1:12">
      <c r="A914">
        <v>914</v>
      </c>
      <c r="C914" s="373" t="s">
        <v>357</v>
      </c>
    </row>
    <row r="915" spans="1:12">
      <c r="A915">
        <v>915</v>
      </c>
      <c r="C915" s="220" t="s">
        <v>358</v>
      </c>
      <c r="D915" s="221"/>
      <c r="E915" s="221" t="s">
        <v>359</v>
      </c>
      <c r="F915" s="231">
        <f>Households!F108</f>
        <v>0</v>
      </c>
      <c r="H915" s="930" t="s">
        <v>830</v>
      </c>
      <c r="L915" s="934" t="s">
        <v>845</v>
      </c>
    </row>
    <row r="916" spans="1:12">
      <c r="A916">
        <v>916</v>
      </c>
      <c r="C916" s="220" t="s">
        <v>360</v>
      </c>
      <c r="D916" s="221"/>
      <c r="E916" s="221" t="s">
        <v>359</v>
      </c>
      <c r="F916" s="231">
        <f>Buildings!H97</f>
        <v>0</v>
      </c>
      <c r="H916" s="930" t="s">
        <v>830</v>
      </c>
      <c r="L916" s="934" t="s">
        <v>845</v>
      </c>
    </row>
    <row r="917" spans="1:12">
      <c r="A917">
        <v>917</v>
      </c>
    </row>
    <row r="918" spans="1:12">
      <c r="A918">
        <v>918</v>
      </c>
      <c r="C918" t="s">
        <v>675</v>
      </c>
    </row>
    <row r="919" spans="1:12">
      <c r="A919">
        <v>919</v>
      </c>
      <c r="C919" t="s">
        <v>51</v>
      </c>
      <c r="E919" t="s">
        <v>282</v>
      </c>
      <c r="F919">
        <f>Energy!AC24</f>
        <v>0</v>
      </c>
    </row>
    <row r="920" spans="1:12">
      <c r="A920">
        <v>920</v>
      </c>
      <c r="C920" t="s">
        <v>90</v>
      </c>
      <c r="E920" t="s">
        <v>282</v>
      </c>
      <c r="F920">
        <f>Energy!AC25</f>
        <v>0</v>
      </c>
    </row>
    <row r="921" spans="1:12">
      <c r="A921">
        <v>921</v>
      </c>
      <c r="C921" t="s">
        <v>664</v>
      </c>
      <c r="E921" t="s">
        <v>282</v>
      </c>
      <c r="F921">
        <f>Energy!AC26</f>
        <v>0</v>
      </c>
    </row>
    <row r="922" spans="1:12">
      <c r="A922">
        <v>922</v>
      </c>
      <c r="C922" t="s">
        <v>280</v>
      </c>
      <c r="E922" t="s">
        <v>282</v>
      </c>
      <c r="F922">
        <f>Energy!AC27</f>
        <v>0</v>
      </c>
    </row>
    <row r="923" spans="1:12">
      <c r="A923">
        <v>923</v>
      </c>
      <c r="C923" t="s">
        <v>53</v>
      </c>
      <c r="E923" t="s">
        <v>282</v>
      </c>
      <c r="F923">
        <f>Energy!AC28</f>
        <v>0</v>
      </c>
    </row>
    <row r="924" spans="1:12">
      <c r="A924">
        <v>924</v>
      </c>
      <c r="C924" t="s">
        <v>52</v>
      </c>
      <c r="E924" t="s">
        <v>282</v>
      </c>
      <c r="F924">
        <f>Energy!AC29</f>
        <v>0</v>
      </c>
    </row>
    <row r="925" spans="1:12">
      <c r="A925">
        <v>925</v>
      </c>
      <c r="C925" t="s">
        <v>397</v>
      </c>
      <c r="E925" t="s">
        <v>282</v>
      </c>
      <c r="F925">
        <f>Energy!AC33</f>
        <v>0</v>
      </c>
    </row>
    <row r="926" spans="1:12">
      <c r="A926">
        <v>926</v>
      </c>
    </row>
    <row r="927" spans="1:12">
      <c r="A927">
        <v>927</v>
      </c>
      <c r="C927" t="s">
        <v>676</v>
      </c>
    </row>
    <row r="928" spans="1:12">
      <c r="A928">
        <v>928</v>
      </c>
      <c r="C928" t="s">
        <v>51</v>
      </c>
      <c r="E928" t="s">
        <v>46</v>
      </c>
      <c r="F928" s="282">
        <f>Energy!AB24</f>
        <v>0</v>
      </c>
    </row>
    <row r="929" spans="1:6">
      <c r="A929">
        <v>929</v>
      </c>
      <c r="C929" t="s">
        <v>90</v>
      </c>
      <c r="E929" t="s">
        <v>46</v>
      </c>
      <c r="F929" s="282">
        <f>Energy!AB25</f>
        <v>0</v>
      </c>
    </row>
    <row r="930" spans="1:6">
      <c r="A930">
        <v>930</v>
      </c>
      <c r="C930" t="s">
        <v>664</v>
      </c>
      <c r="E930" t="s">
        <v>46</v>
      </c>
      <c r="F930" s="282">
        <f>Energy!AB26</f>
        <v>0</v>
      </c>
    </row>
    <row r="931" spans="1:6">
      <c r="A931">
        <v>931</v>
      </c>
      <c r="C931" t="s">
        <v>280</v>
      </c>
      <c r="E931" t="s">
        <v>46</v>
      </c>
      <c r="F931" s="282">
        <f>Energy!AB27</f>
        <v>0</v>
      </c>
    </row>
    <row r="932" spans="1:6">
      <c r="A932">
        <v>932</v>
      </c>
      <c r="C932" t="s">
        <v>53</v>
      </c>
      <c r="E932" t="s">
        <v>46</v>
      </c>
      <c r="F932" s="282">
        <f>Energy!AB28</f>
        <v>0</v>
      </c>
    </row>
    <row r="933" spans="1:6">
      <c r="A933">
        <v>933</v>
      </c>
      <c r="C933" t="s">
        <v>52</v>
      </c>
      <c r="E933" t="s">
        <v>46</v>
      </c>
      <c r="F933" s="282">
        <f>Energy!AB29</f>
        <v>0</v>
      </c>
    </row>
    <row r="934" spans="1:6">
      <c r="A934">
        <v>934</v>
      </c>
      <c r="F934" s="282"/>
    </row>
    <row r="935" spans="1:6">
      <c r="A935">
        <v>935</v>
      </c>
    </row>
    <row r="936" spans="1:6">
      <c r="A936">
        <v>936</v>
      </c>
      <c r="C936" t="s">
        <v>677</v>
      </c>
      <c r="E936" t="s">
        <v>93</v>
      </c>
      <c r="F936">
        <f>Energy!F59</f>
        <v>0</v>
      </c>
    </row>
    <row r="937" spans="1:6">
      <c r="A937">
        <v>937</v>
      </c>
      <c r="C937" t="s">
        <v>679</v>
      </c>
      <c r="E937" t="s">
        <v>93</v>
      </c>
      <c r="F937">
        <f>Energy!K63</f>
        <v>0</v>
      </c>
    </row>
    <row r="938" spans="1:6">
      <c r="A938">
        <v>938</v>
      </c>
      <c r="C938" t="s">
        <v>678</v>
      </c>
      <c r="E938" t="s">
        <v>93</v>
      </c>
      <c r="F938">
        <f>Energy!M63</f>
        <v>0</v>
      </c>
    </row>
    <row r="939" spans="1:6">
      <c r="A939">
        <v>939</v>
      </c>
    </row>
    <row r="940" spans="1:6">
      <c r="A940">
        <v>940</v>
      </c>
      <c r="C940" t="s">
        <v>682</v>
      </c>
      <c r="E940" t="s">
        <v>116</v>
      </c>
      <c r="F940">
        <f>Energy!F68</f>
        <v>0</v>
      </c>
    </row>
    <row r="941" spans="1:6">
      <c r="A941">
        <v>941</v>
      </c>
      <c r="C941" t="s">
        <v>680</v>
      </c>
      <c r="E941" t="s">
        <v>116</v>
      </c>
      <c r="F941">
        <f>Energy!K72</f>
        <v>0</v>
      </c>
    </row>
    <row r="942" spans="1:6">
      <c r="A942">
        <v>942</v>
      </c>
      <c r="C942" t="s">
        <v>681</v>
      </c>
      <c r="E942" t="s">
        <v>116</v>
      </c>
      <c r="F942">
        <f>Energy!M72</f>
        <v>0</v>
      </c>
    </row>
    <row r="943" spans="1:6">
      <c r="A943">
        <v>943</v>
      </c>
    </row>
    <row r="944" spans="1:6">
      <c r="A944">
        <v>944</v>
      </c>
      <c r="C944" t="s">
        <v>683</v>
      </c>
      <c r="E944" t="s">
        <v>46</v>
      </c>
      <c r="F944" s="157">
        <f>Energy!P68</f>
        <v>0</v>
      </c>
    </row>
    <row r="945" spans="1:12">
      <c r="A945">
        <v>945</v>
      </c>
      <c r="C945" t="s">
        <v>684</v>
      </c>
      <c r="E945" t="s">
        <v>46</v>
      </c>
      <c r="F945" s="157">
        <f>Energy!U72</f>
        <v>0</v>
      </c>
    </row>
    <row r="946" spans="1:12">
      <c r="A946">
        <v>946</v>
      </c>
      <c r="C946" t="s">
        <v>685</v>
      </c>
      <c r="E946" t="s">
        <v>46</v>
      </c>
      <c r="F946" s="157">
        <f>Energy!W72</f>
        <v>0</v>
      </c>
    </row>
    <row r="947" spans="1:12">
      <c r="A947">
        <v>947</v>
      </c>
    </row>
    <row r="948" spans="1:12">
      <c r="A948">
        <v>948</v>
      </c>
      <c r="C948" t="s">
        <v>686</v>
      </c>
      <c r="E948" t="s">
        <v>46</v>
      </c>
      <c r="F948" s="157">
        <f>Energy!P86</f>
        <v>0</v>
      </c>
    </row>
    <row r="949" spans="1:12">
      <c r="A949">
        <v>949</v>
      </c>
      <c r="C949" t="s">
        <v>687</v>
      </c>
      <c r="E949" t="s">
        <v>46</v>
      </c>
      <c r="F949" s="157">
        <f>Energy!U90</f>
        <v>0</v>
      </c>
    </row>
    <row r="950" spans="1:12">
      <c r="A950">
        <v>950</v>
      </c>
      <c r="C950" t="s">
        <v>688</v>
      </c>
      <c r="E950" t="s">
        <v>46</v>
      </c>
      <c r="F950" s="157">
        <f>Energy!W90</f>
        <v>0</v>
      </c>
    </row>
    <row r="951" spans="1:12">
      <c r="A951">
        <v>951</v>
      </c>
    </row>
    <row r="952" spans="1:12">
      <c r="A952">
        <v>952</v>
      </c>
      <c r="C952" s="222" t="s">
        <v>715</v>
      </c>
      <c r="D952" s="221"/>
      <c r="E952" s="221"/>
      <c r="F952" s="227"/>
    </row>
    <row r="953" spans="1:12">
      <c r="A953">
        <v>953</v>
      </c>
      <c r="C953" s="224" t="s">
        <v>713</v>
      </c>
      <c r="D953" s="226"/>
      <c r="E953" s="226" t="s">
        <v>46</v>
      </c>
      <c r="F953" s="607">
        <f>Energy!E133</f>
        <v>0</v>
      </c>
    </row>
    <row r="954" spans="1:12">
      <c r="A954">
        <v>954</v>
      </c>
      <c r="C954" s="230" t="s">
        <v>714</v>
      </c>
      <c r="D954" s="232"/>
      <c r="E954" s="232" t="s">
        <v>46</v>
      </c>
      <c r="F954" s="608">
        <f>Energy!E134</f>
        <v>0</v>
      </c>
    </row>
    <row r="955" spans="1:12">
      <c r="A955">
        <v>955</v>
      </c>
    </row>
    <row r="956" spans="1:12">
      <c r="A956">
        <v>956</v>
      </c>
      <c r="C956" s="222" t="s">
        <v>723</v>
      </c>
      <c r="D956" s="221"/>
      <c r="E956" s="221" t="s">
        <v>46</v>
      </c>
      <c r="F956" s="227"/>
    </row>
    <row r="957" spans="1:12">
      <c r="A957">
        <v>957</v>
      </c>
      <c r="C957" s="224" t="s">
        <v>242</v>
      </c>
      <c r="D957" s="226"/>
      <c r="E957" s="226" t="s">
        <v>46</v>
      </c>
      <c r="F957" s="609">
        <f>IF((Households!D27-SUM(Households!E27:G27))=0,1,Households!H27/(Households!D27-SUM(Households!E27:G27)))</f>
        <v>1</v>
      </c>
      <c r="L957" s="934" t="s">
        <v>846</v>
      </c>
    </row>
    <row r="958" spans="1:12">
      <c r="A958">
        <v>958</v>
      </c>
      <c r="C958" s="230"/>
      <c r="D958" s="232"/>
      <c r="E958" s="232"/>
      <c r="F958" s="610"/>
    </row>
    <row r="959" spans="1:12">
      <c r="A959">
        <v>959</v>
      </c>
    </row>
    <row r="960" spans="1:12">
      <c r="A960">
        <v>960</v>
      </c>
      <c r="C960" s="222" t="s">
        <v>721</v>
      </c>
      <c r="D960" s="221"/>
      <c r="E960" s="221"/>
      <c r="F960" s="227"/>
    </row>
    <row r="961" spans="1:6">
      <c r="A961">
        <v>961</v>
      </c>
      <c r="C961" s="224" t="s">
        <v>643</v>
      </c>
      <c r="D961" s="226"/>
      <c r="E961" s="226" t="s">
        <v>46</v>
      </c>
      <c r="F961" s="607">
        <f>Energy!T71</f>
        <v>0</v>
      </c>
    </row>
    <row r="962" spans="1:6">
      <c r="A962">
        <v>962</v>
      </c>
      <c r="C962" s="224" t="s">
        <v>644</v>
      </c>
      <c r="D962" s="226"/>
      <c r="E962" s="226" t="s">
        <v>46</v>
      </c>
      <c r="F962" s="607">
        <f>Energy!T68</f>
        <v>0</v>
      </c>
    </row>
    <row r="963" spans="1:6">
      <c r="A963">
        <v>963</v>
      </c>
      <c r="C963" s="230" t="s">
        <v>645</v>
      </c>
      <c r="D963" s="232"/>
      <c r="E963" s="232" t="s">
        <v>46</v>
      </c>
      <c r="F963" s="608">
        <f>Energy!T72</f>
        <v>0</v>
      </c>
    </row>
    <row r="964" spans="1:6">
      <c r="A964">
        <v>964</v>
      </c>
    </row>
    <row r="965" spans="1:6">
      <c r="A965">
        <v>965</v>
      </c>
      <c r="C965" s="222" t="s">
        <v>722</v>
      </c>
      <c r="D965" s="221"/>
      <c r="E965" s="221"/>
      <c r="F965" s="227"/>
    </row>
    <row r="966" spans="1:6">
      <c r="A966">
        <v>966</v>
      </c>
      <c r="C966" s="224" t="s">
        <v>643</v>
      </c>
      <c r="D966" s="226"/>
      <c r="E966" s="226" t="s">
        <v>46</v>
      </c>
      <c r="F966" s="607">
        <f>Energy!T89</f>
        <v>0</v>
      </c>
    </row>
    <row r="967" spans="1:6">
      <c r="A967">
        <v>967</v>
      </c>
      <c r="C967" s="224" t="s">
        <v>644</v>
      </c>
      <c r="D967" s="226"/>
      <c r="E967" s="226" t="s">
        <v>46</v>
      </c>
      <c r="F967" s="607">
        <f>Energy!T86</f>
        <v>0</v>
      </c>
    </row>
    <row r="968" spans="1:6">
      <c r="A968">
        <v>968</v>
      </c>
      <c r="C968" s="230" t="s">
        <v>645</v>
      </c>
      <c r="D968" s="232"/>
      <c r="E968" s="232" t="s">
        <v>46</v>
      </c>
      <c r="F968" s="608">
        <f>Energy!T90</f>
        <v>0</v>
      </c>
    </row>
    <row r="969" spans="1:6">
      <c r="A969">
        <v>969</v>
      </c>
    </row>
    <row r="970" spans="1:6">
      <c r="A970">
        <v>970</v>
      </c>
      <c r="C970" s="222" t="s">
        <v>742</v>
      </c>
      <c r="D970" s="221"/>
      <c r="E970" s="221"/>
      <c r="F970" s="227"/>
    </row>
    <row r="971" spans="1:6">
      <c r="A971">
        <v>971</v>
      </c>
      <c r="C971" s="224" t="s">
        <v>643</v>
      </c>
      <c r="D971" s="226"/>
      <c r="E971" s="226" t="s">
        <v>432</v>
      </c>
      <c r="F971" s="664">
        <f>Energy!J71</f>
        <v>0</v>
      </c>
    </row>
    <row r="972" spans="1:6">
      <c r="A972">
        <v>972</v>
      </c>
      <c r="C972" s="224" t="s">
        <v>644</v>
      </c>
      <c r="D972" s="226"/>
      <c r="E972" s="226" t="s">
        <v>432</v>
      </c>
      <c r="F972" s="664">
        <f>Energy!J59</f>
        <v>0</v>
      </c>
    </row>
    <row r="973" spans="1:6">
      <c r="A973">
        <v>973</v>
      </c>
      <c r="C973" s="230" t="s">
        <v>645</v>
      </c>
      <c r="D973" s="232"/>
      <c r="E973" s="232" t="s">
        <v>432</v>
      </c>
      <c r="F973" s="665">
        <f>Energy!J72</f>
        <v>0</v>
      </c>
    </row>
    <row r="974" spans="1:6">
      <c r="A974">
        <v>974</v>
      </c>
    </row>
    <row r="975" spans="1:6">
      <c r="A975">
        <v>975</v>
      </c>
      <c r="C975" t="s">
        <v>604</v>
      </c>
      <c r="E975" t="s">
        <v>46</v>
      </c>
      <c r="F975">
        <f>'Area data'!E52</f>
        <v>0</v>
      </c>
    </row>
    <row r="976" spans="1:6">
      <c r="A976">
        <v>976</v>
      </c>
      <c r="C976" t="s">
        <v>751</v>
      </c>
      <c r="E976" t="s">
        <v>93</v>
      </c>
      <c r="F976">
        <f>Energy!O50</f>
        <v>0</v>
      </c>
    </row>
    <row r="977" spans="1:6">
      <c r="A977">
        <v>977</v>
      </c>
    </row>
    <row r="978" spans="1:6">
      <c r="A978">
        <v>978</v>
      </c>
      <c r="C978" s="222" t="s">
        <v>780</v>
      </c>
      <c r="D978" s="221"/>
      <c r="E978" s="221"/>
      <c r="F978" s="227"/>
    </row>
    <row r="979" spans="1:6">
      <c r="A979">
        <v>979</v>
      </c>
      <c r="C979" s="224" t="s">
        <v>644</v>
      </c>
      <c r="D979" s="226"/>
      <c r="E979" s="226" t="s">
        <v>46</v>
      </c>
      <c r="F979" s="607">
        <f>Energy!Q68</f>
        <v>0</v>
      </c>
    </row>
    <row r="980" spans="1:6">
      <c r="A980">
        <v>980</v>
      </c>
      <c r="C980" s="224" t="s">
        <v>643</v>
      </c>
      <c r="D980" s="226"/>
      <c r="E980" s="226" t="s">
        <v>46</v>
      </c>
      <c r="F980" s="607">
        <f>Energy!Q71</f>
        <v>0</v>
      </c>
    </row>
    <row r="981" spans="1:6">
      <c r="A981">
        <v>981</v>
      </c>
      <c r="C981" s="230" t="s">
        <v>645</v>
      </c>
      <c r="D981" s="232"/>
      <c r="E981" s="232" t="s">
        <v>46</v>
      </c>
      <c r="F981" s="608">
        <f>Energy!Q72</f>
        <v>0</v>
      </c>
    </row>
    <row r="982" spans="1:6">
      <c r="A982">
        <v>982</v>
      </c>
    </row>
    <row r="983" spans="1:6">
      <c r="A983">
        <v>983</v>
      </c>
      <c r="C983" s="222" t="s">
        <v>781</v>
      </c>
      <c r="D983" s="221"/>
      <c r="E983" s="221"/>
      <c r="F983" s="227"/>
    </row>
    <row r="984" spans="1:6">
      <c r="A984">
        <v>984</v>
      </c>
      <c r="C984" s="224" t="s">
        <v>644</v>
      </c>
      <c r="D984" s="226"/>
      <c r="E984" s="226" t="s">
        <v>46</v>
      </c>
      <c r="F984" s="607">
        <f>Energy!Q86</f>
        <v>0</v>
      </c>
    </row>
    <row r="985" spans="1:6">
      <c r="A985">
        <v>985</v>
      </c>
      <c r="C985" s="224" t="s">
        <v>643</v>
      </c>
      <c r="D985" s="226"/>
      <c r="E985" s="226" t="s">
        <v>46</v>
      </c>
      <c r="F985" s="607">
        <f>Energy!Q89</f>
        <v>0</v>
      </c>
    </row>
    <row r="986" spans="1:6">
      <c r="A986">
        <v>986</v>
      </c>
      <c r="C986" s="230" t="s">
        <v>645</v>
      </c>
      <c r="D986" s="232"/>
      <c r="E986" s="232" t="s">
        <v>46</v>
      </c>
      <c r="F986" s="608">
        <f>Energy!Q90</f>
        <v>0</v>
      </c>
    </row>
    <row r="987" spans="1:6">
      <c r="A987">
        <v>987</v>
      </c>
    </row>
    <row r="988" spans="1:6">
      <c r="A988">
        <v>988</v>
      </c>
    </row>
    <row r="989" spans="1:6">
      <c r="A989">
        <v>989</v>
      </c>
      <c r="C989" s="125" t="s">
        <v>794</v>
      </c>
    </row>
    <row r="990" spans="1:6">
      <c r="A990">
        <v>990</v>
      </c>
      <c r="C990" s="418" t="s">
        <v>774</v>
      </c>
      <c r="D990" s="671"/>
      <c r="E990" s="5"/>
      <c r="F990" s="437"/>
    </row>
    <row r="991" spans="1:6">
      <c r="A991">
        <v>991</v>
      </c>
      <c r="C991" s="671" t="s">
        <v>10</v>
      </c>
      <c r="D991" s="671"/>
      <c r="E991" s="497"/>
      <c r="F991" s="377">
        <f>Buildings!H51</f>
        <v>0</v>
      </c>
    </row>
    <row r="992" spans="1:6">
      <c r="A992">
        <v>992</v>
      </c>
      <c r="C992" s="671" t="s">
        <v>775</v>
      </c>
      <c r="D992" s="671"/>
      <c r="E992" s="497"/>
      <c r="F992" s="377">
        <f>Buildings!H52</f>
        <v>0</v>
      </c>
    </row>
    <row r="993" spans="1:6">
      <c r="A993">
        <v>993</v>
      </c>
      <c r="C993" s="671"/>
      <c r="D993" s="671"/>
      <c r="E993" s="497"/>
      <c r="F993" s="498"/>
    </row>
    <row r="994" spans="1:6">
      <c r="A994">
        <v>994</v>
      </c>
      <c r="C994" s="670" t="s">
        <v>776</v>
      </c>
      <c r="D994" s="671"/>
      <c r="E994" s="497"/>
      <c r="F994" s="740"/>
    </row>
    <row r="995" spans="1:6">
      <c r="A995">
        <v>995</v>
      </c>
      <c r="C995" s="417" t="s">
        <v>12</v>
      </c>
      <c r="D995" s="417"/>
      <c r="E995" s="497"/>
      <c r="F995" s="377">
        <f>Buildings!H55</f>
        <v>0</v>
      </c>
    </row>
    <row r="996" spans="1:6">
      <c r="A996">
        <v>996</v>
      </c>
      <c r="C996" s="417" t="s">
        <v>752</v>
      </c>
      <c r="D996" s="417"/>
      <c r="E996" s="497"/>
      <c r="F996" s="377">
        <f>Buildings!H56</f>
        <v>0</v>
      </c>
    </row>
    <row r="997" spans="1:6">
      <c r="A997">
        <v>997</v>
      </c>
    </row>
    <row r="998" spans="1:6">
      <c r="A998">
        <v>998</v>
      </c>
      <c r="C998" s="499" t="s">
        <v>710</v>
      </c>
      <c r="D998" s="498"/>
      <c r="E998" s="498"/>
      <c r="F998" s="498"/>
    </row>
    <row r="999" spans="1:6">
      <c r="A999">
        <v>999</v>
      </c>
      <c r="C999" s="496" t="s">
        <v>246</v>
      </c>
      <c r="D999" s="498"/>
      <c r="E999" s="498" t="s">
        <v>711</v>
      </c>
      <c r="F999" s="742">
        <f>Buildings!H93</f>
        <v>0</v>
      </c>
    </row>
    <row r="1000" spans="1:6">
      <c r="A1000">
        <v>1000</v>
      </c>
      <c r="C1000" s="496" t="s">
        <v>361</v>
      </c>
      <c r="D1000" s="498"/>
      <c r="E1000" s="498" t="s">
        <v>711</v>
      </c>
      <c r="F1000" s="741">
        <f>Buildings!H94</f>
        <v>0</v>
      </c>
    </row>
    <row r="1001" spans="1:6">
      <c r="A1001">
        <v>1001</v>
      </c>
    </row>
  </sheetData>
  <conditionalFormatting sqref="D471 E4:F6">
    <cfRule type="cellIs" dxfId="50" priority="4" stopIfTrue="1" operator="equal">
      <formula>1</formula>
    </cfRule>
    <cfRule type="cellIs" dxfId="49" priority="5" stopIfTrue="1" operator="equal">
      <formula>2</formula>
    </cfRule>
    <cfRule type="cellIs" dxfId="48" priority="6" stopIfTrue="1" operator="equal">
      <formula>3</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tabColor theme="4" tint="-0.249977111117893"/>
  </sheetPr>
  <dimension ref="A1:AR135"/>
  <sheetViews>
    <sheetView workbookViewId="0">
      <pane xSplit="4" topLeftCell="E1" activePane="topRight" state="frozen"/>
      <selection activeCell="B56" sqref="B56:X91"/>
      <selection pane="topRight" activeCell="I33" sqref="I33"/>
    </sheetView>
  </sheetViews>
  <sheetFormatPr baseColWidth="10" defaultColWidth="8.83203125" defaultRowHeight="14" x14ac:dyDescent="0"/>
  <cols>
    <col min="1" max="1" width="8.83203125" style="82"/>
    <col min="2" max="2" width="11.6640625" style="68" customWidth="1"/>
    <col min="3" max="3" width="15.5" style="68" customWidth="1"/>
    <col min="4" max="4" width="8.83203125" style="68"/>
    <col min="5" max="5" width="13.33203125" style="68" customWidth="1"/>
    <col min="6" max="6" width="15.5" style="68" bestFit="1" customWidth="1"/>
    <col min="7" max="19" width="11.5" style="68" customWidth="1"/>
    <col min="20" max="27" width="9.5" style="68" customWidth="1"/>
    <col min="28" max="28" width="10.33203125" style="68" customWidth="1"/>
    <col min="29" max="34" width="8.83203125" style="68"/>
    <col min="35" max="35" width="9.1640625" style="68" bestFit="1" customWidth="1"/>
    <col min="36" max="36" width="8.83203125" style="68"/>
    <col min="37" max="37" width="9.1640625" style="68" bestFit="1" customWidth="1"/>
    <col min="38" max="43" width="8.83203125" style="68"/>
    <col min="44" max="44" width="13.5" style="68" bestFit="1" customWidth="1"/>
    <col min="45" max="16384" width="8.83203125" style="68"/>
  </cols>
  <sheetData>
    <row r="1" spans="1:39">
      <c r="A1" s="67" t="s">
        <v>127</v>
      </c>
      <c r="Y1" s="566"/>
      <c r="Z1" s="566"/>
      <c r="AA1" s="566"/>
      <c r="AC1" s="604"/>
      <c r="AD1" s="604"/>
      <c r="AE1" s="604"/>
      <c r="AF1" s="604"/>
      <c r="AG1" s="604"/>
    </row>
    <row r="2" spans="1:39" ht="15" thickBot="1">
      <c r="Y2" s="96"/>
      <c r="Z2" s="96"/>
      <c r="AA2" s="96"/>
      <c r="AB2" s="96"/>
      <c r="AC2" s="96"/>
      <c r="AD2" s="96"/>
      <c r="AE2" s="96"/>
      <c r="AF2" s="96"/>
      <c r="AG2" s="96"/>
      <c r="AH2" s="96"/>
      <c r="AI2" s="96"/>
      <c r="AJ2" s="96"/>
      <c r="AK2" s="96"/>
      <c r="AL2" s="96"/>
    </row>
    <row r="3" spans="1:39" ht="15" thickBot="1">
      <c r="B3" s="606" t="s">
        <v>367</v>
      </c>
      <c r="C3" s="606"/>
      <c r="D3" s="606"/>
      <c r="E3" s="606"/>
      <c r="F3" s="606"/>
      <c r="O3" s="492"/>
      <c r="P3" s="492"/>
      <c r="Q3" s="503"/>
      <c r="Y3" s="652" t="s">
        <v>735</v>
      </c>
      <c r="Z3" s="604"/>
      <c r="AA3" s="604"/>
      <c r="AB3" s="604"/>
      <c r="AC3" s="604"/>
      <c r="AD3" s="604"/>
      <c r="AE3" s="604"/>
      <c r="AF3" s="605"/>
      <c r="AG3" s="96"/>
      <c r="AH3" s="96"/>
      <c r="AI3" s="96"/>
      <c r="AJ3" s="96"/>
      <c r="AK3" s="96"/>
      <c r="AL3" s="96"/>
    </row>
    <row r="4" spans="1:39">
      <c r="B4" s="768"/>
      <c r="C4" s="395"/>
      <c r="D4" s="395"/>
      <c r="E4" s="966" t="s">
        <v>725</v>
      </c>
      <c r="F4" s="967"/>
      <c r="G4" s="967"/>
      <c r="H4" s="967"/>
      <c r="I4" s="967"/>
      <c r="J4" s="967"/>
      <c r="K4" s="968"/>
      <c r="L4" s="969" t="s">
        <v>653</v>
      </c>
      <c r="M4" s="970"/>
      <c r="N4" s="971"/>
      <c r="O4" s="966" t="s">
        <v>655</v>
      </c>
      <c r="P4" s="967"/>
      <c r="Q4" s="967"/>
      <c r="R4" s="967"/>
      <c r="S4" s="967"/>
      <c r="T4" s="968"/>
      <c r="U4" s="963" t="s">
        <v>726</v>
      </c>
      <c r="V4" s="964"/>
      <c r="W4" s="965"/>
      <c r="Y4" s="557"/>
      <c r="Z4" s="138"/>
      <c r="AA4" s="141" t="s">
        <v>734</v>
      </c>
      <c r="AB4" s="957" t="s">
        <v>732</v>
      </c>
      <c r="AC4" s="958"/>
      <c r="AD4" s="958"/>
      <c r="AE4" s="959" t="s">
        <v>733</v>
      </c>
      <c r="AF4" s="960"/>
      <c r="AG4" s="96"/>
      <c r="AH4" s="653"/>
      <c r="AI4" s="653"/>
      <c r="AJ4" s="96"/>
      <c r="AK4" s="96"/>
      <c r="AL4" s="96"/>
    </row>
    <row r="5" spans="1:39">
      <c r="B5" s="397"/>
      <c r="C5" s="88"/>
      <c r="D5" s="88"/>
      <c r="E5" s="397" t="s">
        <v>232</v>
      </c>
      <c r="F5" s="88" t="s">
        <v>306</v>
      </c>
      <c r="G5" s="961" t="s">
        <v>45</v>
      </c>
      <c r="H5" s="961"/>
      <c r="I5" s="961" t="s">
        <v>78</v>
      </c>
      <c r="J5" s="961"/>
      <c r="K5" s="962"/>
      <c r="L5" s="647" t="s">
        <v>232</v>
      </c>
      <c r="M5" s="972" t="s">
        <v>656</v>
      </c>
      <c r="N5" s="973"/>
      <c r="O5" s="648" t="s">
        <v>727</v>
      </c>
      <c r="P5" s="651" t="s">
        <v>306</v>
      </c>
      <c r="Q5" s="625"/>
      <c r="R5" s="961" t="s">
        <v>78</v>
      </c>
      <c r="S5" s="961"/>
      <c r="T5" s="962"/>
      <c r="U5" s="649" t="s">
        <v>727</v>
      </c>
      <c r="V5" s="654" t="s">
        <v>728</v>
      </c>
      <c r="W5" s="650" t="s">
        <v>729</v>
      </c>
      <c r="Y5" s="557"/>
      <c r="Z5" s="138"/>
      <c r="AA5" s="68" t="s">
        <v>48</v>
      </c>
      <c r="AB5" s="558" t="s">
        <v>738</v>
      </c>
      <c r="AC5" s="559" t="s">
        <v>662</v>
      </c>
      <c r="AD5" s="626" t="s">
        <v>48</v>
      </c>
      <c r="AE5" s="635" t="s">
        <v>282</v>
      </c>
      <c r="AF5" s="646" t="s">
        <v>46</v>
      </c>
      <c r="AG5" s="141"/>
      <c r="AH5" s="96"/>
      <c r="AI5" s="96"/>
      <c r="AJ5" s="96"/>
      <c r="AK5" s="96"/>
      <c r="AL5" s="96"/>
    </row>
    <row r="6" spans="1:39" ht="15" thickBot="1">
      <c r="B6" s="508"/>
      <c r="C6" s="136"/>
      <c r="D6" s="136"/>
      <c r="E6" s="397" t="s">
        <v>93</v>
      </c>
      <c r="F6" s="88" t="s">
        <v>309</v>
      </c>
      <c r="G6" s="625" t="s">
        <v>79</v>
      </c>
      <c r="H6" s="637" t="s">
        <v>80</v>
      </c>
      <c r="I6" s="625" t="s">
        <v>233</v>
      </c>
      <c r="J6" s="625" t="s">
        <v>260</v>
      </c>
      <c r="K6" s="638" t="s">
        <v>210</v>
      </c>
      <c r="L6" s="639" t="s">
        <v>654</v>
      </c>
      <c r="M6" s="640" t="s">
        <v>233</v>
      </c>
      <c r="N6" s="641" t="s">
        <v>728</v>
      </c>
      <c r="O6" s="642" t="s">
        <v>93</v>
      </c>
      <c r="P6" s="643" t="s">
        <v>730</v>
      </c>
      <c r="Q6" s="643" t="s">
        <v>731</v>
      </c>
      <c r="R6" s="643" t="s">
        <v>233</v>
      </c>
      <c r="S6" s="643" t="s">
        <v>728</v>
      </c>
      <c r="T6" s="644" t="s">
        <v>210</v>
      </c>
      <c r="U6" s="645" t="s">
        <v>282</v>
      </c>
      <c r="V6" s="655" t="s">
        <v>282</v>
      </c>
      <c r="W6" s="646" t="s">
        <v>282</v>
      </c>
      <c r="Y6" s="542" t="s">
        <v>55</v>
      </c>
      <c r="Z6" s="96"/>
      <c r="AA6" s="554"/>
      <c r="AB6" s="556"/>
      <c r="AC6" s="556"/>
      <c r="AD6" s="554"/>
      <c r="AE6" s="544"/>
      <c r="AF6" s="560"/>
      <c r="AG6" s="567"/>
      <c r="AH6" s="96"/>
      <c r="AI6" s="96"/>
      <c r="AJ6" s="96"/>
      <c r="AK6" s="96"/>
      <c r="AL6" s="96"/>
      <c r="AM6" s="141"/>
    </row>
    <row r="7" spans="1:39" ht="15" thickBot="1">
      <c r="A7" s="488"/>
      <c r="B7" s="801" t="s">
        <v>19</v>
      </c>
      <c r="C7" s="760"/>
      <c r="D7" s="761"/>
      <c r="E7" s="745"/>
      <c r="F7" s="746"/>
      <c r="G7" s="753" t="str">
        <f t="shared" ref="G7:G53" si="0">IF(ISNUMBER(E7/F7),(E7*1000000)/(F7*8760),"")</f>
        <v/>
      </c>
      <c r="H7" s="754"/>
      <c r="I7" s="755"/>
      <c r="J7" s="755"/>
      <c r="K7" s="756"/>
      <c r="L7" s="511"/>
      <c r="M7" s="545"/>
      <c r="N7" s="546"/>
      <c r="O7" s="515"/>
      <c r="P7" s="516"/>
      <c r="Q7" s="615"/>
      <c r="R7" s="616"/>
      <c r="S7" s="617"/>
      <c r="T7" s="537"/>
      <c r="U7" s="636"/>
      <c r="V7" s="656"/>
      <c r="W7" s="540"/>
      <c r="Y7" s="561" t="s">
        <v>51</v>
      </c>
      <c r="Z7" s="96"/>
      <c r="AA7" s="554">
        <f>'Final Demand'!C42-'Final Demand'!D42</f>
        <v>0</v>
      </c>
      <c r="AB7" s="556">
        <f>SUM(W9:W15)</f>
        <v>0</v>
      </c>
      <c r="AC7" s="556">
        <f>Z68</f>
        <v>0</v>
      </c>
      <c r="AD7" s="554">
        <f t="shared" ref="AD7:AD16" si="1">AC7+AB7</f>
        <v>0</v>
      </c>
      <c r="AE7" s="94">
        <f t="shared" ref="AE7:AE12" si="2">AD7-AA7</f>
        <v>0</v>
      </c>
      <c r="AF7" s="94" t="e">
        <f t="shared" ref="AF7:AF12" si="3">AE7/AA7</f>
        <v>#DIV/0!</v>
      </c>
      <c r="AG7" s="567"/>
      <c r="AH7" s="96"/>
      <c r="AI7" s="96"/>
      <c r="AJ7" s="96"/>
      <c r="AK7" s="96"/>
      <c r="AL7" s="96"/>
      <c r="AM7" s="141"/>
    </row>
    <row r="8" spans="1:39" ht="15" thickBot="1">
      <c r="A8" s="488"/>
      <c r="B8" s="802" t="s">
        <v>295</v>
      </c>
      <c r="C8" s="136"/>
      <c r="D8" s="404"/>
      <c r="E8" s="621"/>
      <c r="F8" s="622"/>
      <c r="G8" s="627" t="str">
        <f t="shared" si="0"/>
        <v/>
      </c>
      <c r="H8" s="628"/>
      <c r="I8" s="129"/>
      <c r="J8" s="129"/>
      <c r="K8" s="629"/>
      <c r="L8" s="511"/>
      <c r="M8" s="545"/>
      <c r="N8" s="546"/>
      <c r="O8" s="803">
        <f>SUM(O9:O15)</f>
        <v>0</v>
      </c>
      <c r="P8" s="619"/>
      <c r="Q8" s="619"/>
      <c r="R8" s="526"/>
      <c r="S8" s="527"/>
      <c r="T8" s="538"/>
      <c r="U8" s="636"/>
      <c r="V8" s="656"/>
      <c r="W8" s="540"/>
      <c r="Y8" s="561" t="s">
        <v>90</v>
      </c>
      <c r="Z8" s="96"/>
      <c r="AA8" s="554">
        <f>'Final Demand'!C43-'Final Demand'!D43</f>
        <v>0</v>
      </c>
      <c r="AB8" s="556">
        <f>SUM(W17:W18)</f>
        <v>0</v>
      </c>
      <c r="AC8" s="556">
        <f>Z69</f>
        <v>0</v>
      </c>
      <c r="AD8" s="554">
        <f t="shared" si="1"/>
        <v>0</v>
      </c>
      <c r="AE8" s="94">
        <f t="shared" si="2"/>
        <v>0</v>
      </c>
      <c r="AF8" s="94" t="e">
        <f t="shared" si="3"/>
        <v>#DIV/0!</v>
      </c>
      <c r="AG8" s="567"/>
    </row>
    <row r="9" spans="1:39">
      <c r="A9" s="488"/>
      <c r="B9" s="460" t="s">
        <v>630</v>
      </c>
      <c r="C9" s="88"/>
      <c r="D9" s="400"/>
      <c r="E9" s="747"/>
      <c r="F9" s="477"/>
      <c r="G9" s="627" t="str">
        <f t="shared" si="0"/>
        <v/>
      </c>
      <c r="H9" s="628"/>
      <c r="I9" s="129">
        <v>0.45999999999999996</v>
      </c>
      <c r="J9" s="129"/>
      <c r="K9" s="629">
        <f t="shared" ref="K9:K15" si="4">1-R9-S9</f>
        <v>0.54</v>
      </c>
      <c r="L9" s="512"/>
      <c r="M9" s="545"/>
      <c r="N9" s="546"/>
      <c r="O9" s="618">
        <f t="shared" ref="O9:O15" si="5">E9+L9</f>
        <v>0</v>
      </c>
      <c r="P9" s="618" t="str">
        <f t="shared" ref="P9:P15" si="6">IF(ISNUMBER(O9/H9),(O9/H9)/8760*1000000,IF(ISNUMBER(O9/G9),(O9/G9)/8760*1000000,""))</f>
        <v/>
      </c>
      <c r="Q9" s="618" t="str">
        <f t="shared" ref="Q9:Q15" si="7">IF(ISNUMBER(O9/E9),O9/E9*G9,"")</f>
        <v/>
      </c>
      <c r="R9" s="528">
        <f t="shared" ref="R9:S15" si="8">I9+M9</f>
        <v>0.45999999999999996</v>
      </c>
      <c r="S9" s="529">
        <f t="shared" si="8"/>
        <v>0</v>
      </c>
      <c r="T9" s="533">
        <f t="shared" ref="T9:T15" si="9">1-S9-R9</f>
        <v>0.54</v>
      </c>
      <c r="U9" s="804">
        <f t="shared" ref="U9:U15" si="10">O9*3.6</f>
        <v>0</v>
      </c>
      <c r="V9" s="723">
        <f t="shared" ref="V9:V52" si="11">S9*W9</f>
        <v>0</v>
      </c>
      <c r="W9" s="805">
        <f t="shared" ref="W9:W15" si="12">O9/R9*3.6</f>
        <v>0</v>
      </c>
      <c r="Y9" s="561" t="s">
        <v>664</v>
      </c>
      <c r="Z9" s="96"/>
      <c r="AA9" s="554">
        <f>'Final Demand'!C44-'Final Demand'!D44</f>
        <v>0</v>
      </c>
      <c r="AB9" s="556">
        <f>SUM(W20:W21)</f>
        <v>0</v>
      </c>
      <c r="AC9" s="556">
        <f>Z70</f>
        <v>0</v>
      </c>
      <c r="AD9" s="554">
        <f t="shared" si="1"/>
        <v>0</v>
      </c>
      <c r="AE9" s="94">
        <f t="shared" si="2"/>
        <v>0</v>
      </c>
      <c r="AF9" s="94" t="e">
        <f t="shared" si="3"/>
        <v>#DIV/0!</v>
      </c>
      <c r="AG9" s="567"/>
    </row>
    <row r="10" spans="1:39">
      <c r="A10" s="488"/>
      <c r="B10" s="397" t="s">
        <v>96</v>
      </c>
      <c r="C10" s="88"/>
      <c r="D10" s="400"/>
      <c r="E10" s="509"/>
      <c r="F10" s="443"/>
      <c r="G10" s="627" t="str">
        <f t="shared" si="0"/>
        <v/>
      </c>
      <c r="H10" s="628"/>
      <c r="I10" s="129">
        <v>0.36099999999999999</v>
      </c>
      <c r="J10" s="129"/>
      <c r="K10" s="629">
        <f t="shared" si="4"/>
        <v>0.63900000000000001</v>
      </c>
      <c r="L10" s="512"/>
      <c r="M10" s="545"/>
      <c r="N10" s="546"/>
      <c r="O10" s="399">
        <f t="shared" si="5"/>
        <v>0</v>
      </c>
      <c r="P10" s="399" t="str">
        <f t="shared" si="6"/>
        <v/>
      </c>
      <c r="Q10" s="399" t="str">
        <f t="shared" si="7"/>
        <v/>
      </c>
      <c r="R10" s="522">
        <f t="shared" si="8"/>
        <v>0.36099999999999999</v>
      </c>
      <c r="S10" s="523">
        <f t="shared" si="8"/>
        <v>0</v>
      </c>
      <c r="T10" s="535">
        <f t="shared" si="9"/>
        <v>0.63900000000000001</v>
      </c>
      <c r="U10" s="413">
        <f t="shared" si="10"/>
        <v>0</v>
      </c>
      <c r="V10" s="723">
        <f t="shared" si="11"/>
        <v>0</v>
      </c>
      <c r="W10" s="805">
        <f t="shared" si="12"/>
        <v>0</v>
      </c>
      <c r="Y10" s="542" t="s">
        <v>280</v>
      </c>
      <c r="Z10" s="96"/>
      <c r="AA10" s="554">
        <f>'Final Demand'!C45-'Final Demand'!D45</f>
        <v>0</v>
      </c>
      <c r="AB10" s="556">
        <f>SUM(W23:W26)</f>
        <v>0</v>
      </c>
      <c r="AC10" s="556">
        <f>Z71</f>
        <v>0</v>
      </c>
      <c r="AD10" s="554">
        <f t="shared" si="1"/>
        <v>0</v>
      </c>
      <c r="AE10" s="94">
        <f t="shared" si="2"/>
        <v>0</v>
      </c>
      <c r="AF10" s="94" t="e">
        <f t="shared" si="3"/>
        <v>#DIV/0!</v>
      </c>
      <c r="AG10" s="567"/>
    </row>
    <row r="11" spans="1:39">
      <c r="A11" s="488"/>
      <c r="B11" s="397" t="s">
        <v>98</v>
      </c>
      <c r="C11" s="88"/>
      <c r="D11" s="400"/>
      <c r="E11" s="509"/>
      <c r="F11" s="443"/>
      <c r="G11" s="627" t="str">
        <f t="shared" si="0"/>
        <v/>
      </c>
      <c r="H11" s="628"/>
      <c r="I11" s="129">
        <v>0.30499999999999999</v>
      </c>
      <c r="J11" s="129"/>
      <c r="K11" s="629">
        <f t="shared" si="4"/>
        <v>0.69500000000000006</v>
      </c>
      <c r="L11" s="511"/>
      <c r="M11" s="545"/>
      <c r="N11" s="546"/>
      <c r="O11" s="399">
        <f t="shared" si="5"/>
        <v>0</v>
      </c>
      <c r="P11" s="399" t="str">
        <f t="shared" si="6"/>
        <v/>
      </c>
      <c r="Q11" s="399" t="str">
        <f t="shared" si="7"/>
        <v/>
      </c>
      <c r="R11" s="522">
        <f t="shared" si="8"/>
        <v>0.30499999999999999</v>
      </c>
      <c r="S11" s="523">
        <f t="shared" si="8"/>
        <v>0</v>
      </c>
      <c r="T11" s="535">
        <f t="shared" si="9"/>
        <v>0.69500000000000006</v>
      </c>
      <c r="U11" s="413">
        <f t="shared" si="10"/>
        <v>0</v>
      </c>
      <c r="V11" s="723">
        <f t="shared" si="11"/>
        <v>0</v>
      </c>
      <c r="W11" s="805">
        <f t="shared" si="12"/>
        <v>0</v>
      </c>
      <c r="Y11" s="542" t="s">
        <v>53</v>
      </c>
      <c r="Z11" s="96"/>
      <c r="AA11" s="554">
        <f>'Final Demand'!C46-'Final Demand'!D46</f>
        <v>0</v>
      </c>
      <c r="AB11" s="556">
        <f>W30</f>
        <v>0</v>
      </c>
      <c r="AD11" s="554">
        <f t="shared" si="1"/>
        <v>0</v>
      </c>
      <c r="AE11" s="94">
        <f t="shared" si="2"/>
        <v>0</v>
      </c>
      <c r="AF11" s="94" t="e">
        <f t="shared" si="3"/>
        <v>#DIV/0!</v>
      </c>
      <c r="AG11" s="567"/>
    </row>
    <row r="12" spans="1:39" ht="15" thickBot="1">
      <c r="A12" s="488"/>
      <c r="B12" s="397" t="s">
        <v>99</v>
      </c>
      <c r="C12" s="88"/>
      <c r="D12" s="400"/>
      <c r="E12" s="509"/>
      <c r="F12" s="443"/>
      <c r="G12" s="627" t="str">
        <f t="shared" si="0"/>
        <v/>
      </c>
      <c r="H12" s="628"/>
      <c r="I12" s="129">
        <v>0.45300000000000001</v>
      </c>
      <c r="J12" s="129"/>
      <c r="K12" s="629" t="e">
        <f t="shared" si="4"/>
        <v>#VALUE!</v>
      </c>
      <c r="L12" s="511"/>
      <c r="M12" s="545"/>
      <c r="N12" s="546"/>
      <c r="O12" s="399">
        <f t="shared" si="5"/>
        <v>0</v>
      </c>
      <c r="P12" s="399" t="str">
        <f t="shared" si="6"/>
        <v/>
      </c>
      <c r="Q12" s="399" t="str">
        <f t="shared" si="7"/>
        <v/>
      </c>
      <c r="R12" s="522">
        <f t="shared" si="8"/>
        <v>0.45300000000000001</v>
      </c>
      <c r="S12" s="523" t="s">
        <v>862</v>
      </c>
      <c r="T12" s="535" t="e">
        <f t="shared" si="9"/>
        <v>#VALUE!</v>
      </c>
      <c r="U12" s="413">
        <f t="shared" si="10"/>
        <v>0</v>
      </c>
      <c r="V12" s="723" t="e">
        <f t="shared" si="11"/>
        <v>#VALUE!</v>
      </c>
      <c r="W12" s="805">
        <f t="shared" si="12"/>
        <v>0</v>
      </c>
      <c r="Y12" s="576" t="s">
        <v>52</v>
      </c>
      <c r="Z12" s="514"/>
      <c r="AA12" s="577">
        <f>'Final Demand'!C47-'Final Demand'!D47</f>
        <v>0</v>
      </c>
      <c r="AB12" s="578">
        <f>SUM(W37:W40)</f>
        <v>0</v>
      </c>
      <c r="AC12" s="578">
        <f>Z72</f>
        <v>0</v>
      </c>
      <c r="AD12" s="577">
        <f t="shared" si="1"/>
        <v>0</v>
      </c>
      <c r="AE12" s="94">
        <f t="shared" si="2"/>
        <v>0</v>
      </c>
      <c r="AF12" s="94" t="e">
        <f t="shared" si="3"/>
        <v>#DIV/0!</v>
      </c>
      <c r="AG12" s="567"/>
    </row>
    <row r="13" spans="1:39">
      <c r="A13" s="488"/>
      <c r="B13" s="397" t="s">
        <v>100</v>
      </c>
      <c r="C13" s="88"/>
      <c r="D13" s="400"/>
      <c r="E13" s="509"/>
      <c r="F13" s="443"/>
      <c r="G13" s="627" t="str">
        <f t="shared" si="0"/>
        <v/>
      </c>
      <c r="H13" s="628"/>
      <c r="I13" s="129">
        <v>0.373</v>
      </c>
      <c r="J13" s="129"/>
      <c r="K13" s="629">
        <f t="shared" si="4"/>
        <v>0.627</v>
      </c>
      <c r="L13" s="511"/>
      <c r="M13" s="545"/>
      <c r="N13" s="546"/>
      <c r="O13" s="399">
        <f t="shared" si="5"/>
        <v>0</v>
      </c>
      <c r="P13" s="399" t="str">
        <f t="shared" si="6"/>
        <v/>
      </c>
      <c r="Q13" s="399" t="str">
        <f t="shared" si="7"/>
        <v/>
      </c>
      <c r="R13" s="522">
        <f t="shared" si="8"/>
        <v>0.373</v>
      </c>
      <c r="S13" s="523">
        <f t="shared" si="8"/>
        <v>0</v>
      </c>
      <c r="T13" s="535">
        <f t="shared" si="9"/>
        <v>0.627</v>
      </c>
      <c r="U13" s="413">
        <f t="shared" si="10"/>
        <v>0</v>
      </c>
      <c r="V13" s="723">
        <f t="shared" si="11"/>
        <v>0</v>
      </c>
      <c r="W13" s="805">
        <f t="shared" si="12"/>
        <v>0</v>
      </c>
      <c r="Y13" s="542" t="s">
        <v>57</v>
      </c>
      <c r="Z13" s="96"/>
      <c r="AA13" s="574">
        <f>'Final Demand'!C48-'Final Demand'!D48</f>
        <v>0</v>
      </c>
      <c r="AB13" s="575">
        <f>U54</f>
        <v>0</v>
      </c>
      <c r="AC13" s="575">
        <f>E64*3.6</f>
        <v>0</v>
      </c>
      <c r="AD13" s="574">
        <f t="shared" si="1"/>
        <v>0</v>
      </c>
      <c r="AE13" s="544"/>
      <c r="AF13" s="560"/>
      <c r="AG13" s="567"/>
    </row>
    <row r="14" spans="1:39">
      <c r="A14" s="488"/>
      <c r="B14" s="460" t="s">
        <v>631</v>
      </c>
      <c r="C14" s="88"/>
      <c r="D14" s="400"/>
      <c r="E14" s="509"/>
      <c r="F14" s="443"/>
      <c r="G14" s="627" t="str">
        <f t="shared" si="0"/>
        <v/>
      </c>
      <c r="H14" s="628"/>
      <c r="I14" s="129">
        <v>0.36</v>
      </c>
      <c r="J14" s="129"/>
      <c r="K14" s="629">
        <f t="shared" si="4"/>
        <v>0.64</v>
      </c>
      <c r="L14" s="511"/>
      <c r="M14" s="545"/>
      <c r="N14" s="546"/>
      <c r="O14" s="399">
        <f t="shared" si="5"/>
        <v>0</v>
      </c>
      <c r="P14" s="399" t="str">
        <f t="shared" si="6"/>
        <v/>
      </c>
      <c r="Q14" s="399" t="str">
        <f t="shared" si="7"/>
        <v/>
      </c>
      <c r="R14" s="522">
        <f t="shared" si="8"/>
        <v>0.36</v>
      </c>
      <c r="S14" s="523">
        <f t="shared" si="8"/>
        <v>0</v>
      </c>
      <c r="T14" s="535">
        <f t="shared" si="9"/>
        <v>0.64</v>
      </c>
      <c r="U14" s="804">
        <f t="shared" si="10"/>
        <v>0</v>
      </c>
      <c r="V14" s="723">
        <f t="shared" si="11"/>
        <v>0</v>
      </c>
      <c r="W14" s="805">
        <f t="shared" si="12"/>
        <v>0</v>
      </c>
      <c r="Y14" s="542" t="s">
        <v>382</v>
      </c>
      <c r="Z14" s="96"/>
      <c r="AA14" s="554">
        <f>'Final Demand'!C49-'Final Demand'!D49</f>
        <v>0</v>
      </c>
      <c r="AB14" s="556" t="e">
        <f>V54</f>
        <v>#VALUE!</v>
      </c>
      <c r="AC14" s="556">
        <f>AC52</f>
        <v>0</v>
      </c>
      <c r="AD14" s="554" t="e">
        <f t="shared" si="1"/>
        <v>#VALUE!</v>
      </c>
      <c r="AE14" s="544"/>
      <c r="AF14" s="560"/>
      <c r="AG14" s="567"/>
    </row>
    <row r="15" spans="1:39" ht="15" thickBot="1">
      <c r="A15" s="488"/>
      <c r="B15" s="508" t="s">
        <v>424</v>
      </c>
      <c r="C15" s="136"/>
      <c r="D15" s="404"/>
      <c r="E15" s="714"/>
      <c r="F15" s="714"/>
      <c r="G15" s="627" t="str">
        <f t="shared" si="0"/>
        <v/>
      </c>
      <c r="H15" s="628"/>
      <c r="I15" s="129">
        <v>0.31</v>
      </c>
      <c r="J15" s="129">
        <v>0.4</v>
      </c>
      <c r="K15" s="629">
        <f t="shared" si="4"/>
        <v>0.28999999999999992</v>
      </c>
      <c r="L15" s="511"/>
      <c r="M15" s="545"/>
      <c r="N15" s="546"/>
      <c r="O15" s="620">
        <f t="shared" si="5"/>
        <v>0</v>
      </c>
      <c r="P15" s="620" t="str">
        <f t="shared" si="6"/>
        <v/>
      </c>
      <c r="Q15" s="620" t="str">
        <f t="shared" si="7"/>
        <v/>
      </c>
      <c r="R15" s="520">
        <f t="shared" si="8"/>
        <v>0.31</v>
      </c>
      <c r="S15" s="521">
        <f t="shared" si="8"/>
        <v>0.4</v>
      </c>
      <c r="T15" s="534">
        <f t="shared" si="9"/>
        <v>0.28999999999999998</v>
      </c>
      <c r="U15" s="413">
        <f t="shared" si="10"/>
        <v>0</v>
      </c>
      <c r="V15" s="723">
        <f t="shared" si="11"/>
        <v>0</v>
      </c>
      <c r="W15" s="805">
        <f t="shared" si="12"/>
        <v>0</v>
      </c>
      <c r="Y15" s="542" t="s">
        <v>54</v>
      </c>
      <c r="Z15" s="96"/>
      <c r="AA15" s="554">
        <f>'Final Demand'!C50-'Final Demand'!D50</f>
        <v>0</v>
      </c>
      <c r="AB15" s="556">
        <f>SUM(W28:W29)</f>
        <v>0</v>
      </c>
      <c r="AC15" s="556"/>
      <c r="AD15" s="554">
        <f t="shared" si="1"/>
        <v>0</v>
      </c>
      <c r="AE15" s="544">
        <f>AD15-AA15</f>
        <v>0</v>
      </c>
      <c r="AF15" s="560" t="e">
        <f>AE15/AA15</f>
        <v>#DIV/0!</v>
      </c>
      <c r="AG15" s="567"/>
    </row>
    <row r="16" spans="1:39" ht="15" thickBot="1">
      <c r="A16" s="488"/>
      <c r="B16" s="802" t="s">
        <v>635</v>
      </c>
      <c r="C16" s="136"/>
      <c r="D16" s="404"/>
      <c r="E16" s="621"/>
      <c r="F16" s="622"/>
      <c r="G16" s="627" t="str">
        <f t="shared" si="0"/>
        <v/>
      </c>
      <c r="H16" s="628"/>
      <c r="I16" s="129"/>
      <c r="J16" s="129"/>
      <c r="K16" s="629"/>
      <c r="L16" s="511"/>
      <c r="M16" s="545"/>
      <c r="N16" s="546"/>
      <c r="O16" s="803">
        <f>SUM(O17:O18)</f>
        <v>0</v>
      </c>
      <c r="P16" s="622"/>
      <c r="Q16" s="622"/>
      <c r="R16" s="526"/>
      <c r="S16" s="527"/>
      <c r="T16" s="538"/>
      <c r="U16" s="413"/>
      <c r="V16" s="723">
        <f t="shared" si="11"/>
        <v>0</v>
      </c>
      <c r="W16" s="805"/>
      <c r="Y16" s="542" t="s">
        <v>397</v>
      </c>
      <c r="Z16" s="96"/>
      <c r="AA16" s="554">
        <f>'Final Demand'!C51-'Final Demand'!D51</f>
        <v>0</v>
      </c>
      <c r="AB16" s="556"/>
      <c r="AC16" s="556"/>
      <c r="AD16" s="554">
        <f t="shared" si="1"/>
        <v>0</v>
      </c>
      <c r="AE16" s="544">
        <f>AD16-AA16</f>
        <v>0</v>
      </c>
      <c r="AF16" s="560" t="e">
        <f>AE16/AA16</f>
        <v>#DIV/0!</v>
      </c>
      <c r="AG16" s="567"/>
    </row>
    <row r="17" spans="1:34">
      <c r="A17" s="488"/>
      <c r="B17" s="397" t="s">
        <v>18</v>
      </c>
      <c r="C17" s="88"/>
      <c r="D17" s="400"/>
      <c r="E17" s="747"/>
      <c r="F17" s="477"/>
      <c r="G17" s="627" t="str">
        <f t="shared" si="0"/>
        <v/>
      </c>
      <c r="H17" s="628"/>
      <c r="I17" s="129">
        <v>0.4</v>
      </c>
      <c r="J17" s="129"/>
      <c r="K17" s="629">
        <f>1-R17-S17</f>
        <v>0.6</v>
      </c>
      <c r="L17" s="511"/>
      <c r="M17" s="545"/>
      <c r="N17" s="546"/>
      <c r="O17" s="618">
        <f>E17+L17</f>
        <v>0</v>
      </c>
      <c r="P17" s="618" t="str">
        <f>IF(ISNUMBER(O17/H17),(O17/H17)/8760*1000000,IF(ISNUMBER(O17/G17),(O17/G17)/8760*1000000,""))</f>
        <v/>
      </c>
      <c r="Q17" s="618" t="str">
        <f>IF(ISNUMBER(O17/E17),O17/E17*G17,"")</f>
        <v/>
      </c>
      <c r="R17" s="528">
        <f>I17+M17</f>
        <v>0.4</v>
      </c>
      <c r="S17" s="529">
        <f>J17+N17</f>
        <v>0</v>
      </c>
      <c r="T17" s="533">
        <f>1-S17-R17</f>
        <v>0.6</v>
      </c>
      <c r="U17" s="804">
        <f>O17*3.6</f>
        <v>0</v>
      </c>
      <c r="V17" s="723">
        <f t="shared" si="11"/>
        <v>0</v>
      </c>
      <c r="W17" s="805">
        <f>O17/R17*3.6</f>
        <v>0</v>
      </c>
      <c r="Y17" s="557"/>
      <c r="Z17" s="96"/>
      <c r="AA17" s="96"/>
      <c r="AB17" s="96"/>
      <c r="AC17" s="96"/>
      <c r="AD17" s="96"/>
      <c r="AE17" s="96"/>
      <c r="AF17" s="562"/>
      <c r="AG17" s="138"/>
    </row>
    <row r="18" spans="1:34" ht="15" thickBot="1">
      <c r="A18" s="488"/>
      <c r="B18" s="508" t="s">
        <v>632</v>
      </c>
      <c r="C18" s="136"/>
      <c r="D18" s="404"/>
      <c r="E18" s="714"/>
      <c r="F18" s="714"/>
      <c r="G18" s="627" t="str">
        <f t="shared" si="0"/>
        <v/>
      </c>
      <c r="H18" s="628"/>
      <c r="I18" s="129">
        <v>0.31</v>
      </c>
      <c r="J18" s="129">
        <v>0.4</v>
      </c>
      <c r="K18" s="629">
        <f>1-R18-S18</f>
        <v>0.28999999999999992</v>
      </c>
      <c r="L18" s="511"/>
      <c r="M18" s="545"/>
      <c r="N18" s="546"/>
      <c r="O18" s="620">
        <f>E18+L18</f>
        <v>0</v>
      </c>
      <c r="P18" s="620" t="str">
        <f>IF(ISNUMBER(O18/H18),(O18/H18)/8760*1000000,IF(ISNUMBER(O18/G18),(O18/G18)/8760*1000000,""))</f>
        <v/>
      </c>
      <c r="Q18" s="620" t="str">
        <f>IF(ISNUMBER(O18/E18),O18/E18*G18,"")</f>
        <v/>
      </c>
      <c r="R18" s="520">
        <f>I18+M18</f>
        <v>0.31</v>
      </c>
      <c r="S18" s="521">
        <f>J18+N18</f>
        <v>0.4</v>
      </c>
      <c r="T18" s="534">
        <f>1-S18-R18</f>
        <v>0.28999999999999998</v>
      </c>
      <c r="U18" s="413">
        <f>O18*3.6</f>
        <v>0</v>
      </c>
      <c r="V18" s="723">
        <f t="shared" si="11"/>
        <v>0</v>
      </c>
      <c r="W18" s="805">
        <f>O18/R18*3.6</f>
        <v>0</v>
      </c>
      <c r="Y18" s="563" t="s">
        <v>663</v>
      </c>
      <c r="Z18" s="514"/>
      <c r="AA18" s="514"/>
      <c r="AB18" s="514"/>
      <c r="AC18" s="514"/>
      <c r="AD18" s="514">
        <v>2294.1</v>
      </c>
      <c r="AE18" s="514"/>
      <c r="AF18" s="564"/>
      <c r="AG18" s="96"/>
    </row>
    <row r="19" spans="1:34" ht="15" thickBot="1">
      <c r="A19" s="488"/>
      <c r="B19" s="802" t="s">
        <v>302</v>
      </c>
      <c r="C19" s="136"/>
      <c r="D19" s="404"/>
      <c r="E19" s="621"/>
      <c r="F19" s="622"/>
      <c r="G19" s="627" t="str">
        <f t="shared" si="0"/>
        <v/>
      </c>
      <c r="H19" s="628"/>
      <c r="I19" s="129"/>
      <c r="J19" s="129"/>
      <c r="K19" s="629"/>
      <c r="L19" s="511"/>
      <c r="M19" s="545"/>
      <c r="N19" s="546"/>
      <c r="O19" s="803">
        <f>SUM(O20:O21)</f>
        <v>0</v>
      </c>
      <c r="P19" s="622"/>
      <c r="Q19" s="622"/>
      <c r="R19" s="526"/>
      <c r="S19" s="527"/>
      <c r="T19" s="538"/>
      <c r="U19" s="413"/>
      <c r="V19" s="723">
        <f t="shared" si="11"/>
        <v>0</v>
      </c>
      <c r="W19" s="805"/>
      <c r="AG19" s="138"/>
    </row>
    <row r="20" spans="1:34">
      <c r="A20" s="488"/>
      <c r="B20" s="397" t="s">
        <v>368</v>
      </c>
      <c r="C20" s="88"/>
      <c r="D20" s="400"/>
      <c r="E20" s="747"/>
      <c r="F20" s="477"/>
      <c r="G20" s="627" t="str">
        <f t="shared" si="0"/>
        <v/>
      </c>
      <c r="H20" s="628"/>
      <c r="I20" s="129">
        <v>0.45</v>
      </c>
      <c r="J20" s="129"/>
      <c r="K20" s="629">
        <f>1-R20-S20</f>
        <v>0.55000000000000004</v>
      </c>
      <c r="L20" s="511"/>
      <c r="M20" s="545"/>
      <c r="N20" s="546"/>
      <c r="O20" s="618">
        <f>E20+L20</f>
        <v>0</v>
      </c>
      <c r="P20" s="618" t="str">
        <f>IF(ISNUMBER(O20/H20),(O20/H20)/8760*1000000,IF(ISNUMBER(O20/G20),(O20/G20)/8760*1000000,""))</f>
        <v/>
      </c>
      <c r="Q20" s="618" t="str">
        <f>IF(ISNUMBER(O20/E20),O20/E20*G20,"")</f>
        <v/>
      </c>
      <c r="R20" s="528">
        <f>I20+M20</f>
        <v>0.45</v>
      </c>
      <c r="S20" s="529">
        <f>J20+N20</f>
        <v>0</v>
      </c>
      <c r="T20" s="533">
        <f>1-S20-R20</f>
        <v>0.55000000000000004</v>
      </c>
      <c r="U20" s="804">
        <f>O20*3.6</f>
        <v>0</v>
      </c>
      <c r="V20" s="723">
        <f t="shared" si="11"/>
        <v>0</v>
      </c>
      <c r="W20" s="805">
        <f>O20/R20*3.6</f>
        <v>0</v>
      </c>
      <c r="Y20" s="720" t="s">
        <v>793</v>
      </c>
      <c r="Z20" s="566"/>
      <c r="AA20" s="604"/>
      <c r="AB20" s="604"/>
      <c r="AC20" s="604"/>
      <c r="AD20" s="566"/>
      <c r="AE20" s="566"/>
      <c r="AF20" s="721"/>
      <c r="AG20" s="96"/>
      <c r="AH20" s="96"/>
    </row>
    <row r="21" spans="1:34" ht="15" thickBot="1">
      <c r="A21" s="488"/>
      <c r="B21" s="508" t="s">
        <v>301</v>
      </c>
      <c r="C21" s="136"/>
      <c r="D21" s="404"/>
      <c r="E21" s="714"/>
      <c r="F21" s="714"/>
      <c r="G21" s="627" t="str">
        <f t="shared" si="0"/>
        <v/>
      </c>
      <c r="H21" s="628"/>
      <c r="I21" s="129">
        <v>0.38</v>
      </c>
      <c r="J21" s="129">
        <v>0.3</v>
      </c>
      <c r="K21" s="629">
        <f>1-R21-S21</f>
        <v>0.32</v>
      </c>
      <c r="L21" s="511"/>
      <c r="M21" s="545"/>
      <c r="N21" s="546"/>
      <c r="O21" s="620">
        <f>E21+L21</f>
        <v>0</v>
      </c>
      <c r="P21" s="620" t="str">
        <f>IF(ISNUMBER(O21/H21),(O21/H21)/8760*1000000,IF(ISNUMBER(O21/G21),(O21/G21)/8760*1000000,""))</f>
        <v/>
      </c>
      <c r="Q21" s="620" t="str">
        <f>IF(ISNUMBER(O21/E21),O21/E21*G21,"")</f>
        <v/>
      </c>
      <c r="R21" s="520">
        <f>I21+M21</f>
        <v>0.38</v>
      </c>
      <c r="S21" s="521">
        <f>J21+N21</f>
        <v>0.3</v>
      </c>
      <c r="T21" s="534">
        <f>1-S21-R21</f>
        <v>0.31999999999999995</v>
      </c>
      <c r="U21" s="413">
        <f>O21*3.6</f>
        <v>0</v>
      </c>
      <c r="V21" s="723">
        <f t="shared" si="11"/>
        <v>0</v>
      </c>
      <c r="W21" s="805">
        <f>O21/R21*3.6</f>
        <v>0</v>
      </c>
      <c r="Y21" s="557" t="s">
        <v>659</v>
      </c>
      <c r="Z21" s="96"/>
      <c r="AA21" s="96"/>
      <c r="AB21" s="696"/>
      <c r="AC21" s="696"/>
      <c r="AD21" s="96"/>
      <c r="AE21" s="96"/>
      <c r="AF21" s="540"/>
      <c r="AG21" s="96"/>
      <c r="AH21" s="96"/>
    </row>
    <row r="22" spans="1:34" ht="15" thickBot="1">
      <c r="A22" s="488"/>
      <c r="B22" s="802" t="s">
        <v>299</v>
      </c>
      <c r="C22" s="136"/>
      <c r="D22" s="404"/>
      <c r="E22" s="621"/>
      <c r="F22" s="622"/>
      <c r="G22" s="627" t="str">
        <f t="shared" si="0"/>
        <v/>
      </c>
      <c r="H22" s="628"/>
      <c r="I22" s="129"/>
      <c r="J22" s="129"/>
      <c r="K22" s="629"/>
      <c r="L22" s="511"/>
      <c r="M22" s="545"/>
      <c r="N22" s="546"/>
      <c r="O22" s="803">
        <f>SUM(O23:O26)</f>
        <v>0</v>
      </c>
      <c r="P22" s="622"/>
      <c r="Q22" s="622"/>
      <c r="R22" s="526"/>
      <c r="S22" s="527"/>
      <c r="T22" s="538"/>
      <c r="U22" s="413"/>
      <c r="V22" s="723">
        <f t="shared" si="11"/>
        <v>0</v>
      </c>
      <c r="W22" s="805"/>
      <c r="Y22" s="557"/>
      <c r="Z22" s="96"/>
      <c r="AA22" s="141" t="s">
        <v>671</v>
      </c>
      <c r="AB22" s="96" t="s">
        <v>658</v>
      </c>
      <c r="AC22" s="138" t="s">
        <v>657</v>
      </c>
      <c r="AD22" s="96"/>
      <c r="AE22" s="96"/>
      <c r="AF22" s="540"/>
      <c r="AG22" s="96"/>
      <c r="AH22" s="96"/>
    </row>
    <row r="23" spans="1:34">
      <c r="A23" s="488"/>
      <c r="B23" s="397" t="s">
        <v>103</v>
      </c>
      <c r="C23" s="88"/>
      <c r="D23" s="400"/>
      <c r="E23" s="747"/>
      <c r="F23" s="477"/>
      <c r="G23" s="627" t="str">
        <f t="shared" si="0"/>
        <v/>
      </c>
      <c r="H23" s="628"/>
      <c r="I23" s="129">
        <v>0.57999999999999996</v>
      </c>
      <c r="J23" s="129"/>
      <c r="K23" s="629">
        <f>1-R23-S23</f>
        <v>0.42000000000000004</v>
      </c>
      <c r="L23" s="511"/>
      <c r="M23" s="545"/>
      <c r="N23" s="546"/>
      <c r="O23" s="618">
        <f>E23+L23</f>
        <v>0</v>
      </c>
      <c r="P23" s="618" t="str">
        <f>IF(ISNUMBER(O23/H23),(O23/H23)/8760*1000000,IF(ISNUMBER(O23/G23),(O23/G23)/8760*1000000,""))</f>
        <v/>
      </c>
      <c r="Q23" s="618" t="str">
        <f>IF(ISNUMBER(O23/E23),O23/E23*G23,"")</f>
        <v/>
      </c>
      <c r="R23" s="528">
        <f t="shared" ref="R23:S26" si="13">I23+M23</f>
        <v>0.57999999999999996</v>
      </c>
      <c r="S23" s="529">
        <f t="shared" si="13"/>
        <v>0</v>
      </c>
      <c r="T23" s="533">
        <f>1-S23-R23</f>
        <v>0.42000000000000004</v>
      </c>
      <c r="U23" s="804">
        <f>O23*3.6</f>
        <v>0</v>
      </c>
      <c r="V23" s="723">
        <f t="shared" si="11"/>
        <v>0</v>
      </c>
      <c r="W23" s="805">
        <f>O23/R23*3.6</f>
        <v>0</v>
      </c>
      <c r="Y23" s="542" t="s">
        <v>55</v>
      </c>
      <c r="Z23" s="96"/>
      <c r="AA23" s="716">
        <f>'Final Demand'!D41</f>
        <v>0</v>
      </c>
      <c r="AB23" s="96"/>
      <c r="AC23" s="138"/>
      <c r="AD23" s="96"/>
      <c r="AE23" s="96"/>
      <c r="AF23" s="540"/>
      <c r="AG23" s="96"/>
      <c r="AH23" s="96"/>
    </row>
    <row r="24" spans="1:34">
      <c r="A24" s="488"/>
      <c r="B24" s="397" t="s">
        <v>420</v>
      </c>
      <c r="C24" s="88"/>
      <c r="D24" s="400"/>
      <c r="E24" s="509"/>
      <c r="F24" s="443"/>
      <c r="G24" s="627" t="str">
        <f t="shared" si="0"/>
        <v/>
      </c>
      <c r="H24" s="628"/>
      <c r="I24" s="129">
        <v>0.49</v>
      </c>
      <c r="J24" s="129"/>
      <c r="K24" s="629">
        <f>1-R24-S24</f>
        <v>0.51</v>
      </c>
      <c r="L24" s="511"/>
      <c r="M24" s="545"/>
      <c r="N24" s="546"/>
      <c r="O24" s="399">
        <f>E24+L24</f>
        <v>0</v>
      </c>
      <c r="P24" s="399" t="str">
        <f>IF(ISNUMBER(O24/H24),(O24/H24)/8760*1000000,IF(ISNUMBER(O24/G24),(O24/G24)/8760*1000000,""))</f>
        <v/>
      </c>
      <c r="Q24" s="399" t="str">
        <f>IF(ISNUMBER(O24/E24),O24/E24*G24,"")</f>
        <v/>
      </c>
      <c r="R24" s="522">
        <f t="shared" si="13"/>
        <v>0.49</v>
      </c>
      <c r="S24" s="523">
        <f t="shared" si="13"/>
        <v>0</v>
      </c>
      <c r="T24" s="535">
        <f>1-S24-R24</f>
        <v>0.51</v>
      </c>
      <c r="U24" s="413">
        <f>O24*3.6</f>
        <v>0</v>
      </c>
      <c r="V24" s="723">
        <f t="shared" si="11"/>
        <v>0</v>
      </c>
      <c r="W24" s="805">
        <f>O24/R24*3.6</f>
        <v>0</v>
      </c>
      <c r="Y24" s="561" t="s">
        <v>51</v>
      </c>
      <c r="Z24" s="96"/>
      <c r="AA24" s="717">
        <f>'Final Demand'!D42+'Final Demand'!D43</f>
        <v>0</v>
      </c>
      <c r="AB24" s="718"/>
      <c r="AC24" s="719">
        <f t="shared" ref="AC24:AC29" si="14">AA24*AB24</f>
        <v>0</v>
      </c>
      <c r="AD24" s="96"/>
      <c r="AE24" s="96"/>
      <c r="AF24" s="540"/>
      <c r="AG24" s="96"/>
      <c r="AH24" s="96"/>
    </row>
    <row r="25" spans="1:34">
      <c r="A25" s="488"/>
      <c r="B25" s="397" t="s">
        <v>73</v>
      </c>
      <c r="C25" s="88"/>
      <c r="D25" s="400"/>
      <c r="E25" s="509"/>
      <c r="F25" s="443"/>
      <c r="G25" s="627" t="str">
        <f t="shared" si="0"/>
        <v/>
      </c>
      <c r="H25" s="628"/>
      <c r="I25" s="129">
        <v>0.4</v>
      </c>
      <c r="J25" s="129"/>
      <c r="K25" s="629">
        <f>1-R25-S25</f>
        <v>0.6</v>
      </c>
      <c r="L25" s="511"/>
      <c r="M25" s="545"/>
      <c r="N25" s="546"/>
      <c r="O25" s="399">
        <f>E25+L25</f>
        <v>0</v>
      </c>
      <c r="P25" s="399" t="str">
        <f>IF(ISNUMBER(O25/H25),(O25/H25)/8760*1000000,IF(ISNUMBER(O25/G25),(O25/G25)/8760*1000000,""))</f>
        <v/>
      </c>
      <c r="Q25" s="399" t="str">
        <f>IF(ISNUMBER(O25/E25),O25/E25*G25,"")</f>
        <v/>
      </c>
      <c r="R25" s="522">
        <f t="shared" si="13"/>
        <v>0.4</v>
      </c>
      <c r="S25" s="523">
        <f t="shared" si="13"/>
        <v>0</v>
      </c>
      <c r="T25" s="535">
        <f>1-S25-R25</f>
        <v>0.6</v>
      </c>
      <c r="U25" s="804">
        <f>O25*3.6</f>
        <v>0</v>
      </c>
      <c r="V25" s="723">
        <f t="shared" si="11"/>
        <v>0</v>
      </c>
      <c r="W25" s="805">
        <f>O25/R25*3.6</f>
        <v>0</v>
      </c>
      <c r="Y25" s="561" t="s">
        <v>90</v>
      </c>
      <c r="Z25" s="96"/>
      <c r="AA25" s="717"/>
      <c r="AB25" s="718"/>
      <c r="AC25" s="716">
        <f t="shared" si="14"/>
        <v>0</v>
      </c>
      <c r="AD25" s="96" t="s">
        <v>695</v>
      </c>
      <c r="AE25" s="96"/>
      <c r="AF25" s="540"/>
      <c r="AG25" s="96"/>
      <c r="AH25" s="96"/>
    </row>
    <row r="26" spans="1:34" ht="15" thickBot="1">
      <c r="A26" s="488"/>
      <c r="B26" s="508" t="s">
        <v>300</v>
      </c>
      <c r="C26" s="136"/>
      <c r="D26" s="404"/>
      <c r="E26" s="714"/>
      <c r="F26" s="714"/>
      <c r="G26" s="627" t="str">
        <f t="shared" si="0"/>
        <v/>
      </c>
      <c r="H26" s="628"/>
      <c r="I26" s="129">
        <v>0.36730000000000002</v>
      </c>
      <c r="J26" s="129">
        <v>0.57630000000000003</v>
      </c>
      <c r="K26" s="629">
        <f>1-R26-S26</f>
        <v>5.6400000000000006E-2</v>
      </c>
      <c r="L26" s="511"/>
      <c r="M26" s="545"/>
      <c r="N26" s="546"/>
      <c r="O26" s="620">
        <f>E26+L26</f>
        <v>0</v>
      </c>
      <c r="P26" s="620" t="str">
        <f>IF(ISNUMBER(O26/H26),(O26/H26)/8760*1000000,IF(ISNUMBER(O26/G26),(O26/G26)/8760*1000000,""))</f>
        <v/>
      </c>
      <c r="Q26" s="620" t="str">
        <f>IF(ISNUMBER(O26/E26),O26/E26*G26,"")</f>
        <v/>
      </c>
      <c r="R26" s="520">
        <f t="shared" si="13"/>
        <v>0.36730000000000002</v>
      </c>
      <c r="S26" s="521">
        <f t="shared" si="13"/>
        <v>0.57630000000000003</v>
      </c>
      <c r="T26" s="534">
        <f>1-S26-R26</f>
        <v>5.639999999999995E-2</v>
      </c>
      <c r="U26" s="413">
        <f>O26*3.6</f>
        <v>0</v>
      </c>
      <c r="V26" s="723">
        <f t="shared" si="11"/>
        <v>0</v>
      </c>
      <c r="W26" s="805">
        <f>O26/R26*3.6</f>
        <v>0</v>
      </c>
      <c r="Y26" s="561" t="s">
        <v>664</v>
      </c>
      <c r="Z26" s="96"/>
      <c r="AA26" s="717"/>
      <c r="AB26" s="718"/>
      <c r="AC26" s="716">
        <f t="shared" si="14"/>
        <v>0</v>
      </c>
      <c r="AD26" s="96" t="s">
        <v>696</v>
      </c>
      <c r="AE26" s="96"/>
      <c r="AF26" s="540"/>
      <c r="AG26" s="96"/>
      <c r="AH26" s="96"/>
    </row>
    <row r="27" spans="1:34" ht="15" thickBot="1">
      <c r="A27" s="488"/>
      <c r="B27" s="802" t="s">
        <v>74</v>
      </c>
      <c r="C27" s="136"/>
      <c r="D27" s="404"/>
      <c r="E27" s="621"/>
      <c r="F27" s="622"/>
      <c r="G27" s="627" t="str">
        <f t="shared" si="0"/>
        <v/>
      </c>
      <c r="H27" s="628"/>
      <c r="I27" s="129"/>
      <c r="J27" s="129"/>
      <c r="K27" s="629"/>
      <c r="L27" s="511"/>
      <c r="M27" s="545"/>
      <c r="N27" s="546"/>
      <c r="O27" s="803">
        <f>SUM(O28:O29)</f>
        <v>0</v>
      </c>
      <c r="P27" s="622"/>
      <c r="Q27" s="622"/>
      <c r="R27" s="526"/>
      <c r="S27" s="527"/>
      <c r="T27" s="538"/>
      <c r="U27" s="413"/>
      <c r="V27" s="723">
        <f t="shared" si="11"/>
        <v>0</v>
      </c>
      <c r="W27" s="805"/>
      <c r="Y27" s="542" t="s">
        <v>280</v>
      </c>
      <c r="Z27" s="96"/>
      <c r="AA27" s="717">
        <f>'Final Demand'!D45+'Final Demand'!D44</f>
        <v>0</v>
      </c>
      <c r="AB27" s="718"/>
      <c r="AC27" s="719">
        <f t="shared" si="14"/>
        <v>0</v>
      </c>
      <c r="AD27" s="96" t="s">
        <v>697</v>
      </c>
      <c r="AE27" s="96"/>
      <c r="AF27" s="540"/>
      <c r="AG27" s="96"/>
      <c r="AH27" s="96"/>
    </row>
    <row r="28" spans="1:34">
      <c r="A28" s="488"/>
      <c r="B28" s="930" t="s">
        <v>848</v>
      </c>
      <c r="C28" s="395"/>
      <c r="D28" s="396"/>
      <c r="E28" s="747"/>
      <c r="F28" s="477"/>
      <c r="G28" s="627" t="str">
        <f t="shared" si="0"/>
        <v/>
      </c>
      <c r="H28" s="628"/>
      <c r="I28" s="129">
        <v>0.36</v>
      </c>
      <c r="J28" s="129"/>
      <c r="K28" s="629">
        <f>1-R28-S28</f>
        <v>0.64</v>
      </c>
      <c r="L28" s="511"/>
      <c r="M28" s="545"/>
      <c r="N28" s="546"/>
      <c r="O28" s="618">
        <f>E28+L28</f>
        <v>0</v>
      </c>
      <c r="P28" s="618" t="str">
        <f>IF(ISNUMBER(O28/H28),(O28/H28)/8760*1000000,IF(ISNUMBER(O28/G28),(O28/G28)/8760*1000000,""))</f>
        <v/>
      </c>
      <c r="Q28" s="618" t="str">
        <f>IF(ISNUMBER(O28/E28),O28/E28*G28,"")</f>
        <v/>
      </c>
      <c r="R28" s="528">
        <f t="shared" ref="R28:S30" si="15">I28+M28</f>
        <v>0.36</v>
      </c>
      <c r="S28" s="529">
        <f t="shared" si="15"/>
        <v>0</v>
      </c>
      <c r="T28" s="533">
        <f>1-S28-R28</f>
        <v>0.64</v>
      </c>
      <c r="U28" s="413">
        <f>O28*3.6</f>
        <v>0</v>
      </c>
      <c r="V28" s="723">
        <f t="shared" si="11"/>
        <v>0</v>
      </c>
      <c r="W28" s="805">
        <f>O28/R28*3.6</f>
        <v>0</v>
      </c>
      <c r="Y28" s="542" t="s">
        <v>53</v>
      </c>
      <c r="Z28" s="96"/>
      <c r="AA28" s="717">
        <f>'Final Demand'!D46</f>
        <v>0</v>
      </c>
      <c r="AB28" s="718"/>
      <c r="AC28" s="719">
        <f t="shared" si="14"/>
        <v>0</v>
      </c>
      <c r="AD28" s="96"/>
      <c r="AE28" s="96"/>
      <c r="AF28" s="540"/>
      <c r="AG28" s="96"/>
      <c r="AH28" s="96"/>
    </row>
    <row r="29" spans="1:34" ht="15" thickBot="1">
      <c r="A29" s="488"/>
      <c r="B29" s="930" t="s">
        <v>849</v>
      </c>
      <c r="C29" s="136"/>
      <c r="D29" s="404"/>
      <c r="E29" s="509"/>
      <c r="F29" s="443"/>
      <c r="G29" s="627" t="str">
        <f t="shared" si="0"/>
        <v/>
      </c>
      <c r="H29" s="628"/>
      <c r="I29" s="129">
        <v>0.32</v>
      </c>
      <c r="J29" s="129"/>
      <c r="K29" s="629">
        <f>1-R29-S29</f>
        <v>0.67999999999999994</v>
      </c>
      <c r="L29" s="511"/>
      <c r="M29" s="545"/>
      <c r="N29" s="546"/>
      <c r="O29" s="620">
        <f>E29+L29</f>
        <v>0</v>
      </c>
      <c r="P29" s="620" t="str">
        <f>IF(ISNUMBER(O29/H29),(O29/H29)/8760*1000000,IF(ISNUMBER(O29/G29),(O29/G29)/8760*1000000,""))</f>
        <v/>
      </c>
      <c r="Q29" s="620" t="str">
        <f>IF(ISNUMBER(O29/E29),O29/E29*G29,"")</f>
        <v/>
      </c>
      <c r="R29" s="520">
        <f t="shared" si="15"/>
        <v>0.32</v>
      </c>
      <c r="S29" s="521">
        <f t="shared" si="15"/>
        <v>0</v>
      </c>
      <c r="T29" s="534">
        <f>1-S29-R29</f>
        <v>0.67999999999999994</v>
      </c>
      <c r="U29" s="804">
        <f>O29*3.6</f>
        <v>0</v>
      </c>
      <c r="V29" s="723">
        <f t="shared" si="11"/>
        <v>0</v>
      </c>
      <c r="W29" s="805">
        <f>O29/R29*3.6</f>
        <v>0</v>
      </c>
      <c r="Y29" s="561" t="s">
        <v>52</v>
      </c>
      <c r="Z29" s="96"/>
      <c r="AA29" s="717">
        <f>'Final Demand'!D47</f>
        <v>0</v>
      </c>
      <c r="AB29" s="718"/>
      <c r="AC29" s="719">
        <f t="shared" si="14"/>
        <v>0</v>
      </c>
      <c r="AD29" s="96"/>
      <c r="AE29" s="96"/>
      <c r="AF29" s="540"/>
      <c r="AG29" s="96"/>
      <c r="AH29" s="96"/>
    </row>
    <row r="30" spans="1:34" ht="15" thickBot="1">
      <c r="A30" s="488"/>
      <c r="B30" s="802" t="s">
        <v>107</v>
      </c>
      <c r="C30" s="136" t="s">
        <v>369</v>
      </c>
      <c r="D30" s="404"/>
      <c r="E30" s="757"/>
      <c r="F30" s="748"/>
      <c r="G30" s="627" t="str">
        <f t="shared" si="0"/>
        <v/>
      </c>
      <c r="H30" s="628"/>
      <c r="I30" s="129">
        <v>0.25</v>
      </c>
      <c r="J30" s="129"/>
      <c r="K30" s="629">
        <f>1-R30-S30</f>
        <v>0.75</v>
      </c>
      <c r="L30" s="511"/>
      <c r="M30" s="545"/>
      <c r="N30" s="546"/>
      <c r="O30" s="621">
        <f>E30+L30</f>
        <v>0</v>
      </c>
      <c r="P30" s="622" t="str">
        <f>IF(ISNUMBER(O30/H30),(O30/H30)/8760*1000000,IF(ISNUMBER(O30/G30),(O30/G30)/8760*1000000,""))</f>
        <v/>
      </c>
      <c r="Q30" s="622" t="str">
        <f>IF(ISNUMBER(O30/E30),O30/E30*G30,"")</f>
        <v/>
      </c>
      <c r="R30" s="526">
        <f t="shared" si="15"/>
        <v>0.25</v>
      </c>
      <c r="S30" s="527">
        <f t="shared" si="15"/>
        <v>0</v>
      </c>
      <c r="T30" s="538">
        <f>1-S30-R30</f>
        <v>0.75</v>
      </c>
      <c r="U30" s="804">
        <f>O30*3.6</f>
        <v>0</v>
      </c>
      <c r="V30" s="723">
        <f t="shared" si="11"/>
        <v>0</v>
      </c>
      <c r="W30" s="805">
        <f>O30/R30*3.6</f>
        <v>0</v>
      </c>
      <c r="Y30" s="542" t="s">
        <v>57</v>
      </c>
      <c r="Z30" s="96"/>
      <c r="AA30" s="716">
        <f>'Final Demand'!D48</f>
        <v>0</v>
      </c>
      <c r="AB30" s="432"/>
      <c r="AC30" s="544"/>
      <c r="AD30" s="96"/>
      <c r="AE30" s="96"/>
      <c r="AF30" s="540"/>
      <c r="AG30" s="96"/>
      <c r="AH30" s="96"/>
    </row>
    <row r="31" spans="1:34" ht="15" thickBot="1">
      <c r="A31" s="488"/>
      <c r="B31" s="802" t="s">
        <v>303</v>
      </c>
      <c r="C31" s="136"/>
      <c r="D31" s="404"/>
      <c r="E31" s="621"/>
      <c r="F31" s="622"/>
      <c r="G31" s="627" t="str">
        <f t="shared" si="0"/>
        <v/>
      </c>
      <c r="H31" s="628"/>
      <c r="I31" s="129"/>
      <c r="J31" s="129"/>
      <c r="K31" s="629"/>
      <c r="L31" s="511"/>
      <c r="M31" s="545"/>
      <c r="N31" s="546"/>
      <c r="O31" s="621"/>
      <c r="P31" s="622"/>
      <c r="Q31" s="622"/>
      <c r="R31" s="526"/>
      <c r="S31" s="527"/>
      <c r="T31" s="538"/>
      <c r="U31" s="413">
        <f>O31*3.6</f>
        <v>0</v>
      </c>
      <c r="V31" s="723">
        <f t="shared" si="11"/>
        <v>0</v>
      </c>
      <c r="W31" s="805"/>
      <c r="Y31" s="542" t="s">
        <v>382</v>
      </c>
      <c r="Z31" s="96"/>
      <c r="AA31" s="716">
        <f>'Final Demand'!D49</f>
        <v>0</v>
      </c>
      <c r="AB31" s="432"/>
      <c r="AC31" s="544"/>
      <c r="AD31" s="96"/>
      <c r="AE31" s="96"/>
      <c r="AF31" s="540"/>
      <c r="AG31" s="96"/>
      <c r="AH31" s="96"/>
    </row>
    <row r="32" spans="1:34" ht="15" thickBot="1">
      <c r="A32" s="488"/>
      <c r="B32" s="806" t="s">
        <v>296</v>
      </c>
      <c r="C32" s="411"/>
      <c r="D32" s="762"/>
      <c r="E32" s="621"/>
      <c r="F32" s="622"/>
      <c r="G32" s="627" t="str">
        <f t="shared" si="0"/>
        <v/>
      </c>
      <c r="H32" s="628"/>
      <c r="I32" s="129"/>
      <c r="J32" s="129"/>
      <c r="K32" s="629"/>
      <c r="L32" s="511"/>
      <c r="M32" s="545"/>
      <c r="N32" s="546"/>
      <c r="O32" s="803">
        <f>SUM(O33:O35)</f>
        <v>0</v>
      </c>
      <c r="P32" s="618"/>
      <c r="Q32" s="618"/>
      <c r="R32" s="531"/>
      <c r="S32" s="532"/>
      <c r="T32" s="539"/>
      <c r="U32" s="413"/>
      <c r="V32" s="723">
        <f t="shared" si="11"/>
        <v>0</v>
      </c>
      <c r="W32" s="805"/>
      <c r="Y32" s="542" t="s">
        <v>54</v>
      </c>
      <c r="Z32" s="96"/>
      <c r="AA32" s="716">
        <f>'Final Demand'!D50</f>
        <v>0</v>
      </c>
      <c r="AB32" s="432"/>
      <c r="AC32" s="544"/>
      <c r="AD32" s="96"/>
      <c r="AE32" s="96"/>
      <c r="AF32" s="540"/>
      <c r="AG32" s="96"/>
      <c r="AH32" s="96"/>
    </row>
    <row r="33" spans="1:43">
      <c r="A33" s="488"/>
      <c r="B33" s="397" t="s">
        <v>104</v>
      </c>
      <c r="C33" s="88"/>
      <c r="D33" s="400"/>
      <c r="E33" s="747"/>
      <c r="F33" s="477"/>
      <c r="G33" s="627" t="str">
        <f t="shared" si="0"/>
        <v/>
      </c>
      <c r="H33" s="628"/>
      <c r="I33" s="129">
        <v>0.97</v>
      </c>
      <c r="J33" s="129"/>
      <c r="K33" s="629">
        <f>1-R33-S33</f>
        <v>3.0000000000000027E-2</v>
      </c>
      <c r="L33" s="511"/>
      <c r="M33" s="545"/>
      <c r="N33" s="546"/>
      <c r="O33" s="399">
        <f>E33+L33</f>
        <v>0</v>
      </c>
      <c r="P33" s="399" t="str">
        <f>IF(ISNUMBER(O33/H33),(O33/H33)/8760*1000000,IF(ISNUMBER(O33/G33),(O33/G33)/8760*1000000,""))</f>
        <v/>
      </c>
      <c r="Q33" s="399" t="str">
        <f>IF(ISNUMBER(O33/E33),O33/E33*G33,"")</f>
        <v/>
      </c>
      <c r="R33" s="528">
        <f t="shared" ref="R33:S35" si="16">I33+M33</f>
        <v>0.97</v>
      </c>
      <c r="S33" s="529">
        <f t="shared" si="16"/>
        <v>0</v>
      </c>
      <c r="T33" s="533">
        <f>1-S33-R33</f>
        <v>3.0000000000000027E-2</v>
      </c>
      <c r="U33" s="804">
        <f>O33*3.6</f>
        <v>0</v>
      </c>
      <c r="V33" s="723">
        <f t="shared" si="11"/>
        <v>0</v>
      </c>
      <c r="W33" s="805"/>
      <c r="Y33" s="542" t="s">
        <v>397</v>
      </c>
      <c r="Z33" s="96"/>
      <c r="AA33" s="716">
        <f>'Final Demand'!D51</f>
        <v>0</v>
      </c>
      <c r="AB33" s="718"/>
      <c r="AC33" s="716">
        <f>AA33*AB33</f>
        <v>0</v>
      </c>
      <c r="AD33" s="96"/>
      <c r="AE33" s="96"/>
      <c r="AF33" s="540"/>
      <c r="AG33" s="96"/>
      <c r="AH33" s="96"/>
    </row>
    <row r="34" spans="1:43">
      <c r="A34" s="488"/>
      <c r="B34" s="397" t="s">
        <v>105</v>
      </c>
      <c r="C34" s="88"/>
      <c r="D34" s="400"/>
      <c r="E34" s="509"/>
      <c r="F34" s="443"/>
      <c r="G34" s="627" t="str">
        <f t="shared" si="0"/>
        <v/>
      </c>
      <c r="H34" s="628"/>
      <c r="I34" s="129">
        <v>0.97</v>
      </c>
      <c r="J34" s="129"/>
      <c r="K34" s="629">
        <f>1-R34-S34</f>
        <v>3.0000000000000027E-2</v>
      </c>
      <c r="L34" s="511"/>
      <c r="M34" s="545"/>
      <c r="N34" s="546"/>
      <c r="O34" s="399">
        <f>E34+L34</f>
        <v>0</v>
      </c>
      <c r="P34" s="399" t="str">
        <f>IF(ISNUMBER(O34/H34),(O34/H34)/8760*1000000,IF(ISNUMBER(O34/G34),(O34/G34)/8760*1000000,""))</f>
        <v/>
      </c>
      <c r="Q34" s="399" t="str">
        <f>IF(ISNUMBER(O34/E34),O34/E34*G34,"")</f>
        <v/>
      </c>
      <c r="R34" s="522">
        <f t="shared" si="16"/>
        <v>0.97</v>
      </c>
      <c r="S34" s="523">
        <f t="shared" si="16"/>
        <v>0</v>
      </c>
      <c r="T34" s="535">
        <f>1-S34-R34</f>
        <v>3.0000000000000027E-2</v>
      </c>
      <c r="U34" s="804">
        <f>O34*3.6</f>
        <v>0</v>
      </c>
      <c r="V34" s="723">
        <f t="shared" si="11"/>
        <v>0</v>
      </c>
      <c r="W34" s="805"/>
      <c r="Y34" s="557"/>
      <c r="Z34" s="96"/>
      <c r="AA34" s="96"/>
      <c r="AB34" s="141" t="s">
        <v>661</v>
      </c>
      <c r="AC34" s="715">
        <f>SUM(AC24:AC33)</f>
        <v>0</v>
      </c>
      <c r="AD34" s="96"/>
      <c r="AE34" s="96"/>
      <c r="AF34" s="540"/>
      <c r="AG34" s="96"/>
      <c r="AH34" s="96"/>
    </row>
    <row r="35" spans="1:43" ht="15" thickBot="1">
      <c r="A35" s="488"/>
      <c r="B35" s="807" t="s">
        <v>106</v>
      </c>
      <c r="C35" s="412"/>
      <c r="D35" s="763"/>
      <c r="E35" s="757"/>
      <c r="F35" s="748"/>
      <c r="G35" s="627" t="str">
        <f t="shared" si="0"/>
        <v/>
      </c>
      <c r="H35" s="628"/>
      <c r="I35" s="129">
        <v>0.97</v>
      </c>
      <c r="J35" s="129"/>
      <c r="K35" s="629">
        <f>1-R35-S35</f>
        <v>3.0000000000000027E-2</v>
      </c>
      <c r="L35" s="511"/>
      <c r="M35" s="545"/>
      <c r="N35" s="546"/>
      <c r="O35" s="620">
        <f>E35+L35</f>
        <v>0</v>
      </c>
      <c r="P35" s="620" t="str">
        <f>IF(ISNUMBER(O35/H35),(O35/H35)/8760*1000000,IF(ISNUMBER(O35/G35),(O35/G35)/8760*1000000,""))</f>
        <v/>
      </c>
      <c r="Q35" s="620" t="str">
        <f>IF(ISNUMBER(O35/E35),O35/E35*G35,"")</f>
        <v/>
      </c>
      <c r="R35" s="520">
        <f t="shared" si="16"/>
        <v>0.97</v>
      </c>
      <c r="S35" s="521">
        <f t="shared" si="16"/>
        <v>0</v>
      </c>
      <c r="T35" s="534">
        <f>1-S35-R35</f>
        <v>3.0000000000000027E-2</v>
      </c>
      <c r="U35" s="804">
        <f>O35*3.6</f>
        <v>0</v>
      </c>
      <c r="V35" s="723">
        <f t="shared" si="11"/>
        <v>0</v>
      </c>
      <c r="W35" s="805"/>
      <c r="Y35" s="557"/>
      <c r="Z35" s="96"/>
      <c r="AA35" s="96"/>
      <c r="AB35" s="141" t="s">
        <v>660</v>
      </c>
      <c r="AC35" s="716">
        <f>-AA31</f>
        <v>0</v>
      </c>
      <c r="AD35" s="96"/>
      <c r="AE35" s="96"/>
      <c r="AF35" s="540"/>
      <c r="AG35" s="96"/>
      <c r="AH35" s="96"/>
    </row>
    <row r="36" spans="1:43" ht="15" thickBot="1">
      <c r="A36" s="488"/>
      <c r="B36" s="808" t="s">
        <v>255</v>
      </c>
      <c r="C36" s="412"/>
      <c r="D36" s="763"/>
      <c r="E36" s="621"/>
      <c r="F36" s="622"/>
      <c r="G36" s="627" t="str">
        <f t="shared" si="0"/>
        <v/>
      </c>
      <c r="H36" s="628"/>
      <c r="I36" s="129"/>
      <c r="J36" s="129"/>
      <c r="K36" s="629"/>
      <c r="L36" s="511"/>
      <c r="M36" s="545"/>
      <c r="N36" s="546"/>
      <c r="O36" s="803"/>
      <c r="P36" s="622"/>
      <c r="Q36" s="622"/>
      <c r="R36" s="526"/>
      <c r="S36" s="527"/>
      <c r="T36" s="538"/>
      <c r="U36" s="413"/>
      <c r="V36" s="723">
        <f t="shared" si="11"/>
        <v>0</v>
      </c>
      <c r="W36" s="805"/>
      <c r="Y36" s="563"/>
      <c r="Z36" s="514"/>
      <c r="AA36" s="514"/>
      <c r="AB36" s="514"/>
      <c r="AC36" s="514"/>
      <c r="AD36" s="514"/>
      <c r="AE36" s="514"/>
      <c r="AF36" s="541"/>
      <c r="AG36" s="96"/>
      <c r="AH36" s="96"/>
    </row>
    <row r="37" spans="1:43">
      <c r="A37" s="488"/>
      <c r="B37" s="397" t="s">
        <v>304</v>
      </c>
      <c r="C37" s="88"/>
      <c r="D37" s="400"/>
      <c r="E37" s="747"/>
      <c r="F37" s="477"/>
      <c r="G37" s="627" t="str">
        <f t="shared" si="0"/>
        <v/>
      </c>
      <c r="H37" s="628"/>
      <c r="I37" s="129">
        <v>0.33</v>
      </c>
      <c r="J37" s="129"/>
      <c r="K37" s="629">
        <f>1-R37-S37</f>
        <v>0.66999999999999993</v>
      </c>
      <c r="L37" s="511"/>
      <c r="M37" s="545"/>
      <c r="N37" s="546"/>
      <c r="O37" s="618">
        <f>E37+L37</f>
        <v>0</v>
      </c>
      <c r="P37" s="618" t="str">
        <f>IF(ISNUMBER(O37/H37),(O37/H37)/8760*1000000,IF(ISNUMBER(O37/G37),(O37/G37)/8760*1000000,""))</f>
        <v/>
      </c>
      <c r="Q37" s="618" t="str">
        <f>IF(ISNUMBER(O37/E37),O37/E37*G37,"")</f>
        <v/>
      </c>
      <c r="R37" s="528">
        <f t="shared" ref="R37:S40" si="17">I37+M37</f>
        <v>0.33</v>
      </c>
      <c r="S37" s="529">
        <f t="shared" si="17"/>
        <v>0</v>
      </c>
      <c r="T37" s="533">
        <f>1-S37-R37</f>
        <v>0.66999999999999993</v>
      </c>
      <c r="U37" s="413">
        <f>O37*3.6</f>
        <v>0</v>
      </c>
      <c r="V37" s="723">
        <f t="shared" si="11"/>
        <v>0</v>
      </c>
      <c r="W37" s="805">
        <f>O37/R37*3.6</f>
        <v>0</v>
      </c>
      <c r="AE37" s="96"/>
      <c r="AF37" s="96"/>
      <c r="AG37" s="96"/>
      <c r="AH37" s="96"/>
    </row>
    <row r="38" spans="1:43">
      <c r="A38" s="488"/>
      <c r="B38" s="397" t="s">
        <v>305</v>
      </c>
      <c r="C38" s="88"/>
      <c r="D38" s="400"/>
      <c r="E38" s="509"/>
      <c r="F38" s="443"/>
      <c r="G38" s="627" t="str">
        <f t="shared" si="0"/>
        <v/>
      </c>
      <c r="H38" s="628"/>
      <c r="I38" s="129">
        <v>0.53</v>
      </c>
      <c r="J38" s="129"/>
      <c r="K38" s="629">
        <f>1-R38-S38</f>
        <v>0.47</v>
      </c>
      <c r="L38" s="511"/>
      <c r="M38" s="545"/>
      <c r="N38" s="546"/>
      <c r="O38" s="399">
        <f>E38+L38</f>
        <v>0</v>
      </c>
      <c r="P38" s="399" t="str">
        <f>IF(ISNUMBER(O38/H38),(O38/H38)/8760*1000000,IF(ISNUMBER(O38/G38),(O38/G38)/8760*1000000,""))</f>
        <v/>
      </c>
      <c r="Q38" s="399" t="str">
        <f>IF(ISNUMBER(O38/E38),O38/E38*G38,"")</f>
        <v/>
      </c>
      <c r="R38" s="522">
        <f t="shared" si="17"/>
        <v>0.53</v>
      </c>
      <c r="S38" s="523">
        <f t="shared" si="17"/>
        <v>0</v>
      </c>
      <c r="T38" s="535">
        <f>1-S38-R38</f>
        <v>0.47</v>
      </c>
      <c r="U38" s="413">
        <f>O38*3.6</f>
        <v>0</v>
      </c>
      <c r="V38" s="723">
        <f t="shared" si="11"/>
        <v>0</v>
      </c>
      <c r="W38" s="805">
        <f>O38/R38*3.6</f>
        <v>0</v>
      </c>
      <c r="Y38" s="96"/>
      <c r="Z38" s="96"/>
      <c r="AA38" s="96"/>
      <c r="AB38" s="96"/>
      <c r="AC38" s="96"/>
      <c r="AD38" s="96"/>
      <c r="AE38" s="96"/>
      <c r="AF38" s="96"/>
      <c r="AG38" s="96"/>
      <c r="AH38" s="96"/>
      <c r="AI38" s="96"/>
      <c r="AJ38" s="96"/>
      <c r="AK38" s="96"/>
      <c r="AL38" s="96"/>
      <c r="AM38" s="96"/>
      <c r="AN38" s="96"/>
      <c r="AO38" s="96"/>
      <c r="AP38" s="96"/>
      <c r="AQ38" s="96"/>
    </row>
    <row r="39" spans="1:43" ht="15" thickBot="1">
      <c r="A39" s="488"/>
      <c r="B39" s="397" t="s">
        <v>102</v>
      </c>
      <c r="C39" s="88"/>
      <c r="D39" s="400"/>
      <c r="E39" s="902"/>
      <c r="F39" s="443"/>
      <c r="G39" s="627" t="str">
        <f t="shared" si="0"/>
        <v/>
      </c>
      <c r="H39" s="628"/>
      <c r="I39" s="129">
        <v>0.57999999999999996</v>
      </c>
      <c r="J39" s="129"/>
      <c r="K39" s="629">
        <f>1-R39-S39</f>
        <v>0.42000000000000004</v>
      </c>
      <c r="L39" s="511"/>
      <c r="M39" s="545"/>
      <c r="N39" s="546"/>
      <c r="O39" s="399">
        <f>E39+L39</f>
        <v>0</v>
      </c>
      <c r="P39" s="399" t="str">
        <f>IF(ISNUMBER(O39/H39),(O39/H39)/8760*1000000,IF(ISNUMBER(O39/G39),(O39/G39)/8760*1000000,""))</f>
        <v/>
      </c>
      <c r="Q39" s="399" t="str">
        <f>IF(ISNUMBER(O39/E39),O39/E39*G39,"")</f>
        <v/>
      </c>
      <c r="R39" s="520">
        <f t="shared" si="17"/>
        <v>0.57999999999999996</v>
      </c>
      <c r="S39" s="523">
        <f t="shared" ref="S39" si="18">J39+N39</f>
        <v>0</v>
      </c>
      <c r="T39" s="535">
        <f>1-S39-R39</f>
        <v>0.42000000000000004</v>
      </c>
      <c r="U39" s="413">
        <f>O39*3.6</f>
        <v>0</v>
      </c>
      <c r="V39" s="723">
        <f t="shared" ref="V39" si="19">S39*W39</f>
        <v>0</v>
      </c>
      <c r="W39" s="805">
        <f>O39/R39*3.6</f>
        <v>0</v>
      </c>
      <c r="Y39" s="96"/>
      <c r="Z39" s="96"/>
      <c r="AA39" s="96"/>
      <c r="AB39" s="96"/>
      <c r="AC39" s="96"/>
      <c r="AD39" s="96"/>
      <c r="AE39" s="96"/>
      <c r="AF39" s="96"/>
      <c r="AG39" s="96"/>
      <c r="AH39" s="96"/>
      <c r="AI39" s="96"/>
      <c r="AJ39" s="96"/>
      <c r="AK39" s="96"/>
      <c r="AL39" s="96"/>
      <c r="AM39" s="96"/>
      <c r="AN39" s="96"/>
      <c r="AO39" s="96"/>
      <c r="AP39" s="96"/>
      <c r="AQ39" s="96"/>
    </row>
    <row r="40" spans="1:43" ht="15" thickBot="1">
      <c r="A40" s="488"/>
      <c r="B40" s="807" t="s">
        <v>365</v>
      </c>
      <c r="C40" s="412"/>
      <c r="D40" s="763"/>
      <c r="E40" s="714"/>
      <c r="F40" s="714"/>
      <c r="G40" s="627" t="str">
        <f t="shared" si="0"/>
        <v/>
      </c>
      <c r="H40" s="628"/>
      <c r="I40" s="129">
        <v>0.42599999999999999</v>
      </c>
      <c r="J40" s="129">
        <v>0.432</v>
      </c>
      <c r="K40" s="629">
        <f>1-R40-S40</f>
        <v>0.14200000000000007</v>
      </c>
      <c r="L40" s="511"/>
      <c r="M40" s="545"/>
      <c r="N40" s="546"/>
      <c r="O40" s="620">
        <f>E40+L40</f>
        <v>0</v>
      </c>
      <c r="P40" s="620" t="str">
        <f>IF(ISNUMBER(O40/H40),(O40/H40)/8760*1000000,IF(ISNUMBER(O40/G40),(O40/G40)/8760*1000000,""))</f>
        <v/>
      </c>
      <c r="Q40" s="620" t="str">
        <f>IF(ISNUMBER(O40/E40),O40/E40*G40,"")</f>
        <v/>
      </c>
      <c r="R40" s="520">
        <f t="shared" si="17"/>
        <v>0.42599999999999999</v>
      </c>
      <c r="S40" s="521">
        <f t="shared" si="17"/>
        <v>0.432</v>
      </c>
      <c r="T40" s="534">
        <f>1-S40-R40</f>
        <v>0.14200000000000007</v>
      </c>
      <c r="U40" s="413">
        <f>O40*3.6</f>
        <v>0</v>
      </c>
      <c r="V40" s="723">
        <f t="shared" si="11"/>
        <v>0</v>
      </c>
      <c r="W40" s="805">
        <f>O40/R40*3.6</f>
        <v>0</v>
      </c>
      <c r="Y40" s="722" t="s">
        <v>736</v>
      </c>
      <c r="Z40" s="566"/>
      <c r="AA40" s="566"/>
      <c r="AB40" s="566"/>
      <c r="AC40" s="566"/>
      <c r="AD40" s="566"/>
      <c r="AE40" s="566"/>
      <c r="AF40" s="566"/>
      <c r="AG40" s="566"/>
      <c r="AH40" s="566"/>
      <c r="AI40" s="566"/>
      <c r="AJ40" s="566"/>
      <c r="AK40" s="566"/>
      <c r="AL40" s="566"/>
      <c r="AM40" s="566"/>
      <c r="AN40" s="566"/>
      <c r="AO40" s="566"/>
      <c r="AP40" s="566"/>
      <c r="AQ40" s="721"/>
    </row>
    <row r="41" spans="1:43" ht="15" thickBot="1">
      <c r="A41" s="488"/>
      <c r="B41" s="808" t="s">
        <v>297</v>
      </c>
      <c r="C41" s="412"/>
      <c r="D41" s="763"/>
      <c r="E41" s="621"/>
      <c r="F41" s="622"/>
      <c r="G41" s="627" t="str">
        <f t="shared" si="0"/>
        <v/>
      </c>
      <c r="H41" s="628"/>
      <c r="I41" s="129"/>
      <c r="J41" s="129"/>
      <c r="K41" s="629"/>
      <c r="L41" s="511"/>
      <c r="M41" s="545"/>
      <c r="N41" s="546"/>
      <c r="O41" s="803">
        <f>SUM(O42:O44)</f>
        <v>0</v>
      </c>
      <c r="P41" s="622"/>
      <c r="Q41" s="622"/>
      <c r="R41" s="526"/>
      <c r="S41" s="527"/>
      <c r="T41" s="538"/>
      <c r="U41" s="413"/>
      <c r="V41" s="723">
        <f t="shared" si="11"/>
        <v>0</v>
      </c>
      <c r="W41" s="805"/>
      <c r="Y41" s="561" t="s">
        <v>743</v>
      </c>
      <c r="Z41" s="96"/>
      <c r="AA41" s="138"/>
      <c r="AB41" s="141"/>
      <c r="AC41" s="138"/>
      <c r="AD41" s="138"/>
      <c r="AE41" s="96"/>
      <c r="AF41" s="141" t="s">
        <v>741</v>
      </c>
      <c r="AG41" s="138"/>
      <c r="AH41" s="138"/>
      <c r="AI41" s="138"/>
      <c r="AJ41" s="138"/>
      <c r="AK41" s="138"/>
      <c r="AL41" s="138"/>
      <c r="AM41" s="138"/>
      <c r="AN41" s="96"/>
      <c r="AO41" s="96"/>
      <c r="AP41" s="96"/>
      <c r="AQ41" s="540"/>
    </row>
    <row r="42" spans="1:43">
      <c r="A42" s="488"/>
      <c r="B42" s="397" t="s">
        <v>108</v>
      </c>
      <c r="C42" s="88"/>
      <c r="D42" s="400"/>
      <c r="E42" s="747"/>
      <c r="F42" s="477"/>
      <c r="G42" s="627" t="str">
        <f t="shared" si="0"/>
        <v/>
      </c>
      <c r="H42" s="628"/>
      <c r="I42" s="129">
        <v>0.16</v>
      </c>
      <c r="J42" s="129"/>
      <c r="K42" s="629">
        <f>1-R42-S42</f>
        <v>0.84</v>
      </c>
      <c r="L42" s="511"/>
      <c r="M42" s="545"/>
      <c r="N42" s="546"/>
      <c r="O42" s="618">
        <f>E42+L42</f>
        <v>0</v>
      </c>
      <c r="P42" s="618" t="str">
        <f>IF(ISNUMBER(O42/H42),(O42/H42)/8760*1000000,IF(ISNUMBER(O42/G42),(O42/G42)/8760*1000000,""))</f>
        <v/>
      </c>
      <c r="Q42" s="618" t="str">
        <f>IF(ISNUMBER(O42/E42),O42/E42*G42,"")</f>
        <v/>
      </c>
      <c r="R42" s="528">
        <f t="shared" ref="R42:S44" si="20">I42+M42</f>
        <v>0.16</v>
      </c>
      <c r="S42" s="529">
        <f t="shared" si="20"/>
        <v>0</v>
      </c>
      <c r="T42" s="533">
        <f>1-S42-R42</f>
        <v>0.84</v>
      </c>
      <c r="U42" s="809">
        <f>O42*3.6</f>
        <v>0</v>
      </c>
      <c r="V42" s="723">
        <f t="shared" si="11"/>
        <v>0</v>
      </c>
      <c r="W42" s="805"/>
      <c r="Y42" s="542"/>
      <c r="Z42" s="96"/>
      <c r="AA42" s="506" t="s">
        <v>665</v>
      </c>
      <c r="AB42" s="657" t="s">
        <v>737</v>
      </c>
      <c r="AC42" s="695" t="s">
        <v>667</v>
      </c>
      <c r="AD42" s="96" t="s">
        <v>55</v>
      </c>
      <c r="AE42" s="96"/>
      <c r="AF42" s="138" t="str">
        <f t="shared" ref="AF42:AM46" si="21">P76</f>
        <v>Industry</v>
      </c>
      <c r="AG42" s="138" t="str">
        <f t="shared" si="21"/>
        <v>Households</v>
      </c>
      <c r="AH42" s="138" t="str">
        <f t="shared" si="21"/>
        <v>Transport</v>
      </c>
      <c r="AI42" s="138" t="str">
        <f t="shared" si="21"/>
        <v>Agriculture</v>
      </c>
      <c r="AJ42" s="138" t="str">
        <f t="shared" si="21"/>
        <v>Buildings</v>
      </c>
      <c r="AK42" s="138" t="str">
        <f t="shared" si="21"/>
        <v>Other</v>
      </c>
      <c r="AL42" s="138" t="str">
        <f t="shared" si="21"/>
        <v>Energy</v>
      </c>
      <c r="AM42" s="138" t="str">
        <f t="shared" si="21"/>
        <v>Central</v>
      </c>
      <c r="AN42" s="96"/>
      <c r="AO42" s="96"/>
      <c r="AP42" s="96"/>
      <c r="AQ42" s="540"/>
    </row>
    <row r="43" spans="1:43">
      <c r="A43" s="488"/>
      <c r="B43" s="397" t="s">
        <v>109</v>
      </c>
      <c r="C43" s="88"/>
      <c r="D43" s="400"/>
      <c r="E43" s="509"/>
      <c r="F43" s="443"/>
      <c r="G43" s="627" t="str">
        <f t="shared" si="0"/>
        <v/>
      </c>
      <c r="H43" s="628"/>
      <c r="I43" s="129">
        <v>0.16</v>
      </c>
      <c r="J43" s="129"/>
      <c r="K43" s="629">
        <f>1-R43-S43</f>
        <v>0.84</v>
      </c>
      <c r="L43" s="511"/>
      <c r="M43" s="545"/>
      <c r="N43" s="546"/>
      <c r="O43" s="399">
        <f>E43+L43</f>
        <v>0</v>
      </c>
      <c r="P43" s="399" t="str">
        <f>IF(ISNUMBER(O43/H43),(O43/H43)/8760*1000000,IF(ISNUMBER(O43/G43),(O43/G43)/8760*1000000,""))</f>
        <v/>
      </c>
      <c r="Q43" s="399" t="str">
        <f>IF(ISNUMBER(O43/E43),O43/E43*G43,"")</f>
        <v/>
      </c>
      <c r="R43" s="522">
        <f t="shared" si="20"/>
        <v>0.16</v>
      </c>
      <c r="S43" s="523">
        <f t="shared" si="20"/>
        <v>0</v>
      </c>
      <c r="T43" s="535">
        <f>1-S43-R43</f>
        <v>0.84</v>
      </c>
      <c r="U43" s="804">
        <f>O43*3.6</f>
        <v>0</v>
      </c>
      <c r="V43" s="723">
        <f t="shared" si="11"/>
        <v>0</v>
      </c>
      <c r="W43" s="805"/>
      <c r="Y43" s="542" t="s">
        <v>51</v>
      </c>
      <c r="Z43" s="96"/>
      <c r="AA43" s="399">
        <f t="shared" ref="AA43:AA48" si="22">AC24</f>
        <v>0</v>
      </c>
      <c r="AB43" s="723"/>
      <c r="AC43" s="399">
        <f>SUM(P77:W77)</f>
        <v>0</v>
      </c>
      <c r="AD43" s="399">
        <f t="shared" ref="AD43:AD49" si="23">SUM(AA43:AC43)</f>
        <v>0</v>
      </c>
      <c r="AE43" s="96"/>
      <c r="AF43" s="399" t="str">
        <f t="shared" si="21"/>
        <v/>
      </c>
      <c r="AG43" s="399" t="str">
        <f t="shared" si="21"/>
        <v/>
      </c>
      <c r="AH43" s="399" t="str">
        <f t="shared" si="21"/>
        <v/>
      </c>
      <c r="AI43" s="399" t="str">
        <f t="shared" si="21"/>
        <v/>
      </c>
      <c r="AJ43" s="399" t="str">
        <f t="shared" si="21"/>
        <v/>
      </c>
      <c r="AK43" s="399" t="str">
        <f t="shared" si="21"/>
        <v/>
      </c>
      <c r="AL43" s="399" t="str">
        <f t="shared" si="21"/>
        <v/>
      </c>
      <c r="AM43" s="399" t="str">
        <f t="shared" si="21"/>
        <v/>
      </c>
      <c r="AN43" s="96"/>
      <c r="AO43" s="96"/>
      <c r="AP43" s="96"/>
      <c r="AQ43" s="540"/>
    </row>
    <row r="44" spans="1:43" ht="15" thickBot="1">
      <c r="A44" s="488"/>
      <c r="B44" s="397" t="s">
        <v>110</v>
      </c>
      <c r="C44" s="88"/>
      <c r="D44" s="400"/>
      <c r="E44" s="757"/>
      <c r="F44" s="748"/>
      <c r="G44" s="627" t="str">
        <f t="shared" si="0"/>
        <v/>
      </c>
      <c r="H44" s="628"/>
      <c r="I44" s="129">
        <v>0.35</v>
      </c>
      <c r="J44" s="129"/>
      <c r="K44" s="629">
        <f>1-R44-S44</f>
        <v>0.65</v>
      </c>
      <c r="L44" s="511"/>
      <c r="M44" s="545"/>
      <c r="N44" s="546"/>
      <c r="O44" s="620">
        <f>E44+L44</f>
        <v>0</v>
      </c>
      <c r="P44" s="620" t="str">
        <f>IF(ISNUMBER(O44/H44),(O44/H44)/8760*1000000,IF(ISNUMBER(O44/G44),(O44/G44)/8760*1000000,""))</f>
        <v/>
      </c>
      <c r="Q44" s="620" t="str">
        <f>IF(ISNUMBER(O44/E44),O44/E44*G44,"")</f>
        <v/>
      </c>
      <c r="R44" s="520">
        <f t="shared" si="20"/>
        <v>0.35</v>
      </c>
      <c r="S44" s="521">
        <f t="shared" si="20"/>
        <v>0</v>
      </c>
      <c r="T44" s="534">
        <f>1-S44-R44</f>
        <v>0.65</v>
      </c>
      <c r="U44" s="413">
        <f>O44*3.6</f>
        <v>0</v>
      </c>
      <c r="V44" s="723">
        <f t="shared" si="11"/>
        <v>0</v>
      </c>
      <c r="W44" s="805"/>
      <c r="Y44" s="542" t="s">
        <v>90</v>
      </c>
      <c r="Z44" s="96"/>
      <c r="AA44" s="399">
        <f t="shared" si="22"/>
        <v>0</v>
      </c>
      <c r="AB44" s="723"/>
      <c r="AC44" s="399">
        <f>SUM(P78:W78)</f>
        <v>0</v>
      </c>
      <c r="AD44" s="399">
        <f t="shared" si="23"/>
        <v>0</v>
      </c>
      <c r="AE44" s="96"/>
      <c r="AF44" s="399" t="str">
        <f t="shared" si="21"/>
        <v/>
      </c>
      <c r="AG44" s="399" t="str">
        <f t="shared" si="21"/>
        <v/>
      </c>
      <c r="AH44" s="399" t="str">
        <f t="shared" si="21"/>
        <v/>
      </c>
      <c r="AI44" s="399" t="str">
        <f t="shared" si="21"/>
        <v/>
      </c>
      <c r="AJ44" s="399" t="str">
        <f t="shared" si="21"/>
        <v/>
      </c>
      <c r="AK44" s="399" t="str">
        <f t="shared" si="21"/>
        <v/>
      </c>
      <c r="AL44" s="399" t="str">
        <f t="shared" si="21"/>
        <v/>
      </c>
      <c r="AM44" s="724" t="str">
        <f t="shared" si="21"/>
        <v/>
      </c>
      <c r="AN44" s="96"/>
      <c r="AO44" s="96"/>
      <c r="AP44" s="96"/>
      <c r="AQ44" s="540"/>
    </row>
    <row r="45" spans="1:43" ht="15" thickBot="1">
      <c r="A45" s="488"/>
      <c r="B45" s="810" t="s">
        <v>298</v>
      </c>
      <c r="C45" s="479"/>
      <c r="D45" s="764"/>
      <c r="E45" s="621"/>
      <c r="F45" s="622"/>
      <c r="G45" s="627" t="str">
        <f t="shared" si="0"/>
        <v/>
      </c>
      <c r="H45" s="628"/>
      <c r="I45" s="129"/>
      <c r="J45" s="129"/>
      <c r="K45" s="629"/>
      <c r="L45" s="511"/>
      <c r="M45" s="545"/>
      <c r="N45" s="546"/>
      <c r="O45" s="624"/>
      <c r="P45" s="623"/>
      <c r="Q45" s="623"/>
      <c r="R45" s="518"/>
      <c r="S45" s="519"/>
      <c r="T45" s="517"/>
      <c r="U45" s="413"/>
      <c r="V45" s="723">
        <f t="shared" si="11"/>
        <v>0</v>
      </c>
      <c r="W45" s="805"/>
      <c r="Y45" s="542" t="s">
        <v>101</v>
      </c>
      <c r="Z45" s="96"/>
      <c r="AA45" s="399">
        <f t="shared" si="22"/>
        <v>0</v>
      </c>
      <c r="AB45" s="723"/>
      <c r="AC45" s="399">
        <f>SUM(P79:W79)</f>
        <v>0</v>
      </c>
      <c r="AD45" s="399">
        <f t="shared" si="23"/>
        <v>0</v>
      </c>
      <c r="AE45" s="96"/>
      <c r="AF45" s="399" t="str">
        <f t="shared" si="21"/>
        <v/>
      </c>
      <c r="AG45" s="399" t="str">
        <f t="shared" si="21"/>
        <v/>
      </c>
      <c r="AH45" s="399" t="str">
        <f t="shared" si="21"/>
        <v/>
      </c>
      <c r="AI45" s="399" t="str">
        <f t="shared" si="21"/>
        <v/>
      </c>
      <c r="AJ45" s="399" t="str">
        <f t="shared" si="21"/>
        <v/>
      </c>
      <c r="AK45" s="399" t="str">
        <f t="shared" si="21"/>
        <v/>
      </c>
      <c r="AL45" s="399" t="str">
        <f t="shared" si="21"/>
        <v/>
      </c>
      <c r="AM45" s="399" t="str">
        <f t="shared" si="21"/>
        <v/>
      </c>
      <c r="AN45" s="96"/>
      <c r="AO45" s="96"/>
      <c r="AP45" s="96"/>
      <c r="AQ45" s="540"/>
    </row>
    <row r="46" spans="1:43" ht="15" thickBot="1">
      <c r="A46" s="488"/>
      <c r="B46" s="811" t="s">
        <v>637</v>
      </c>
      <c r="C46" s="412"/>
      <c r="D46" s="763"/>
      <c r="E46" s="621"/>
      <c r="F46" s="622"/>
      <c r="G46" s="627" t="str">
        <f t="shared" si="0"/>
        <v/>
      </c>
      <c r="H46" s="628"/>
      <c r="I46" s="129"/>
      <c r="J46" s="129"/>
      <c r="K46" s="629"/>
      <c r="L46" s="511"/>
      <c r="M46" s="545"/>
      <c r="N46" s="546"/>
      <c r="O46" s="624"/>
      <c r="P46" s="624"/>
      <c r="Q46" s="624"/>
      <c r="R46" s="524"/>
      <c r="S46" s="525"/>
      <c r="T46" s="536"/>
      <c r="U46" s="413"/>
      <c r="V46" s="723">
        <f t="shared" si="11"/>
        <v>0</v>
      </c>
      <c r="W46" s="805"/>
      <c r="Y46" s="542" t="s">
        <v>50</v>
      </c>
      <c r="Z46" s="96"/>
      <c r="AA46" s="399">
        <f t="shared" si="22"/>
        <v>0</v>
      </c>
      <c r="AB46" s="723"/>
      <c r="AC46" s="399">
        <f>SUM(P80:W80)</f>
        <v>0</v>
      </c>
      <c r="AD46" s="399">
        <f t="shared" si="23"/>
        <v>0</v>
      </c>
      <c r="AE46" s="96"/>
      <c r="AF46" s="724" t="str">
        <f t="shared" si="21"/>
        <v/>
      </c>
      <c r="AG46" s="399" t="str">
        <f t="shared" si="21"/>
        <v/>
      </c>
      <c r="AH46" s="399" t="str">
        <f t="shared" si="21"/>
        <v/>
      </c>
      <c r="AI46" s="399" t="str">
        <f t="shared" si="21"/>
        <v/>
      </c>
      <c r="AJ46" s="724" t="str">
        <f t="shared" si="21"/>
        <v/>
      </c>
      <c r="AK46" s="399" t="str">
        <f t="shared" si="21"/>
        <v/>
      </c>
      <c r="AL46" s="399" t="str">
        <f t="shared" si="21"/>
        <v/>
      </c>
      <c r="AM46" s="724" t="str">
        <f t="shared" si="21"/>
        <v/>
      </c>
      <c r="AN46" s="96"/>
      <c r="AO46" s="96"/>
      <c r="AP46" s="96"/>
      <c r="AQ46" s="540"/>
    </row>
    <row r="47" spans="1:43">
      <c r="A47" s="488"/>
      <c r="B47" s="397" t="s">
        <v>111</v>
      </c>
      <c r="C47" s="88"/>
      <c r="D47" s="400"/>
      <c r="E47" s="630"/>
      <c r="F47" s="477"/>
      <c r="G47" s="627" t="str">
        <f t="shared" si="0"/>
        <v/>
      </c>
      <c r="H47" s="628"/>
      <c r="I47" s="129">
        <v>0.98</v>
      </c>
      <c r="J47" s="129"/>
      <c r="K47" s="629">
        <f>1-R47-S47</f>
        <v>2.0000000000000018E-2</v>
      </c>
      <c r="L47" s="511"/>
      <c r="M47" s="545"/>
      <c r="N47" s="546"/>
      <c r="O47" s="618">
        <f t="shared" ref="O47:O53" si="24">E47+L47</f>
        <v>0</v>
      </c>
      <c r="P47" s="618" t="str">
        <f>IF(ISNUMBER(O47/H47),(O47/H47)/8760*1000000,IF(ISNUMBER(O47/G47),(O47/G47)/8760*1000000,""))</f>
        <v/>
      </c>
      <c r="Q47" s="618" t="str">
        <f>IF(ISNUMBER(O47/E47),O47/E47*G47,"")</f>
        <v/>
      </c>
      <c r="R47" s="528">
        <f>I47+M47</f>
        <v>0.98</v>
      </c>
      <c r="S47" s="529">
        <f>J47+N47</f>
        <v>0</v>
      </c>
      <c r="T47" s="533">
        <f>1-S47-R47</f>
        <v>2.0000000000000018E-2</v>
      </c>
      <c r="U47" s="804">
        <f t="shared" ref="U47:U53" si="25">O47*3.6</f>
        <v>0</v>
      </c>
      <c r="V47" s="723">
        <f t="shared" si="11"/>
        <v>0</v>
      </c>
      <c r="W47" s="805"/>
      <c r="Y47" s="561" t="s">
        <v>53</v>
      </c>
      <c r="Z47" s="96"/>
      <c r="AA47" s="399">
        <f t="shared" si="22"/>
        <v>0</v>
      </c>
      <c r="AB47" s="723">
        <f>V30</f>
        <v>0</v>
      </c>
      <c r="AC47" s="399"/>
      <c r="AD47" s="399">
        <f t="shared" si="23"/>
        <v>0</v>
      </c>
      <c r="AE47" s="96"/>
      <c r="AF47" s="96"/>
      <c r="AG47" s="96"/>
      <c r="AH47" s="96"/>
      <c r="AI47" s="96"/>
      <c r="AJ47" s="96"/>
      <c r="AK47" s="96"/>
      <c r="AL47" s="96"/>
      <c r="AM47" s="96"/>
      <c r="AN47" s="96"/>
      <c r="AO47" s="96"/>
      <c r="AP47" s="96"/>
      <c r="AQ47" s="540"/>
    </row>
    <row r="48" spans="1:43">
      <c r="A48" s="488"/>
      <c r="B48" s="460" t="s">
        <v>633</v>
      </c>
      <c r="C48" s="88"/>
      <c r="D48" s="400"/>
      <c r="E48" s="509"/>
      <c r="F48" s="443"/>
      <c r="G48" s="627" t="str">
        <f t="shared" si="0"/>
        <v/>
      </c>
      <c r="H48" s="628"/>
      <c r="I48" s="129">
        <v>0.95</v>
      </c>
      <c r="J48" s="129"/>
      <c r="K48" s="629">
        <f>1-R48-S48</f>
        <v>5.0000000000000044E-2</v>
      </c>
      <c r="L48" s="511"/>
      <c r="M48" s="545"/>
      <c r="N48" s="546"/>
      <c r="O48" s="399">
        <f t="shared" si="24"/>
        <v>0</v>
      </c>
      <c r="P48" s="399" t="str">
        <f>IF(ISNUMBER(O48/H48),(O48/H48)/8760*1000000,IF(ISNUMBER(O48/G48),(O48/G48)/8760*1000000,""))</f>
        <v/>
      </c>
      <c r="Q48" s="399" t="str">
        <f>IF(ISNUMBER(O48/E48),O48/E48*G48,"")</f>
        <v/>
      </c>
      <c r="R48" s="522">
        <f>I48+M48</f>
        <v>0.95</v>
      </c>
      <c r="S48" s="523">
        <f>J48+N48</f>
        <v>0</v>
      </c>
      <c r="T48" s="535">
        <f>1-S48-R48</f>
        <v>5.0000000000000044E-2</v>
      </c>
      <c r="U48" s="804">
        <f t="shared" si="25"/>
        <v>0</v>
      </c>
      <c r="V48" s="723">
        <f t="shared" si="11"/>
        <v>0</v>
      </c>
      <c r="W48" s="805"/>
      <c r="Y48" s="542" t="s">
        <v>52</v>
      </c>
      <c r="Z48" s="96"/>
      <c r="AA48" s="399">
        <f t="shared" si="22"/>
        <v>0</v>
      </c>
      <c r="AB48" s="723"/>
      <c r="AC48" s="399">
        <f>SUM(P81:W81)</f>
        <v>0</v>
      </c>
      <c r="AD48" s="399">
        <f t="shared" si="23"/>
        <v>0</v>
      </c>
      <c r="AE48" s="96"/>
      <c r="AF48" s="724" t="str">
        <f t="shared" ref="AF48:AM48" si="26">P81</f>
        <v/>
      </c>
      <c r="AG48" s="399" t="str">
        <f t="shared" si="26"/>
        <v/>
      </c>
      <c r="AH48" s="399" t="str">
        <f t="shared" si="26"/>
        <v/>
      </c>
      <c r="AI48" s="399" t="str">
        <f t="shared" si="26"/>
        <v/>
      </c>
      <c r="AJ48" s="724" t="str">
        <f t="shared" si="26"/>
        <v/>
      </c>
      <c r="AK48" s="399" t="str">
        <f t="shared" si="26"/>
        <v/>
      </c>
      <c r="AL48" s="399" t="str">
        <f t="shared" si="26"/>
        <v/>
      </c>
      <c r="AM48" s="399" t="str">
        <f t="shared" si="26"/>
        <v/>
      </c>
      <c r="AN48" s="96"/>
      <c r="AO48" s="96"/>
      <c r="AP48" s="96"/>
      <c r="AQ48" s="540"/>
    </row>
    <row r="49" spans="1:44" ht="15" thickBot="1">
      <c r="A49" s="488"/>
      <c r="B49" s="812" t="s">
        <v>634</v>
      </c>
      <c r="C49" s="412"/>
      <c r="D49" s="400" t="s">
        <v>294</v>
      </c>
      <c r="E49" s="510"/>
      <c r="F49" s="749"/>
      <c r="G49" s="627" t="str">
        <f t="shared" si="0"/>
        <v/>
      </c>
      <c r="H49" s="628"/>
      <c r="I49" s="491"/>
      <c r="J49" s="129"/>
      <c r="K49" s="629">
        <f>1-R49-S49</f>
        <v>1</v>
      </c>
      <c r="L49" s="511"/>
      <c r="M49" s="545"/>
      <c r="N49" s="546"/>
      <c r="O49" s="399">
        <f t="shared" si="24"/>
        <v>0</v>
      </c>
      <c r="P49" s="399" t="str">
        <f>IF(ISNUMBER(O49/H49),(O49/H49)/8760*1000000,IF(ISNUMBER(O49/G49),(O49/G49)/8760*1000000,""))</f>
        <v/>
      </c>
      <c r="Q49" s="399" t="str">
        <f>IF(ISNUMBER(O49/E49),O49/E49*G49,"")</f>
        <v/>
      </c>
      <c r="R49" s="530"/>
      <c r="S49" s="523"/>
      <c r="T49" s="535"/>
      <c r="U49" s="809">
        <f t="shared" si="25"/>
        <v>0</v>
      </c>
      <c r="V49" s="723">
        <f t="shared" si="11"/>
        <v>0</v>
      </c>
      <c r="W49" s="805"/>
      <c r="X49" s="676"/>
      <c r="Y49" s="725" t="s">
        <v>397</v>
      </c>
      <c r="Z49" s="514"/>
      <c r="AA49" s="399">
        <f>AC33</f>
        <v>0</v>
      </c>
      <c r="AB49" s="723"/>
      <c r="AC49" s="399"/>
      <c r="AD49" s="399">
        <f t="shared" si="23"/>
        <v>0</v>
      </c>
      <c r="AE49" s="96"/>
      <c r="AF49" s="96"/>
      <c r="AG49" s="96"/>
      <c r="AH49" s="96"/>
      <c r="AI49" s="96"/>
      <c r="AJ49" s="96"/>
      <c r="AK49" s="96"/>
      <c r="AL49" s="96"/>
      <c r="AM49" s="96"/>
      <c r="AN49" s="96"/>
      <c r="AO49" s="96"/>
      <c r="AP49" s="96"/>
      <c r="AQ49" s="540"/>
    </row>
    <row r="50" spans="1:44" ht="15" thickBot="1">
      <c r="A50" s="488"/>
      <c r="B50" s="813" t="s">
        <v>636</v>
      </c>
      <c r="C50" s="412"/>
      <c r="D50" s="763"/>
      <c r="E50" s="751"/>
      <c r="F50" s="752"/>
      <c r="G50" s="627" t="str">
        <f t="shared" si="0"/>
        <v/>
      </c>
      <c r="H50" s="628"/>
      <c r="I50" s="129"/>
      <c r="J50" s="129"/>
      <c r="K50" s="629"/>
      <c r="L50" s="511"/>
      <c r="M50" s="545"/>
      <c r="N50" s="546"/>
      <c r="O50" s="399">
        <f t="shared" si="24"/>
        <v>0</v>
      </c>
      <c r="P50" s="620"/>
      <c r="Q50" s="620"/>
      <c r="R50" s="520"/>
      <c r="S50" s="521"/>
      <c r="T50" s="534"/>
      <c r="U50" s="809">
        <f t="shared" si="25"/>
        <v>0</v>
      </c>
      <c r="V50" s="723">
        <f t="shared" si="11"/>
        <v>0</v>
      </c>
      <c r="W50" s="805"/>
      <c r="Y50" s="542" t="s">
        <v>55</v>
      </c>
      <c r="Z50" s="96"/>
      <c r="AA50" s="715">
        <f>SUM(AA43:AA49)</f>
        <v>0</v>
      </c>
      <c r="AB50" s="726">
        <f>SUM(AB43:AB49)</f>
        <v>0</v>
      </c>
      <c r="AC50" s="715">
        <f>SUM(AC43:AC49)</f>
        <v>0</v>
      </c>
      <c r="AD50" s="715">
        <f>SUM(AD43:AD49)</f>
        <v>0</v>
      </c>
      <c r="AE50" s="96"/>
      <c r="AF50" s="399">
        <f t="shared" ref="AF50:AM50" si="27">P82</f>
        <v>0</v>
      </c>
      <c r="AG50" s="399">
        <f t="shared" si="27"/>
        <v>0</v>
      </c>
      <c r="AH50" s="399">
        <f t="shared" si="27"/>
        <v>0</v>
      </c>
      <c r="AI50" s="399">
        <f t="shared" si="27"/>
        <v>0</v>
      </c>
      <c r="AJ50" s="399">
        <f t="shared" si="27"/>
        <v>0</v>
      </c>
      <c r="AK50" s="399">
        <f t="shared" si="27"/>
        <v>0</v>
      </c>
      <c r="AL50" s="399">
        <f t="shared" si="27"/>
        <v>0</v>
      </c>
      <c r="AM50" s="399">
        <f t="shared" si="27"/>
        <v>0</v>
      </c>
      <c r="AN50" s="96"/>
      <c r="AO50" s="96"/>
      <c r="AP50" s="96"/>
      <c r="AQ50" s="540"/>
    </row>
    <row r="51" spans="1:44" ht="15" thickBot="1">
      <c r="A51" s="488"/>
      <c r="B51" s="808" t="s">
        <v>113</v>
      </c>
      <c r="C51" s="412"/>
      <c r="D51" s="763"/>
      <c r="E51" s="758"/>
      <c r="F51" s="750"/>
      <c r="G51" s="627" t="str">
        <f t="shared" si="0"/>
        <v/>
      </c>
      <c r="H51" s="628"/>
      <c r="I51" s="129">
        <v>0.25</v>
      </c>
      <c r="J51" s="129"/>
      <c r="K51" s="629">
        <f>1-R51-S51</f>
        <v>0.75</v>
      </c>
      <c r="L51" s="511"/>
      <c r="M51" s="545"/>
      <c r="N51" s="546"/>
      <c r="O51" s="621">
        <f t="shared" si="24"/>
        <v>0</v>
      </c>
      <c r="P51" s="622" t="str">
        <f>IF(ISNUMBER(O51/H51),(O51/H51)/8760*1000000,IF(ISNUMBER(O51/G51),(O51/G51)/8760*1000000,""))</f>
        <v/>
      </c>
      <c r="Q51" s="622" t="str">
        <f>IF(ISNUMBER(O51/E51),O51/E51*G51,"")</f>
        <v/>
      </c>
      <c r="R51" s="526">
        <f>I51+M51</f>
        <v>0.25</v>
      </c>
      <c r="S51" s="527">
        <f>J51+N51</f>
        <v>0</v>
      </c>
      <c r="T51" s="538">
        <f>1-S51-R51</f>
        <v>0.75</v>
      </c>
      <c r="U51" s="413">
        <f t="shared" si="25"/>
        <v>0</v>
      </c>
      <c r="V51" s="723">
        <f t="shared" si="11"/>
        <v>0</v>
      </c>
      <c r="W51" s="805"/>
      <c r="Y51" s="727" t="s">
        <v>409</v>
      </c>
      <c r="Z51" s="559"/>
      <c r="AA51" s="568">
        <f>AC34</f>
        <v>0</v>
      </c>
      <c r="AB51" s="658" t="e">
        <f>V54</f>
        <v>#VALUE!</v>
      </c>
      <c r="AC51" s="568">
        <f>E82</f>
        <v>0</v>
      </c>
      <c r="AD51" s="569"/>
      <c r="AE51" s="559"/>
      <c r="AF51" s="568">
        <f t="shared" ref="AF51:AM51" si="28">F82</f>
        <v>0</v>
      </c>
      <c r="AG51" s="568">
        <f t="shared" si="28"/>
        <v>0</v>
      </c>
      <c r="AH51" s="568">
        <f t="shared" si="28"/>
        <v>0</v>
      </c>
      <c r="AI51" s="568">
        <f t="shared" si="28"/>
        <v>0</v>
      </c>
      <c r="AJ51" s="568">
        <f t="shared" si="28"/>
        <v>0</v>
      </c>
      <c r="AK51" s="568">
        <f t="shared" si="28"/>
        <v>0</v>
      </c>
      <c r="AL51" s="568">
        <f t="shared" si="28"/>
        <v>0</v>
      </c>
      <c r="AM51" s="568">
        <f t="shared" si="28"/>
        <v>0</v>
      </c>
      <c r="AN51" s="96"/>
      <c r="AO51" s="96"/>
      <c r="AP51" s="96"/>
      <c r="AQ51" s="540"/>
    </row>
    <row r="52" spans="1:44" ht="15" thickBot="1">
      <c r="A52" s="488"/>
      <c r="B52" s="808" t="s">
        <v>114</v>
      </c>
      <c r="C52" s="412"/>
      <c r="D52" s="763"/>
      <c r="E52" s="759"/>
      <c r="F52" s="734"/>
      <c r="G52" s="627" t="str">
        <f t="shared" si="0"/>
        <v/>
      </c>
      <c r="H52" s="628"/>
      <c r="I52" s="129">
        <v>0.5</v>
      </c>
      <c r="J52" s="129"/>
      <c r="K52" s="629">
        <f>1-R52-S52</f>
        <v>0.5</v>
      </c>
      <c r="L52" s="511"/>
      <c r="M52" s="545"/>
      <c r="N52" s="546"/>
      <c r="O52" s="621">
        <f t="shared" si="24"/>
        <v>0</v>
      </c>
      <c r="P52" s="622" t="str">
        <f>IF(ISNUMBER(O52/H52),(O52/H52)/8760*1000000,IF(ISNUMBER(O52/G52),(O52/G52)/8760*1000000,""))</f>
        <v/>
      </c>
      <c r="Q52" s="622" t="str">
        <f>IF(ISNUMBER(O52/E52),O52/E52*G52,"")</f>
        <v/>
      </c>
      <c r="R52" s="526">
        <f>I52+M52</f>
        <v>0.5</v>
      </c>
      <c r="S52" s="527">
        <f>J52+N52</f>
        <v>0</v>
      </c>
      <c r="T52" s="538">
        <f>1-S52-R52</f>
        <v>0.5</v>
      </c>
      <c r="U52" s="413">
        <f t="shared" si="25"/>
        <v>0</v>
      </c>
      <c r="V52" s="723">
        <f t="shared" si="11"/>
        <v>0</v>
      </c>
      <c r="W52" s="805"/>
      <c r="Y52" s="561" t="s">
        <v>666</v>
      </c>
      <c r="Z52" s="96"/>
      <c r="AA52" s="698">
        <f>AA50</f>
        <v>0</v>
      </c>
      <c r="AB52" s="728">
        <f>AB50</f>
        <v>0</v>
      </c>
      <c r="AC52" s="698"/>
      <c r="AD52" s="715">
        <f>SUM(AA52:AC52)</f>
        <v>0</v>
      </c>
      <c r="AE52" s="96"/>
      <c r="AF52" s="96"/>
      <c r="AG52" s="96"/>
      <c r="AH52" s="96"/>
      <c r="AI52" s="96"/>
      <c r="AJ52" s="138"/>
      <c r="AK52" s="138"/>
      <c r="AL52" s="138"/>
      <c r="AM52" s="138"/>
      <c r="AN52" s="141" t="s">
        <v>668</v>
      </c>
      <c r="AO52" s="543">
        <f>-AA14-AA31</f>
        <v>0</v>
      </c>
      <c r="AP52" s="141" t="s">
        <v>669</v>
      </c>
      <c r="AQ52" s="729">
        <f>AO52-AD52</f>
        <v>0</v>
      </c>
    </row>
    <row r="53" spans="1:44" ht="15" thickBot="1">
      <c r="A53" s="488"/>
      <c r="B53" s="814" t="s">
        <v>47</v>
      </c>
      <c r="C53" s="415"/>
      <c r="D53" s="765"/>
      <c r="E53" s="766"/>
      <c r="F53" s="767"/>
      <c r="G53" s="631" t="str">
        <f t="shared" si="0"/>
        <v/>
      </c>
      <c r="H53" s="632"/>
      <c r="I53" s="633"/>
      <c r="J53" s="633"/>
      <c r="K53" s="634">
        <f>1-R53-S53</f>
        <v>1</v>
      </c>
      <c r="L53" s="513"/>
      <c r="M53" s="547"/>
      <c r="N53" s="548"/>
      <c r="O53" s="815">
        <f t="shared" si="24"/>
        <v>0</v>
      </c>
      <c r="P53" s="815" t="str">
        <f>IF(ISNUMBER(O53/H53),(O53/H53)/8760*1000000,IF(ISNUMBER(O53/G53),(O53/G53)/8760*1000000,""))</f>
        <v/>
      </c>
      <c r="Q53" s="815" t="str">
        <f>IF(ISNUMBER(O53/E53),O53/E53*G53,"")</f>
        <v/>
      </c>
      <c r="R53" s="531"/>
      <c r="S53" s="532"/>
      <c r="T53" s="539"/>
      <c r="U53" s="816">
        <f t="shared" si="25"/>
        <v>0</v>
      </c>
      <c r="V53" s="817"/>
      <c r="W53" s="818"/>
      <c r="Y53" s="561" t="s">
        <v>670</v>
      </c>
      <c r="Z53" s="138"/>
      <c r="AA53" s="399">
        <f>AA50-AA52</f>
        <v>0</v>
      </c>
      <c r="AB53" s="723">
        <f>AB50-AB52</f>
        <v>0</v>
      </c>
      <c r="AC53" s="399">
        <f>AC50-AC52</f>
        <v>0</v>
      </c>
      <c r="AD53" s="399">
        <f>AD50-AD52</f>
        <v>0</v>
      </c>
      <c r="AE53" s="138"/>
      <c r="AF53" s="138"/>
      <c r="AG53" s="138"/>
      <c r="AH53" s="138"/>
      <c r="AI53" s="138"/>
      <c r="AJ53" s="138"/>
      <c r="AK53" s="138"/>
      <c r="AL53" s="138"/>
      <c r="AM53" s="96"/>
      <c r="AN53" s="96"/>
      <c r="AO53" s="96"/>
      <c r="AP53" s="96"/>
      <c r="AQ53" s="540"/>
      <c r="AR53" s="96"/>
    </row>
    <row r="54" spans="1:44">
      <c r="B54" s="88"/>
      <c r="C54" s="88"/>
      <c r="D54" s="88"/>
      <c r="E54" s="423">
        <f>SUM(E9:E15,E17:E18,E20:E21,E23:E26,E28:E30,E33:E35,E37:E40,E42:E44,E47:E49,E51:E53)+E64</f>
        <v>0</v>
      </c>
      <c r="F54" s="88"/>
      <c r="G54" s="82"/>
      <c r="H54" s="82"/>
      <c r="I54" s="82"/>
      <c r="J54" s="82"/>
      <c r="K54" s="82"/>
      <c r="L54" s="68">
        <f>SUM(L7:L53)</f>
        <v>0</v>
      </c>
      <c r="O54" s="428">
        <f>SUM(O9:O15,O17:O18,O20:O21,O23:O26,O28:O30,O33:O35,O37:O40,O42:O44,O47:O49,O51:O53)</f>
        <v>0</v>
      </c>
      <c r="P54" s="492"/>
      <c r="Q54" s="503"/>
      <c r="U54" s="428">
        <f>SUM(U9:U15,U17:U18,U20:U21,U23:U26,U28:U30,U33:U35,U37:U40,U42:U44,U47:U49,U51:U53)</f>
        <v>0</v>
      </c>
      <c r="V54" s="544" t="e">
        <f>SUM(V9:V53)</f>
        <v>#VALUE!</v>
      </c>
      <c r="W54" s="544">
        <f>SUM(W9:W53)</f>
        <v>0</v>
      </c>
      <c r="Y54" s="561" t="s">
        <v>744</v>
      </c>
      <c r="Z54" s="138"/>
      <c r="AA54" s="138"/>
      <c r="AB54" s="138"/>
      <c r="AC54" s="138"/>
      <c r="AD54" s="543">
        <f>SUM(AF54:AL54)</f>
        <v>0</v>
      </c>
      <c r="AE54" s="138"/>
      <c r="AF54" s="730">
        <f>'Final Demand'!C14</f>
        <v>0</v>
      </c>
      <c r="AG54" s="730">
        <f>'Final Demand'!D14</f>
        <v>0</v>
      </c>
      <c r="AH54" s="730">
        <f>'Final Demand'!E14</f>
        <v>0</v>
      </c>
      <c r="AI54" s="730">
        <f>'Final Demand'!F14</f>
        <v>0</v>
      </c>
      <c r="AJ54" s="730">
        <f>'Final Demand'!G14</f>
        <v>0</v>
      </c>
      <c r="AK54" s="730">
        <f>'Final Demand'!H14</f>
        <v>0</v>
      </c>
      <c r="AL54" s="730">
        <f>'Final Demand'!F49</f>
        <v>0</v>
      </c>
      <c r="AM54" s="96"/>
      <c r="AN54" s="96"/>
      <c r="AO54" s="96"/>
      <c r="AP54" s="96"/>
      <c r="AQ54" s="540"/>
      <c r="AR54" s="96"/>
    </row>
    <row r="55" spans="1:44" ht="15" thickBot="1">
      <c r="A55" s="488"/>
      <c r="E55" s="488"/>
      <c r="F55" s="434"/>
      <c r="R55" s="555"/>
      <c r="X55" s="507"/>
      <c r="Y55" s="576" t="s">
        <v>745</v>
      </c>
      <c r="Z55" s="565"/>
      <c r="AA55" s="565"/>
      <c r="AB55" s="565"/>
      <c r="AC55" s="565"/>
      <c r="AD55" s="731" t="s">
        <v>207</v>
      </c>
      <c r="AE55" s="514"/>
      <c r="AF55" s="732">
        <f t="shared" ref="AF55:AM55" si="29">AF50-AF54</f>
        <v>0</v>
      </c>
      <c r="AG55" s="732">
        <f t="shared" si="29"/>
        <v>0</v>
      </c>
      <c r="AH55" s="732">
        <f t="shared" si="29"/>
        <v>0</v>
      </c>
      <c r="AI55" s="732">
        <f t="shared" si="29"/>
        <v>0</v>
      </c>
      <c r="AJ55" s="732">
        <f t="shared" si="29"/>
        <v>0</v>
      </c>
      <c r="AK55" s="732">
        <f t="shared" si="29"/>
        <v>0</v>
      </c>
      <c r="AL55" s="732">
        <f t="shared" si="29"/>
        <v>0</v>
      </c>
      <c r="AM55" s="732">
        <f t="shared" si="29"/>
        <v>0</v>
      </c>
      <c r="AN55" s="514"/>
      <c r="AO55" s="514"/>
      <c r="AP55" s="514"/>
      <c r="AQ55" s="541"/>
    </row>
    <row r="56" spans="1:44" ht="15" thickBot="1">
      <c r="A56" s="488"/>
      <c r="E56" s="488"/>
      <c r="F56" s="434"/>
      <c r="S56" s="555"/>
      <c r="Y56" s="507"/>
      <c r="Z56" s="507"/>
      <c r="AA56" s="507"/>
      <c r="AB56" s="507"/>
      <c r="AC56" s="507"/>
      <c r="AD56" s="507"/>
      <c r="AE56" s="507"/>
      <c r="AL56" s="666"/>
    </row>
    <row r="57" spans="1:44">
      <c r="B57" s="819" t="s">
        <v>307</v>
      </c>
      <c r="C57" s="395"/>
      <c r="D57" s="395"/>
      <c r="E57" s="395" t="s">
        <v>312</v>
      </c>
      <c r="F57" s="395"/>
      <c r="G57" s="395"/>
      <c r="H57" s="395"/>
      <c r="I57" s="395"/>
      <c r="J57" s="395"/>
      <c r="K57" s="395"/>
      <c r="L57" s="395"/>
      <c r="M57" s="395"/>
      <c r="N57" s="395"/>
      <c r="O57" s="395" t="s">
        <v>739</v>
      </c>
      <c r="P57" s="395"/>
      <c r="Q57" s="395"/>
      <c r="R57" s="395"/>
      <c r="S57" s="395"/>
      <c r="T57" s="395"/>
      <c r="U57" s="395"/>
      <c r="V57" s="395"/>
      <c r="W57" s="395"/>
      <c r="X57" s="396"/>
      <c r="Y57" s="606"/>
      <c r="Z57" s="606"/>
      <c r="AA57" s="606"/>
      <c r="AB57" s="606"/>
      <c r="AC57" s="606"/>
      <c r="AD57" s="606"/>
      <c r="AE57" s="606"/>
      <c r="AF57" s="606"/>
      <c r="AG57" s="606"/>
      <c r="AH57" s="606"/>
    </row>
    <row r="58" spans="1:44">
      <c r="B58" s="397"/>
      <c r="C58" s="88"/>
      <c r="D58" s="416"/>
      <c r="E58" s="129" t="s">
        <v>55</v>
      </c>
      <c r="F58" s="129" t="s">
        <v>206</v>
      </c>
      <c r="G58" s="129" t="s">
        <v>62</v>
      </c>
      <c r="H58" s="129" t="s">
        <v>205</v>
      </c>
      <c r="I58" s="129" t="s">
        <v>204</v>
      </c>
      <c r="J58" s="129" t="s">
        <v>239</v>
      </c>
      <c r="K58" s="129" t="s">
        <v>47</v>
      </c>
      <c r="L58" s="129" t="s">
        <v>75</v>
      </c>
      <c r="M58" s="129" t="s">
        <v>76</v>
      </c>
      <c r="N58" s="88"/>
      <c r="O58" s="129" t="s">
        <v>55</v>
      </c>
      <c r="P58" s="129" t="s">
        <v>206</v>
      </c>
      <c r="Q58" s="129" t="s">
        <v>62</v>
      </c>
      <c r="R58" s="129" t="s">
        <v>205</v>
      </c>
      <c r="S58" s="129" t="s">
        <v>204</v>
      </c>
      <c r="T58" s="129" t="s">
        <v>239</v>
      </c>
      <c r="U58" s="129" t="s">
        <v>47</v>
      </c>
      <c r="V58" s="129" t="s">
        <v>75</v>
      </c>
      <c r="W58" s="129" t="s">
        <v>76</v>
      </c>
      <c r="X58" s="400"/>
      <c r="Y58" s="606"/>
      <c r="Z58" s="606"/>
      <c r="AA58" s="606"/>
      <c r="AB58" s="606"/>
      <c r="AC58" s="606"/>
      <c r="AD58" s="606"/>
      <c r="AE58" s="606"/>
      <c r="AF58" s="606"/>
      <c r="AG58" s="606"/>
      <c r="AH58" s="606"/>
    </row>
    <row r="59" spans="1:44">
      <c r="A59" s="141"/>
      <c r="B59" s="770" t="s">
        <v>51</v>
      </c>
      <c r="C59" s="117"/>
      <c r="D59" s="118"/>
      <c r="E59" s="453"/>
      <c r="F59" s="443"/>
      <c r="G59" s="443"/>
      <c r="H59" s="443"/>
      <c r="I59" s="443"/>
      <c r="J59" s="443"/>
      <c r="K59" s="443"/>
      <c r="L59" s="443"/>
      <c r="M59" s="443"/>
      <c r="N59" s="118" t="s">
        <v>51</v>
      </c>
      <c r="O59" s="453">
        <f t="shared" ref="O59:O64" si="30">E59*3.6</f>
        <v>0</v>
      </c>
      <c r="P59" s="399"/>
      <c r="Q59" s="399"/>
      <c r="R59" s="399"/>
      <c r="S59" s="399"/>
      <c r="T59" s="399"/>
      <c r="U59" s="399"/>
      <c r="V59" s="399"/>
      <c r="W59" s="678">
        <f>M59*3.6</f>
        <v>0</v>
      </c>
      <c r="X59" s="400"/>
      <c r="Y59" s="606"/>
      <c r="Z59" s="677"/>
      <c r="AA59" s="606"/>
      <c r="AB59" s="606"/>
      <c r="AC59" s="606"/>
      <c r="AD59" s="606"/>
      <c r="AE59" s="606"/>
      <c r="AF59" s="606"/>
      <c r="AG59" s="606"/>
      <c r="AH59" s="606"/>
    </row>
    <row r="60" spans="1:44">
      <c r="A60" s="141"/>
      <c r="B60" s="770" t="s">
        <v>90</v>
      </c>
      <c r="C60" s="117"/>
      <c r="D60" s="118"/>
      <c r="E60" s="453"/>
      <c r="F60" s="443"/>
      <c r="G60" s="443"/>
      <c r="H60" s="443"/>
      <c r="I60" s="443"/>
      <c r="J60" s="443"/>
      <c r="K60" s="443"/>
      <c r="L60" s="443"/>
      <c r="M60" s="443"/>
      <c r="N60" s="118" t="s">
        <v>90</v>
      </c>
      <c r="O60" s="453">
        <f t="shared" si="30"/>
        <v>0</v>
      </c>
      <c r="P60" s="399"/>
      <c r="Q60" s="399"/>
      <c r="R60" s="399"/>
      <c r="S60" s="399"/>
      <c r="T60" s="399"/>
      <c r="U60" s="399"/>
      <c r="V60" s="399"/>
      <c r="W60" s="594">
        <f>M60*3.6</f>
        <v>0</v>
      </c>
      <c r="X60" s="400"/>
      <c r="Y60" s="606"/>
      <c r="Z60" s="606"/>
      <c r="AA60" s="606"/>
      <c r="AB60" s="606"/>
      <c r="AC60" s="606"/>
      <c r="AD60" s="606"/>
      <c r="AE60" s="606"/>
      <c r="AF60" s="606"/>
      <c r="AG60" s="606"/>
      <c r="AH60" s="606"/>
    </row>
    <row r="61" spans="1:44">
      <c r="A61" s="141"/>
      <c r="B61" s="770" t="s">
        <v>101</v>
      </c>
      <c r="C61" s="118"/>
      <c r="D61" s="118"/>
      <c r="E61" s="820"/>
      <c r="F61" s="820"/>
      <c r="G61" s="820"/>
      <c r="H61" s="820"/>
      <c r="I61" s="820"/>
      <c r="J61" s="820"/>
      <c r="K61" s="820"/>
      <c r="L61" s="820"/>
      <c r="M61" s="820"/>
      <c r="N61" s="118" t="s">
        <v>101</v>
      </c>
      <c r="O61" s="821">
        <f t="shared" si="30"/>
        <v>0</v>
      </c>
      <c r="P61" s="822"/>
      <c r="Q61" s="822"/>
      <c r="R61" s="822"/>
      <c r="S61" s="822"/>
      <c r="T61" s="822"/>
      <c r="U61" s="822"/>
      <c r="V61" s="822"/>
      <c r="W61" s="822"/>
      <c r="X61" s="400"/>
      <c r="Y61" s="606"/>
      <c r="Z61" s="606"/>
      <c r="AA61" s="606"/>
      <c r="AB61" s="606"/>
      <c r="AC61" s="606"/>
      <c r="AD61" s="606"/>
      <c r="AE61" s="606"/>
      <c r="AF61" s="606"/>
      <c r="AG61" s="606"/>
      <c r="AH61" s="606"/>
    </row>
    <row r="62" spans="1:44">
      <c r="A62" s="141"/>
      <c r="B62" s="770" t="s">
        <v>50</v>
      </c>
      <c r="C62" s="117"/>
      <c r="D62" s="118"/>
      <c r="E62" s="453"/>
      <c r="F62" s="443"/>
      <c r="G62" s="694"/>
      <c r="H62" s="443"/>
      <c r="I62" s="443"/>
      <c r="J62" s="443"/>
      <c r="K62" s="443"/>
      <c r="L62" s="443"/>
      <c r="M62" s="443"/>
      <c r="N62" s="118" t="s">
        <v>50</v>
      </c>
      <c r="O62" s="453">
        <f t="shared" si="30"/>
        <v>0</v>
      </c>
      <c r="P62" s="602">
        <f>F62*3.6</f>
        <v>0</v>
      </c>
      <c r="Q62" s="399"/>
      <c r="R62" s="399"/>
      <c r="S62" s="399"/>
      <c r="T62" s="667">
        <f>J62*3.6</f>
        <v>0</v>
      </c>
      <c r="U62" s="399"/>
      <c r="V62" s="399"/>
      <c r="W62" s="603">
        <f>M62*3.6</f>
        <v>0</v>
      </c>
      <c r="X62" s="400"/>
      <c r="Y62" s="606"/>
      <c r="Z62" s="606"/>
      <c r="AA62" s="606"/>
      <c r="AB62" s="606"/>
      <c r="AC62" s="606"/>
      <c r="AD62" s="606"/>
      <c r="AE62" s="606"/>
      <c r="AF62" s="606"/>
      <c r="AG62" s="606"/>
      <c r="AH62" s="606"/>
    </row>
    <row r="63" spans="1:44">
      <c r="A63" s="141"/>
      <c r="B63" s="770" t="s">
        <v>52</v>
      </c>
      <c r="C63" s="117"/>
      <c r="D63" s="118"/>
      <c r="E63" s="453"/>
      <c r="F63" s="443"/>
      <c r="G63" s="443"/>
      <c r="H63" s="443"/>
      <c r="I63" s="443"/>
      <c r="J63" s="443"/>
      <c r="K63" s="443"/>
      <c r="L63" s="443"/>
      <c r="M63" s="443"/>
      <c r="N63" s="118" t="s">
        <v>52</v>
      </c>
      <c r="O63" s="453">
        <f t="shared" si="30"/>
        <v>0</v>
      </c>
      <c r="P63" s="603">
        <f>F63*3.6</f>
        <v>0</v>
      </c>
      <c r="Q63" s="399"/>
      <c r="R63" s="399"/>
      <c r="S63" s="399"/>
      <c r="T63" s="667">
        <f>J63*3.6</f>
        <v>0</v>
      </c>
      <c r="U63" s="399"/>
      <c r="V63" s="399"/>
      <c r="W63" s="399"/>
      <c r="X63" s="400"/>
      <c r="Y63" s="606"/>
      <c r="Z63" s="606"/>
      <c r="AA63" s="606"/>
      <c r="AB63" s="606"/>
      <c r="AC63" s="606"/>
      <c r="AD63" s="606"/>
      <c r="AE63" s="606"/>
      <c r="AF63" s="606"/>
      <c r="AG63" s="606"/>
      <c r="AH63" s="606"/>
    </row>
    <row r="64" spans="1:44">
      <c r="A64" s="141"/>
      <c r="B64" s="770" t="s">
        <v>55</v>
      </c>
      <c r="C64" s="117"/>
      <c r="D64" s="118"/>
      <c r="E64" s="453"/>
      <c r="F64" s="455"/>
      <c r="G64" s="455"/>
      <c r="H64" s="455"/>
      <c r="I64" s="455"/>
      <c r="J64" s="455"/>
      <c r="K64" s="455"/>
      <c r="L64" s="455"/>
      <c r="M64" s="455"/>
      <c r="N64" s="118" t="s">
        <v>55</v>
      </c>
      <c r="O64" s="453">
        <f t="shared" si="30"/>
        <v>0</v>
      </c>
      <c r="P64" s="455">
        <f>F64*3.6</f>
        <v>0</v>
      </c>
      <c r="Q64" s="455"/>
      <c r="R64" s="455"/>
      <c r="S64" s="455"/>
      <c r="T64" s="455">
        <f>J64*3.6</f>
        <v>0</v>
      </c>
      <c r="U64" s="455"/>
      <c r="V64" s="455"/>
      <c r="W64" s="455">
        <f>M64*3.6</f>
        <v>0</v>
      </c>
      <c r="X64" s="400"/>
      <c r="Y64" s="606"/>
      <c r="Z64" s="606"/>
      <c r="AA64" s="606"/>
      <c r="AB64" s="606"/>
      <c r="AC64" s="606"/>
      <c r="AD64" s="606"/>
      <c r="AE64" s="606"/>
      <c r="AF64" s="606"/>
      <c r="AG64" s="606"/>
      <c r="AH64" s="606"/>
    </row>
    <row r="65" spans="1:44">
      <c r="A65" s="141"/>
      <c r="B65" s="397"/>
      <c r="C65" s="88"/>
      <c r="D65" s="118"/>
      <c r="E65" s="88"/>
      <c r="F65" s="88"/>
      <c r="G65" s="88"/>
      <c r="H65" s="88"/>
      <c r="I65" s="88"/>
      <c r="J65" s="88"/>
      <c r="K65" s="88"/>
      <c r="L65" s="88"/>
      <c r="M65" s="88"/>
      <c r="N65" s="88"/>
      <c r="O65" s="88"/>
      <c r="P65" s="88"/>
      <c r="Q65" s="88"/>
      <c r="R65" s="88"/>
      <c r="S65" s="88"/>
      <c r="T65" s="88"/>
      <c r="U65" s="88"/>
      <c r="V65" s="88"/>
      <c r="W65" s="88"/>
      <c r="X65" s="400"/>
      <c r="Y65" s="606"/>
      <c r="Z65" s="606"/>
      <c r="AA65" s="606"/>
      <c r="AB65" s="606"/>
      <c r="AC65" s="606"/>
      <c r="AD65" s="606"/>
      <c r="AE65" s="606"/>
      <c r="AF65" s="606"/>
      <c r="AG65" s="606"/>
      <c r="AH65" s="606"/>
      <c r="AI65" s="82"/>
      <c r="AJ65" s="82"/>
      <c r="AK65" s="82"/>
      <c r="AL65" s="82"/>
      <c r="AM65" s="82"/>
      <c r="AN65" s="82"/>
      <c r="AO65" s="82"/>
      <c r="AP65" s="82"/>
      <c r="AQ65" s="82"/>
      <c r="AR65" s="82"/>
    </row>
    <row r="66" spans="1:44">
      <c r="A66" s="141"/>
      <c r="B66" s="397"/>
      <c r="C66" s="88"/>
      <c r="D66" s="118"/>
      <c r="E66" s="88" t="s">
        <v>609</v>
      </c>
      <c r="F66" s="88"/>
      <c r="G66" s="88"/>
      <c r="H66" s="88"/>
      <c r="I66" s="88"/>
      <c r="J66" s="88"/>
      <c r="K66" s="88"/>
      <c r="L66" s="88"/>
      <c r="M66" s="88"/>
      <c r="N66" s="88"/>
      <c r="O66" s="88" t="s">
        <v>598</v>
      </c>
      <c r="P66" s="88"/>
      <c r="Q66" s="88"/>
      <c r="R66" s="88"/>
      <c r="S66" s="88"/>
      <c r="T66" s="88"/>
      <c r="U66" s="88"/>
      <c r="V66" s="88"/>
      <c r="W66" s="88"/>
      <c r="X66" s="400"/>
      <c r="Z66" s="60" t="s">
        <v>646</v>
      </c>
      <c r="AI66" s="82"/>
      <c r="AJ66" s="82"/>
      <c r="AK66" s="82"/>
      <c r="AL66" s="82"/>
      <c r="AM66" s="82"/>
      <c r="AN66" s="82"/>
      <c r="AO66" s="82"/>
      <c r="AP66" s="82"/>
      <c r="AQ66" s="82"/>
      <c r="AR66" s="82"/>
    </row>
    <row r="67" spans="1:44">
      <c r="A67" s="141"/>
      <c r="B67" s="397"/>
      <c r="C67" s="88"/>
      <c r="D67" s="118"/>
      <c r="E67" s="129" t="s">
        <v>55</v>
      </c>
      <c r="F67" s="129" t="s">
        <v>206</v>
      </c>
      <c r="G67" s="129" t="s">
        <v>62</v>
      </c>
      <c r="H67" s="129" t="s">
        <v>205</v>
      </c>
      <c r="I67" s="129" t="s">
        <v>204</v>
      </c>
      <c r="J67" s="129" t="s">
        <v>239</v>
      </c>
      <c r="K67" s="129" t="s">
        <v>47</v>
      </c>
      <c r="L67" s="129" t="s">
        <v>75</v>
      </c>
      <c r="M67" s="129" t="s">
        <v>76</v>
      </c>
      <c r="N67" s="88"/>
      <c r="O67" s="129" t="s">
        <v>55</v>
      </c>
      <c r="P67" s="129" t="s">
        <v>206</v>
      </c>
      <c r="Q67" s="129" t="s">
        <v>62</v>
      </c>
      <c r="R67" s="129" t="s">
        <v>205</v>
      </c>
      <c r="S67" s="129" t="s">
        <v>204</v>
      </c>
      <c r="T67" s="129" t="s">
        <v>239</v>
      </c>
      <c r="U67" s="129" t="s">
        <v>47</v>
      </c>
      <c r="V67" s="129" t="s">
        <v>75</v>
      </c>
      <c r="W67" s="129" t="s">
        <v>76</v>
      </c>
      <c r="X67" s="400"/>
      <c r="Y67" s="606"/>
      <c r="Z67" s="129" t="s">
        <v>55</v>
      </c>
      <c r="AA67" s="129" t="s">
        <v>206</v>
      </c>
      <c r="AB67" s="129" t="s">
        <v>62</v>
      </c>
      <c r="AC67" s="129" t="s">
        <v>205</v>
      </c>
      <c r="AD67" s="129" t="s">
        <v>204</v>
      </c>
      <c r="AE67" s="129" t="s">
        <v>239</v>
      </c>
      <c r="AF67" s="129" t="s">
        <v>47</v>
      </c>
      <c r="AG67" s="129" t="s">
        <v>75</v>
      </c>
      <c r="AH67" s="129" t="s">
        <v>76</v>
      </c>
      <c r="AI67" s="82"/>
      <c r="AJ67" s="82"/>
      <c r="AK67" s="82"/>
      <c r="AL67" s="82"/>
      <c r="AM67" s="82"/>
      <c r="AN67" s="82"/>
      <c r="AO67" s="82"/>
      <c r="AP67" s="82"/>
      <c r="AQ67" s="82"/>
      <c r="AR67" s="82"/>
    </row>
    <row r="68" spans="1:44">
      <c r="A68" s="141"/>
      <c r="B68" s="770" t="s">
        <v>51</v>
      </c>
      <c r="C68" s="88"/>
      <c r="D68" s="118"/>
      <c r="E68" s="484"/>
      <c r="F68" s="443"/>
      <c r="G68" s="443"/>
      <c r="H68" s="443"/>
      <c r="I68" s="443"/>
      <c r="J68" s="443"/>
      <c r="K68" s="443"/>
      <c r="L68" s="443"/>
      <c r="M68" s="443"/>
      <c r="N68" s="118" t="s">
        <v>51</v>
      </c>
      <c r="O68" s="823"/>
      <c r="P68" s="824"/>
      <c r="Q68" s="824"/>
      <c r="R68" s="824"/>
      <c r="S68" s="824"/>
      <c r="T68" s="824"/>
      <c r="U68" s="824"/>
      <c r="V68" s="824"/>
      <c r="W68" s="824"/>
      <c r="X68" s="400"/>
      <c r="Y68" s="606" t="s">
        <v>51</v>
      </c>
      <c r="Z68" s="549">
        <f>SUM(AA68:AH68)</f>
        <v>0</v>
      </c>
      <c r="AA68" s="544">
        <f t="shared" ref="AA68:AH72" si="31">IF(P68=0,0,F59/P68*3.6)</f>
        <v>0</v>
      </c>
      <c r="AB68" s="544">
        <f t="shared" si="31"/>
        <v>0</v>
      </c>
      <c r="AC68" s="544">
        <f t="shared" si="31"/>
        <v>0</v>
      </c>
      <c r="AD68" s="544">
        <f t="shared" si="31"/>
        <v>0</v>
      </c>
      <c r="AE68" s="544">
        <f t="shared" si="31"/>
        <v>0</v>
      </c>
      <c r="AF68" s="544">
        <f t="shared" si="31"/>
        <v>0</v>
      </c>
      <c r="AG68" s="544">
        <f t="shared" si="31"/>
        <v>0</v>
      </c>
      <c r="AH68" s="544">
        <f t="shared" si="31"/>
        <v>0</v>
      </c>
      <c r="AI68" s="82"/>
      <c r="AJ68" s="82"/>
      <c r="AK68" s="82"/>
      <c r="AL68" s="82"/>
      <c r="AM68" s="82"/>
      <c r="AN68" s="82"/>
      <c r="AO68" s="82"/>
      <c r="AP68" s="82"/>
      <c r="AQ68" s="82"/>
      <c r="AR68" s="82"/>
    </row>
    <row r="69" spans="1:44">
      <c r="A69" s="141"/>
      <c r="B69" s="770" t="s">
        <v>90</v>
      </c>
      <c r="C69" s="88"/>
      <c r="D69" s="118"/>
      <c r="E69" s="484"/>
      <c r="F69" s="443"/>
      <c r="G69" s="443"/>
      <c r="H69" s="443"/>
      <c r="I69" s="443"/>
      <c r="J69" s="443"/>
      <c r="K69" s="443"/>
      <c r="L69" s="443"/>
      <c r="M69" s="443"/>
      <c r="N69" s="118" t="s">
        <v>90</v>
      </c>
      <c r="O69" s="823"/>
      <c r="P69" s="824"/>
      <c r="Q69" s="824"/>
      <c r="R69" s="824"/>
      <c r="S69" s="824"/>
      <c r="T69" s="824"/>
      <c r="U69" s="824"/>
      <c r="V69" s="824"/>
      <c r="W69" s="824"/>
      <c r="X69" s="400"/>
      <c r="Y69" s="606" t="s">
        <v>90</v>
      </c>
      <c r="Z69" s="550">
        <f>SUM(AA69:AH69)</f>
        <v>0</v>
      </c>
      <c r="AA69" s="544">
        <f t="shared" si="31"/>
        <v>0</v>
      </c>
      <c r="AB69" s="544">
        <f t="shared" si="31"/>
        <v>0</v>
      </c>
      <c r="AC69" s="544">
        <f t="shared" si="31"/>
        <v>0</v>
      </c>
      <c r="AD69" s="544">
        <f t="shared" si="31"/>
        <v>0</v>
      </c>
      <c r="AE69" s="544">
        <f t="shared" si="31"/>
        <v>0</v>
      </c>
      <c r="AF69" s="544">
        <f t="shared" si="31"/>
        <v>0</v>
      </c>
      <c r="AG69" s="544">
        <f t="shared" si="31"/>
        <v>0</v>
      </c>
      <c r="AH69" s="668">
        <f t="shared" si="31"/>
        <v>0</v>
      </c>
      <c r="AI69" s="82"/>
      <c r="AJ69" s="82"/>
      <c r="AK69" s="82"/>
      <c r="AL69" s="82"/>
      <c r="AM69" s="82"/>
      <c r="AN69" s="82"/>
      <c r="AO69" s="82"/>
      <c r="AP69" s="82"/>
      <c r="AQ69" s="82"/>
      <c r="AR69" s="82"/>
    </row>
    <row r="70" spans="1:44">
      <c r="A70" s="141"/>
      <c r="B70" s="770" t="s">
        <v>101</v>
      </c>
      <c r="C70" s="88"/>
      <c r="D70" s="118"/>
      <c r="E70" s="820"/>
      <c r="F70" s="820"/>
      <c r="G70" s="820"/>
      <c r="H70" s="820"/>
      <c r="I70" s="820"/>
      <c r="J70" s="820"/>
      <c r="K70" s="820"/>
      <c r="L70" s="820"/>
      <c r="M70" s="820"/>
      <c r="N70" s="118" t="s">
        <v>101</v>
      </c>
      <c r="O70" s="825"/>
      <c r="P70" s="826"/>
      <c r="Q70" s="826"/>
      <c r="R70" s="826"/>
      <c r="S70" s="826"/>
      <c r="T70" s="826"/>
      <c r="U70" s="826"/>
      <c r="V70" s="826"/>
      <c r="W70" s="826"/>
      <c r="X70" s="400"/>
      <c r="Y70" s="606" t="s">
        <v>101</v>
      </c>
      <c r="Z70" s="585">
        <f>SUM(AA70:AH70)</f>
        <v>0</v>
      </c>
      <c r="AA70" s="586">
        <f t="shared" si="31"/>
        <v>0</v>
      </c>
      <c r="AB70" s="586">
        <f t="shared" si="31"/>
        <v>0</v>
      </c>
      <c r="AC70" s="586">
        <f t="shared" si="31"/>
        <v>0</v>
      </c>
      <c r="AD70" s="586">
        <f t="shared" si="31"/>
        <v>0</v>
      </c>
      <c r="AE70" s="586">
        <f t="shared" si="31"/>
        <v>0</v>
      </c>
      <c r="AF70" s="586">
        <f t="shared" si="31"/>
        <v>0</v>
      </c>
      <c r="AG70" s="586">
        <f t="shared" si="31"/>
        <v>0</v>
      </c>
      <c r="AH70" s="586">
        <f t="shared" si="31"/>
        <v>0</v>
      </c>
      <c r="AI70" s="82"/>
      <c r="AJ70" s="82"/>
      <c r="AK70" s="82"/>
      <c r="AL70" s="82"/>
      <c r="AM70" s="82"/>
      <c r="AN70" s="82"/>
      <c r="AO70" s="82"/>
      <c r="AP70" s="82"/>
      <c r="AQ70" s="82"/>
      <c r="AR70" s="82"/>
    </row>
    <row r="71" spans="1:44">
      <c r="A71" s="141"/>
      <c r="B71" s="770" t="s">
        <v>50</v>
      </c>
      <c r="C71" s="88"/>
      <c r="D71" s="118"/>
      <c r="E71" s="484"/>
      <c r="F71" s="443"/>
      <c r="G71" s="443"/>
      <c r="H71" s="443"/>
      <c r="I71" s="443"/>
      <c r="J71" s="443"/>
      <c r="K71" s="443"/>
      <c r="L71" s="443"/>
      <c r="M71" s="443"/>
      <c r="N71" s="118" t="s">
        <v>50</v>
      </c>
      <c r="O71" s="823"/>
      <c r="P71" s="824"/>
      <c r="Q71" s="824"/>
      <c r="R71" s="824"/>
      <c r="S71" s="824"/>
      <c r="T71" s="824"/>
      <c r="U71" s="824"/>
      <c r="V71" s="824"/>
      <c r="W71" s="824"/>
      <c r="X71" s="400"/>
      <c r="Y71" s="606" t="s">
        <v>50</v>
      </c>
      <c r="Z71" s="550">
        <f>SUM(AA71:AH71)</f>
        <v>0</v>
      </c>
      <c r="AA71" s="668">
        <f t="shared" si="31"/>
        <v>0</v>
      </c>
      <c r="AB71" s="544">
        <f t="shared" si="31"/>
        <v>0</v>
      </c>
      <c r="AC71" s="544">
        <f t="shared" si="31"/>
        <v>0</v>
      </c>
      <c r="AD71" s="544">
        <f t="shared" si="31"/>
        <v>0</v>
      </c>
      <c r="AE71" s="668">
        <f t="shared" si="31"/>
        <v>0</v>
      </c>
      <c r="AF71" s="544">
        <f t="shared" si="31"/>
        <v>0</v>
      </c>
      <c r="AG71" s="544">
        <f t="shared" si="31"/>
        <v>0</v>
      </c>
      <c r="AH71" s="668">
        <f t="shared" si="31"/>
        <v>0</v>
      </c>
      <c r="AI71" s="82"/>
      <c r="AJ71" s="82"/>
      <c r="AK71" s="82"/>
      <c r="AL71" s="82"/>
      <c r="AM71" s="82"/>
      <c r="AN71" s="82"/>
      <c r="AO71" s="82"/>
      <c r="AP71" s="82"/>
      <c r="AQ71" s="82"/>
      <c r="AR71" s="82"/>
    </row>
    <row r="72" spans="1:44">
      <c r="A72" s="141"/>
      <c r="B72" s="770" t="s">
        <v>52</v>
      </c>
      <c r="C72" s="88"/>
      <c r="D72" s="118"/>
      <c r="E72" s="484"/>
      <c r="F72" s="443"/>
      <c r="G72" s="443"/>
      <c r="H72" s="443"/>
      <c r="I72" s="443"/>
      <c r="J72" s="443"/>
      <c r="K72" s="443"/>
      <c r="L72" s="443"/>
      <c r="M72" s="443"/>
      <c r="N72" s="118" t="s">
        <v>52</v>
      </c>
      <c r="O72" s="823"/>
      <c r="P72" s="824"/>
      <c r="Q72" s="824"/>
      <c r="R72" s="824"/>
      <c r="S72" s="824"/>
      <c r="T72" s="824"/>
      <c r="U72" s="824"/>
      <c r="V72" s="824"/>
      <c r="W72" s="824"/>
      <c r="X72" s="400"/>
      <c r="Y72" s="606" t="s">
        <v>52</v>
      </c>
      <c r="Z72" s="550">
        <f>SUM(AA72:AH72)</f>
        <v>0</v>
      </c>
      <c r="AA72" s="668">
        <f t="shared" si="31"/>
        <v>0</v>
      </c>
      <c r="AB72" s="544">
        <f t="shared" si="31"/>
        <v>0</v>
      </c>
      <c r="AC72" s="544">
        <f t="shared" si="31"/>
        <v>0</v>
      </c>
      <c r="AD72" s="544">
        <f t="shared" si="31"/>
        <v>0</v>
      </c>
      <c r="AE72" s="668">
        <f t="shared" si="31"/>
        <v>0</v>
      </c>
      <c r="AF72" s="544">
        <f t="shared" si="31"/>
        <v>0</v>
      </c>
      <c r="AG72" s="544">
        <f t="shared" si="31"/>
        <v>0</v>
      </c>
      <c r="AH72" s="544">
        <f t="shared" si="31"/>
        <v>0</v>
      </c>
      <c r="AI72" s="82"/>
      <c r="AJ72" s="82"/>
      <c r="AK72" s="82"/>
      <c r="AL72" s="82"/>
      <c r="AM72" s="82"/>
      <c r="AN72" s="82"/>
      <c r="AO72" s="82"/>
      <c r="AP72" s="82"/>
      <c r="AQ72" s="82"/>
      <c r="AR72" s="82"/>
    </row>
    <row r="73" spans="1:44">
      <c r="A73" s="141"/>
      <c r="B73" s="770" t="s">
        <v>55</v>
      </c>
      <c r="C73" s="88"/>
      <c r="D73" s="118"/>
      <c r="E73" s="484"/>
      <c r="F73" s="455"/>
      <c r="G73" s="455"/>
      <c r="H73" s="455"/>
      <c r="I73" s="455"/>
      <c r="J73" s="455"/>
      <c r="K73" s="455"/>
      <c r="L73" s="455"/>
      <c r="M73" s="455"/>
      <c r="N73" s="118" t="s">
        <v>55</v>
      </c>
      <c r="O73" s="823"/>
      <c r="P73" s="827"/>
      <c r="Q73" s="827"/>
      <c r="R73" s="827"/>
      <c r="S73" s="827"/>
      <c r="T73" s="827"/>
      <c r="U73" s="827"/>
      <c r="V73" s="827"/>
      <c r="W73" s="827"/>
      <c r="X73" s="400"/>
      <c r="Y73" s="606" t="s">
        <v>55</v>
      </c>
      <c r="Z73" s="551">
        <f t="shared" ref="Z73:AH73" si="32">SUM(Z68:Z72)</f>
        <v>0</v>
      </c>
      <c r="AA73" s="552">
        <f t="shared" si="32"/>
        <v>0</v>
      </c>
      <c r="AB73" s="552">
        <f t="shared" si="32"/>
        <v>0</v>
      </c>
      <c r="AC73" s="552">
        <f t="shared" si="32"/>
        <v>0</v>
      </c>
      <c r="AD73" s="552">
        <f t="shared" si="32"/>
        <v>0</v>
      </c>
      <c r="AE73" s="552">
        <f t="shared" si="32"/>
        <v>0</v>
      </c>
      <c r="AF73" s="552">
        <f t="shared" si="32"/>
        <v>0</v>
      </c>
      <c r="AG73" s="552">
        <f t="shared" si="32"/>
        <v>0</v>
      </c>
      <c r="AH73" s="553">
        <f t="shared" si="32"/>
        <v>0</v>
      </c>
      <c r="AI73" s="82"/>
      <c r="AJ73" s="82"/>
      <c r="AK73" s="82"/>
      <c r="AL73" s="82"/>
      <c r="AM73" s="82"/>
      <c r="AN73" s="82"/>
      <c r="AO73" s="82"/>
      <c r="AP73" s="82"/>
      <c r="AQ73" s="82"/>
      <c r="AR73" s="82"/>
    </row>
    <row r="74" spans="1:44">
      <c r="A74" s="141"/>
      <c r="B74" s="397"/>
      <c r="C74" s="88"/>
      <c r="D74" s="88"/>
      <c r="E74" s="88"/>
      <c r="F74" s="88"/>
      <c r="G74" s="88"/>
      <c r="H74" s="88"/>
      <c r="I74" s="88"/>
      <c r="J74" s="88"/>
      <c r="K74" s="88"/>
      <c r="L74" s="88"/>
      <c r="M74" s="88"/>
      <c r="N74" s="88"/>
      <c r="O74" s="88"/>
      <c r="P74" s="88"/>
      <c r="Q74" s="88"/>
      <c r="R74" s="88"/>
      <c r="S74" s="88"/>
      <c r="T74" s="88"/>
      <c r="U74" s="88"/>
      <c r="V74" s="88"/>
      <c r="W74" s="88"/>
      <c r="X74" s="400"/>
      <c r="Y74" s="606"/>
      <c r="Z74" s="606"/>
      <c r="AA74" s="606"/>
      <c r="AB74" s="606"/>
      <c r="AC74" s="606"/>
      <c r="AD74" s="606"/>
      <c r="AE74" s="606"/>
      <c r="AF74" s="606"/>
      <c r="AG74" s="606"/>
      <c r="AH74" s="606"/>
      <c r="AI74" s="82"/>
      <c r="AJ74" s="82"/>
      <c r="AK74" s="82"/>
      <c r="AL74" s="82"/>
      <c r="AM74" s="82"/>
      <c r="AN74" s="82"/>
      <c r="AO74" s="82"/>
      <c r="AP74" s="82"/>
      <c r="AQ74" s="82"/>
      <c r="AR74" s="82"/>
    </row>
    <row r="75" spans="1:44">
      <c r="A75" s="141"/>
      <c r="B75" s="769" t="s">
        <v>308</v>
      </c>
      <c r="C75" s="88"/>
      <c r="D75" s="88"/>
      <c r="E75" s="88" t="s">
        <v>648</v>
      </c>
      <c r="F75" s="88"/>
      <c r="G75" s="88"/>
      <c r="H75" s="88"/>
      <c r="I75" s="88"/>
      <c r="J75" s="88"/>
      <c r="K75" s="88"/>
      <c r="L75" s="88"/>
      <c r="M75" s="88"/>
      <c r="N75" s="88"/>
      <c r="O75" s="88" t="s">
        <v>740</v>
      </c>
      <c r="P75" s="88"/>
      <c r="Q75" s="88"/>
      <c r="R75" s="88"/>
      <c r="S75" s="88"/>
      <c r="T75" s="88"/>
      <c r="U75" s="88"/>
      <c r="V75" s="88"/>
      <c r="W75" s="88"/>
      <c r="X75" s="465"/>
      <c r="Y75" s="606"/>
      <c r="Z75" s="606"/>
      <c r="AA75" s="606"/>
      <c r="AB75" s="606"/>
      <c r="AC75" s="606"/>
      <c r="AD75" s="606"/>
      <c r="AE75" s="606"/>
      <c r="AF75" s="606"/>
      <c r="AG75" s="606"/>
      <c r="AH75" s="606"/>
      <c r="AI75" s="82"/>
      <c r="AJ75" s="82"/>
      <c r="AK75" s="82"/>
      <c r="AL75" s="82"/>
      <c r="AM75" s="82"/>
      <c r="AN75" s="82"/>
      <c r="AO75" s="82"/>
      <c r="AP75" s="82"/>
      <c r="AQ75" s="82"/>
      <c r="AR75" s="82"/>
    </row>
    <row r="76" spans="1:44">
      <c r="A76" s="141"/>
      <c r="B76" s="397"/>
      <c r="C76" s="88"/>
      <c r="D76" s="416"/>
      <c r="E76" s="129" t="s">
        <v>55</v>
      </c>
      <c r="F76" s="129" t="s">
        <v>206</v>
      </c>
      <c r="G76" s="129" t="s">
        <v>62</v>
      </c>
      <c r="H76" s="129" t="s">
        <v>205</v>
      </c>
      <c r="I76" s="129" t="s">
        <v>204</v>
      </c>
      <c r="J76" s="129" t="s">
        <v>239</v>
      </c>
      <c r="K76" s="129" t="s">
        <v>47</v>
      </c>
      <c r="L76" s="129" t="s">
        <v>75</v>
      </c>
      <c r="M76" s="130" t="s">
        <v>76</v>
      </c>
      <c r="N76" s="88"/>
      <c r="O76" s="659"/>
      <c r="P76" s="659" t="s">
        <v>206</v>
      </c>
      <c r="Q76" s="659" t="s">
        <v>62</v>
      </c>
      <c r="R76" s="659" t="s">
        <v>205</v>
      </c>
      <c r="S76" s="659" t="s">
        <v>204</v>
      </c>
      <c r="T76" s="659" t="s">
        <v>239</v>
      </c>
      <c r="U76" s="659" t="s">
        <v>47</v>
      </c>
      <c r="V76" s="659" t="s">
        <v>75</v>
      </c>
      <c r="W76" s="659" t="s">
        <v>76</v>
      </c>
      <c r="X76" s="465"/>
      <c r="Y76" s="606"/>
      <c r="Z76" s="606"/>
      <c r="AA76" s="606"/>
      <c r="AB76" s="606"/>
      <c r="AC76" s="606"/>
      <c r="AD76" s="606"/>
      <c r="AE76" s="606"/>
      <c r="AF76" s="606"/>
      <c r="AG76" s="606"/>
      <c r="AH76" s="606"/>
      <c r="AI76" s="82"/>
      <c r="AJ76" s="82"/>
      <c r="AK76" s="82"/>
      <c r="AL76" s="82"/>
      <c r="AM76" s="82"/>
      <c r="AN76" s="82"/>
      <c r="AO76" s="82"/>
      <c r="AP76" s="82"/>
      <c r="AQ76" s="82"/>
      <c r="AR76" s="82"/>
    </row>
    <row r="77" spans="1:44">
      <c r="A77" s="141"/>
      <c r="B77" s="770" t="s">
        <v>51</v>
      </c>
      <c r="C77" s="117"/>
      <c r="D77" s="118"/>
      <c r="E77" s="453"/>
      <c r="F77" s="443"/>
      <c r="G77" s="443"/>
      <c r="H77" s="443"/>
      <c r="I77" s="443"/>
      <c r="J77" s="443"/>
      <c r="K77" s="443"/>
      <c r="L77" s="443"/>
      <c r="M77" s="452"/>
      <c r="N77" s="118" t="s">
        <v>51</v>
      </c>
      <c r="O77" s="399">
        <f t="shared" ref="O77:O82" si="33">SUM(P77:W77)</f>
        <v>0</v>
      </c>
      <c r="P77" s="399" t="str">
        <f t="shared" ref="P77:W81" si="34">IF(P86=0,"",AA68*P86)</f>
        <v/>
      </c>
      <c r="Q77" s="399" t="str">
        <f t="shared" si="34"/>
        <v/>
      </c>
      <c r="R77" s="399" t="str">
        <f t="shared" si="34"/>
        <v/>
      </c>
      <c r="S77" s="399" t="str">
        <f t="shared" si="34"/>
        <v/>
      </c>
      <c r="T77" s="399" t="str">
        <f t="shared" si="34"/>
        <v/>
      </c>
      <c r="U77" s="399" t="str">
        <f t="shared" si="34"/>
        <v/>
      </c>
      <c r="V77" s="399" t="str">
        <f t="shared" si="34"/>
        <v/>
      </c>
      <c r="W77" s="399" t="str">
        <f t="shared" si="34"/>
        <v/>
      </c>
      <c r="X77" s="465"/>
      <c r="Y77" s="606"/>
      <c r="Z77" s="606"/>
      <c r="AA77" s="606"/>
      <c r="AB77" s="606"/>
      <c r="AC77" s="606"/>
      <c r="AD77" s="606"/>
      <c r="AE77" s="606"/>
      <c r="AF77" s="606"/>
      <c r="AG77" s="606"/>
      <c r="AH77" s="606"/>
      <c r="AI77" s="82"/>
      <c r="AJ77" s="82"/>
      <c r="AK77" s="82"/>
      <c r="AL77" s="82"/>
      <c r="AM77" s="82"/>
      <c r="AN77" s="82"/>
      <c r="AO77" s="82"/>
      <c r="AP77" s="82"/>
      <c r="AQ77" s="82"/>
      <c r="AR77" s="82"/>
    </row>
    <row r="78" spans="1:44">
      <c r="A78" s="141"/>
      <c r="B78" s="770" t="s">
        <v>90</v>
      </c>
      <c r="C78" s="117"/>
      <c r="D78" s="118"/>
      <c r="E78" s="453"/>
      <c r="F78" s="443"/>
      <c r="G78" s="443"/>
      <c r="H78" s="443"/>
      <c r="I78" s="443"/>
      <c r="J78" s="443"/>
      <c r="K78" s="443"/>
      <c r="L78" s="443"/>
      <c r="M78" s="452"/>
      <c r="N78" s="118" t="s">
        <v>90</v>
      </c>
      <c r="O78" s="399">
        <f t="shared" si="33"/>
        <v>0</v>
      </c>
      <c r="P78" s="399" t="str">
        <f t="shared" si="34"/>
        <v/>
      </c>
      <c r="Q78" s="399" t="str">
        <f t="shared" si="34"/>
        <v/>
      </c>
      <c r="R78" s="399" t="str">
        <f t="shared" si="34"/>
        <v/>
      </c>
      <c r="S78" s="399" t="str">
        <f t="shared" si="34"/>
        <v/>
      </c>
      <c r="T78" s="399" t="str">
        <f t="shared" si="34"/>
        <v/>
      </c>
      <c r="U78" s="399" t="str">
        <f t="shared" si="34"/>
        <v/>
      </c>
      <c r="V78" s="399" t="str">
        <f t="shared" si="34"/>
        <v/>
      </c>
      <c r="W78" s="399" t="str">
        <f t="shared" si="34"/>
        <v/>
      </c>
      <c r="X78" s="465"/>
      <c r="Y78" s="606"/>
      <c r="Z78" s="606"/>
      <c r="AA78" s="606"/>
      <c r="AB78" s="606"/>
      <c r="AC78" s="606"/>
      <c r="AD78" s="606"/>
      <c r="AE78" s="606"/>
      <c r="AF78" s="606"/>
      <c r="AG78" s="606"/>
      <c r="AH78" s="606"/>
      <c r="AI78" s="82"/>
      <c r="AJ78" s="82"/>
      <c r="AK78" s="82"/>
      <c r="AL78" s="82"/>
      <c r="AM78" s="82"/>
      <c r="AN78" s="82"/>
      <c r="AO78" s="82"/>
      <c r="AP78" s="82"/>
      <c r="AQ78" s="82"/>
      <c r="AR78" s="82"/>
    </row>
    <row r="79" spans="1:44">
      <c r="A79" s="141"/>
      <c r="B79" s="770" t="s">
        <v>101</v>
      </c>
      <c r="C79" s="117"/>
      <c r="D79" s="118"/>
      <c r="E79" s="820"/>
      <c r="F79" s="820"/>
      <c r="G79" s="820"/>
      <c r="H79" s="820"/>
      <c r="I79" s="820"/>
      <c r="J79" s="820"/>
      <c r="K79" s="820"/>
      <c r="L79" s="820"/>
      <c r="M79" s="820"/>
      <c r="N79" s="118" t="s">
        <v>101</v>
      </c>
      <c r="O79" s="399">
        <f t="shared" si="33"/>
        <v>0</v>
      </c>
      <c r="P79" s="399" t="str">
        <f t="shared" si="34"/>
        <v/>
      </c>
      <c r="Q79" s="399" t="str">
        <f t="shared" si="34"/>
        <v/>
      </c>
      <c r="R79" s="399" t="str">
        <f t="shared" si="34"/>
        <v/>
      </c>
      <c r="S79" s="399" t="str">
        <f t="shared" si="34"/>
        <v/>
      </c>
      <c r="T79" s="399" t="str">
        <f t="shared" si="34"/>
        <v/>
      </c>
      <c r="U79" s="399" t="str">
        <f t="shared" si="34"/>
        <v/>
      </c>
      <c r="V79" s="399" t="str">
        <f t="shared" si="34"/>
        <v/>
      </c>
      <c r="W79" s="399" t="str">
        <f t="shared" si="34"/>
        <v/>
      </c>
      <c r="X79" s="465"/>
      <c r="Y79" s="606"/>
      <c r="Z79" s="606"/>
      <c r="AA79" s="606"/>
      <c r="AB79" s="606"/>
      <c r="AC79" s="606"/>
      <c r="AD79" s="606"/>
      <c r="AE79" s="606"/>
      <c r="AF79" s="606"/>
      <c r="AG79" s="606"/>
      <c r="AH79" s="606"/>
      <c r="AI79" s="82"/>
      <c r="AJ79" s="82"/>
      <c r="AK79" s="82"/>
      <c r="AL79" s="82"/>
      <c r="AM79" s="82"/>
      <c r="AN79" s="82"/>
      <c r="AO79" s="82"/>
      <c r="AP79" s="82"/>
      <c r="AQ79" s="82"/>
      <c r="AR79" s="82"/>
    </row>
    <row r="80" spans="1:44">
      <c r="A80" s="141"/>
      <c r="B80" s="770" t="s">
        <v>50</v>
      </c>
      <c r="C80" s="117"/>
      <c r="D80" s="118"/>
      <c r="E80" s="453"/>
      <c r="F80" s="443"/>
      <c r="G80" s="443"/>
      <c r="H80" s="443"/>
      <c r="I80" s="443"/>
      <c r="J80" s="443"/>
      <c r="K80" s="443"/>
      <c r="L80" s="443"/>
      <c r="M80" s="452"/>
      <c r="N80" s="118" t="s">
        <v>50</v>
      </c>
      <c r="O80" s="399">
        <f t="shared" si="33"/>
        <v>0</v>
      </c>
      <c r="P80" s="399" t="str">
        <f t="shared" si="34"/>
        <v/>
      </c>
      <c r="Q80" s="399" t="str">
        <f t="shared" si="34"/>
        <v/>
      </c>
      <c r="R80" s="399" t="str">
        <f t="shared" si="34"/>
        <v/>
      </c>
      <c r="S80" s="399" t="str">
        <f t="shared" si="34"/>
        <v/>
      </c>
      <c r="T80" s="399" t="str">
        <f t="shared" si="34"/>
        <v/>
      </c>
      <c r="U80" s="399" t="str">
        <f t="shared" si="34"/>
        <v/>
      </c>
      <c r="V80" s="399" t="str">
        <f t="shared" si="34"/>
        <v/>
      </c>
      <c r="W80" s="399" t="str">
        <f t="shared" si="34"/>
        <v/>
      </c>
      <c r="X80" s="465"/>
      <c r="Y80" s="606"/>
      <c r="Z80" s="606"/>
      <c r="AA80" s="606"/>
      <c r="AB80" s="606"/>
      <c r="AC80" s="606"/>
      <c r="AD80" s="606"/>
      <c r="AE80" s="606"/>
      <c r="AF80" s="606"/>
      <c r="AG80" s="606"/>
      <c r="AH80" s="606"/>
      <c r="AI80" s="82"/>
      <c r="AJ80" s="82"/>
      <c r="AK80" s="82"/>
      <c r="AL80" s="82"/>
      <c r="AM80" s="82"/>
      <c r="AN80" s="82"/>
      <c r="AO80" s="82"/>
      <c r="AP80" s="82"/>
      <c r="AQ80" s="82"/>
      <c r="AR80" s="82"/>
    </row>
    <row r="81" spans="1:44">
      <c r="A81" s="141"/>
      <c r="B81" s="770" t="s">
        <v>52</v>
      </c>
      <c r="C81" s="117"/>
      <c r="D81" s="118"/>
      <c r="E81" s="453"/>
      <c r="F81" s="443"/>
      <c r="G81" s="443"/>
      <c r="H81" s="443"/>
      <c r="I81" s="443"/>
      <c r="J81" s="443"/>
      <c r="K81" s="443"/>
      <c r="L81" s="443"/>
      <c r="M81" s="452"/>
      <c r="N81" s="118" t="s">
        <v>52</v>
      </c>
      <c r="O81" s="399">
        <f t="shared" si="33"/>
        <v>0</v>
      </c>
      <c r="P81" s="399" t="str">
        <f t="shared" si="34"/>
        <v/>
      </c>
      <c r="Q81" s="399" t="str">
        <f t="shared" si="34"/>
        <v/>
      </c>
      <c r="R81" s="399" t="str">
        <f t="shared" si="34"/>
        <v/>
      </c>
      <c r="S81" s="399" t="str">
        <f t="shared" si="34"/>
        <v/>
      </c>
      <c r="T81" s="399" t="str">
        <f t="shared" si="34"/>
        <v/>
      </c>
      <c r="U81" s="399" t="str">
        <f t="shared" si="34"/>
        <v/>
      </c>
      <c r="V81" s="399" t="str">
        <f t="shared" si="34"/>
        <v/>
      </c>
      <c r="W81" s="399" t="str">
        <f t="shared" si="34"/>
        <v/>
      </c>
      <c r="X81" s="465"/>
      <c r="Y81" s="606"/>
      <c r="Z81" s="606"/>
      <c r="AA81" s="606"/>
      <c r="AB81" s="606"/>
      <c r="AC81" s="606"/>
      <c r="AD81" s="606"/>
      <c r="AE81" s="606"/>
      <c r="AF81" s="606"/>
      <c r="AG81" s="606"/>
      <c r="AH81" s="606"/>
      <c r="AI81" s="82"/>
      <c r="AJ81" s="82"/>
      <c r="AK81" s="82"/>
      <c r="AL81" s="82"/>
      <c r="AM81" s="82"/>
      <c r="AN81" s="82"/>
      <c r="AO81" s="82"/>
      <c r="AP81" s="82"/>
      <c r="AQ81" s="82"/>
      <c r="AR81" s="82"/>
    </row>
    <row r="82" spans="1:44">
      <c r="A82" s="141"/>
      <c r="B82" s="770" t="s">
        <v>55</v>
      </c>
      <c r="C82" s="117"/>
      <c r="D82" s="118"/>
      <c r="E82" s="453"/>
      <c r="F82" s="455"/>
      <c r="G82" s="455"/>
      <c r="H82" s="455"/>
      <c r="I82" s="455"/>
      <c r="J82" s="455"/>
      <c r="K82" s="455"/>
      <c r="L82" s="455"/>
      <c r="M82" s="455"/>
      <c r="N82" s="118" t="s">
        <v>55</v>
      </c>
      <c r="O82" s="399">
        <f t="shared" si="33"/>
        <v>0</v>
      </c>
      <c r="P82" s="399">
        <f t="shared" ref="P82:W82" si="35">SUM(P77:P81)</f>
        <v>0</v>
      </c>
      <c r="Q82" s="399">
        <f t="shared" si="35"/>
        <v>0</v>
      </c>
      <c r="R82" s="399">
        <f t="shared" si="35"/>
        <v>0</v>
      </c>
      <c r="S82" s="399">
        <f t="shared" si="35"/>
        <v>0</v>
      </c>
      <c r="T82" s="399">
        <f t="shared" si="35"/>
        <v>0</v>
      </c>
      <c r="U82" s="399">
        <f t="shared" si="35"/>
        <v>0</v>
      </c>
      <c r="V82" s="399">
        <f t="shared" si="35"/>
        <v>0</v>
      </c>
      <c r="W82" s="399">
        <f t="shared" si="35"/>
        <v>0</v>
      </c>
      <c r="X82" s="465"/>
      <c r="Y82" s="606"/>
      <c r="Z82" s="606"/>
      <c r="AA82" s="606"/>
      <c r="AB82" s="606"/>
      <c r="AC82" s="606"/>
      <c r="AD82" s="606"/>
      <c r="AE82" s="606"/>
      <c r="AF82" s="606"/>
      <c r="AG82" s="606"/>
      <c r="AH82" s="606"/>
      <c r="AI82" s="82"/>
      <c r="AJ82" s="82"/>
      <c r="AK82" s="82"/>
      <c r="AL82" s="82"/>
      <c r="AM82" s="82"/>
      <c r="AN82" s="82"/>
      <c r="AO82" s="82"/>
      <c r="AP82" s="82"/>
      <c r="AQ82" s="82"/>
      <c r="AR82" s="82"/>
    </row>
    <row r="83" spans="1:44">
      <c r="A83" s="141"/>
      <c r="B83" s="397"/>
      <c r="C83" s="88"/>
      <c r="D83" s="88"/>
      <c r="E83" s="88"/>
      <c r="F83" s="88"/>
      <c r="G83" s="88"/>
      <c r="H83" s="88"/>
      <c r="I83" s="88"/>
      <c r="J83" s="88"/>
      <c r="K83" s="88"/>
      <c r="L83" s="88"/>
      <c r="M83" s="88"/>
      <c r="N83" s="88"/>
      <c r="O83" s="88"/>
      <c r="P83" s="88"/>
      <c r="Q83" s="88"/>
      <c r="R83" s="88"/>
      <c r="S83" s="88"/>
      <c r="T83" s="88"/>
      <c r="U83" s="88"/>
      <c r="V83" s="88"/>
      <c r="W83" s="88"/>
      <c r="X83" s="400"/>
      <c r="Y83" s="606"/>
      <c r="Z83" s="606"/>
      <c r="AA83" s="606"/>
      <c r="AB83" s="606"/>
      <c r="AC83" s="606"/>
      <c r="AD83" s="606"/>
      <c r="AE83" s="606"/>
      <c r="AF83" s="606"/>
      <c r="AG83" s="606"/>
      <c r="AH83" s="606"/>
      <c r="AI83" s="82"/>
      <c r="AJ83" s="82"/>
      <c r="AK83" s="82"/>
      <c r="AL83" s="82"/>
      <c r="AM83" s="82"/>
      <c r="AN83" s="82"/>
      <c r="AO83" s="82"/>
      <c r="AP83" s="82"/>
      <c r="AQ83" s="82"/>
      <c r="AR83" s="82"/>
    </row>
    <row r="84" spans="1:44">
      <c r="A84" s="141"/>
      <c r="B84" s="397"/>
      <c r="C84" s="88"/>
      <c r="D84" s="88"/>
      <c r="E84" s="88"/>
      <c r="F84" s="88"/>
      <c r="G84" s="88"/>
      <c r="H84" s="88"/>
      <c r="I84" s="88"/>
      <c r="J84" s="88"/>
      <c r="K84" s="88"/>
      <c r="L84" s="88"/>
      <c r="M84" s="88"/>
      <c r="N84" s="88"/>
      <c r="O84" s="88" t="s">
        <v>599</v>
      </c>
      <c r="P84" s="88"/>
      <c r="Q84" s="88"/>
      <c r="R84" s="88"/>
      <c r="S84" s="88"/>
      <c r="T84" s="88"/>
      <c r="U84" s="88"/>
      <c r="V84" s="88"/>
      <c r="W84" s="88"/>
      <c r="X84" s="400"/>
      <c r="Y84" s="606"/>
      <c r="Z84" s="606" t="s">
        <v>674</v>
      </c>
      <c r="AA84" s="606"/>
      <c r="AB84" s="606"/>
      <c r="AC84" s="606"/>
      <c r="AD84" s="606"/>
      <c r="AE84" s="606"/>
      <c r="AF84" s="606"/>
      <c r="AG84" s="606"/>
      <c r="AH84" s="606"/>
    </row>
    <row r="85" spans="1:44">
      <c r="A85" s="141"/>
      <c r="B85" s="397"/>
      <c r="C85" s="88"/>
      <c r="D85" s="88"/>
      <c r="E85" s="129"/>
      <c r="F85" s="129" t="s">
        <v>206</v>
      </c>
      <c r="G85" s="129" t="s">
        <v>62</v>
      </c>
      <c r="H85" s="129" t="s">
        <v>205</v>
      </c>
      <c r="I85" s="129" t="s">
        <v>204</v>
      </c>
      <c r="J85" s="129" t="s">
        <v>239</v>
      </c>
      <c r="K85" s="129" t="s">
        <v>47</v>
      </c>
      <c r="L85" s="129" t="s">
        <v>75</v>
      </c>
      <c r="M85" s="129" t="s">
        <v>76</v>
      </c>
      <c r="N85" s="88"/>
      <c r="O85" s="129" t="s">
        <v>55</v>
      </c>
      <c r="P85" s="129" t="s">
        <v>206</v>
      </c>
      <c r="Q85" s="129" t="s">
        <v>62</v>
      </c>
      <c r="R85" s="129" t="s">
        <v>205</v>
      </c>
      <c r="S85" s="129" t="s">
        <v>204</v>
      </c>
      <c r="T85" s="129" t="s">
        <v>239</v>
      </c>
      <c r="U85" s="129" t="s">
        <v>47</v>
      </c>
      <c r="V85" s="129" t="s">
        <v>75</v>
      </c>
      <c r="W85" s="129" t="s">
        <v>76</v>
      </c>
      <c r="X85" s="400"/>
      <c r="Y85" s="606"/>
      <c r="Z85" s="606" t="s">
        <v>55</v>
      </c>
      <c r="AA85" s="606" t="s">
        <v>206</v>
      </c>
      <c r="AB85" s="606" t="s">
        <v>62</v>
      </c>
      <c r="AC85" s="606" t="s">
        <v>205</v>
      </c>
      <c r="AD85" s="606" t="s">
        <v>204</v>
      </c>
      <c r="AE85" s="606" t="s">
        <v>239</v>
      </c>
      <c r="AF85" s="606" t="s">
        <v>47</v>
      </c>
      <c r="AG85" s="606" t="s">
        <v>75</v>
      </c>
      <c r="AH85" s="606" t="s">
        <v>76</v>
      </c>
    </row>
    <row r="86" spans="1:44">
      <c r="A86" s="141"/>
      <c r="B86" s="770" t="s">
        <v>51</v>
      </c>
      <c r="C86" s="88"/>
      <c r="D86" s="88"/>
      <c r="E86" s="453"/>
      <c r="F86" s="443"/>
      <c r="G86" s="443"/>
      <c r="H86" s="443"/>
      <c r="I86" s="443"/>
      <c r="J86" s="443"/>
      <c r="K86" s="443"/>
      <c r="L86" s="443"/>
      <c r="M86" s="443"/>
      <c r="N86" s="118" t="s">
        <v>51</v>
      </c>
      <c r="O86" s="580"/>
      <c r="P86" s="824">
        <f>$O$91</f>
        <v>0</v>
      </c>
      <c r="Q86" s="824"/>
      <c r="R86" s="824"/>
      <c r="S86" s="824"/>
      <c r="T86" s="824"/>
      <c r="U86" s="824"/>
      <c r="V86" s="824"/>
      <c r="W86" s="824">
        <f>$O$91</f>
        <v>0</v>
      </c>
      <c r="X86" s="400"/>
      <c r="Y86" s="606" t="s">
        <v>51</v>
      </c>
      <c r="Z86" s="94"/>
      <c r="AA86" s="94">
        <f>P68+P86</f>
        <v>0</v>
      </c>
      <c r="AB86" s="94"/>
      <c r="AC86" s="94"/>
      <c r="AD86" s="94"/>
      <c r="AE86" s="94"/>
      <c r="AF86" s="94"/>
      <c r="AG86" s="94"/>
      <c r="AH86" s="94">
        <f>W68+W86</f>
        <v>0</v>
      </c>
    </row>
    <row r="87" spans="1:44">
      <c r="A87" s="141"/>
      <c r="B87" s="770" t="s">
        <v>90</v>
      </c>
      <c r="C87" s="88"/>
      <c r="D87" s="88"/>
      <c r="E87" s="484"/>
      <c r="F87" s="443"/>
      <c r="G87" s="443"/>
      <c r="H87" s="443"/>
      <c r="I87" s="443"/>
      <c r="J87" s="443"/>
      <c r="K87" s="443"/>
      <c r="L87" s="443"/>
      <c r="M87" s="443"/>
      <c r="N87" s="118" t="s">
        <v>90</v>
      </c>
      <c r="O87" s="823"/>
      <c r="P87" s="824"/>
      <c r="Q87" s="824"/>
      <c r="R87" s="824"/>
      <c r="S87" s="824"/>
      <c r="T87" s="824"/>
      <c r="U87" s="824"/>
      <c r="V87" s="824"/>
      <c r="W87" s="824">
        <f>$O$91</f>
        <v>0</v>
      </c>
      <c r="X87" s="400"/>
      <c r="Y87" s="606" t="s">
        <v>90</v>
      </c>
      <c r="Z87" s="94"/>
      <c r="AA87" s="94"/>
      <c r="AB87" s="94"/>
      <c r="AC87" s="94"/>
      <c r="AD87" s="94"/>
      <c r="AE87" s="94"/>
      <c r="AF87" s="94"/>
      <c r="AG87" s="94"/>
      <c r="AH87" s="94">
        <f>W69+W87</f>
        <v>0</v>
      </c>
    </row>
    <row r="88" spans="1:44">
      <c r="A88" s="141"/>
      <c r="B88" s="770" t="s">
        <v>101</v>
      </c>
      <c r="C88" s="88"/>
      <c r="D88" s="88"/>
      <c r="E88" s="820"/>
      <c r="F88" s="820"/>
      <c r="G88" s="820"/>
      <c r="H88" s="820"/>
      <c r="I88" s="820"/>
      <c r="J88" s="820"/>
      <c r="K88" s="820"/>
      <c r="L88" s="820"/>
      <c r="M88" s="820"/>
      <c r="N88" s="118" t="s">
        <v>101</v>
      </c>
      <c r="O88" s="823"/>
      <c r="P88" s="824">
        <f>$O$91</f>
        <v>0</v>
      </c>
      <c r="Q88" s="824"/>
      <c r="R88" s="824"/>
      <c r="S88" s="824"/>
      <c r="T88" s="824"/>
      <c r="U88" s="824"/>
      <c r="V88" s="824"/>
      <c r="W88" s="824"/>
      <c r="X88" s="400"/>
      <c r="Y88" s="606" t="s">
        <v>101</v>
      </c>
      <c r="Z88" s="94"/>
      <c r="AA88" s="94">
        <f>P70+P88</f>
        <v>0</v>
      </c>
      <c r="AB88" s="94"/>
      <c r="AC88" s="94"/>
      <c r="AD88" s="94"/>
      <c r="AE88" s="94"/>
      <c r="AF88" s="94"/>
      <c r="AG88" s="94"/>
      <c r="AH88" s="94"/>
    </row>
    <row r="89" spans="1:44">
      <c r="A89" s="141"/>
      <c r="B89" s="770" t="s">
        <v>50</v>
      </c>
      <c r="C89" s="88"/>
      <c r="D89" s="88"/>
      <c r="E89" s="453"/>
      <c r="F89" s="443"/>
      <c r="G89" s="443"/>
      <c r="H89" s="443"/>
      <c r="I89" s="443"/>
      <c r="J89" s="443"/>
      <c r="K89" s="443"/>
      <c r="L89" s="443"/>
      <c r="M89" s="443"/>
      <c r="N89" s="118" t="s">
        <v>50</v>
      </c>
      <c r="O89" s="823"/>
      <c r="P89" s="824">
        <f>$O$91</f>
        <v>0</v>
      </c>
      <c r="Q89" s="824"/>
      <c r="R89" s="824"/>
      <c r="S89" s="824"/>
      <c r="T89" s="824">
        <f>$O$91</f>
        <v>0</v>
      </c>
      <c r="U89" s="824">
        <f>$O$91</f>
        <v>0</v>
      </c>
      <c r="V89" s="824"/>
      <c r="W89" s="824">
        <f>$O$91</f>
        <v>0</v>
      </c>
      <c r="X89" s="400"/>
      <c r="Y89" s="606" t="s">
        <v>50</v>
      </c>
      <c r="Z89" s="94"/>
      <c r="AA89" s="94">
        <f>P71+P89</f>
        <v>0</v>
      </c>
      <c r="AB89" s="94"/>
      <c r="AC89" s="94"/>
      <c r="AD89" s="94"/>
      <c r="AE89" s="94"/>
      <c r="AF89" s="94">
        <f>U71+U89</f>
        <v>0</v>
      </c>
      <c r="AG89" s="94"/>
      <c r="AH89" s="94">
        <f>W71+W89</f>
        <v>0</v>
      </c>
    </row>
    <row r="90" spans="1:44">
      <c r="A90" s="141"/>
      <c r="B90" s="770" t="s">
        <v>52</v>
      </c>
      <c r="C90" s="88"/>
      <c r="D90" s="88"/>
      <c r="E90" s="453"/>
      <c r="F90" s="443"/>
      <c r="G90" s="443"/>
      <c r="H90" s="443"/>
      <c r="I90" s="443"/>
      <c r="J90" s="443"/>
      <c r="K90" s="443"/>
      <c r="L90" s="443"/>
      <c r="M90" s="443"/>
      <c r="N90" s="118" t="s">
        <v>52</v>
      </c>
      <c r="O90" s="823"/>
      <c r="P90" s="824">
        <f>$O$91</f>
        <v>0</v>
      </c>
      <c r="Q90" s="824"/>
      <c r="R90" s="824"/>
      <c r="S90" s="824"/>
      <c r="T90" s="824">
        <f>$O$91</f>
        <v>0</v>
      </c>
      <c r="U90" s="824">
        <f>$O$91</f>
        <v>0</v>
      </c>
      <c r="V90" s="824"/>
      <c r="W90" s="824">
        <f>$O$91</f>
        <v>0</v>
      </c>
      <c r="X90" s="400"/>
      <c r="Y90" s="606" t="s">
        <v>52</v>
      </c>
      <c r="Z90" s="94"/>
      <c r="AA90" s="94">
        <f>P72+P90</f>
        <v>0</v>
      </c>
      <c r="AB90" s="94"/>
      <c r="AC90" s="94"/>
      <c r="AD90" s="94"/>
      <c r="AE90" s="94"/>
      <c r="AF90" s="94">
        <f>U72+U90</f>
        <v>0</v>
      </c>
      <c r="AG90" s="94"/>
      <c r="AH90" s="94">
        <f>W72+W90</f>
        <v>0</v>
      </c>
    </row>
    <row r="91" spans="1:44">
      <c r="A91" s="141"/>
      <c r="B91" s="770" t="s">
        <v>55</v>
      </c>
      <c r="C91" s="88"/>
      <c r="D91" s="88"/>
      <c r="E91" s="454"/>
      <c r="F91" s="455"/>
      <c r="G91" s="455"/>
      <c r="H91" s="455"/>
      <c r="I91" s="455"/>
      <c r="J91" s="455"/>
      <c r="K91" s="455"/>
      <c r="L91" s="455"/>
      <c r="M91" s="455"/>
      <c r="N91" s="118" t="s">
        <v>55</v>
      </c>
      <c r="O91" s="828"/>
      <c r="P91" s="827"/>
      <c r="Q91" s="827"/>
      <c r="R91" s="827"/>
      <c r="S91" s="827"/>
      <c r="T91" s="827"/>
      <c r="U91" s="827"/>
      <c r="V91" s="827"/>
      <c r="W91" s="827"/>
      <c r="X91" s="400"/>
      <c r="Y91" s="606" t="s">
        <v>55</v>
      </c>
      <c r="Z91" s="94"/>
      <c r="AA91" s="94"/>
      <c r="AB91" s="94"/>
      <c r="AC91" s="94"/>
      <c r="AD91" s="94"/>
      <c r="AE91" s="94"/>
      <c r="AF91" s="94"/>
      <c r="AG91" s="94"/>
      <c r="AH91" s="94"/>
    </row>
    <row r="92" spans="1:44" ht="15" thickBot="1">
      <c r="B92" s="508"/>
      <c r="C92" s="136"/>
      <c r="D92" s="136"/>
      <c r="E92" s="136"/>
      <c r="F92" s="136"/>
      <c r="G92" s="136"/>
      <c r="H92" s="136"/>
      <c r="I92" s="136"/>
      <c r="J92" s="136"/>
      <c r="K92" s="136"/>
      <c r="L92" s="136"/>
      <c r="M92" s="136"/>
      <c r="N92" s="136"/>
      <c r="O92" s="136"/>
      <c r="P92" s="136"/>
      <c r="Q92" s="136"/>
      <c r="R92" s="136"/>
      <c r="S92" s="136"/>
      <c r="T92" s="136"/>
      <c r="U92" s="136"/>
      <c r="V92" s="136"/>
      <c r="W92" s="136"/>
      <c r="X92" s="404"/>
      <c r="Y92" s="606"/>
      <c r="Z92" s="606"/>
      <c r="AA92" s="606"/>
      <c r="AB92" s="606"/>
      <c r="AC92" s="606"/>
      <c r="AD92" s="606"/>
      <c r="AE92" s="606"/>
      <c r="AF92" s="606"/>
      <c r="AG92" s="606"/>
      <c r="AH92" s="606"/>
      <c r="AI92" s="82"/>
    </row>
    <row r="93" spans="1:44" s="82" customFormat="1" ht="15" thickBot="1"/>
    <row r="94" spans="1:44">
      <c r="A94" s="68"/>
      <c r="B94" s="829" t="s">
        <v>610</v>
      </c>
      <c r="C94" s="431"/>
      <c r="D94" s="431"/>
      <c r="E94" s="431"/>
      <c r="F94" s="431"/>
      <c r="G94" s="431"/>
      <c r="H94" s="431"/>
      <c r="I94" s="459"/>
      <c r="J94" s="82"/>
      <c r="K94" s="82"/>
      <c r="L94" s="82"/>
      <c r="M94" s="82"/>
    </row>
    <row r="95" spans="1:44">
      <c r="A95" s="68"/>
      <c r="B95" s="463"/>
      <c r="C95" s="423"/>
      <c r="D95" s="423"/>
      <c r="E95" s="418" t="s">
        <v>611</v>
      </c>
      <c r="F95" s="418"/>
      <c r="G95" s="418" t="s">
        <v>612</v>
      </c>
      <c r="H95" s="423"/>
      <c r="I95" s="461"/>
    </row>
    <row r="96" spans="1:44">
      <c r="A96" s="68"/>
      <c r="B96" s="463"/>
      <c r="C96" s="423"/>
      <c r="D96" s="423"/>
      <c r="E96" s="418" t="s">
        <v>613</v>
      </c>
      <c r="F96" s="418" t="s">
        <v>614</v>
      </c>
      <c r="G96" s="418" t="s">
        <v>613</v>
      </c>
      <c r="H96" s="418" t="s">
        <v>614</v>
      </c>
      <c r="I96" s="461"/>
    </row>
    <row r="97" spans="1:29">
      <c r="A97" s="68"/>
      <c r="B97" s="462" t="s">
        <v>55</v>
      </c>
      <c r="C97" s="423"/>
      <c r="D97" s="423"/>
      <c r="E97" s="774"/>
      <c r="F97" s="774"/>
      <c r="G97" s="774"/>
      <c r="H97" s="774"/>
      <c r="I97" s="461"/>
    </row>
    <row r="98" spans="1:29">
      <c r="A98" s="68"/>
      <c r="B98" s="463" t="s">
        <v>615</v>
      </c>
      <c r="C98" s="423"/>
      <c r="D98" s="423"/>
      <c r="E98" s="571"/>
      <c r="F98" s="571"/>
      <c r="G98" s="571"/>
      <c r="H98" s="571"/>
      <c r="I98" s="461"/>
    </row>
    <row r="99" spans="1:29">
      <c r="A99" s="68"/>
      <c r="B99" s="463" t="s">
        <v>616</v>
      </c>
      <c r="C99" s="423"/>
      <c r="D99" s="423"/>
      <c r="E99" s="571"/>
      <c r="F99" s="571"/>
      <c r="G99" s="571"/>
      <c r="H99" s="571"/>
      <c r="I99" s="461"/>
    </row>
    <row r="100" spans="1:29">
      <c r="A100" s="68"/>
      <c r="B100" s="463" t="s">
        <v>617</v>
      </c>
      <c r="C100" s="423"/>
      <c r="D100" s="423"/>
      <c r="E100" s="571"/>
      <c r="F100" s="571"/>
      <c r="G100" s="571"/>
      <c r="H100" s="571"/>
      <c r="I100" s="461"/>
    </row>
    <row r="101" spans="1:29">
      <c r="A101" s="68"/>
      <c r="B101" s="463" t="s">
        <v>618</v>
      </c>
      <c r="C101" s="423"/>
      <c r="D101" s="423"/>
      <c r="E101" s="571"/>
      <c r="F101" s="571"/>
      <c r="G101" s="571"/>
      <c r="H101" s="571"/>
      <c r="I101" s="461"/>
    </row>
    <row r="102" spans="1:29">
      <c r="A102" s="68"/>
      <c r="B102" s="463" t="s">
        <v>619</v>
      </c>
      <c r="C102" s="423"/>
      <c r="D102" s="423"/>
      <c r="E102" s="571"/>
      <c r="F102" s="571"/>
      <c r="G102" s="571"/>
      <c r="H102" s="571"/>
      <c r="I102" s="461"/>
      <c r="J102" s="82"/>
      <c r="K102" s="82"/>
      <c r="L102" s="82"/>
      <c r="M102" s="82"/>
    </row>
    <row r="103" spans="1:29">
      <c r="A103" s="68"/>
      <c r="B103" s="463" t="s">
        <v>620</v>
      </c>
      <c r="C103" s="423"/>
      <c r="D103" s="423"/>
      <c r="E103" s="571"/>
      <c r="F103" s="571"/>
      <c r="G103" s="571"/>
      <c r="H103" s="571"/>
      <c r="I103" s="461"/>
      <c r="J103" s="82"/>
      <c r="K103" s="82"/>
      <c r="L103" s="82"/>
      <c r="M103" s="82"/>
    </row>
    <row r="104" spans="1:29">
      <c r="A104" s="68"/>
      <c r="B104" s="463" t="s">
        <v>621</v>
      </c>
      <c r="C104" s="423"/>
      <c r="D104" s="423"/>
      <c r="E104" s="571"/>
      <c r="F104" s="571"/>
      <c r="G104" s="571"/>
      <c r="H104" s="571"/>
      <c r="I104" s="461"/>
      <c r="J104" s="82"/>
      <c r="K104" s="82"/>
      <c r="L104" s="82"/>
      <c r="M104" s="82"/>
    </row>
    <row r="105" spans="1:29">
      <c r="A105" s="68"/>
      <c r="B105" s="463" t="s">
        <v>622</v>
      </c>
      <c r="C105" s="423"/>
      <c r="D105" s="423"/>
      <c r="E105" s="571"/>
      <c r="F105" s="571"/>
      <c r="G105" s="571"/>
      <c r="H105" s="571"/>
      <c r="I105" s="461"/>
      <c r="J105" s="82"/>
      <c r="K105" s="82"/>
      <c r="L105" s="82"/>
      <c r="M105" s="82"/>
    </row>
    <row r="106" spans="1:29">
      <c r="B106" s="463" t="s">
        <v>623</v>
      </c>
      <c r="C106" s="423"/>
      <c r="D106" s="423"/>
      <c r="E106" s="571"/>
      <c r="F106" s="571"/>
      <c r="G106" s="571"/>
      <c r="H106" s="571"/>
      <c r="I106" s="461"/>
      <c r="J106" s="82"/>
      <c r="K106" s="82"/>
      <c r="L106" s="82"/>
      <c r="M106" s="82"/>
      <c r="N106" s="82"/>
      <c r="O106" s="82"/>
      <c r="P106" s="82"/>
      <c r="Q106" s="82"/>
      <c r="R106" s="82"/>
      <c r="S106" s="82"/>
      <c r="T106" s="82"/>
      <c r="U106" s="82"/>
      <c r="V106" s="82"/>
      <c r="W106" s="82"/>
      <c r="X106" s="82"/>
      <c r="Y106" s="82"/>
      <c r="Z106" s="82"/>
      <c r="AA106" s="82"/>
      <c r="AB106" s="82"/>
      <c r="AC106" s="82"/>
    </row>
    <row r="107" spans="1:29">
      <c r="B107" s="463"/>
      <c r="C107" s="423"/>
      <c r="D107" s="423"/>
      <c r="E107" s="423"/>
      <c r="F107" s="423"/>
      <c r="G107" s="423"/>
      <c r="H107" s="423"/>
      <c r="I107" s="461"/>
      <c r="J107" s="82"/>
      <c r="K107" s="82"/>
      <c r="L107" s="82"/>
      <c r="M107" s="82"/>
      <c r="N107" s="82"/>
      <c r="O107" s="82"/>
      <c r="P107" s="82"/>
      <c r="Q107" s="82"/>
      <c r="R107" s="82"/>
      <c r="S107" s="82"/>
      <c r="T107" s="82"/>
      <c r="U107" s="82"/>
      <c r="V107" s="82"/>
      <c r="W107" s="82"/>
      <c r="X107" s="82"/>
      <c r="Y107" s="82"/>
      <c r="Z107" s="82"/>
      <c r="AA107" s="82"/>
      <c r="AB107" s="82"/>
      <c r="AC107" s="82"/>
    </row>
    <row r="108" spans="1:29">
      <c r="B108" s="463"/>
      <c r="C108" s="423"/>
      <c r="D108" s="423"/>
      <c r="E108" s="423"/>
      <c r="F108" s="423"/>
      <c r="G108" s="423"/>
      <c r="H108" s="423"/>
      <c r="I108" s="461"/>
      <c r="M108" s="82"/>
      <c r="N108" s="82"/>
      <c r="O108" s="82"/>
      <c r="P108" s="82"/>
      <c r="Q108" s="82"/>
      <c r="R108" s="82"/>
      <c r="S108" s="82"/>
      <c r="T108" s="82"/>
      <c r="U108" s="82"/>
      <c r="V108" s="82"/>
      <c r="W108" s="82"/>
      <c r="X108" s="82"/>
      <c r="Y108" s="82"/>
      <c r="Z108" s="82"/>
      <c r="AA108" s="82"/>
      <c r="AB108" s="82"/>
      <c r="AC108" s="82"/>
    </row>
    <row r="109" spans="1:29">
      <c r="B109" s="463"/>
      <c r="C109" s="423"/>
      <c r="D109" s="423"/>
      <c r="E109" s="423"/>
      <c r="F109" s="423"/>
      <c r="G109" s="423"/>
      <c r="H109" s="423"/>
      <c r="I109" s="461"/>
      <c r="M109" s="82"/>
      <c r="N109" s="82"/>
      <c r="O109" s="82"/>
      <c r="P109" s="82"/>
      <c r="Q109" s="82"/>
      <c r="R109" s="82"/>
      <c r="S109" s="82"/>
      <c r="T109" s="82"/>
      <c r="U109" s="82"/>
      <c r="V109" s="82"/>
      <c r="W109" s="82"/>
      <c r="X109" s="82"/>
      <c r="Y109" s="82"/>
      <c r="Z109" s="82"/>
      <c r="AA109" s="82"/>
      <c r="AB109" s="82"/>
      <c r="AC109" s="82"/>
    </row>
    <row r="110" spans="1:29" ht="15" thickBot="1">
      <c r="B110" s="830"/>
      <c r="C110" s="435"/>
      <c r="D110" s="435"/>
      <c r="E110" s="435"/>
      <c r="F110" s="435"/>
      <c r="G110" s="435"/>
      <c r="H110" s="435"/>
      <c r="I110" s="467"/>
      <c r="M110" s="82"/>
      <c r="N110" s="82"/>
      <c r="O110" s="82"/>
      <c r="P110" s="82"/>
      <c r="Q110" s="82"/>
      <c r="R110" s="82"/>
      <c r="S110" s="82"/>
      <c r="T110" s="82"/>
      <c r="U110" s="82"/>
      <c r="V110" s="82"/>
      <c r="W110" s="82"/>
      <c r="X110" s="82"/>
      <c r="Y110" s="82"/>
      <c r="Z110" s="82"/>
      <c r="AA110" s="82"/>
      <c r="AB110" s="82"/>
      <c r="AC110" s="82"/>
    </row>
    <row r="111" spans="1:29" ht="15" thickBot="1">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row>
    <row r="112" spans="1:29">
      <c r="B112" s="394" t="s">
        <v>238</v>
      </c>
      <c r="C112" s="395"/>
      <c r="D112" s="395"/>
      <c r="E112" s="395"/>
      <c r="F112" s="395"/>
      <c r="G112" s="395"/>
      <c r="H112" s="396"/>
      <c r="M112" s="82"/>
      <c r="N112" s="82"/>
      <c r="O112" s="82"/>
      <c r="P112" s="82"/>
      <c r="Q112" s="82"/>
      <c r="R112" s="82"/>
      <c r="S112" s="82"/>
      <c r="T112" s="82"/>
      <c r="U112" s="82"/>
      <c r="V112" s="82"/>
      <c r="W112" s="82"/>
      <c r="X112" s="82"/>
      <c r="Y112" s="82"/>
      <c r="Z112" s="82"/>
      <c r="AA112" s="82"/>
      <c r="AB112" s="82"/>
      <c r="AC112" s="82"/>
    </row>
    <row r="113" spans="2:29">
      <c r="B113" s="770" t="s">
        <v>121</v>
      </c>
      <c r="C113" s="118"/>
      <c r="D113" s="88"/>
      <c r="E113" s="661"/>
      <c r="F113" s="118" t="s">
        <v>116</v>
      </c>
      <c r="G113" s="88"/>
      <c r="H113" s="400"/>
      <c r="M113" s="82"/>
      <c r="N113" s="82"/>
      <c r="O113" s="82"/>
      <c r="P113" s="82"/>
      <c r="Q113" s="82"/>
      <c r="R113" s="82"/>
      <c r="S113" s="82"/>
      <c r="T113" s="82"/>
      <c r="U113" s="82"/>
      <c r="V113" s="82"/>
      <c r="W113" s="82"/>
      <c r="X113" s="82"/>
      <c r="Y113" s="82"/>
      <c r="Z113" s="82"/>
      <c r="AA113" s="82"/>
      <c r="AB113" s="82"/>
      <c r="AC113" s="82"/>
    </row>
    <row r="114" spans="2:29">
      <c r="B114" s="770" t="s">
        <v>122</v>
      </c>
      <c r="C114" s="117"/>
      <c r="D114" s="88"/>
      <c r="E114" s="693"/>
      <c r="F114" s="118" t="s">
        <v>46</v>
      </c>
      <c r="G114" s="88"/>
      <c r="H114" s="400"/>
      <c r="M114" s="82"/>
      <c r="N114" s="82"/>
      <c r="O114" s="82"/>
      <c r="P114" s="82"/>
      <c r="Q114" s="82"/>
      <c r="R114" s="82"/>
      <c r="S114" s="82"/>
      <c r="T114" s="82"/>
      <c r="U114" s="82"/>
      <c r="V114" s="82"/>
      <c r="W114" s="82"/>
      <c r="X114" s="82"/>
      <c r="Y114" s="82"/>
      <c r="Z114" s="82"/>
      <c r="AA114" s="82"/>
      <c r="AB114" s="82"/>
      <c r="AC114" s="82"/>
    </row>
    <row r="115" spans="2:29">
      <c r="B115" s="770" t="s">
        <v>777</v>
      </c>
      <c r="C115" s="117"/>
      <c r="D115" s="88"/>
      <c r="E115" s="734"/>
      <c r="F115" s="118" t="s">
        <v>93</v>
      </c>
      <c r="G115" s="88"/>
      <c r="H115" s="400"/>
      <c r="I115" s="673" t="s">
        <v>778</v>
      </c>
      <c r="M115" s="82"/>
      <c r="N115" s="82"/>
      <c r="O115" s="82"/>
      <c r="P115" s="82"/>
      <c r="Q115" s="82"/>
      <c r="R115" s="82"/>
      <c r="S115" s="82"/>
      <c r="T115" s="82"/>
      <c r="U115" s="82"/>
      <c r="V115" s="82"/>
      <c r="W115" s="82"/>
      <c r="X115" s="82"/>
      <c r="Y115" s="82"/>
      <c r="Z115" s="82"/>
      <c r="AA115" s="82"/>
      <c r="AB115" s="82"/>
      <c r="AC115" s="82"/>
    </row>
    <row r="116" spans="2:29">
      <c r="B116" s="397"/>
      <c r="C116" s="88"/>
      <c r="D116" s="88"/>
      <c r="E116" s="88"/>
      <c r="F116" s="88"/>
      <c r="G116" s="88"/>
      <c r="H116" s="400"/>
      <c r="M116" s="82"/>
      <c r="N116" s="82"/>
      <c r="O116" s="82"/>
      <c r="P116" s="82"/>
      <c r="Q116" s="82"/>
      <c r="R116" s="82"/>
      <c r="S116" s="82"/>
      <c r="T116" s="82"/>
      <c r="U116" s="82"/>
      <c r="V116" s="82"/>
      <c r="W116" s="82"/>
      <c r="X116" s="82"/>
      <c r="Y116" s="82"/>
      <c r="Z116" s="82"/>
      <c r="AA116" s="82"/>
      <c r="AB116" s="82"/>
      <c r="AC116" s="82"/>
    </row>
    <row r="117" spans="2:29">
      <c r="B117" s="769" t="s">
        <v>123</v>
      </c>
      <c r="C117" s="118"/>
      <c r="D117" s="88"/>
      <c r="E117" s="88"/>
      <c r="F117" s="118"/>
      <c r="G117" s="88"/>
      <c r="H117" s="400"/>
      <c r="M117" s="82"/>
      <c r="N117" s="82"/>
      <c r="O117" s="82"/>
      <c r="P117" s="82"/>
      <c r="Q117" s="82"/>
      <c r="R117" s="82"/>
      <c r="S117" s="82"/>
      <c r="T117" s="82"/>
      <c r="U117" s="82"/>
      <c r="V117" s="82"/>
      <c r="W117" s="82"/>
      <c r="X117" s="82"/>
      <c r="Y117" s="82"/>
      <c r="Z117" s="82"/>
      <c r="AA117" s="82"/>
      <c r="AB117" s="82"/>
      <c r="AC117" s="82"/>
    </row>
    <row r="118" spans="2:29">
      <c r="B118" s="770" t="s">
        <v>124</v>
      </c>
      <c r="C118" s="118"/>
      <c r="D118" s="88"/>
      <c r="E118" s="662"/>
      <c r="F118" s="118" t="s">
        <v>125</v>
      </c>
      <c r="G118" s="88"/>
      <c r="H118" s="400"/>
      <c r="M118" s="82"/>
      <c r="N118" s="82"/>
      <c r="O118" s="82"/>
      <c r="P118" s="82"/>
      <c r="Q118" s="82"/>
      <c r="R118" s="82"/>
      <c r="S118" s="82"/>
      <c r="T118" s="82"/>
      <c r="U118" s="82"/>
      <c r="V118" s="82"/>
      <c r="W118" s="82"/>
      <c r="X118" s="82"/>
      <c r="Y118" s="82"/>
      <c r="Z118" s="82"/>
      <c r="AA118" s="82"/>
      <c r="AB118" s="82"/>
      <c r="AC118" s="82"/>
    </row>
    <row r="119" spans="2:29">
      <c r="B119" s="770" t="s">
        <v>256</v>
      </c>
      <c r="C119" s="118"/>
      <c r="D119" s="88"/>
      <c r="E119" s="662"/>
      <c r="F119" s="118" t="s">
        <v>125</v>
      </c>
      <c r="G119" s="88"/>
      <c r="H119" s="400"/>
      <c r="M119" s="82"/>
      <c r="N119" s="82"/>
      <c r="O119" s="82"/>
      <c r="P119" s="82"/>
      <c r="Q119" s="82"/>
      <c r="R119" s="82"/>
      <c r="S119" s="82"/>
      <c r="T119" s="82"/>
      <c r="U119" s="82"/>
      <c r="V119" s="82"/>
      <c r="W119" s="82"/>
      <c r="X119" s="82"/>
      <c r="Y119" s="82"/>
      <c r="Z119" s="82"/>
      <c r="AA119" s="82"/>
      <c r="AB119" s="82"/>
      <c r="AC119" s="82"/>
    </row>
    <row r="120" spans="2:29" ht="15.75" customHeight="1">
      <c r="B120" s="770" t="s">
        <v>257</v>
      </c>
      <c r="C120" s="118"/>
      <c r="D120" s="88"/>
      <c r="E120" s="662"/>
      <c r="F120" s="118" t="s">
        <v>125</v>
      </c>
      <c r="G120" s="88"/>
      <c r="H120" s="400"/>
      <c r="M120" s="82"/>
      <c r="N120" s="82"/>
      <c r="O120" s="82"/>
      <c r="P120" s="82"/>
      <c r="Q120" s="82"/>
      <c r="R120" s="82"/>
      <c r="S120" s="82"/>
      <c r="T120" s="82"/>
      <c r="U120" s="82"/>
      <c r="V120" s="82"/>
      <c r="W120" s="82"/>
      <c r="X120" s="82"/>
      <c r="Y120" s="82"/>
      <c r="Z120" s="82"/>
      <c r="AA120" s="82"/>
      <c r="AB120" s="82"/>
      <c r="AC120" s="82"/>
    </row>
    <row r="121" spans="2:29">
      <c r="B121" s="770" t="s">
        <v>258</v>
      </c>
      <c r="C121" s="118"/>
      <c r="D121" s="88"/>
      <c r="E121" s="662"/>
      <c r="F121" s="118" t="s">
        <v>125</v>
      </c>
      <c r="G121" s="88"/>
      <c r="H121" s="400"/>
      <c r="M121" s="82"/>
      <c r="N121" s="82"/>
      <c r="O121" s="82"/>
      <c r="P121" s="82"/>
      <c r="Q121" s="82"/>
      <c r="R121" s="82"/>
      <c r="S121" s="82"/>
      <c r="T121" s="82"/>
      <c r="U121" s="82"/>
      <c r="V121" s="82"/>
      <c r="W121" s="82"/>
      <c r="X121" s="82"/>
      <c r="Y121" s="82"/>
      <c r="Z121" s="82"/>
      <c r="AA121" s="82"/>
      <c r="AB121" s="82"/>
      <c r="AC121" s="82"/>
    </row>
    <row r="122" spans="2:29">
      <c r="B122" s="770" t="s">
        <v>259</v>
      </c>
      <c r="C122" s="118"/>
      <c r="D122" s="88"/>
      <c r="E122" s="662"/>
      <c r="F122" s="118" t="s">
        <v>125</v>
      </c>
      <c r="G122" s="88"/>
      <c r="H122" s="400"/>
      <c r="M122" s="82"/>
      <c r="N122" s="82"/>
      <c r="O122" s="82"/>
      <c r="P122" s="82"/>
      <c r="Q122" s="82"/>
      <c r="R122" s="82"/>
      <c r="S122" s="82"/>
      <c r="T122" s="82"/>
      <c r="U122" s="82"/>
      <c r="V122" s="82"/>
      <c r="W122" s="82"/>
      <c r="X122" s="82"/>
      <c r="Y122" s="82"/>
      <c r="Z122" s="82"/>
      <c r="AA122" s="82"/>
      <c r="AB122" s="82"/>
      <c r="AC122" s="82"/>
    </row>
    <row r="123" spans="2:29">
      <c r="B123" s="397"/>
      <c r="C123" s="88"/>
      <c r="D123" s="88"/>
      <c r="E123" s="88"/>
      <c r="F123" s="88"/>
      <c r="G123" s="88"/>
      <c r="H123" s="400"/>
      <c r="M123" s="82"/>
      <c r="N123" s="82"/>
      <c r="O123" s="82"/>
      <c r="P123" s="82"/>
      <c r="Q123" s="82"/>
      <c r="R123" s="82"/>
      <c r="S123" s="82"/>
      <c r="T123" s="82"/>
      <c r="U123" s="82"/>
      <c r="V123" s="82"/>
      <c r="W123" s="82"/>
      <c r="X123" s="82"/>
      <c r="Y123" s="82"/>
      <c r="Z123" s="82"/>
      <c r="AA123" s="82"/>
      <c r="AB123" s="82"/>
      <c r="AC123" s="82"/>
    </row>
    <row r="124" spans="2:29">
      <c r="B124" s="769" t="s">
        <v>237</v>
      </c>
      <c r="C124" s="118"/>
      <c r="D124" s="88"/>
      <c r="E124" s="88"/>
      <c r="F124" s="118"/>
      <c r="G124" s="88"/>
      <c r="H124" s="400"/>
      <c r="M124" s="82"/>
      <c r="N124" s="82"/>
      <c r="O124" s="82"/>
      <c r="P124" s="82"/>
      <c r="Q124" s="82"/>
      <c r="R124" s="82"/>
      <c r="S124" s="82"/>
      <c r="T124" s="82"/>
      <c r="U124" s="82"/>
      <c r="V124" s="82"/>
      <c r="W124" s="82"/>
      <c r="X124" s="82"/>
      <c r="Y124" s="82"/>
      <c r="Z124" s="82"/>
      <c r="AA124" s="82"/>
      <c r="AB124" s="82"/>
      <c r="AC124" s="82"/>
    </row>
    <row r="125" spans="2:29">
      <c r="B125" s="770" t="s">
        <v>124</v>
      </c>
      <c r="C125" s="118"/>
      <c r="D125" s="88"/>
      <c r="E125" s="662"/>
      <c r="F125" s="118" t="s">
        <v>125</v>
      </c>
      <c r="G125" s="88"/>
      <c r="H125" s="400"/>
      <c r="M125" s="82"/>
      <c r="N125" s="82"/>
      <c r="O125" s="82"/>
      <c r="P125" s="82"/>
      <c r="Q125" s="82"/>
      <c r="R125" s="82"/>
      <c r="S125" s="82"/>
      <c r="T125" s="82"/>
      <c r="U125" s="82"/>
      <c r="V125" s="82"/>
      <c r="W125" s="82"/>
      <c r="X125" s="82"/>
      <c r="Y125" s="82"/>
      <c r="Z125" s="82"/>
      <c r="AA125" s="82"/>
      <c r="AB125" s="82"/>
      <c r="AC125" s="82"/>
    </row>
    <row r="126" spans="2:29">
      <c r="B126" s="770" t="s">
        <v>256</v>
      </c>
      <c r="C126" s="118"/>
      <c r="D126" s="88"/>
      <c r="E126" s="662"/>
      <c r="F126" s="118" t="s">
        <v>125</v>
      </c>
      <c r="G126" s="88"/>
      <c r="H126" s="400"/>
      <c r="M126" s="82"/>
      <c r="N126" s="82"/>
      <c r="O126" s="82"/>
      <c r="P126" s="82"/>
      <c r="Q126" s="82"/>
      <c r="R126" s="82"/>
      <c r="S126" s="82"/>
      <c r="T126" s="82"/>
      <c r="U126" s="82"/>
      <c r="V126" s="82"/>
      <c r="W126" s="82"/>
      <c r="X126" s="82"/>
      <c r="Y126" s="82"/>
      <c r="Z126" s="82"/>
      <c r="AA126" s="82"/>
      <c r="AB126" s="82"/>
      <c r="AC126" s="82"/>
    </row>
    <row r="127" spans="2:29" ht="15.75" customHeight="1">
      <c r="B127" s="770" t="s">
        <v>257</v>
      </c>
      <c r="C127" s="118"/>
      <c r="D127" s="88"/>
      <c r="E127" s="662"/>
      <c r="F127" s="118" t="s">
        <v>125</v>
      </c>
      <c r="G127" s="88"/>
      <c r="H127" s="400"/>
      <c r="M127" s="82"/>
      <c r="N127" s="82"/>
      <c r="O127" s="82"/>
      <c r="P127" s="82"/>
      <c r="Q127" s="82"/>
      <c r="R127" s="82"/>
      <c r="S127" s="82"/>
      <c r="T127" s="82"/>
      <c r="U127" s="82"/>
      <c r="V127" s="82"/>
      <c r="W127" s="82"/>
      <c r="X127" s="82"/>
      <c r="Y127" s="82"/>
      <c r="Z127" s="82"/>
      <c r="AA127" s="82"/>
      <c r="AB127" s="82"/>
      <c r="AC127" s="82"/>
    </row>
    <row r="128" spans="2:29">
      <c r="B128" s="770" t="s">
        <v>258</v>
      </c>
      <c r="C128" s="118"/>
      <c r="D128" s="88"/>
      <c r="E128" s="662"/>
      <c r="F128" s="118" t="s">
        <v>125</v>
      </c>
      <c r="G128" s="88"/>
      <c r="H128" s="400"/>
      <c r="M128" s="82"/>
      <c r="N128" s="82"/>
      <c r="O128" s="82"/>
      <c r="P128" s="82"/>
      <c r="Q128" s="82"/>
      <c r="R128" s="82"/>
      <c r="S128" s="82"/>
      <c r="T128" s="82"/>
      <c r="U128" s="82"/>
      <c r="V128" s="82"/>
      <c r="W128" s="82"/>
      <c r="X128" s="82"/>
      <c r="Y128" s="82"/>
      <c r="Z128" s="82"/>
      <c r="AA128" s="82"/>
      <c r="AB128" s="82"/>
      <c r="AC128" s="82"/>
    </row>
    <row r="129" spans="2:29">
      <c r="B129" s="770" t="s">
        <v>259</v>
      </c>
      <c r="C129" s="118"/>
      <c r="D129" s="88"/>
      <c r="E129" s="662"/>
      <c r="F129" s="118" t="s">
        <v>125</v>
      </c>
      <c r="G129" s="88"/>
      <c r="H129" s="400"/>
      <c r="I129" s="82"/>
      <c r="J129" s="82"/>
      <c r="K129" s="82"/>
      <c r="L129" s="82"/>
      <c r="M129" s="82"/>
      <c r="N129" s="82"/>
      <c r="O129" s="82"/>
      <c r="P129" s="82"/>
      <c r="Q129" s="82"/>
      <c r="R129" s="82"/>
      <c r="S129" s="82"/>
      <c r="T129" s="82"/>
      <c r="U129" s="82"/>
      <c r="V129" s="82"/>
      <c r="W129" s="82"/>
      <c r="X129" s="82"/>
      <c r="Y129" s="82"/>
      <c r="Z129" s="82"/>
      <c r="AA129" s="82"/>
      <c r="AB129" s="82"/>
      <c r="AC129" s="82"/>
    </row>
    <row r="130" spans="2:29" ht="15" thickBot="1">
      <c r="B130" s="508"/>
      <c r="C130" s="136"/>
      <c r="D130" s="136"/>
      <c r="E130" s="136"/>
      <c r="F130" s="136"/>
      <c r="G130" s="136"/>
      <c r="H130" s="404"/>
      <c r="I130" s="82"/>
      <c r="J130" s="82"/>
      <c r="K130" s="82"/>
      <c r="L130" s="82"/>
      <c r="M130" s="82"/>
      <c r="N130" s="82"/>
      <c r="O130" s="82"/>
      <c r="P130" s="82"/>
      <c r="Q130" s="82"/>
      <c r="R130" s="82"/>
      <c r="S130" s="82"/>
      <c r="T130" s="82"/>
      <c r="U130" s="82"/>
      <c r="V130" s="82"/>
      <c r="W130" s="82"/>
      <c r="X130" s="82"/>
      <c r="Y130" s="82"/>
      <c r="Z130" s="82"/>
      <c r="AA130" s="82"/>
      <c r="AB130" s="82"/>
      <c r="AC130" s="82"/>
    </row>
    <row r="131" spans="2:29" ht="15" thickBot="1"/>
    <row r="132" spans="2:29">
      <c r="B132" s="394" t="s">
        <v>712</v>
      </c>
      <c r="C132" s="395"/>
      <c r="D132" s="395"/>
      <c r="E132" s="395"/>
      <c r="F132" s="395"/>
      <c r="G132" s="395"/>
      <c r="H132" s="396"/>
      <c r="I132" s="68" t="s">
        <v>779</v>
      </c>
    </row>
    <row r="133" spans="2:29">
      <c r="B133" s="397" t="s">
        <v>62</v>
      </c>
      <c r="C133" s="88"/>
      <c r="D133" s="88"/>
      <c r="E133" s="663"/>
      <c r="F133" s="88" t="s">
        <v>46</v>
      </c>
      <c r="G133" s="399">
        <f>E133*$O$42</f>
        <v>0</v>
      </c>
      <c r="H133" s="400" t="s">
        <v>93</v>
      </c>
    </row>
    <row r="134" spans="2:29">
      <c r="B134" s="397" t="s">
        <v>239</v>
      </c>
      <c r="C134" s="88"/>
      <c r="D134" s="88"/>
      <c r="E134" s="663"/>
      <c r="F134" s="88" t="s">
        <v>46</v>
      </c>
      <c r="G134" s="399">
        <f>E134*$O$42</f>
        <v>0</v>
      </c>
      <c r="H134" s="400" t="s">
        <v>93</v>
      </c>
    </row>
    <row r="135" spans="2:29" ht="15" thickBot="1">
      <c r="B135" s="508"/>
      <c r="C135" s="136"/>
      <c r="D135" s="136"/>
      <c r="E135" s="136"/>
      <c r="F135" s="136"/>
      <c r="G135" s="136"/>
      <c r="H135" s="404"/>
    </row>
  </sheetData>
  <mergeCells count="10">
    <mergeCell ref="AB4:AD4"/>
    <mergeCell ref="AE4:AF4"/>
    <mergeCell ref="I5:K5"/>
    <mergeCell ref="G5:H5"/>
    <mergeCell ref="U4:W4"/>
    <mergeCell ref="O4:T4"/>
    <mergeCell ref="R5:T5"/>
    <mergeCell ref="L4:N4"/>
    <mergeCell ref="M5:N5"/>
    <mergeCell ref="E4:K4"/>
  </mergeCells>
  <phoneticPr fontId="15"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tabColor theme="4" tint="-0.249977111117893"/>
  </sheetPr>
  <dimension ref="A1:AT135"/>
  <sheetViews>
    <sheetView workbookViewId="0">
      <selection activeCell="P33" sqref="P33"/>
    </sheetView>
  </sheetViews>
  <sheetFormatPr baseColWidth="10" defaultColWidth="8.83203125" defaultRowHeight="14" x14ac:dyDescent="0"/>
  <cols>
    <col min="1" max="1" width="8.83203125" style="82"/>
    <col min="2" max="2" width="11.6640625" style="68" customWidth="1"/>
    <col min="3" max="3" width="15.5" style="68" customWidth="1"/>
    <col min="4" max="4" width="8.83203125" style="68"/>
    <col min="5" max="5" width="13.33203125" style="68" customWidth="1"/>
    <col min="6" max="6" width="15.5" style="68" bestFit="1" customWidth="1"/>
    <col min="7" max="7" width="11.5" style="68" customWidth="1"/>
    <col min="8" max="9" width="35.6640625" style="68" customWidth="1"/>
    <col min="10" max="10" width="14.1640625" style="68" customWidth="1"/>
    <col min="11" max="12" width="35.6640625" style="68" customWidth="1"/>
    <col min="13" max="13" width="12.5" style="68" customWidth="1"/>
    <col min="14" max="21" width="11.5" style="68" customWidth="1"/>
    <col min="22" max="22" width="15.5" style="68" customWidth="1"/>
    <col min="23" max="23" width="16.33203125" style="68" customWidth="1"/>
    <col min="24" max="16384" width="8.83203125" style="68"/>
  </cols>
  <sheetData>
    <row r="1" spans="1:46">
      <c r="A1" s="67" t="s">
        <v>127</v>
      </c>
      <c r="Q1" s="485"/>
      <c r="R1" s="485"/>
    </row>
    <row r="2" spans="1:46">
      <c r="G2" s="505"/>
      <c r="H2" s="505">
        <f>G1-G2</f>
        <v>0</v>
      </c>
      <c r="M2" s="68" t="s">
        <v>629</v>
      </c>
    </row>
    <row r="3" spans="1:46">
      <c r="B3" s="392" t="s">
        <v>367</v>
      </c>
      <c r="C3" s="88"/>
      <c r="D3" s="88"/>
      <c r="E3" s="88"/>
      <c r="F3" s="88"/>
      <c r="G3" s="88"/>
      <c r="H3" s="68" t="s">
        <v>17</v>
      </c>
      <c r="K3" s="68" t="s">
        <v>317</v>
      </c>
    </row>
    <row r="4" spans="1:46" ht="15">
      <c r="B4" s="88"/>
      <c r="C4" s="88"/>
      <c r="D4" s="88"/>
      <c r="E4" s="88"/>
      <c r="F4" s="88"/>
      <c r="G4" s="88"/>
      <c r="H4" s="135" t="s">
        <v>209</v>
      </c>
      <c r="I4" s="135" t="s">
        <v>15</v>
      </c>
      <c r="J4" s="135" t="s">
        <v>16</v>
      </c>
      <c r="K4" s="135" t="s">
        <v>209</v>
      </c>
      <c r="L4" s="135" t="s">
        <v>15</v>
      </c>
      <c r="M4" s="135" t="s">
        <v>16</v>
      </c>
      <c r="O4" s="456"/>
      <c r="P4" s="456"/>
      <c r="Q4" s="456"/>
      <c r="R4" s="456"/>
      <c r="S4" s="456"/>
      <c r="T4" s="456"/>
      <c r="U4" s="456"/>
      <c r="V4" s="456"/>
      <c r="W4" s="456"/>
      <c r="X4" s="456"/>
      <c r="Y4" s="456"/>
      <c r="Z4" s="456"/>
      <c r="AA4" s="456"/>
      <c r="AB4" s="456"/>
    </row>
    <row r="5" spans="1:46">
      <c r="B5" s="88"/>
      <c r="C5" s="88"/>
      <c r="D5" s="88"/>
      <c r="E5" s="88" t="s">
        <v>232</v>
      </c>
      <c r="F5" s="88" t="s">
        <v>117</v>
      </c>
      <c r="G5" s="88"/>
      <c r="H5" s="475"/>
      <c r="I5" s="475"/>
      <c r="J5" s="475"/>
      <c r="K5" s="475"/>
      <c r="L5" s="475"/>
      <c r="M5" s="475"/>
      <c r="O5" s="131" t="s">
        <v>45</v>
      </c>
      <c r="P5" s="96"/>
      <c r="Q5" s="96"/>
      <c r="R5" s="96"/>
      <c r="S5" s="96"/>
      <c r="T5" s="131" t="s">
        <v>78</v>
      </c>
      <c r="U5" s="96"/>
      <c r="V5" s="96"/>
      <c r="W5" s="141"/>
    </row>
    <row r="6" spans="1:46" ht="15" thickBot="1">
      <c r="B6" s="136"/>
      <c r="C6" s="136"/>
      <c r="D6" s="136"/>
      <c r="E6" s="136" t="s">
        <v>93</v>
      </c>
      <c r="F6" s="136" t="s">
        <v>309</v>
      </c>
      <c r="G6" s="88"/>
      <c r="H6" s="475"/>
      <c r="I6" s="475"/>
      <c r="J6" s="475"/>
      <c r="K6" s="475"/>
      <c r="L6" s="475"/>
      <c r="M6" s="475"/>
      <c r="O6" s="96" t="s">
        <v>79</v>
      </c>
      <c r="P6" s="96" t="s">
        <v>80</v>
      </c>
      <c r="Q6" s="96"/>
      <c r="R6" s="132" t="s">
        <v>81</v>
      </c>
      <c r="S6" s="96"/>
      <c r="T6" s="96" t="s">
        <v>233</v>
      </c>
      <c r="U6" s="96" t="s">
        <v>260</v>
      </c>
      <c r="V6" s="96" t="s">
        <v>210</v>
      </c>
      <c r="W6" s="141"/>
      <c r="AH6" s="141"/>
      <c r="AI6" s="141"/>
      <c r="AJ6" s="141"/>
      <c r="AK6" s="141"/>
      <c r="AL6" s="141"/>
      <c r="AM6" s="141"/>
      <c r="AN6" s="141"/>
      <c r="AO6" s="141"/>
      <c r="AT6" s="141"/>
    </row>
    <row r="7" spans="1:46" ht="15" thickBot="1">
      <c r="B7" s="137" t="s">
        <v>19</v>
      </c>
      <c r="C7" s="136"/>
      <c r="D7" s="136"/>
      <c r="E7" s="439"/>
      <c r="F7" s="439"/>
      <c r="G7" s="504"/>
      <c r="H7" s="475"/>
      <c r="I7" s="475"/>
      <c r="J7" s="475"/>
      <c r="K7" s="475"/>
      <c r="L7" s="475"/>
      <c r="M7" s="475"/>
      <c r="O7" s="408" t="str">
        <f t="shared" ref="O7:O15" si="0">IF(ISNUMBER(E7/F7),(E7*1000000)/(F7*8760),"")</f>
        <v/>
      </c>
      <c r="P7" s="408"/>
      <c r="Q7" s="409"/>
      <c r="R7" s="408" t="str">
        <f t="shared" ref="R7:R8" si="1">IF(ISNUMBER(P7),8760*P7,IF(ISNUMBER(O7),8760*O7,""))</f>
        <v/>
      </c>
      <c r="S7" s="409"/>
      <c r="T7" s="129"/>
      <c r="U7" s="129"/>
      <c r="V7" s="407">
        <f t="shared" ref="V7:V53" si="2">1-T7-U7</f>
        <v>1</v>
      </c>
      <c r="W7" s="141"/>
      <c r="AH7" s="141"/>
      <c r="AI7" s="141"/>
      <c r="AJ7" s="141"/>
      <c r="AK7" s="141"/>
      <c r="AL7" s="141"/>
      <c r="AM7" s="141"/>
      <c r="AN7" s="141"/>
      <c r="AO7" s="141"/>
      <c r="AT7" s="141"/>
    </row>
    <row r="8" spans="1:46" ht="15" thickBot="1">
      <c r="B8" s="113" t="s">
        <v>295</v>
      </c>
      <c r="C8" s="136"/>
      <c r="D8" s="136"/>
      <c r="E8" s="440"/>
      <c r="F8" s="441"/>
      <c r="G8" s="504"/>
      <c r="H8" s="475"/>
      <c r="I8" s="475"/>
      <c r="J8" s="475"/>
      <c r="K8" s="475"/>
      <c r="L8" s="475"/>
      <c r="M8" s="475"/>
      <c r="O8" s="408" t="str">
        <f t="shared" si="0"/>
        <v/>
      </c>
      <c r="P8" s="408"/>
      <c r="Q8" s="409"/>
      <c r="R8" s="408" t="str">
        <f t="shared" si="1"/>
        <v/>
      </c>
      <c r="S8" s="409"/>
      <c r="T8" s="129"/>
      <c r="U8" s="129"/>
      <c r="V8" s="407">
        <f t="shared" si="2"/>
        <v>1</v>
      </c>
      <c r="W8" s="141"/>
    </row>
    <row r="9" spans="1:46">
      <c r="B9" s="417" t="s">
        <v>630</v>
      </c>
      <c r="C9" s="88"/>
      <c r="D9" s="88"/>
      <c r="E9" s="442">
        <f>($E$8-$E$15)/2</f>
        <v>0</v>
      </c>
      <c r="F9" s="442">
        <f>($F$8-$F$15)/2</f>
        <v>0</v>
      </c>
      <c r="G9" s="504"/>
      <c r="H9" s="475"/>
      <c r="I9" s="475"/>
      <c r="J9" s="475"/>
      <c r="K9" s="475"/>
      <c r="L9" s="475"/>
      <c r="M9" s="475"/>
      <c r="O9" s="408" t="str">
        <f t="shared" si="0"/>
        <v/>
      </c>
      <c r="P9" s="408"/>
      <c r="Q9" s="409"/>
      <c r="R9" s="408" t="str">
        <f>IF(ISNUMBER(P9),8760*P9,IF(ISNUMBER(O9),8760*O9,""))</f>
        <v/>
      </c>
      <c r="S9" s="409"/>
      <c r="T9" s="129"/>
      <c r="U9" s="129"/>
      <c r="V9" s="407">
        <f t="shared" si="2"/>
        <v>1</v>
      </c>
      <c r="W9" s="141"/>
      <c r="X9" s="141"/>
      <c r="Y9" s="141"/>
      <c r="Z9" s="141"/>
    </row>
    <row r="10" spans="1:46">
      <c r="B10" s="88" t="s">
        <v>96</v>
      </c>
      <c r="C10" s="88"/>
      <c r="D10" s="88"/>
      <c r="E10" s="442"/>
      <c r="F10" s="442"/>
      <c r="G10" s="504"/>
      <c r="H10" s="475"/>
      <c r="I10" s="475"/>
      <c r="J10" s="475"/>
      <c r="K10" s="475"/>
      <c r="L10" s="475"/>
      <c r="M10" s="475"/>
      <c r="O10" s="408" t="str">
        <f t="shared" si="0"/>
        <v/>
      </c>
      <c r="P10" s="408"/>
      <c r="Q10" s="409"/>
      <c r="R10" s="408" t="str">
        <f t="shared" ref="R10:R53" si="3">IF(ISNUMBER(P10),8760*P10,IF(ISNUMBER(O10),8760*O10,""))</f>
        <v/>
      </c>
      <c r="S10" s="409"/>
      <c r="T10" s="129"/>
      <c r="U10" s="129"/>
      <c r="V10" s="407">
        <f t="shared" si="2"/>
        <v>1</v>
      </c>
      <c r="W10" s="141"/>
      <c r="X10" s="141"/>
      <c r="Y10" s="141"/>
      <c r="Z10" s="141"/>
      <c r="AE10" s="82"/>
      <c r="AF10" s="82"/>
      <c r="AG10" s="82"/>
      <c r="AH10" s="82"/>
    </row>
    <row r="11" spans="1:46">
      <c r="B11" s="88" t="s">
        <v>98</v>
      </c>
      <c r="C11" s="88"/>
      <c r="D11" s="88"/>
      <c r="E11" s="442"/>
      <c r="F11" s="442"/>
      <c r="G11" s="504"/>
      <c r="H11" s="475"/>
      <c r="I11" s="475"/>
      <c r="J11" s="475"/>
      <c r="K11" s="475"/>
      <c r="L11" s="475"/>
      <c r="M11" s="475"/>
      <c r="O11" s="408" t="str">
        <f t="shared" si="0"/>
        <v/>
      </c>
      <c r="P11" s="408"/>
      <c r="Q11" s="409"/>
      <c r="R11" s="408" t="str">
        <f t="shared" si="3"/>
        <v/>
      </c>
      <c r="S11" s="409"/>
      <c r="T11" s="129"/>
      <c r="U11" s="129"/>
      <c r="V11" s="407">
        <f t="shared" si="2"/>
        <v>1</v>
      </c>
      <c r="W11" s="141"/>
      <c r="AE11" s="82"/>
      <c r="AF11" s="82"/>
      <c r="AG11" s="82"/>
      <c r="AH11" s="82"/>
    </row>
    <row r="12" spans="1:46">
      <c r="B12" s="88" t="s">
        <v>99</v>
      </c>
      <c r="C12" s="88"/>
      <c r="D12" s="88"/>
      <c r="E12" s="442"/>
      <c r="F12" s="442"/>
      <c r="G12" s="504"/>
      <c r="H12" s="475"/>
      <c r="I12" s="475"/>
      <c r="J12" s="475"/>
      <c r="K12" s="475"/>
      <c r="L12" s="475"/>
      <c r="M12" s="475"/>
      <c r="O12" s="408" t="str">
        <f t="shared" si="0"/>
        <v/>
      </c>
      <c r="P12" s="408"/>
      <c r="Q12" s="409"/>
      <c r="R12" s="408" t="str">
        <f t="shared" si="3"/>
        <v/>
      </c>
      <c r="S12" s="409"/>
      <c r="T12" s="129"/>
      <c r="U12" s="129"/>
      <c r="V12" s="407">
        <f t="shared" si="2"/>
        <v>1</v>
      </c>
      <c r="W12" s="141"/>
      <c r="AE12" s="82"/>
      <c r="AF12" s="82"/>
      <c r="AG12" s="82"/>
      <c r="AH12" s="82"/>
    </row>
    <row r="13" spans="1:46">
      <c r="B13" s="88" t="s">
        <v>100</v>
      </c>
      <c r="C13" s="88"/>
      <c r="D13" s="88"/>
      <c r="E13" s="443"/>
      <c r="F13" s="443"/>
      <c r="G13" s="504"/>
      <c r="H13" s="475"/>
      <c r="I13" s="475"/>
      <c r="J13" s="475"/>
      <c r="K13" s="475"/>
      <c r="L13" s="475"/>
      <c r="M13" s="475"/>
      <c r="O13" s="408" t="str">
        <f t="shared" si="0"/>
        <v/>
      </c>
      <c r="P13" s="408"/>
      <c r="Q13" s="409"/>
      <c r="R13" s="408" t="str">
        <f t="shared" si="3"/>
        <v/>
      </c>
      <c r="S13" s="409"/>
      <c r="T13" s="129"/>
      <c r="U13" s="129"/>
      <c r="V13" s="407">
        <f t="shared" si="2"/>
        <v>1</v>
      </c>
      <c r="W13" s="141"/>
      <c r="AE13" s="82"/>
      <c r="AF13" s="82"/>
      <c r="AG13" s="82"/>
      <c r="AH13" s="82"/>
    </row>
    <row r="14" spans="1:46">
      <c r="B14" s="417" t="s">
        <v>631</v>
      </c>
      <c r="C14" s="88"/>
      <c r="D14" s="88"/>
      <c r="E14" s="442">
        <f>($E$8-$E$15)/2</f>
        <v>0</v>
      </c>
      <c r="F14" s="442">
        <f>($F$8-$F$15)/2</f>
        <v>0</v>
      </c>
      <c r="G14" s="504"/>
      <c r="H14" s="475"/>
      <c r="I14" s="475"/>
      <c r="J14" s="475"/>
      <c r="K14" s="475"/>
      <c r="L14" s="475"/>
      <c r="M14" s="475"/>
      <c r="O14" s="408" t="str">
        <f t="shared" si="0"/>
        <v/>
      </c>
      <c r="P14" s="408"/>
      <c r="Q14" s="409"/>
      <c r="R14" s="408" t="str">
        <f t="shared" si="3"/>
        <v/>
      </c>
      <c r="S14" s="409"/>
      <c r="T14" s="129"/>
      <c r="U14" s="129"/>
      <c r="V14" s="407">
        <f t="shared" si="2"/>
        <v>1</v>
      </c>
      <c r="W14" s="141"/>
      <c r="AA14" s="82"/>
      <c r="AB14" s="82"/>
      <c r="AE14" s="82"/>
      <c r="AF14" s="82"/>
      <c r="AG14" s="82"/>
      <c r="AH14" s="82"/>
    </row>
    <row r="15" spans="1:46" ht="15" thickBot="1">
      <c r="B15" s="136" t="s">
        <v>424</v>
      </c>
      <c r="C15" s="136"/>
      <c r="D15" s="136"/>
      <c r="E15" s="473">
        <f>E61</f>
        <v>0</v>
      </c>
      <c r="F15" s="474">
        <f>O61</f>
        <v>0</v>
      </c>
      <c r="G15" s="504"/>
      <c r="H15" s="475"/>
      <c r="I15" s="475"/>
      <c r="J15" s="475"/>
      <c r="K15" s="475"/>
      <c r="L15" s="475"/>
      <c r="M15" s="475"/>
      <c r="O15" s="408" t="str">
        <f t="shared" si="0"/>
        <v/>
      </c>
      <c r="P15" s="408"/>
      <c r="Q15" s="409"/>
      <c r="R15" s="408" t="str">
        <f t="shared" si="3"/>
        <v/>
      </c>
      <c r="S15" s="409"/>
      <c r="T15" s="129"/>
      <c r="U15" s="129"/>
      <c r="V15" s="407">
        <f t="shared" si="2"/>
        <v>1</v>
      </c>
      <c r="W15" s="410"/>
      <c r="AA15" s="82"/>
      <c r="AB15" s="82"/>
      <c r="AE15" s="82"/>
      <c r="AF15" s="82"/>
      <c r="AG15" s="82"/>
      <c r="AH15" s="82"/>
    </row>
    <row r="16" spans="1:46" ht="15" thickBot="1">
      <c r="B16" s="113" t="s">
        <v>635</v>
      </c>
      <c r="C16" s="136"/>
      <c r="D16" s="136"/>
      <c r="E16" s="471"/>
      <c r="F16" s="471"/>
      <c r="G16" s="504"/>
      <c r="H16" s="475"/>
      <c r="I16" s="475"/>
      <c r="J16" s="475"/>
      <c r="K16" s="475"/>
      <c r="L16" s="475"/>
      <c r="M16" s="475"/>
      <c r="O16" s="408"/>
      <c r="P16" s="408"/>
      <c r="Q16" s="409"/>
      <c r="R16" s="408"/>
      <c r="S16" s="409"/>
      <c r="T16" s="129"/>
      <c r="U16" s="129"/>
      <c r="V16" s="407"/>
      <c r="W16" s="410"/>
      <c r="AA16" s="82"/>
      <c r="AB16" s="82"/>
      <c r="AE16" s="82"/>
      <c r="AF16" s="82"/>
      <c r="AG16" s="82"/>
      <c r="AH16" s="82"/>
    </row>
    <row r="17" spans="2:34">
      <c r="B17" s="88" t="s">
        <v>18</v>
      </c>
      <c r="C17" s="88"/>
      <c r="D17" s="88"/>
      <c r="E17" s="443">
        <f>E16-E18</f>
        <v>0</v>
      </c>
      <c r="F17" s="443">
        <f>F16-F18</f>
        <v>0</v>
      </c>
      <c r="G17" s="504"/>
      <c r="H17" s="475"/>
      <c r="I17" s="475"/>
      <c r="J17" s="475"/>
      <c r="K17" s="475"/>
      <c r="L17" s="475"/>
      <c r="M17" s="475"/>
      <c r="O17" s="408" t="str">
        <f>IF(ISNUMBER(E17/F17),(E17*1000000)/(F17*8760),"")</f>
        <v/>
      </c>
      <c r="P17" s="408"/>
      <c r="Q17" s="409"/>
      <c r="R17" s="408" t="str">
        <f>IF(ISNUMBER(P17),8760*P17,IF(ISNUMBER(O17),8760*O17,""))</f>
        <v/>
      </c>
      <c r="S17" s="409"/>
      <c r="T17" s="129"/>
      <c r="U17" s="129"/>
      <c r="V17" s="407">
        <f>1-T17-U17</f>
        <v>1</v>
      </c>
      <c r="W17" s="141"/>
      <c r="AA17" s="82"/>
      <c r="AB17" s="82"/>
      <c r="AE17" s="82"/>
      <c r="AF17" s="82"/>
      <c r="AG17" s="82"/>
      <c r="AH17" s="82"/>
    </row>
    <row r="18" spans="2:34" ht="15" thickBot="1">
      <c r="B18" s="136" t="s">
        <v>632</v>
      </c>
      <c r="C18" s="136"/>
      <c r="D18" s="136"/>
      <c r="E18" s="473">
        <f>E62</f>
        <v>0</v>
      </c>
      <c r="F18" s="474">
        <f>O62</f>
        <v>0</v>
      </c>
      <c r="G18" s="504"/>
      <c r="H18" s="475"/>
      <c r="I18" s="475"/>
      <c r="J18" s="475"/>
      <c r="K18" s="475"/>
      <c r="L18" s="475"/>
      <c r="M18" s="475"/>
      <c r="O18" s="408"/>
      <c r="P18" s="408"/>
      <c r="Q18" s="409"/>
      <c r="R18" s="408"/>
      <c r="S18" s="409"/>
      <c r="T18" s="129"/>
      <c r="U18" s="129"/>
      <c r="V18" s="407"/>
      <c r="W18" s="410"/>
      <c r="AA18" s="82"/>
      <c r="AB18" s="82"/>
      <c r="AE18" s="82"/>
      <c r="AF18" s="82"/>
      <c r="AG18" s="82"/>
      <c r="AH18" s="82"/>
    </row>
    <row r="19" spans="2:34" ht="15" thickBot="1">
      <c r="B19" s="113" t="s">
        <v>302</v>
      </c>
      <c r="C19" s="136"/>
      <c r="D19" s="136"/>
      <c r="E19" s="440"/>
      <c r="F19" s="440"/>
      <c r="G19" s="504"/>
      <c r="H19" s="475"/>
      <c r="I19" s="475"/>
      <c r="J19" s="475"/>
      <c r="K19" s="475"/>
      <c r="L19" s="475"/>
      <c r="M19" s="475"/>
      <c r="O19" s="408" t="str">
        <f t="shared" ref="O19:O45" si="4">IF(ISNUMBER(E19/F19),(E19*1000000)/(F19*8760),"")</f>
        <v/>
      </c>
      <c r="P19" s="408"/>
      <c r="Q19" s="409"/>
      <c r="R19" s="408" t="str">
        <f t="shared" si="3"/>
        <v/>
      </c>
      <c r="S19" s="409"/>
      <c r="T19" s="129"/>
      <c r="U19" s="129"/>
      <c r="V19" s="407">
        <f t="shared" si="2"/>
        <v>1</v>
      </c>
      <c r="W19" s="141"/>
      <c r="AA19" s="82"/>
      <c r="AB19" s="82"/>
      <c r="AE19" s="82"/>
      <c r="AF19" s="82"/>
      <c r="AG19" s="82"/>
      <c r="AH19" s="82"/>
    </row>
    <row r="20" spans="2:34">
      <c r="B20" s="88" t="s">
        <v>368</v>
      </c>
      <c r="C20" s="88"/>
      <c r="D20" s="88"/>
      <c r="E20" s="442">
        <f>E19-E21</f>
        <v>0</v>
      </c>
      <c r="F20" s="442">
        <f>F19-F21</f>
        <v>0</v>
      </c>
      <c r="G20" s="504"/>
      <c r="H20" s="475"/>
      <c r="I20" s="475"/>
      <c r="J20" s="475"/>
      <c r="K20" s="475"/>
      <c r="L20" s="475"/>
      <c r="M20" s="475"/>
      <c r="O20" s="408" t="str">
        <f t="shared" si="4"/>
        <v/>
      </c>
      <c r="P20" s="408"/>
      <c r="Q20" s="409"/>
      <c r="R20" s="408" t="str">
        <f t="shared" si="3"/>
        <v/>
      </c>
      <c r="S20" s="409"/>
      <c r="T20" s="129"/>
      <c r="U20" s="129"/>
      <c r="V20" s="407">
        <f t="shared" si="2"/>
        <v>1</v>
      </c>
      <c r="W20" s="141"/>
      <c r="AA20" s="82"/>
      <c r="AB20" s="82"/>
      <c r="AE20" s="82"/>
      <c r="AF20" s="82"/>
      <c r="AG20" s="82"/>
      <c r="AH20" s="82"/>
    </row>
    <row r="21" spans="2:34" ht="15" thickBot="1">
      <c r="B21" s="136" t="s">
        <v>301</v>
      </c>
      <c r="C21" s="136"/>
      <c r="D21" s="136"/>
      <c r="E21" s="473">
        <f>E63</f>
        <v>0</v>
      </c>
      <c r="F21" s="474">
        <f>O63</f>
        <v>0</v>
      </c>
      <c r="G21" s="504"/>
      <c r="H21" s="475"/>
      <c r="I21" s="475"/>
      <c r="J21" s="475"/>
      <c r="K21" s="475"/>
      <c r="L21" s="475"/>
      <c r="M21" s="475"/>
      <c r="O21" s="408" t="str">
        <f t="shared" si="4"/>
        <v/>
      </c>
      <c r="P21" s="408"/>
      <c r="Q21" s="409"/>
      <c r="R21" s="408" t="str">
        <f t="shared" si="3"/>
        <v/>
      </c>
      <c r="S21" s="409"/>
      <c r="T21" s="129"/>
      <c r="U21" s="129"/>
      <c r="V21" s="407">
        <f t="shared" si="2"/>
        <v>1</v>
      </c>
      <c r="W21" s="141"/>
      <c r="AA21" s="82"/>
      <c r="AB21" s="82"/>
      <c r="AE21" s="82"/>
      <c r="AF21" s="82"/>
      <c r="AG21" s="82"/>
      <c r="AH21" s="82"/>
    </row>
    <row r="22" spans="2:34" ht="15" thickBot="1">
      <c r="B22" s="113" t="s">
        <v>299</v>
      </c>
      <c r="C22" s="136"/>
      <c r="D22" s="136"/>
      <c r="E22" s="440"/>
      <c r="F22" s="440"/>
      <c r="G22" s="504"/>
      <c r="H22" s="475"/>
      <c r="I22" s="475"/>
      <c r="J22" s="475"/>
      <c r="K22" s="475"/>
      <c r="L22" s="475"/>
      <c r="M22" s="475"/>
      <c r="O22" s="408" t="str">
        <f t="shared" si="4"/>
        <v/>
      </c>
      <c r="P22" s="408"/>
      <c r="Q22" s="409"/>
      <c r="R22" s="408" t="str">
        <f t="shared" si="3"/>
        <v/>
      </c>
      <c r="S22" s="409"/>
      <c r="T22" s="129"/>
      <c r="U22" s="129"/>
      <c r="V22" s="407">
        <f t="shared" si="2"/>
        <v>1</v>
      </c>
      <c r="W22" s="141"/>
      <c r="AA22" s="82"/>
      <c r="AB22" s="82"/>
      <c r="AE22" s="82"/>
      <c r="AF22" s="82"/>
      <c r="AG22" s="82"/>
      <c r="AH22" s="82"/>
    </row>
    <row r="23" spans="2:34">
      <c r="B23" s="88" t="s">
        <v>103</v>
      </c>
      <c r="C23" s="88"/>
      <c r="D23" s="88"/>
      <c r="E23" s="442"/>
      <c r="F23" s="442"/>
      <c r="G23" s="504"/>
      <c r="H23" s="475"/>
      <c r="I23" s="475"/>
      <c r="J23" s="475"/>
      <c r="K23" s="475"/>
      <c r="L23" s="475"/>
      <c r="M23" s="475"/>
      <c r="O23" s="408" t="str">
        <f t="shared" si="4"/>
        <v/>
      </c>
      <c r="P23" s="408"/>
      <c r="Q23" s="409"/>
      <c r="R23" s="408" t="str">
        <f t="shared" si="3"/>
        <v/>
      </c>
      <c r="S23" s="409"/>
      <c r="T23" s="129"/>
      <c r="U23" s="129"/>
      <c r="V23" s="407">
        <f t="shared" si="2"/>
        <v>1</v>
      </c>
      <c r="W23" s="141"/>
      <c r="AA23" s="82"/>
      <c r="AB23" s="82"/>
      <c r="AE23" s="82"/>
      <c r="AF23" s="82"/>
      <c r="AG23" s="82"/>
      <c r="AH23" s="82"/>
    </row>
    <row r="24" spans="2:34">
      <c r="B24" s="88" t="s">
        <v>420</v>
      </c>
      <c r="C24" s="88"/>
      <c r="D24" s="88"/>
      <c r="E24" s="442"/>
      <c r="F24" s="442"/>
      <c r="G24" s="504"/>
      <c r="H24" s="475"/>
      <c r="I24" s="475"/>
      <c r="J24" s="475"/>
      <c r="K24" s="475"/>
      <c r="L24" s="475"/>
      <c r="M24" s="475"/>
      <c r="O24" s="408" t="str">
        <f t="shared" si="4"/>
        <v/>
      </c>
      <c r="P24" s="408"/>
      <c r="Q24" s="409"/>
      <c r="R24" s="408" t="str">
        <f t="shared" si="3"/>
        <v/>
      </c>
      <c r="S24" s="409"/>
      <c r="T24" s="129"/>
      <c r="U24" s="129"/>
      <c r="V24" s="407">
        <f t="shared" si="2"/>
        <v>1</v>
      </c>
      <c r="W24" s="141"/>
      <c r="AA24" s="82"/>
      <c r="AB24" s="82"/>
      <c r="AE24" s="82"/>
      <c r="AF24" s="82"/>
      <c r="AG24" s="82"/>
      <c r="AH24" s="82"/>
    </row>
    <row r="25" spans="2:34">
      <c r="B25" s="88" t="s">
        <v>73</v>
      </c>
      <c r="C25" s="88"/>
      <c r="D25" s="88"/>
      <c r="E25" s="442">
        <f>E22-E23-E26</f>
        <v>0</v>
      </c>
      <c r="F25" s="442">
        <f>F22-F23-F26</f>
        <v>0</v>
      </c>
      <c r="G25" s="504"/>
      <c r="H25" s="475"/>
      <c r="I25" s="475"/>
      <c r="J25" s="475"/>
      <c r="K25" s="475"/>
      <c r="L25" s="475"/>
      <c r="M25" s="475"/>
      <c r="O25" s="408" t="str">
        <f t="shared" si="4"/>
        <v/>
      </c>
      <c r="P25" s="408"/>
      <c r="Q25" s="409"/>
      <c r="R25" s="408" t="str">
        <f t="shared" si="3"/>
        <v/>
      </c>
      <c r="S25" s="409"/>
      <c r="T25" s="129"/>
      <c r="U25" s="129"/>
      <c r="V25" s="407">
        <f t="shared" si="2"/>
        <v>1</v>
      </c>
      <c r="W25" s="141"/>
      <c r="AE25" s="82"/>
      <c r="AF25" s="82"/>
      <c r="AG25" s="82"/>
      <c r="AH25" s="82"/>
    </row>
    <row r="26" spans="2:34" ht="15" thickBot="1">
      <c r="B26" s="136" t="s">
        <v>300</v>
      </c>
      <c r="C26" s="136"/>
      <c r="D26" s="136"/>
      <c r="E26" s="473">
        <f>E64</f>
        <v>0</v>
      </c>
      <c r="F26" s="474">
        <f>O64</f>
        <v>0</v>
      </c>
      <c r="G26" s="504"/>
      <c r="H26" s="475"/>
      <c r="I26" s="475"/>
      <c r="J26" s="475"/>
      <c r="K26" s="475"/>
      <c r="L26" s="475"/>
      <c r="M26" s="475"/>
      <c r="O26" s="408" t="str">
        <f t="shared" si="4"/>
        <v/>
      </c>
      <c r="P26" s="408"/>
      <c r="Q26" s="409"/>
      <c r="R26" s="408" t="str">
        <f t="shared" si="3"/>
        <v/>
      </c>
      <c r="S26" s="409"/>
      <c r="T26" s="129"/>
      <c r="U26" s="129"/>
      <c r="V26" s="407">
        <f t="shared" si="2"/>
        <v>1</v>
      </c>
      <c r="W26" s="141"/>
      <c r="AA26" s="82"/>
      <c r="AB26" s="82"/>
      <c r="AE26" s="82"/>
      <c r="AF26" s="82"/>
      <c r="AG26" s="82"/>
      <c r="AH26" s="82"/>
    </row>
    <row r="27" spans="2:34" ht="15" thickBot="1">
      <c r="B27" s="113" t="s">
        <v>74</v>
      </c>
      <c r="C27" s="136"/>
      <c r="D27" s="136"/>
      <c r="E27" s="439"/>
      <c r="F27" s="439"/>
      <c r="G27" s="504"/>
      <c r="H27" s="475"/>
      <c r="I27" s="475"/>
      <c r="J27" s="475"/>
      <c r="K27" s="475"/>
      <c r="L27" s="475"/>
      <c r="M27" s="475"/>
      <c r="O27" s="408" t="str">
        <f t="shared" si="4"/>
        <v/>
      </c>
      <c r="P27" s="408"/>
      <c r="Q27" s="409"/>
      <c r="R27" s="408" t="str">
        <f t="shared" si="3"/>
        <v/>
      </c>
      <c r="S27" s="409"/>
      <c r="T27" s="129"/>
      <c r="U27" s="129"/>
      <c r="V27" s="407">
        <f t="shared" si="2"/>
        <v>1</v>
      </c>
      <c r="W27" s="141"/>
      <c r="AE27" s="82"/>
      <c r="AF27" s="82"/>
      <c r="AG27" s="82"/>
      <c r="AH27" s="82"/>
    </row>
    <row r="28" spans="2:34">
      <c r="B28" s="88" t="s">
        <v>848</v>
      </c>
      <c r="C28" s="395"/>
      <c r="D28" s="395"/>
      <c r="E28" s="442"/>
      <c r="F28" s="442"/>
      <c r="G28" s="504"/>
      <c r="H28" s="475"/>
      <c r="I28" s="475"/>
      <c r="J28" s="475"/>
      <c r="K28" s="475"/>
      <c r="L28" s="475"/>
      <c r="M28" s="475"/>
      <c r="O28" s="408" t="str">
        <f t="shared" si="4"/>
        <v/>
      </c>
      <c r="P28" s="408"/>
      <c r="Q28" s="409"/>
      <c r="R28" s="408" t="str">
        <f t="shared" si="3"/>
        <v/>
      </c>
      <c r="S28" s="409"/>
      <c r="T28" s="129"/>
      <c r="U28" s="129"/>
      <c r="V28" s="407">
        <f t="shared" si="2"/>
        <v>1</v>
      </c>
      <c r="W28" s="141"/>
      <c r="AE28" s="82"/>
      <c r="AF28" s="82"/>
      <c r="AG28" s="82"/>
      <c r="AH28" s="82"/>
    </row>
    <row r="29" spans="2:34" ht="15" thickBot="1">
      <c r="B29" s="136" t="s">
        <v>849</v>
      </c>
      <c r="C29" s="136"/>
      <c r="D29" s="136"/>
      <c r="E29" s="442">
        <f>E27</f>
        <v>0</v>
      </c>
      <c r="F29" s="442">
        <f>F27</f>
        <v>0</v>
      </c>
      <c r="G29" s="504"/>
      <c r="H29" s="475"/>
      <c r="I29" s="475"/>
      <c r="J29" s="475"/>
      <c r="K29" s="475"/>
      <c r="L29" s="475"/>
      <c r="M29" s="475"/>
      <c r="O29" s="408" t="str">
        <f t="shared" si="4"/>
        <v/>
      </c>
      <c r="P29" s="408"/>
      <c r="Q29" s="409"/>
      <c r="R29" s="408" t="str">
        <f t="shared" si="3"/>
        <v/>
      </c>
      <c r="S29" s="409"/>
      <c r="T29" s="129"/>
      <c r="U29" s="129"/>
      <c r="V29" s="407">
        <f t="shared" si="2"/>
        <v>1</v>
      </c>
      <c r="W29" s="141"/>
      <c r="AE29" s="82"/>
      <c r="AF29" s="82"/>
      <c r="AG29" s="82"/>
      <c r="AH29" s="82"/>
    </row>
    <row r="30" spans="2:34" ht="15" thickBot="1">
      <c r="B30" s="113" t="s">
        <v>107</v>
      </c>
      <c r="C30" s="136"/>
      <c r="D30" s="136"/>
      <c r="E30" s="444"/>
      <c r="F30" s="444"/>
      <c r="G30" s="92"/>
      <c r="H30" s="475"/>
      <c r="I30" s="475"/>
      <c r="J30" s="475"/>
      <c r="K30" s="475"/>
      <c r="L30" s="475"/>
      <c r="M30" s="475"/>
      <c r="O30" s="408" t="str">
        <f t="shared" si="4"/>
        <v/>
      </c>
      <c r="P30" s="408"/>
      <c r="Q30" s="409"/>
      <c r="R30" s="408" t="str">
        <f t="shared" si="3"/>
        <v/>
      </c>
      <c r="S30" s="409"/>
      <c r="T30" s="129"/>
      <c r="U30" s="129"/>
      <c r="V30" s="407">
        <f t="shared" si="2"/>
        <v>1</v>
      </c>
      <c r="W30" s="141"/>
      <c r="AE30" s="82"/>
      <c r="AF30" s="82"/>
      <c r="AG30" s="82"/>
      <c r="AH30" s="82"/>
    </row>
    <row r="31" spans="2:34" ht="15" thickBot="1">
      <c r="B31" s="113" t="s">
        <v>303</v>
      </c>
      <c r="C31" s="136"/>
      <c r="D31" s="136"/>
      <c r="E31" s="440"/>
      <c r="F31" s="440">
        <f>F32+F36+F41+F46+F51+F52</f>
        <v>0</v>
      </c>
      <c r="G31" s="504"/>
      <c r="H31" s="475"/>
      <c r="I31" s="475"/>
      <c r="J31" s="475"/>
      <c r="K31" s="475"/>
      <c r="L31" s="475"/>
      <c r="M31" s="475"/>
      <c r="O31" s="408" t="str">
        <f t="shared" si="4"/>
        <v/>
      </c>
      <c r="P31" s="408"/>
      <c r="Q31" s="409"/>
      <c r="R31" s="408" t="str">
        <f t="shared" si="3"/>
        <v/>
      </c>
      <c r="S31" s="82"/>
      <c r="T31" s="129"/>
      <c r="U31" s="129"/>
      <c r="V31" s="407">
        <f t="shared" si="2"/>
        <v>1</v>
      </c>
      <c r="W31" s="141"/>
      <c r="AE31" s="82"/>
      <c r="AF31" s="82"/>
      <c r="AG31" s="82"/>
      <c r="AH31" s="82"/>
    </row>
    <row r="32" spans="2:34">
      <c r="B32" s="114" t="s">
        <v>296</v>
      </c>
      <c r="C32" s="411"/>
      <c r="D32" s="411"/>
      <c r="E32" s="445"/>
      <c r="F32" s="445"/>
      <c r="G32" s="504"/>
      <c r="H32" s="475"/>
      <c r="I32" s="475"/>
      <c r="J32" s="475"/>
      <c r="K32" s="475"/>
      <c r="L32" s="475"/>
      <c r="M32" s="475"/>
      <c r="O32" s="408" t="str">
        <f t="shared" si="4"/>
        <v/>
      </c>
      <c r="P32" s="408"/>
      <c r="Q32" s="409"/>
      <c r="R32" s="408" t="str">
        <f t="shared" si="3"/>
        <v/>
      </c>
      <c r="S32" s="82"/>
      <c r="T32" s="129"/>
      <c r="U32" s="129"/>
      <c r="V32" s="407">
        <f t="shared" si="2"/>
        <v>1</v>
      </c>
      <c r="W32" s="141"/>
      <c r="AE32" s="82"/>
      <c r="AF32" s="82"/>
      <c r="AG32" s="82"/>
      <c r="AH32" s="82"/>
    </row>
    <row r="33" spans="2:46">
      <c r="B33" s="88" t="s">
        <v>104</v>
      </c>
      <c r="C33" s="88"/>
      <c r="D33" s="88"/>
      <c r="E33" s="442"/>
      <c r="F33" s="442" t="e">
        <f>F32/E32*E33</f>
        <v>#DIV/0!</v>
      </c>
      <c r="G33" s="504"/>
      <c r="H33" s="475"/>
      <c r="I33" s="475"/>
      <c r="J33" s="475"/>
      <c r="K33" s="475"/>
      <c r="L33" s="475"/>
      <c r="M33" s="475"/>
      <c r="O33" s="408" t="str">
        <f t="shared" si="4"/>
        <v/>
      </c>
      <c r="P33" s="408">
        <f>'Area data'!E56/8760</f>
        <v>0</v>
      </c>
      <c r="Q33" s="409"/>
      <c r="R33" s="408">
        <f t="shared" si="3"/>
        <v>0</v>
      </c>
      <c r="S33" s="409"/>
      <c r="T33" s="129"/>
      <c r="U33" s="129"/>
      <c r="V33" s="407">
        <f t="shared" si="2"/>
        <v>1</v>
      </c>
      <c r="W33" s="141"/>
      <c r="AE33" s="82"/>
      <c r="AF33" s="82"/>
      <c r="AG33" s="82"/>
      <c r="AH33" s="82"/>
    </row>
    <row r="34" spans="2:46">
      <c r="B34" s="88" t="s">
        <v>105</v>
      </c>
      <c r="C34" s="88"/>
      <c r="D34" s="88"/>
      <c r="E34" s="442">
        <f>E32-E33</f>
        <v>0</v>
      </c>
      <c r="F34" s="442" t="e">
        <f>F32-F33</f>
        <v>#DIV/0!</v>
      </c>
      <c r="G34" s="504"/>
      <c r="H34" s="475"/>
      <c r="I34" s="475"/>
      <c r="J34" s="475"/>
      <c r="K34" s="475"/>
      <c r="L34" s="475"/>
      <c r="M34" s="475"/>
      <c r="O34" s="408" t="str">
        <f t="shared" si="4"/>
        <v/>
      </c>
      <c r="P34" s="408">
        <f>'Area data'!E57/8760</f>
        <v>0</v>
      </c>
      <c r="Q34" s="409"/>
      <c r="R34" s="408">
        <f t="shared" si="3"/>
        <v>0</v>
      </c>
      <c r="S34" s="409"/>
      <c r="T34" s="129"/>
      <c r="U34" s="129"/>
      <c r="V34" s="407">
        <f t="shared" si="2"/>
        <v>1</v>
      </c>
      <c r="W34" s="141"/>
      <c r="AE34" s="82"/>
      <c r="AF34" s="82"/>
      <c r="AG34" s="82"/>
      <c r="AH34" s="82"/>
    </row>
    <row r="35" spans="2:46">
      <c r="B35" s="412" t="s">
        <v>106</v>
      </c>
      <c r="C35" s="412"/>
      <c r="D35" s="412"/>
      <c r="E35" s="446"/>
      <c r="F35" s="446"/>
      <c r="G35" s="504"/>
      <c r="H35" s="475"/>
      <c r="I35" s="475"/>
      <c r="J35" s="475"/>
      <c r="K35" s="475"/>
      <c r="L35" s="475"/>
      <c r="M35" s="475"/>
      <c r="O35" s="408" t="str">
        <f t="shared" si="4"/>
        <v/>
      </c>
      <c r="P35" s="408">
        <f>'Area data'!E58/8760</f>
        <v>0</v>
      </c>
      <c r="Q35" s="409"/>
      <c r="R35" s="408">
        <f t="shared" si="3"/>
        <v>0</v>
      </c>
      <c r="S35" s="409"/>
      <c r="T35" s="129"/>
      <c r="U35" s="129"/>
      <c r="V35" s="407">
        <f t="shared" si="2"/>
        <v>1</v>
      </c>
      <c r="W35" s="141"/>
      <c r="AE35" s="82"/>
      <c r="AF35" s="82"/>
      <c r="AG35" s="82"/>
      <c r="AH35" s="82"/>
    </row>
    <row r="36" spans="2:46">
      <c r="B36" s="393" t="s">
        <v>255</v>
      </c>
      <c r="C36" s="412"/>
      <c r="D36" s="412"/>
      <c r="E36" s="447"/>
      <c r="F36" s="447">
        <f>F40</f>
        <v>0</v>
      </c>
      <c r="G36" s="504"/>
      <c r="H36" s="475"/>
      <c r="I36" s="475"/>
      <c r="J36" s="475"/>
      <c r="K36" s="475"/>
      <c r="L36" s="475"/>
      <c r="M36" s="475"/>
      <c r="O36" s="408" t="str">
        <f t="shared" si="4"/>
        <v/>
      </c>
      <c r="P36" s="408"/>
      <c r="Q36" s="409"/>
      <c r="R36" s="408" t="str">
        <f t="shared" si="3"/>
        <v/>
      </c>
      <c r="S36" s="409"/>
      <c r="T36" s="129"/>
      <c r="U36" s="129"/>
      <c r="V36" s="407">
        <f t="shared" si="2"/>
        <v>1</v>
      </c>
      <c r="W36" s="141"/>
      <c r="AE36" s="82"/>
      <c r="AF36" s="82"/>
      <c r="AG36" s="82"/>
      <c r="AH36" s="82"/>
    </row>
    <row r="37" spans="2:46">
      <c r="B37" s="88" t="s">
        <v>304</v>
      </c>
      <c r="C37" s="88"/>
      <c r="D37" s="88"/>
      <c r="E37" s="442"/>
      <c r="F37" s="442"/>
      <c r="G37" s="504"/>
      <c r="H37" s="475"/>
      <c r="I37" s="475"/>
      <c r="J37" s="475"/>
      <c r="K37" s="475"/>
      <c r="L37" s="475"/>
      <c r="M37" s="475"/>
      <c r="O37" s="408" t="str">
        <f t="shared" si="4"/>
        <v/>
      </c>
      <c r="P37" s="408"/>
      <c r="Q37" s="409"/>
      <c r="R37" s="408" t="str">
        <f t="shared" si="3"/>
        <v/>
      </c>
      <c r="S37" s="409"/>
      <c r="T37" s="129"/>
      <c r="U37" s="129"/>
      <c r="V37" s="407">
        <f t="shared" si="2"/>
        <v>1</v>
      </c>
      <c r="W37" s="141"/>
      <c r="AE37" s="82"/>
      <c r="AF37" s="82"/>
      <c r="AG37" s="82"/>
      <c r="AH37" s="82"/>
    </row>
    <row r="38" spans="2:46">
      <c r="B38" s="88" t="s">
        <v>305</v>
      </c>
      <c r="C38" s="88"/>
      <c r="D38" s="88"/>
      <c r="E38" s="442"/>
      <c r="F38" s="442"/>
      <c r="G38" s="504"/>
      <c r="H38" s="475"/>
      <c r="I38" s="475"/>
      <c r="J38" s="475"/>
      <c r="K38" s="475"/>
      <c r="L38" s="475"/>
      <c r="M38" s="475"/>
      <c r="O38" s="408" t="str">
        <f t="shared" si="4"/>
        <v/>
      </c>
      <c r="P38" s="408"/>
      <c r="Q38" s="409"/>
      <c r="R38" s="408" t="str">
        <f t="shared" si="3"/>
        <v/>
      </c>
      <c r="S38" s="409"/>
      <c r="T38" s="129"/>
      <c r="U38" s="129"/>
      <c r="V38" s="407">
        <f t="shared" si="2"/>
        <v>1</v>
      </c>
      <c r="W38" s="141"/>
      <c r="AE38" s="82"/>
      <c r="AQ38" s="82"/>
      <c r="AR38" s="82"/>
      <c r="AS38" s="82"/>
      <c r="AT38" s="82"/>
    </row>
    <row r="39" spans="2:46">
      <c r="B39" s="88" t="s">
        <v>102</v>
      </c>
      <c r="C39" s="88"/>
      <c r="D39" s="88"/>
      <c r="E39" s="442"/>
      <c r="F39" s="442"/>
      <c r="G39" s="504"/>
      <c r="H39" s="475"/>
      <c r="I39" s="475"/>
      <c r="J39" s="475"/>
      <c r="K39" s="475"/>
      <c r="L39" s="475"/>
      <c r="M39" s="475"/>
      <c r="O39" s="408"/>
      <c r="P39" s="408"/>
      <c r="Q39" s="409"/>
      <c r="R39" s="408"/>
      <c r="S39" s="409"/>
      <c r="T39" s="129"/>
      <c r="U39" s="129"/>
      <c r="V39" s="407"/>
      <c r="W39" s="141"/>
      <c r="AE39" s="82"/>
      <c r="AQ39" s="82"/>
      <c r="AR39" s="82"/>
      <c r="AS39" s="82"/>
      <c r="AT39" s="82"/>
    </row>
    <row r="40" spans="2:46">
      <c r="B40" s="412" t="s">
        <v>365</v>
      </c>
      <c r="C40" s="412"/>
      <c r="D40" s="412"/>
      <c r="E40" s="473">
        <f>E65</f>
        <v>0</v>
      </c>
      <c r="F40" s="474">
        <f>O65</f>
        <v>0</v>
      </c>
      <c r="G40" s="504"/>
      <c r="H40" s="475"/>
      <c r="I40" s="475"/>
      <c r="J40" s="475"/>
      <c r="K40" s="475"/>
      <c r="L40" s="475"/>
      <c r="M40" s="475"/>
      <c r="O40" s="408" t="str">
        <f t="shared" si="4"/>
        <v/>
      </c>
      <c r="P40" s="408"/>
      <c r="Q40" s="409"/>
      <c r="R40" s="408" t="str">
        <f t="shared" si="3"/>
        <v/>
      </c>
      <c r="S40" s="409"/>
      <c r="T40" s="129"/>
      <c r="U40" s="129"/>
      <c r="V40" s="407">
        <f t="shared" si="2"/>
        <v>1</v>
      </c>
      <c r="W40" s="141"/>
      <c r="AE40" s="82"/>
      <c r="AQ40" s="82"/>
      <c r="AR40" s="82"/>
      <c r="AS40" s="82"/>
      <c r="AT40" s="82"/>
    </row>
    <row r="41" spans="2:46">
      <c r="B41" s="393" t="s">
        <v>297</v>
      </c>
      <c r="C41" s="412"/>
      <c r="D41" s="412"/>
      <c r="E41" s="447"/>
      <c r="F41" s="447"/>
      <c r="G41" s="504"/>
      <c r="H41" s="475"/>
      <c r="I41" s="475"/>
      <c r="J41" s="475"/>
      <c r="K41" s="475"/>
      <c r="L41" s="475"/>
      <c r="M41" s="475"/>
      <c r="O41" s="408" t="str">
        <f t="shared" si="4"/>
        <v/>
      </c>
      <c r="P41" s="408"/>
      <c r="Q41" s="409"/>
      <c r="R41" s="408" t="str">
        <f t="shared" si="3"/>
        <v/>
      </c>
      <c r="S41" s="409"/>
      <c r="T41" s="129"/>
      <c r="U41" s="129"/>
      <c r="V41" s="407">
        <f t="shared" si="2"/>
        <v>1</v>
      </c>
      <c r="W41" s="141"/>
      <c r="AE41" s="82"/>
      <c r="AQ41" s="82"/>
      <c r="AR41" s="82"/>
      <c r="AS41" s="82"/>
      <c r="AT41" s="82"/>
    </row>
    <row r="42" spans="2:46">
      <c r="B42" s="88" t="s">
        <v>108</v>
      </c>
      <c r="C42" s="88"/>
      <c r="D42" s="88"/>
      <c r="E42" s="442" t="e">
        <f>E41/F41*F42</f>
        <v>#DIV/0!</v>
      </c>
      <c r="F42" s="442">
        <f>F41-F43</f>
        <v>-81.7</v>
      </c>
      <c r="G42" s="504"/>
      <c r="H42" s="475"/>
      <c r="I42" s="475"/>
      <c r="J42" s="475"/>
      <c r="K42" s="475"/>
      <c r="L42" s="475"/>
      <c r="M42" s="475"/>
      <c r="O42" s="408" t="str">
        <f t="shared" si="4"/>
        <v/>
      </c>
      <c r="P42" s="408">
        <f>'Area data'!E59/8760</f>
        <v>0</v>
      </c>
      <c r="Q42" s="413"/>
      <c r="R42" s="408">
        <f t="shared" si="3"/>
        <v>0</v>
      </c>
      <c r="S42" s="413"/>
      <c r="T42" s="129"/>
      <c r="U42" s="129"/>
      <c r="V42" s="407">
        <f t="shared" si="2"/>
        <v>1</v>
      </c>
      <c r="W42" s="141"/>
      <c r="AE42" s="82"/>
      <c r="AQ42" s="82"/>
      <c r="AR42" s="82"/>
      <c r="AS42" s="82"/>
      <c r="AT42" s="82"/>
    </row>
    <row r="43" spans="2:46">
      <c r="B43" s="88" t="s">
        <v>109</v>
      </c>
      <c r="C43" s="88"/>
      <c r="D43" s="88"/>
      <c r="E43" s="442" t="e">
        <f>E41/F41*F43</f>
        <v>#DIV/0!</v>
      </c>
      <c r="F43" s="442">
        <f>40+21.7+20</f>
        <v>81.7</v>
      </c>
      <c r="G43" s="504"/>
      <c r="H43" s="475"/>
      <c r="I43" s="475"/>
      <c r="J43" s="475"/>
      <c r="K43" s="475"/>
      <c r="L43" s="475"/>
      <c r="M43" s="475"/>
      <c r="O43" s="408" t="str">
        <f t="shared" si="4"/>
        <v/>
      </c>
      <c r="P43" s="408">
        <f>'Area data'!E59/8760</f>
        <v>0</v>
      </c>
      <c r="Q43" s="414"/>
      <c r="R43" s="408">
        <f t="shared" si="3"/>
        <v>0</v>
      </c>
      <c r="S43" s="414"/>
      <c r="T43" s="129"/>
      <c r="U43" s="129"/>
      <c r="V43" s="407">
        <f t="shared" si="2"/>
        <v>1</v>
      </c>
      <c r="W43" s="82"/>
      <c r="AE43" s="82"/>
      <c r="AQ43" s="82"/>
      <c r="AR43" s="82"/>
      <c r="AS43" s="82"/>
      <c r="AT43" s="82"/>
    </row>
    <row r="44" spans="2:46">
      <c r="B44" s="88" t="s">
        <v>110</v>
      </c>
      <c r="C44" s="88"/>
      <c r="D44" s="88"/>
      <c r="E44" s="476"/>
      <c r="F44" s="476"/>
      <c r="G44" s="504"/>
      <c r="H44" s="475"/>
      <c r="I44" s="475"/>
      <c r="J44" s="475"/>
      <c r="K44" s="475"/>
      <c r="L44" s="475"/>
      <c r="M44" s="475"/>
      <c r="O44" s="408" t="str">
        <f t="shared" si="4"/>
        <v/>
      </c>
      <c r="P44" s="408">
        <f>'Area data'!E60/8760</f>
        <v>0</v>
      </c>
      <c r="Q44" s="414"/>
      <c r="R44" s="408">
        <f t="shared" si="3"/>
        <v>0</v>
      </c>
      <c r="S44" s="414"/>
      <c r="T44" s="129"/>
      <c r="U44" s="129"/>
      <c r="V44" s="407">
        <f t="shared" si="2"/>
        <v>1</v>
      </c>
      <c r="W44" s="82"/>
      <c r="AQ44" s="82"/>
      <c r="AR44" s="82"/>
      <c r="AS44" s="82"/>
      <c r="AT44" s="82"/>
    </row>
    <row r="45" spans="2:46">
      <c r="B45" s="478" t="s">
        <v>298</v>
      </c>
      <c r="C45" s="479"/>
      <c r="D45" s="479"/>
      <c r="E45" s="480">
        <f>SUBTOTAL(9,E47:E49)</f>
        <v>0</v>
      </c>
      <c r="F45" s="481">
        <f>F49+G46</f>
        <v>0</v>
      </c>
      <c r="G45" s="88"/>
      <c r="I45" s="475"/>
      <c r="J45" s="475"/>
      <c r="K45" s="475"/>
      <c r="L45" s="475"/>
      <c r="M45" s="475"/>
      <c r="O45" s="408" t="str">
        <f t="shared" si="4"/>
        <v/>
      </c>
      <c r="P45" s="408"/>
      <c r="Q45" s="414"/>
      <c r="R45" s="408" t="str">
        <f t="shared" si="3"/>
        <v/>
      </c>
      <c r="S45" s="414"/>
      <c r="T45" s="129"/>
      <c r="U45" s="129"/>
      <c r="V45" s="407">
        <f t="shared" si="2"/>
        <v>1</v>
      </c>
      <c r="W45" s="82"/>
      <c r="AQ45" s="82"/>
      <c r="AR45" s="82"/>
      <c r="AS45" s="82"/>
      <c r="AT45" s="82"/>
    </row>
    <row r="46" spans="2:46">
      <c r="B46" s="482" t="s">
        <v>637</v>
      </c>
      <c r="C46" s="412"/>
      <c r="D46" s="412"/>
      <c r="E46" s="94"/>
      <c r="F46" s="483"/>
      <c r="G46" s="417"/>
      <c r="H46" s="475"/>
      <c r="I46" s="475"/>
      <c r="J46" s="475"/>
      <c r="K46" s="475"/>
      <c r="L46" s="475"/>
      <c r="M46" s="475"/>
      <c r="O46" s="408"/>
      <c r="P46" s="408"/>
      <c r="Q46" s="414"/>
      <c r="R46" s="408"/>
      <c r="S46" s="414"/>
      <c r="T46" s="129"/>
      <c r="U46" s="129"/>
      <c r="V46" s="407"/>
      <c r="W46" s="82"/>
      <c r="AQ46" s="82"/>
      <c r="AR46" s="82"/>
      <c r="AS46" s="82"/>
      <c r="AT46" s="82"/>
    </row>
    <row r="47" spans="2:46">
      <c r="B47" s="88" t="s">
        <v>111</v>
      </c>
      <c r="C47" s="88"/>
      <c r="D47" s="88"/>
      <c r="E47" s="90">
        <f>E46-E48-E50</f>
        <v>0</v>
      </c>
      <c r="F47" s="477" t="e">
        <f>G46/(G47+G48)*G47</f>
        <v>#DIV/0!</v>
      </c>
      <c r="G47" s="88"/>
      <c r="I47" s="475"/>
      <c r="J47" s="475"/>
      <c r="L47" s="475"/>
      <c r="M47" s="475"/>
      <c r="O47" s="408" t="str">
        <f>IF(ISNUMBER(E47/F47),(E47*1000000)/(F47*8760),"")</f>
        <v/>
      </c>
      <c r="P47" s="408"/>
      <c r="Q47" s="414"/>
      <c r="R47" s="408" t="str">
        <f t="shared" si="3"/>
        <v/>
      </c>
      <c r="S47" s="414"/>
      <c r="T47" s="129"/>
      <c r="U47" s="129"/>
      <c r="V47" s="407">
        <f t="shared" si="2"/>
        <v>1</v>
      </c>
      <c r="W47" s="82"/>
      <c r="AQ47" s="82"/>
      <c r="AR47" s="82"/>
      <c r="AS47" s="82"/>
      <c r="AT47" s="82"/>
    </row>
    <row r="48" spans="2:46">
      <c r="B48" s="417" t="s">
        <v>633</v>
      </c>
      <c r="C48" s="88"/>
      <c r="D48" s="88"/>
      <c r="E48" s="442"/>
      <c r="F48" s="442" t="e">
        <f>G46/(G47+G48)*G48</f>
        <v>#DIV/0!</v>
      </c>
      <c r="G48" s="88"/>
      <c r="I48" s="475"/>
      <c r="J48" s="475"/>
      <c r="L48" s="475"/>
      <c r="M48" s="475"/>
      <c r="O48" s="408" t="str">
        <f>IF(ISNUMBER(E48/F48),(E48*1000000)/(F48*8760),"")</f>
        <v/>
      </c>
      <c r="P48" s="408"/>
      <c r="Q48" s="414"/>
      <c r="R48" s="408" t="str">
        <f t="shared" si="3"/>
        <v/>
      </c>
      <c r="S48" s="414"/>
      <c r="T48" s="129"/>
      <c r="U48" s="129"/>
      <c r="V48" s="407">
        <f t="shared" si="2"/>
        <v>1</v>
      </c>
      <c r="W48" s="82"/>
      <c r="AF48" s="110"/>
      <c r="AG48" s="110"/>
      <c r="AH48" s="110"/>
      <c r="AI48" s="110"/>
      <c r="AJ48" s="110"/>
      <c r="AK48" s="110"/>
      <c r="AL48" s="110"/>
      <c r="AM48" s="110"/>
      <c r="AN48" s="110"/>
      <c r="AO48" s="110"/>
      <c r="AP48" s="82"/>
      <c r="AQ48" s="82"/>
      <c r="AR48" s="82"/>
      <c r="AS48" s="82"/>
      <c r="AT48" s="82"/>
    </row>
    <row r="49" spans="1:46">
      <c r="B49" s="437" t="s">
        <v>634</v>
      </c>
      <c r="C49" s="412"/>
      <c r="D49" s="412"/>
      <c r="E49" s="446"/>
      <c r="F49" s="448"/>
      <c r="G49" s="88"/>
      <c r="I49" s="475"/>
      <c r="J49" s="475"/>
      <c r="K49" s="475"/>
      <c r="L49" s="475"/>
      <c r="M49" s="475"/>
      <c r="O49" s="408" t="str">
        <f>IF(ISNUMBER(E49/F49),(E49*1000000)/(F49*8760),"")</f>
        <v/>
      </c>
      <c r="P49" s="408"/>
      <c r="Q49" s="414"/>
      <c r="R49" s="408" t="str">
        <f t="shared" si="3"/>
        <v/>
      </c>
      <c r="S49" s="414"/>
      <c r="T49" s="129"/>
      <c r="U49" s="129"/>
      <c r="V49" s="407">
        <f t="shared" si="2"/>
        <v>1</v>
      </c>
      <c r="W49" s="82"/>
      <c r="AF49" s="110"/>
      <c r="AG49" s="110"/>
      <c r="AH49" s="110"/>
      <c r="AI49" s="110"/>
      <c r="AJ49" s="110"/>
      <c r="AK49" s="110"/>
      <c r="AL49" s="110"/>
      <c r="AM49" s="110"/>
      <c r="AN49" s="110"/>
      <c r="AO49" s="110"/>
      <c r="AP49" s="82"/>
      <c r="AQ49" s="82"/>
      <c r="AR49" s="82"/>
      <c r="AS49" s="82"/>
      <c r="AT49" s="82"/>
    </row>
    <row r="50" spans="1:46">
      <c r="B50" s="472" t="s">
        <v>636</v>
      </c>
      <c r="C50" s="412"/>
      <c r="D50" s="412"/>
      <c r="E50" s="447"/>
      <c r="F50" s="486" t="e">
        <f>E50/E49</f>
        <v>#DIV/0!</v>
      </c>
      <c r="G50" s="88"/>
      <c r="I50" s="475"/>
      <c r="J50" s="475"/>
      <c r="L50" s="475"/>
      <c r="M50" s="475"/>
      <c r="N50" s="88"/>
      <c r="O50" s="408"/>
      <c r="P50" s="408"/>
      <c r="Q50" s="414"/>
      <c r="R50" s="408"/>
      <c r="S50" s="414"/>
      <c r="T50" s="129"/>
      <c r="U50" s="129"/>
      <c r="V50" s="407"/>
      <c r="W50" s="82"/>
    </row>
    <row r="51" spans="1:46">
      <c r="B51" s="393" t="s">
        <v>113</v>
      </c>
      <c r="C51" s="412"/>
      <c r="D51" s="412"/>
      <c r="E51" s="446"/>
      <c r="F51" s="446"/>
      <c r="G51" s="88"/>
      <c r="H51" s="475"/>
      <c r="I51" s="475"/>
      <c r="J51" s="475"/>
      <c r="K51" s="475"/>
      <c r="L51" s="475"/>
      <c r="M51" s="475"/>
      <c r="O51" s="408" t="str">
        <f>IF(ISNUMBER(E51/F51),(E51*1000000)/(F51*8760),"")</f>
        <v/>
      </c>
      <c r="P51" s="408"/>
      <c r="Q51" s="414"/>
      <c r="R51" s="408" t="str">
        <f t="shared" si="3"/>
        <v/>
      </c>
      <c r="S51" s="414"/>
      <c r="T51" s="129"/>
      <c r="U51" s="129"/>
      <c r="V51" s="407">
        <f t="shared" si="2"/>
        <v>1</v>
      </c>
      <c r="W51" s="82"/>
    </row>
    <row r="52" spans="1:46">
      <c r="B52" s="393" t="s">
        <v>114</v>
      </c>
      <c r="C52" s="412"/>
      <c r="D52" s="412"/>
      <c r="E52" s="446"/>
      <c r="F52" s="446"/>
      <c r="G52" s="88"/>
      <c r="H52" s="475"/>
      <c r="I52" s="475"/>
      <c r="J52" s="475"/>
      <c r="K52" s="475"/>
      <c r="L52" s="475"/>
      <c r="M52" s="475"/>
      <c r="O52" s="408" t="str">
        <f>IF(ISNUMBER(E52/F52),(E52*1000000)/(F52*8760),"")</f>
        <v/>
      </c>
      <c r="P52" s="408"/>
      <c r="Q52" s="414"/>
      <c r="R52" s="408" t="str">
        <f t="shared" si="3"/>
        <v/>
      </c>
      <c r="S52" s="414"/>
      <c r="T52" s="129"/>
      <c r="U52" s="129"/>
      <c r="V52" s="407">
        <f t="shared" si="2"/>
        <v>1</v>
      </c>
      <c r="W52" s="82"/>
    </row>
    <row r="53" spans="1:46" ht="15" thickBot="1">
      <c r="B53" s="115" t="s">
        <v>47</v>
      </c>
      <c r="C53" s="415"/>
      <c r="D53" s="415"/>
      <c r="E53" s="449">
        <f>24.6-E30-(E45-E46)</f>
        <v>24.6</v>
      </c>
      <c r="F53" s="449"/>
      <c r="G53" s="88"/>
      <c r="H53" s="475"/>
      <c r="I53" s="475"/>
      <c r="J53" s="475"/>
      <c r="K53" s="475"/>
      <c r="L53" s="475"/>
      <c r="M53" s="475"/>
      <c r="O53" s="408" t="str">
        <f>IF(ISNUMBER(E53/F53),(E53*1000000)/(F53*8760),"")</f>
        <v/>
      </c>
      <c r="P53" s="408"/>
      <c r="Q53" s="414"/>
      <c r="R53" s="408" t="str">
        <f t="shared" si="3"/>
        <v/>
      </c>
      <c r="S53" s="414"/>
      <c r="T53" s="129"/>
      <c r="U53" s="129"/>
      <c r="V53" s="407">
        <f t="shared" si="2"/>
        <v>1</v>
      </c>
      <c r="W53" s="82"/>
    </row>
    <row r="54" spans="1:46">
      <c r="B54" s="88"/>
      <c r="C54" s="88"/>
      <c r="D54" s="88"/>
      <c r="E54" s="88"/>
      <c r="F54" s="88"/>
      <c r="G54" s="88"/>
      <c r="H54" s="475"/>
      <c r="I54" s="475"/>
      <c r="J54" s="475"/>
      <c r="K54" s="475"/>
      <c r="L54" s="475"/>
      <c r="M54" s="475"/>
      <c r="O54" s="82"/>
      <c r="P54" s="82"/>
      <c r="Q54" s="82"/>
      <c r="R54" s="82"/>
      <c r="S54" s="82"/>
      <c r="T54" s="82"/>
      <c r="U54" s="82"/>
      <c r="V54" s="82"/>
      <c r="W54" s="82"/>
    </row>
    <row r="55" spans="1:46">
      <c r="B55" s="82"/>
      <c r="C55" s="82"/>
      <c r="D55" s="82"/>
      <c r="E55" s="488"/>
      <c r="F55" s="82"/>
      <c r="G55" s="82"/>
    </row>
    <row r="56" spans="1:46">
      <c r="E56" s="434"/>
      <c r="I56" s="434"/>
    </row>
    <row r="57" spans="1:46">
      <c r="B57" s="117" t="s">
        <v>307</v>
      </c>
      <c r="C57" s="88"/>
      <c r="D57" s="88"/>
      <c r="E57" s="88" t="s">
        <v>312</v>
      </c>
      <c r="F57" s="88"/>
      <c r="G57" s="88"/>
      <c r="H57" s="88"/>
      <c r="I57" s="88"/>
      <c r="J57" s="88"/>
      <c r="K57" s="88"/>
      <c r="L57" s="88"/>
      <c r="M57" s="88"/>
      <c r="N57" s="88"/>
      <c r="O57" s="88" t="s">
        <v>739</v>
      </c>
      <c r="P57" s="88"/>
      <c r="Q57" s="88"/>
      <c r="R57" s="88"/>
      <c r="S57" s="88"/>
      <c r="T57" s="88"/>
      <c r="U57" s="88"/>
      <c r="V57" s="88"/>
      <c r="W57" s="88"/>
      <c r="X57" s="88"/>
      <c r="Y57" s="110"/>
      <c r="Z57" s="110"/>
      <c r="AA57" s="110"/>
      <c r="AB57" s="110"/>
      <c r="AC57" s="110"/>
      <c r="AD57" s="110"/>
      <c r="AE57" s="110"/>
      <c r="AF57" s="110"/>
      <c r="AG57" s="110"/>
      <c r="AH57" s="110"/>
      <c r="AI57" s="82"/>
    </row>
    <row r="58" spans="1:46">
      <c r="B58" s="88"/>
      <c r="C58" s="88"/>
      <c r="D58" s="416"/>
      <c r="E58" s="129" t="s">
        <v>55</v>
      </c>
      <c r="F58" s="129" t="s">
        <v>206</v>
      </c>
      <c r="G58" s="129" t="s">
        <v>62</v>
      </c>
      <c r="H58" s="129" t="s">
        <v>205</v>
      </c>
      <c r="I58" s="129" t="s">
        <v>204</v>
      </c>
      <c r="J58" s="129" t="s">
        <v>239</v>
      </c>
      <c r="K58" s="129" t="s">
        <v>47</v>
      </c>
      <c r="L58" s="129" t="s">
        <v>75</v>
      </c>
      <c r="M58" s="129" t="s">
        <v>76</v>
      </c>
      <c r="N58" s="88"/>
      <c r="O58" s="129" t="s">
        <v>55</v>
      </c>
      <c r="P58" s="129" t="s">
        <v>206</v>
      </c>
      <c r="Q58" s="129" t="s">
        <v>62</v>
      </c>
      <c r="R58" s="129" t="s">
        <v>205</v>
      </c>
      <c r="S58" s="129" t="s">
        <v>204</v>
      </c>
      <c r="T58" s="129" t="s">
        <v>239</v>
      </c>
      <c r="U58" s="129" t="s">
        <v>47</v>
      </c>
      <c r="V58" s="129" t="s">
        <v>75</v>
      </c>
      <c r="W58" s="129" t="s">
        <v>76</v>
      </c>
      <c r="X58" s="88"/>
      <c r="Z58" s="111"/>
      <c r="AA58" s="111"/>
      <c r="AB58" s="111"/>
      <c r="AC58" s="111"/>
      <c r="AD58" s="111"/>
      <c r="AE58" s="111"/>
      <c r="AF58" s="111"/>
      <c r="AH58" s="111"/>
      <c r="AI58" s="82"/>
      <c r="AJ58" s="697"/>
      <c r="AK58" s="697"/>
    </row>
    <row r="59" spans="1:46">
      <c r="A59" s="110"/>
      <c r="B59" s="118" t="s">
        <v>51</v>
      </c>
      <c r="C59" s="117"/>
      <c r="D59" s="118"/>
      <c r="E59" s="450"/>
      <c r="F59" s="442"/>
      <c r="G59" s="442"/>
      <c r="H59" s="442"/>
      <c r="I59" s="442"/>
      <c r="J59" s="442"/>
      <c r="K59" s="442"/>
      <c r="L59" s="442"/>
      <c r="M59" s="442"/>
      <c r="N59" s="118" t="s">
        <v>51</v>
      </c>
      <c r="O59" s="450">
        <f t="shared" ref="O59:O64" si="5">E59*3.6</f>
        <v>0</v>
      </c>
      <c r="P59" s="94"/>
      <c r="Q59" s="94"/>
      <c r="R59" s="94"/>
      <c r="S59" s="94"/>
      <c r="T59" s="94"/>
      <c r="U59" s="94"/>
      <c r="V59" s="94"/>
      <c r="W59" s="678">
        <f>M59*3.6</f>
        <v>0</v>
      </c>
      <c r="X59" s="88"/>
      <c r="Z59" s="111"/>
      <c r="AA59" s="111"/>
      <c r="AB59" s="111"/>
      <c r="AC59" s="111"/>
      <c r="AD59" s="111"/>
      <c r="AE59" s="111"/>
      <c r="AF59" s="111"/>
      <c r="AH59" s="111"/>
      <c r="AI59" s="82"/>
      <c r="AJ59" s="697"/>
      <c r="AK59" s="697"/>
    </row>
    <row r="60" spans="1:46">
      <c r="A60" s="116"/>
      <c r="B60" s="118" t="s">
        <v>90</v>
      </c>
      <c r="C60" s="117"/>
      <c r="D60" s="118"/>
      <c r="E60" s="450"/>
      <c r="F60" s="442"/>
      <c r="G60" s="442"/>
      <c r="H60" s="442"/>
      <c r="I60" s="442"/>
      <c r="J60" s="442"/>
      <c r="K60" s="442"/>
      <c r="L60" s="442"/>
      <c r="M60" s="442"/>
      <c r="N60" s="118" t="s">
        <v>90</v>
      </c>
      <c r="O60" s="450">
        <f t="shared" si="5"/>
        <v>0</v>
      </c>
      <c r="P60" s="94"/>
      <c r="Q60" s="94"/>
      <c r="R60" s="94"/>
      <c r="S60" s="94"/>
      <c r="T60" s="94"/>
      <c r="U60" s="94"/>
      <c r="V60" s="94"/>
      <c r="W60" s="594">
        <f>M60*3.6</f>
        <v>0</v>
      </c>
      <c r="X60" s="88"/>
      <c r="Z60" s="456"/>
      <c r="AA60" s="456"/>
      <c r="AB60" s="111"/>
      <c r="AC60" s="111"/>
      <c r="AD60" s="111"/>
      <c r="AE60" s="111"/>
      <c r="AF60" s="111"/>
      <c r="AG60" s="111"/>
      <c r="AH60" s="111"/>
      <c r="AI60" s="82"/>
      <c r="AJ60" s="697"/>
      <c r="AK60" s="697"/>
    </row>
    <row r="61" spans="1:46">
      <c r="A61" s="116"/>
      <c r="B61" s="118" t="s">
        <v>101</v>
      </c>
      <c r="C61" s="118"/>
      <c r="D61" s="118"/>
      <c r="E61" s="692"/>
      <c r="F61" s="692"/>
      <c r="G61" s="692"/>
      <c r="H61" s="692"/>
      <c r="I61" s="692"/>
      <c r="J61" s="692"/>
      <c r="K61" s="692"/>
      <c r="L61" s="692"/>
      <c r="M61" s="692"/>
      <c r="N61" s="118" t="s">
        <v>101</v>
      </c>
      <c r="O61" s="583">
        <f t="shared" si="5"/>
        <v>0</v>
      </c>
      <c r="P61" s="584"/>
      <c r="Q61" s="584"/>
      <c r="R61" s="584"/>
      <c r="S61" s="584"/>
      <c r="T61" s="584"/>
      <c r="U61" s="584"/>
      <c r="V61" s="584"/>
      <c r="W61" s="584"/>
      <c r="X61" s="88"/>
      <c r="Y61" s="82"/>
      <c r="Z61" s="456"/>
      <c r="AA61" s="456"/>
      <c r="AB61" s="111"/>
      <c r="AC61" s="111"/>
      <c r="AD61" s="111"/>
      <c r="AE61" s="111"/>
      <c r="AF61" s="111"/>
      <c r="AG61" s="111"/>
      <c r="AH61" s="111"/>
      <c r="AI61" s="82"/>
      <c r="AJ61" s="697"/>
      <c r="AK61" s="697"/>
    </row>
    <row r="62" spans="1:46">
      <c r="A62" s="116"/>
      <c r="B62" s="118" t="s">
        <v>50</v>
      </c>
      <c r="C62" s="117"/>
      <c r="D62" s="118"/>
      <c r="E62" s="450"/>
      <c r="F62" s="442"/>
      <c r="G62" s="694"/>
      <c r="H62" s="442"/>
      <c r="I62" s="442"/>
      <c r="J62" s="442"/>
      <c r="K62" s="442"/>
      <c r="L62" s="442"/>
      <c r="M62" s="442"/>
      <c r="N62" s="118" t="s">
        <v>50</v>
      </c>
      <c r="O62" s="450">
        <f t="shared" si="5"/>
        <v>0</v>
      </c>
      <c r="P62" s="602">
        <f>F62*3.6</f>
        <v>0</v>
      </c>
      <c r="Q62" s="94"/>
      <c r="R62" s="94"/>
      <c r="S62" s="94"/>
      <c r="T62" s="667">
        <f>J62*3.6</f>
        <v>0</v>
      </c>
      <c r="U62" s="94"/>
      <c r="V62" s="94"/>
      <c r="W62" s="603">
        <f>M62*3.6</f>
        <v>0</v>
      </c>
      <c r="X62" s="88"/>
      <c r="Y62" s="456"/>
      <c r="Z62" s="456"/>
      <c r="AA62" s="456"/>
      <c r="AB62" s="111"/>
      <c r="AC62" s="111"/>
      <c r="AD62" s="111"/>
      <c r="AE62" s="111"/>
      <c r="AF62" s="111"/>
      <c r="AG62" s="111"/>
      <c r="AH62" s="111"/>
      <c r="AI62" s="82"/>
      <c r="AJ62" s="697"/>
      <c r="AK62" s="697"/>
    </row>
    <row r="63" spans="1:46">
      <c r="A63" s="116"/>
      <c r="B63" s="118" t="s">
        <v>52</v>
      </c>
      <c r="C63" s="117"/>
      <c r="D63" s="118"/>
      <c r="E63" s="450"/>
      <c r="F63" s="442"/>
      <c r="G63" s="442"/>
      <c r="H63" s="442"/>
      <c r="I63" s="442"/>
      <c r="J63" s="442"/>
      <c r="K63" s="442"/>
      <c r="L63" s="442"/>
      <c r="M63" s="442"/>
      <c r="N63" s="118" t="s">
        <v>52</v>
      </c>
      <c r="O63" s="450">
        <f t="shared" si="5"/>
        <v>0</v>
      </c>
      <c r="P63" s="603">
        <f>F63*3.6</f>
        <v>0</v>
      </c>
      <c r="Q63" s="94"/>
      <c r="R63" s="94"/>
      <c r="S63" s="94"/>
      <c r="T63" s="667">
        <f>J63*3.6</f>
        <v>0</v>
      </c>
      <c r="U63" s="94"/>
      <c r="V63" s="94"/>
      <c r="W63" s="94"/>
      <c r="X63" s="88"/>
      <c r="Y63" s="456"/>
      <c r="Z63" s="456"/>
      <c r="AA63" s="456"/>
      <c r="AB63" s="111"/>
      <c r="AC63" s="111"/>
      <c r="AD63" s="111"/>
      <c r="AE63" s="111"/>
      <c r="AF63" s="111"/>
      <c r="AG63" s="111"/>
      <c r="AH63" s="111"/>
      <c r="AI63" s="82"/>
      <c r="AJ63" s="697"/>
      <c r="AK63" s="697"/>
    </row>
    <row r="64" spans="1:46">
      <c r="A64" s="116"/>
      <c r="B64" s="118" t="s">
        <v>55</v>
      </c>
      <c r="C64" s="117"/>
      <c r="D64" s="118"/>
      <c r="E64" s="450"/>
      <c r="F64" s="439"/>
      <c r="G64" s="439"/>
      <c r="H64" s="439"/>
      <c r="I64" s="439"/>
      <c r="J64" s="439"/>
      <c r="K64" s="439"/>
      <c r="L64" s="439"/>
      <c r="M64" s="439"/>
      <c r="N64" s="118" t="s">
        <v>55</v>
      </c>
      <c r="O64" s="450">
        <f t="shared" si="5"/>
        <v>0</v>
      </c>
      <c r="P64" s="439">
        <f>F64*3.6</f>
        <v>0</v>
      </c>
      <c r="Q64" s="439"/>
      <c r="R64" s="439"/>
      <c r="S64" s="439"/>
      <c r="T64" s="439">
        <f>J64*3.6</f>
        <v>0</v>
      </c>
      <c r="U64" s="439"/>
      <c r="V64" s="439"/>
      <c r="W64" s="439">
        <f>M64*3.6</f>
        <v>0</v>
      </c>
      <c r="X64" s="88"/>
      <c r="Y64" s="82"/>
      <c r="Z64" s="456"/>
      <c r="AA64" s="456"/>
      <c r="AB64" s="111"/>
      <c r="AC64" s="111"/>
      <c r="AD64" s="111"/>
      <c r="AE64" s="111"/>
      <c r="AF64" s="111"/>
      <c r="AG64" s="111"/>
      <c r="AH64" s="111"/>
      <c r="AI64" s="82"/>
      <c r="AJ64" s="697"/>
      <c r="AK64" s="697"/>
    </row>
    <row r="65" spans="1:44">
      <c r="A65" s="116"/>
      <c r="B65" s="88"/>
      <c r="C65" s="88"/>
      <c r="D65" s="118"/>
      <c r="E65" s="88"/>
      <c r="F65" s="88"/>
      <c r="G65" s="88"/>
      <c r="H65" s="88"/>
      <c r="I65" s="88"/>
      <c r="J65" s="88"/>
      <c r="K65" s="88"/>
      <c r="L65" s="88"/>
      <c r="M65" s="88"/>
      <c r="N65" s="88"/>
      <c r="O65" s="88"/>
      <c r="P65" s="88"/>
      <c r="Q65" s="88"/>
      <c r="R65" s="88"/>
      <c r="S65" s="88"/>
      <c r="T65" s="88"/>
      <c r="U65" s="88"/>
      <c r="V65" s="88"/>
      <c r="W65" s="88"/>
      <c r="X65" s="88"/>
      <c r="Y65" s="110"/>
      <c r="Z65" s="110"/>
      <c r="AA65" s="110"/>
      <c r="AB65" s="110"/>
      <c r="AC65" s="110"/>
      <c r="AD65" s="110"/>
      <c r="AE65" s="110"/>
      <c r="AF65" s="110"/>
      <c r="AG65" s="110"/>
      <c r="AH65" s="110"/>
      <c r="AI65" s="82"/>
      <c r="AJ65" s="697"/>
      <c r="AK65" s="697"/>
    </row>
    <row r="66" spans="1:44">
      <c r="A66" s="116"/>
      <c r="B66" s="88"/>
      <c r="C66" s="88"/>
      <c r="D66" s="118"/>
      <c r="E66" s="88" t="s">
        <v>609</v>
      </c>
      <c r="F66" s="88"/>
      <c r="G66" s="88"/>
      <c r="H66" s="88"/>
      <c r="I66" s="88"/>
      <c r="J66" s="88"/>
      <c r="K66" s="88"/>
      <c r="L66" s="88"/>
      <c r="M66" s="88"/>
      <c r="N66" s="88"/>
      <c r="O66" s="88" t="s">
        <v>598</v>
      </c>
      <c r="P66" s="88"/>
      <c r="Q66" s="88"/>
      <c r="R66" s="88"/>
      <c r="S66" s="88"/>
      <c r="T66" s="88"/>
      <c r="U66" s="88"/>
      <c r="V66" s="88"/>
      <c r="W66" s="88"/>
      <c r="X66" s="88"/>
      <c r="Y66" s="697"/>
      <c r="Z66" s="697"/>
      <c r="AA66" s="697"/>
      <c r="AB66" s="697"/>
      <c r="AC66" s="697"/>
      <c r="AD66" s="697"/>
      <c r="AE66" s="697"/>
      <c r="AF66" s="697"/>
      <c r="AG66" s="697"/>
      <c r="AH66" s="697"/>
      <c r="AI66" s="697"/>
      <c r="AJ66" s="697"/>
      <c r="AK66" s="697"/>
      <c r="AL66" s="82"/>
      <c r="AM66" s="82"/>
      <c r="AN66" s="82"/>
      <c r="AO66" s="82"/>
      <c r="AP66" s="82"/>
      <c r="AQ66" s="82"/>
      <c r="AR66" s="82"/>
    </row>
    <row r="67" spans="1:44">
      <c r="A67" s="116"/>
      <c r="B67" s="88"/>
      <c r="C67" s="88"/>
      <c r="D67" s="118"/>
      <c r="E67" s="129" t="s">
        <v>55</v>
      </c>
      <c r="F67" s="129" t="s">
        <v>206</v>
      </c>
      <c r="G67" s="129" t="s">
        <v>62</v>
      </c>
      <c r="H67" s="129" t="s">
        <v>205</v>
      </c>
      <c r="I67" s="129" t="s">
        <v>204</v>
      </c>
      <c r="J67" s="129" t="s">
        <v>239</v>
      </c>
      <c r="K67" s="129" t="s">
        <v>47</v>
      </c>
      <c r="L67" s="129" t="s">
        <v>75</v>
      </c>
      <c r="M67" s="129" t="s">
        <v>76</v>
      </c>
      <c r="N67" s="88"/>
      <c r="O67" s="129" t="s">
        <v>55</v>
      </c>
      <c r="P67" s="129" t="s">
        <v>206</v>
      </c>
      <c r="Q67" s="129" t="s">
        <v>62</v>
      </c>
      <c r="R67" s="129" t="s">
        <v>205</v>
      </c>
      <c r="S67" s="129" t="s">
        <v>204</v>
      </c>
      <c r="T67" s="129" t="s">
        <v>239</v>
      </c>
      <c r="U67" s="129" t="s">
        <v>47</v>
      </c>
      <c r="V67" s="129" t="s">
        <v>75</v>
      </c>
      <c r="W67" s="129" t="s">
        <v>76</v>
      </c>
      <c r="X67" s="88"/>
      <c r="Y67" s="697"/>
      <c r="Z67" s="697"/>
      <c r="AA67" s="697"/>
      <c r="AB67" s="697"/>
      <c r="AC67" s="697"/>
      <c r="AD67" s="697"/>
      <c r="AE67" s="697"/>
      <c r="AF67" s="697"/>
      <c r="AG67" s="697"/>
      <c r="AH67" s="697"/>
      <c r="AI67" s="697"/>
      <c r="AJ67" s="697"/>
      <c r="AK67" s="697"/>
      <c r="AL67" s="82"/>
      <c r="AM67" s="82"/>
      <c r="AN67" s="82"/>
      <c r="AO67" s="82"/>
      <c r="AP67" s="82"/>
      <c r="AQ67" s="82"/>
      <c r="AR67" s="82"/>
    </row>
    <row r="68" spans="1:44">
      <c r="A68" s="116"/>
      <c r="B68" s="118" t="s">
        <v>51</v>
      </c>
      <c r="C68" s="88"/>
      <c r="D68" s="118"/>
      <c r="E68" s="451"/>
      <c r="F68" s="442"/>
      <c r="G68" s="442"/>
      <c r="H68" s="442"/>
      <c r="I68" s="442"/>
      <c r="J68" s="442"/>
      <c r="K68" s="442"/>
      <c r="L68" s="442"/>
      <c r="M68" s="442"/>
      <c r="N68" s="118" t="s">
        <v>51</v>
      </c>
      <c r="O68" s="101"/>
      <c r="P68" s="405"/>
      <c r="Q68" s="405"/>
      <c r="R68" s="405"/>
      <c r="S68" s="405"/>
      <c r="T68" s="405"/>
      <c r="U68" s="405"/>
      <c r="V68" s="405"/>
      <c r="W68" s="405"/>
      <c r="X68" s="88"/>
      <c r="Y68" s="697"/>
      <c r="Z68" s="697"/>
      <c r="AA68" s="697"/>
      <c r="AB68" s="697"/>
      <c r="AC68" s="697"/>
      <c r="AD68" s="697"/>
      <c r="AE68" s="697"/>
      <c r="AF68" s="697"/>
      <c r="AG68" s="697"/>
      <c r="AH68" s="697"/>
      <c r="AI68" s="697"/>
      <c r="AJ68" s="697"/>
      <c r="AK68" s="697"/>
      <c r="AL68" s="82"/>
      <c r="AM68" s="82"/>
      <c r="AN68" s="82"/>
      <c r="AO68" s="82"/>
      <c r="AP68" s="82"/>
      <c r="AQ68" s="82"/>
      <c r="AR68" s="82"/>
    </row>
    <row r="69" spans="1:44">
      <c r="A69" s="116"/>
      <c r="B69" s="118" t="s">
        <v>90</v>
      </c>
      <c r="C69" s="88"/>
      <c r="D69" s="118"/>
      <c r="E69" s="451"/>
      <c r="F69" s="442"/>
      <c r="G69" s="442"/>
      <c r="H69" s="442"/>
      <c r="I69" s="442"/>
      <c r="J69" s="442"/>
      <c r="K69" s="442"/>
      <c r="L69" s="442"/>
      <c r="M69" s="442"/>
      <c r="N69" s="118" t="s">
        <v>90</v>
      </c>
      <c r="O69" s="101"/>
      <c r="P69" s="405"/>
      <c r="Q69" s="405"/>
      <c r="R69" s="405"/>
      <c r="S69" s="405"/>
      <c r="T69" s="405"/>
      <c r="U69" s="405"/>
      <c r="V69" s="405"/>
      <c r="W69" s="405"/>
      <c r="X69" s="88"/>
      <c r="Y69" s="697"/>
      <c r="Z69" s="697"/>
      <c r="AA69" s="697"/>
      <c r="AB69" s="697"/>
      <c r="AC69" s="697"/>
      <c r="AD69" s="697"/>
      <c r="AE69" s="697"/>
      <c r="AF69" s="697"/>
      <c r="AG69" s="697"/>
      <c r="AH69" s="697"/>
      <c r="AI69" s="697"/>
      <c r="AJ69" s="697"/>
      <c r="AK69" s="697"/>
      <c r="AL69" s="82"/>
      <c r="AM69" s="82"/>
      <c r="AN69" s="82"/>
      <c r="AO69" s="82"/>
      <c r="AP69" s="82"/>
      <c r="AQ69" s="82"/>
      <c r="AR69" s="82"/>
    </row>
    <row r="70" spans="1:44">
      <c r="A70" s="116"/>
      <c r="B70" s="118" t="s">
        <v>101</v>
      </c>
      <c r="C70" s="88"/>
      <c r="D70" s="118"/>
      <c r="E70" s="692"/>
      <c r="F70" s="692"/>
      <c r="G70" s="692"/>
      <c r="H70" s="692"/>
      <c r="I70" s="692"/>
      <c r="J70" s="692"/>
      <c r="K70" s="692"/>
      <c r="L70" s="692"/>
      <c r="M70" s="692"/>
      <c r="N70" s="118" t="s">
        <v>101</v>
      </c>
      <c r="O70" s="581"/>
      <c r="P70" s="582"/>
      <c r="Q70" s="582"/>
      <c r="R70" s="582"/>
      <c r="S70" s="582"/>
      <c r="T70" s="582"/>
      <c r="U70" s="582"/>
      <c r="V70" s="582"/>
      <c r="W70" s="582"/>
      <c r="X70" s="88"/>
      <c r="Y70" s="697"/>
      <c r="Z70" s="697"/>
      <c r="AA70" s="697"/>
      <c r="AB70" s="697"/>
      <c r="AC70" s="697"/>
      <c r="AD70" s="697"/>
      <c r="AE70" s="697"/>
      <c r="AF70" s="697"/>
      <c r="AG70" s="697"/>
      <c r="AH70" s="697"/>
      <c r="AI70" s="697"/>
      <c r="AJ70" s="697"/>
      <c r="AK70" s="697"/>
      <c r="AL70" s="82"/>
      <c r="AM70" s="82"/>
      <c r="AN70" s="82"/>
      <c r="AO70" s="82"/>
      <c r="AP70" s="82"/>
      <c r="AQ70" s="82"/>
      <c r="AR70" s="82"/>
    </row>
    <row r="71" spans="1:44">
      <c r="A71" s="116"/>
      <c r="B71" s="118" t="s">
        <v>50</v>
      </c>
      <c r="C71" s="88"/>
      <c r="D71" s="118"/>
      <c r="E71" s="451"/>
      <c r="F71" s="442"/>
      <c r="G71" s="442"/>
      <c r="H71" s="442"/>
      <c r="I71" s="442"/>
      <c r="J71" s="442"/>
      <c r="K71" s="442"/>
      <c r="L71" s="442"/>
      <c r="M71" s="442"/>
      <c r="N71" s="118" t="s">
        <v>50</v>
      </c>
      <c r="O71" s="101"/>
      <c r="P71" s="405"/>
      <c r="Q71" s="405"/>
      <c r="R71" s="405"/>
      <c r="S71" s="405"/>
      <c r="T71" s="405"/>
      <c r="U71" s="405"/>
      <c r="V71" s="405"/>
      <c r="W71" s="405"/>
      <c r="X71" s="88"/>
      <c r="Y71" s="697"/>
      <c r="Z71" s="697"/>
      <c r="AA71" s="697"/>
      <c r="AB71" s="697"/>
      <c r="AC71" s="697"/>
      <c r="AD71" s="697"/>
      <c r="AE71" s="697"/>
      <c r="AF71" s="697"/>
      <c r="AG71" s="697"/>
      <c r="AH71" s="697"/>
      <c r="AI71" s="697"/>
      <c r="AJ71" s="697"/>
      <c r="AK71" s="697"/>
    </row>
    <row r="72" spans="1:44">
      <c r="A72" s="116"/>
      <c r="B72" s="118" t="s">
        <v>52</v>
      </c>
      <c r="C72" s="88"/>
      <c r="D72" s="118"/>
      <c r="E72" s="451"/>
      <c r="F72" s="442"/>
      <c r="G72" s="442"/>
      <c r="H72" s="442"/>
      <c r="I72" s="442"/>
      <c r="J72" s="442"/>
      <c r="K72" s="442"/>
      <c r="L72" s="442"/>
      <c r="M72" s="442"/>
      <c r="N72" s="118" t="s">
        <v>52</v>
      </c>
      <c r="O72" s="101"/>
      <c r="P72" s="405">
        <f>O72</f>
        <v>0</v>
      </c>
      <c r="Q72" s="405"/>
      <c r="R72" s="405"/>
      <c r="S72" s="405"/>
      <c r="T72" s="405"/>
      <c r="U72" s="405"/>
      <c r="V72" s="405"/>
      <c r="W72" s="405">
        <f>O72</f>
        <v>0</v>
      </c>
      <c r="X72" s="88"/>
      <c r="Y72" s="697"/>
      <c r="Z72" s="697"/>
      <c r="AA72" s="697"/>
      <c r="AB72" s="697"/>
      <c r="AC72" s="697"/>
      <c r="AD72" s="697"/>
      <c r="AE72" s="697"/>
      <c r="AF72" s="697"/>
      <c r="AG72" s="697"/>
      <c r="AH72" s="697"/>
      <c r="AI72" s="697"/>
      <c r="AJ72" s="697"/>
      <c r="AK72" s="697"/>
      <c r="AL72" s="82"/>
      <c r="AM72" s="82"/>
      <c r="AN72" s="82"/>
      <c r="AO72" s="82"/>
      <c r="AP72" s="82"/>
      <c r="AQ72" s="82"/>
      <c r="AR72" s="82"/>
    </row>
    <row r="73" spans="1:44">
      <c r="A73" s="116"/>
      <c r="B73" s="118" t="s">
        <v>55</v>
      </c>
      <c r="C73" s="88"/>
      <c r="D73" s="118"/>
      <c r="E73" s="451"/>
      <c r="F73" s="439"/>
      <c r="G73" s="439"/>
      <c r="H73" s="439"/>
      <c r="I73" s="439"/>
      <c r="J73" s="439"/>
      <c r="K73" s="439"/>
      <c r="L73" s="439"/>
      <c r="M73" s="439"/>
      <c r="N73" s="118" t="s">
        <v>55</v>
      </c>
      <c r="O73" s="101"/>
      <c r="P73" s="407"/>
      <c r="Q73" s="407"/>
      <c r="R73" s="407"/>
      <c r="S73" s="407"/>
      <c r="T73" s="407"/>
      <c r="U73" s="407"/>
      <c r="V73" s="407"/>
      <c r="W73" s="407"/>
      <c r="X73" s="88"/>
      <c r="Y73" s="697"/>
      <c r="Z73" s="697"/>
      <c r="AA73" s="697"/>
      <c r="AB73" s="697"/>
      <c r="AC73" s="697"/>
      <c r="AD73" s="697"/>
      <c r="AE73" s="697"/>
      <c r="AF73" s="697"/>
      <c r="AG73" s="697"/>
      <c r="AH73" s="697"/>
      <c r="AI73" s="697"/>
      <c r="AJ73" s="697"/>
      <c r="AK73" s="697"/>
      <c r="AL73" s="82"/>
      <c r="AM73" s="82"/>
      <c r="AN73" s="82"/>
      <c r="AO73" s="82"/>
      <c r="AP73" s="82"/>
      <c r="AQ73" s="82"/>
      <c r="AR73" s="82"/>
    </row>
    <row r="74" spans="1:44">
      <c r="A74" s="116"/>
      <c r="B74" s="88"/>
      <c r="C74" s="88"/>
      <c r="D74" s="88"/>
      <c r="E74" s="88"/>
      <c r="F74" s="88"/>
      <c r="G74" s="88"/>
      <c r="H74" s="88"/>
      <c r="I74" s="88"/>
      <c r="J74" s="88"/>
      <c r="K74" s="88"/>
      <c r="L74" s="88"/>
      <c r="M74" s="88"/>
      <c r="N74" s="88"/>
      <c r="O74" s="88"/>
      <c r="P74" s="88"/>
      <c r="Q74" s="88"/>
      <c r="R74" s="88"/>
      <c r="S74" s="88"/>
      <c r="T74" s="88"/>
      <c r="U74" s="88"/>
      <c r="V74" s="88"/>
      <c r="W74" s="88"/>
      <c r="X74" s="88"/>
      <c r="Y74" s="697"/>
      <c r="Z74" s="697"/>
      <c r="AA74" s="697"/>
      <c r="AB74" s="697"/>
      <c r="AC74" s="697"/>
      <c r="AD74" s="697"/>
      <c r="AE74" s="697"/>
      <c r="AF74" s="697"/>
      <c r="AG74" s="697"/>
      <c r="AH74" s="697"/>
      <c r="AI74" s="697"/>
      <c r="AJ74" s="697"/>
      <c r="AK74" s="697"/>
      <c r="AL74" s="82"/>
      <c r="AM74" s="82"/>
      <c r="AN74" s="82"/>
      <c r="AO74" s="82"/>
      <c r="AP74" s="82"/>
      <c r="AQ74" s="82"/>
      <c r="AR74" s="82"/>
    </row>
    <row r="75" spans="1:44">
      <c r="A75" s="110"/>
      <c r="B75" s="117" t="s">
        <v>308</v>
      </c>
      <c r="C75" s="88"/>
      <c r="D75" s="88"/>
      <c r="E75" s="88" t="s">
        <v>648</v>
      </c>
      <c r="F75" s="88"/>
      <c r="G75" s="88"/>
      <c r="H75" s="88"/>
      <c r="I75" s="88"/>
      <c r="J75" s="88"/>
      <c r="K75" s="88"/>
      <c r="L75" s="88"/>
      <c r="M75" s="88"/>
      <c r="N75" s="88"/>
      <c r="O75" s="88" t="s">
        <v>740</v>
      </c>
      <c r="P75" s="88"/>
      <c r="Q75" s="88"/>
      <c r="R75" s="88"/>
      <c r="S75" s="88"/>
      <c r="T75" s="88"/>
      <c r="U75" s="88"/>
      <c r="V75" s="88"/>
      <c r="W75" s="88"/>
      <c r="X75" s="417"/>
      <c r="Y75" s="697"/>
      <c r="Z75" s="697"/>
      <c r="AA75" s="697"/>
      <c r="AB75" s="697"/>
      <c r="AC75" s="697"/>
      <c r="AD75" s="697"/>
      <c r="AE75" s="697"/>
      <c r="AF75" s="697"/>
      <c r="AG75" s="697"/>
      <c r="AH75" s="697"/>
      <c r="AI75" s="697"/>
      <c r="AJ75" s="697"/>
      <c r="AK75" s="697"/>
      <c r="AL75" s="82"/>
      <c r="AM75" s="82"/>
      <c r="AN75" s="82"/>
      <c r="AO75" s="82"/>
      <c r="AP75" s="82"/>
      <c r="AQ75" s="82"/>
      <c r="AR75" s="82"/>
    </row>
    <row r="76" spans="1:44">
      <c r="A76" s="110"/>
      <c r="B76" s="88"/>
      <c r="C76" s="88"/>
      <c r="D76" s="416"/>
      <c r="E76" s="129" t="s">
        <v>55</v>
      </c>
      <c r="F76" s="129" t="s">
        <v>206</v>
      </c>
      <c r="G76" s="129" t="s">
        <v>62</v>
      </c>
      <c r="H76" s="129" t="s">
        <v>205</v>
      </c>
      <c r="I76" s="129" t="s">
        <v>204</v>
      </c>
      <c r="J76" s="129" t="s">
        <v>239</v>
      </c>
      <c r="K76" s="129" t="s">
        <v>47</v>
      </c>
      <c r="L76" s="129" t="s">
        <v>75</v>
      </c>
      <c r="M76" s="130" t="s">
        <v>76</v>
      </c>
      <c r="N76" s="88"/>
      <c r="O76" s="659"/>
      <c r="P76" s="659" t="s">
        <v>206</v>
      </c>
      <c r="Q76" s="659" t="s">
        <v>62</v>
      </c>
      <c r="R76" s="659" t="s">
        <v>205</v>
      </c>
      <c r="S76" s="659" t="s">
        <v>204</v>
      </c>
      <c r="T76" s="659" t="s">
        <v>239</v>
      </c>
      <c r="U76" s="659" t="s">
        <v>47</v>
      </c>
      <c r="V76" s="659" t="s">
        <v>75</v>
      </c>
      <c r="W76" s="659" t="s">
        <v>76</v>
      </c>
      <c r="X76" s="417"/>
      <c r="Y76" s="697"/>
      <c r="Z76" s="697"/>
      <c r="AA76" s="697"/>
      <c r="AB76" s="697"/>
      <c r="AC76" s="697"/>
      <c r="AD76" s="697"/>
      <c r="AE76" s="697"/>
      <c r="AF76" s="697"/>
      <c r="AG76" s="697"/>
      <c r="AH76" s="697"/>
      <c r="AI76" s="697"/>
      <c r="AJ76" s="697"/>
      <c r="AK76" s="697"/>
    </row>
    <row r="77" spans="1:44" s="82" customFormat="1">
      <c r="A77" s="111"/>
      <c r="B77" s="118" t="s">
        <v>51</v>
      </c>
      <c r="C77" s="117"/>
      <c r="D77" s="118"/>
      <c r="E77" s="450"/>
      <c r="F77" s="442"/>
      <c r="G77" s="442"/>
      <c r="H77" s="442"/>
      <c r="I77" s="442"/>
      <c r="J77" s="442"/>
      <c r="K77" s="442"/>
      <c r="L77" s="442"/>
      <c r="M77" s="452"/>
      <c r="N77" s="118" t="s">
        <v>51</v>
      </c>
      <c r="O77" s="94">
        <f t="shared" ref="O77:O82" si="6">SUM(P77:W77)</f>
        <v>0</v>
      </c>
      <c r="P77" s="94" t="str">
        <f t="shared" ref="P77:W81" si="7">IF(P86=0,"",AA68*P86)</f>
        <v/>
      </c>
      <c r="Q77" s="94" t="str">
        <f t="shared" si="7"/>
        <v/>
      </c>
      <c r="R77" s="94" t="str">
        <f t="shared" si="7"/>
        <v/>
      </c>
      <c r="S77" s="94" t="str">
        <f t="shared" si="7"/>
        <v/>
      </c>
      <c r="T77" s="94">
        <f t="shared" si="7"/>
        <v>0</v>
      </c>
      <c r="U77" s="94" t="str">
        <f t="shared" si="7"/>
        <v/>
      </c>
      <c r="V77" s="94" t="str">
        <f t="shared" si="7"/>
        <v/>
      </c>
      <c r="W77" s="94" t="str">
        <f t="shared" si="7"/>
        <v/>
      </c>
      <c r="X77" s="417"/>
      <c r="Y77" s="697"/>
      <c r="Z77" s="697"/>
      <c r="AA77" s="697"/>
      <c r="AB77" s="697"/>
      <c r="AC77" s="697"/>
      <c r="AD77" s="697"/>
      <c r="AE77" s="697"/>
      <c r="AF77" s="697"/>
      <c r="AG77" s="697"/>
      <c r="AH77" s="697"/>
      <c r="AI77" s="697"/>
      <c r="AJ77" s="697"/>
      <c r="AK77" s="697"/>
    </row>
    <row r="78" spans="1:44" s="82" customFormat="1">
      <c r="A78" s="111"/>
      <c r="B78" s="118" t="s">
        <v>90</v>
      </c>
      <c r="C78" s="117"/>
      <c r="D78" s="118"/>
      <c r="E78" s="450"/>
      <c r="F78" s="442"/>
      <c r="G78" s="442"/>
      <c r="H78" s="442"/>
      <c r="I78" s="442"/>
      <c r="J78" s="442"/>
      <c r="K78" s="442"/>
      <c r="L78" s="442"/>
      <c r="M78" s="452"/>
      <c r="N78" s="118" t="s">
        <v>90</v>
      </c>
      <c r="O78" s="94">
        <f t="shared" si="6"/>
        <v>0</v>
      </c>
      <c r="P78" s="94" t="str">
        <f t="shared" si="7"/>
        <v/>
      </c>
      <c r="Q78" s="94" t="str">
        <f t="shared" si="7"/>
        <v/>
      </c>
      <c r="R78" s="94" t="str">
        <f t="shared" si="7"/>
        <v/>
      </c>
      <c r="S78" s="94" t="str">
        <f t="shared" si="7"/>
        <v/>
      </c>
      <c r="T78" s="94" t="str">
        <f t="shared" si="7"/>
        <v/>
      </c>
      <c r="U78" s="94" t="str">
        <f t="shared" si="7"/>
        <v/>
      </c>
      <c r="V78" s="94" t="str">
        <f t="shared" si="7"/>
        <v/>
      </c>
      <c r="W78" s="94" t="str">
        <f t="shared" si="7"/>
        <v/>
      </c>
      <c r="X78" s="417"/>
      <c r="Y78" s="697"/>
      <c r="Z78" s="697"/>
      <c r="AA78" s="697"/>
      <c r="AB78" s="697"/>
      <c r="AC78" s="697"/>
      <c r="AD78" s="697"/>
      <c r="AE78" s="697"/>
      <c r="AF78" s="697"/>
      <c r="AG78" s="697"/>
      <c r="AH78" s="697"/>
      <c r="AI78" s="697"/>
      <c r="AJ78" s="697"/>
      <c r="AK78" s="697"/>
    </row>
    <row r="79" spans="1:44" s="82" customFormat="1">
      <c r="A79" s="111"/>
      <c r="B79" s="118" t="s">
        <v>101</v>
      </c>
      <c r="C79" s="117"/>
      <c r="D79" s="118"/>
      <c r="E79" s="692"/>
      <c r="F79" s="692"/>
      <c r="G79" s="692"/>
      <c r="H79" s="692"/>
      <c r="I79" s="692"/>
      <c r="J79" s="692"/>
      <c r="K79" s="692"/>
      <c r="L79" s="692"/>
      <c r="M79" s="692"/>
      <c r="N79" s="118" t="s">
        <v>101</v>
      </c>
      <c r="O79" s="94">
        <f t="shared" si="6"/>
        <v>0</v>
      </c>
      <c r="P79" s="94" t="str">
        <f t="shared" si="7"/>
        <v/>
      </c>
      <c r="Q79" s="94" t="str">
        <f t="shared" si="7"/>
        <v/>
      </c>
      <c r="R79" s="94" t="str">
        <f t="shared" si="7"/>
        <v/>
      </c>
      <c r="S79" s="94" t="str">
        <f t="shared" si="7"/>
        <v/>
      </c>
      <c r="T79" s="94" t="str">
        <f t="shared" si="7"/>
        <v/>
      </c>
      <c r="U79" s="94" t="str">
        <f t="shared" si="7"/>
        <v/>
      </c>
      <c r="V79" s="94" t="str">
        <f t="shared" si="7"/>
        <v/>
      </c>
      <c r="W79" s="94" t="str">
        <f t="shared" si="7"/>
        <v/>
      </c>
      <c r="X79" s="417"/>
      <c r="Y79" s="697"/>
      <c r="Z79" s="697"/>
      <c r="AA79" s="697"/>
      <c r="AB79" s="697"/>
      <c r="AC79" s="697"/>
      <c r="AD79" s="697"/>
      <c r="AE79" s="697"/>
      <c r="AF79" s="697"/>
      <c r="AG79" s="697"/>
      <c r="AH79" s="697"/>
      <c r="AI79" s="697"/>
      <c r="AJ79" s="697"/>
      <c r="AK79" s="697"/>
    </row>
    <row r="80" spans="1:44" s="82" customFormat="1">
      <c r="A80" s="111"/>
      <c r="B80" s="118" t="s">
        <v>50</v>
      </c>
      <c r="C80" s="117"/>
      <c r="D80" s="118"/>
      <c r="E80" s="450"/>
      <c r="F80" s="442"/>
      <c r="G80" s="442"/>
      <c r="H80" s="442"/>
      <c r="I80" s="442"/>
      <c r="J80" s="442"/>
      <c r="K80" s="442"/>
      <c r="L80" s="442"/>
      <c r="M80" s="452"/>
      <c r="N80" s="118" t="s">
        <v>50</v>
      </c>
      <c r="O80" s="94">
        <f t="shared" si="6"/>
        <v>0</v>
      </c>
      <c r="P80" s="94" t="str">
        <f t="shared" si="7"/>
        <v/>
      </c>
      <c r="Q80" s="94" t="str">
        <f t="shared" si="7"/>
        <v/>
      </c>
      <c r="R80" s="94" t="str">
        <f t="shared" si="7"/>
        <v/>
      </c>
      <c r="S80" s="94" t="str">
        <f t="shared" si="7"/>
        <v/>
      </c>
      <c r="T80" s="94" t="str">
        <f t="shared" si="7"/>
        <v/>
      </c>
      <c r="U80" s="94" t="str">
        <f t="shared" si="7"/>
        <v/>
      </c>
      <c r="V80" s="94" t="str">
        <f t="shared" si="7"/>
        <v/>
      </c>
      <c r="W80" s="94" t="str">
        <f t="shared" si="7"/>
        <v/>
      </c>
      <c r="X80" s="417"/>
      <c r="Y80" s="697"/>
      <c r="Z80" s="697"/>
      <c r="AA80" s="697"/>
      <c r="AB80" s="697"/>
      <c r="AC80" s="697"/>
      <c r="AD80" s="697"/>
      <c r="AE80" s="697"/>
      <c r="AF80" s="697"/>
      <c r="AG80" s="697"/>
      <c r="AH80" s="697"/>
      <c r="AI80" s="697"/>
      <c r="AJ80" s="697"/>
      <c r="AK80" s="697"/>
    </row>
    <row r="81" spans="1:24" s="82" customFormat="1">
      <c r="A81" s="111"/>
      <c r="B81" s="118" t="s">
        <v>52</v>
      </c>
      <c r="C81" s="117"/>
      <c r="D81" s="118"/>
      <c r="E81" s="450"/>
      <c r="F81" s="442"/>
      <c r="G81" s="442"/>
      <c r="H81" s="442"/>
      <c r="I81" s="442"/>
      <c r="J81" s="442"/>
      <c r="K81" s="442"/>
      <c r="L81" s="442"/>
      <c r="M81" s="452"/>
      <c r="N81" s="118" t="s">
        <v>52</v>
      </c>
      <c r="O81" s="94">
        <f t="shared" si="6"/>
        <v>0</v>
      </c>
      <c r="P81" s="94" t="str">
        <f t="shared" si="7"/>
        <v/>
      </c>
      <c r="Q81" s="94" t="str">
        <f t="shared" si="7"/>
        <v/>
      </c>
      <c r="R81" s="94" t="str">
        <f t="shared" si="7"/>
        <v/>
      </c>
      <c r="S81" s="94" t="str">
        <f t="shared" si="7"/>
        <v/>
      </c>
      <c r="T81" s="94" t="str">
        <f t="shared" si="7"/>
        <v/>
      </c>
      <c r="U81" s="94" t="str">
        <f t="shared" si="7"/>
        <v/>
      </c>
      <c r="V81" s="94" t="str">
        <f t="shared" si="7"/>
        <v/>
      </c>
      <c r="W81" s="94" t="str">
        <f t="shared" si="7"/>
        <v/>
      </c>
      <c r="X81" s="417"/>
    </row>
    <row r="82" spans="1:24" s="82" customFormat="1">
      <c r="A82" s="111"/>
      <c r="B82" s="118" t="s">
        <v>55</v>
      </c>
      <c r="C82" s="117"/>
      <c r="D82" s="118"/>
      <c r="E82" s="450"/>
      <c r="F82" s="439"/>
      <c r="G82" s="439"/>
      <c r="H82" s="439"/>
      <c r="I82" s="439"/>
      <c r="J82" s="439">
        <v>72</v>
      </c>
      <c r="K82" s="439"/>
      <c r="L82" s="439"/>
      <c r="M82" s="439">
        <v>209.52</v>
      </c>
      <c r="N82" s="118" t="s">
        <v>55</v>
      </c>
      <c r="O82" s="94">
        <f t="shared" si="6"/>
        <v>0</v>
      </c>
      <c r="P82" s="94">
        <f t="shared" ref="P82:W82" si="8">SUM(P77:P81)</f>
        <v>0</v>
      </c>
      <c r="Q82" s="94">
        <f t="shared" si="8"/>
        <v>0</v>
      </c>
      <c r="R82" s="94">
        <f t="shared" si="8"/>
        <v>0</v>
      </c>
      <c r="S82" s="94">
        <f t="shared" si="8"/>
        <v>0</v>
      </c>
      <c r="T82" s="94">
        <f t="shared" si="8"/>
        <v>0</v>
      </c>
      <c r="U82" s="94">
        <f t="shared" si="8"/>
        <v>0</v>
      </c>
      <c r="V82" s="94">
        <f t="shared" si="8"/>
        <v>0</v>
      </c>
      <c r="W82" s="94">
        <f t="shared" si="8"/>
        <v>0</v>
      </c>
      <c r="X82" s="417"/>
    </row>
    <row r="83" spans="1:24" s="82" customFormat="1">
      <c r="A83" s="111"/>
      <c r="B83" s="88"/>
      <c r="C83" s="88"/>
      <c r="D83" s="88"/>
      <c r="E83" s="88"/>
      <c r="F83" s="88"/>
      <c r="G83" s="88"/>
      <c r="H83" s="88"/>
      <c r="I83" s="88"/>
      <c r="J83" s="88"/>
      <c r="K83" s="88"/>
      <c r="L83" s="88"/>
      <c r="M83" s="88"/>
      <c r="N83" s="88"/>
      <c r="O83" s="88"/>
      <c r="P83" s="88"/>
      <c r="Q83" s="88"/>
      <c r="R83" s="88"/>
      <c r="S83" s="88"/>
      <c r="T83" s="88"/>
      <c r="U83" s="88"/>
      <c r="V83" s="88"/>
      <c r="W83" s="88"/>
      <c r="X83" s="88"/>
    </row>
    <row r="84" spans="1:24" s="82" customFormat="1">
      <c r="A84" s="111"/>
      <c r="B84" s="88"/>
      <c r="C84" s="88"/>
      <c r="D84" s="88"/>
      <c r="E84" s="88" t="s">
        <v>306</v>
      </c>
      <c r="F84" s="88"/>
      <c r="G84" s="88"/>
      <c r="H84" s="88"/>
      <c r="I84" s="88"/>
      <c r="J84" s="88"/>
      <c r="K84" s="88"/>
      <c r="L84" s="88"/>
      <c r="M84" s="88"/>
      <c r="N84" s="88"/>
      <c r="O84" s="88" t="s">
        <v>599</v>
      </c>
      <c r="P84" s="88"/>
      <c r="Q84" s="88"/>
      <c r="R84" s="88"/>
      <c r="S84" s="88"/>
      <c r="T84" s="88"/>
      <c r="U84" s="88"/>
      <c r="V84" s="88"/>
      <c r="W84" s="88"/>
      <c r="X84" s="88"/>
    </row>
    <row r="85" spans="1:24" s="82" customFormat="1">
      <c r="A85" s="111"/>
      <c r="B85" s="88"/>
      <c r="C85" s="88"/>
      <c r="D85" s="88"/>
      <c r="E85" s="129" t="s">
        <v>55</v>
      </c>
      <c r="F85" s="129" t="s">
        <v>206</v>
      </c>
      <c r="G85" s="129" t="s">
        <v>62</v>
      </c>
      <c r="H85" s="129" t="s">
        <v>205</v>
      </c>
      <c r="I85" s="129" t="s">
        <v>204</v>
      </c>
      <c r="J85" s="129" t="s">
        <v>239</v>
      </c>
      <c r="K85" s="129" t="s">
        <v>47</v>
      </c>
      <c r="L85" s="129" t="s">
        <v>75</v>
      </c>
      <c r="M85" s="129" t="s">
        <v>76</v>
      </c>
      <c r="N85" s="88"/>
      <c r="O85" s="129" t="s">
        <v>55</v>
      </c>
      <c r="P85" s="129" t="s">
        <v>206</v>
      </c>
      <c r="Q85" s="129" t="s">
        <v>62</v>
      </c>
      <c r="R85" s="129" t="s">
        <v>205</v>
      </c>
      <c r="S85" s="129" t="s">
        <v>204</v>
      </c>
      <c r="T85" s="129" t="s">
        <v>239</v>
      </c>
      <c r="U85" s="129" t="s">
        <v>47</v>
      </c>
      <c r="V85" s="129" t="s">
        <v>75</v>
      </c>
      <c r="W85" s="129" t="s">
        <v>76</v>
      </c>
      <c r="X85" s="88"/>
    </row>
    <row r="86" spans="1:24" s="82" customFormat="1">
      <c r="A86" s="111"/>
      <c r="B86" s="118" t="s">
        <v>51</v>
      </c>
      <c r="C86" s="88"/>
      <c r="D86" s="88"/>
      <c r="E86" s="453"/>
      <c r="F86" s="443"/>
      <c r="G86" s="443"/>
      <c r="H86" s="443"/>
      <c r="I86" s="443"/>
      <c r="J86" s="443"/>
      <c r="K86" s="443"/>
      <c r="L86" s="443"/>
      <c r="M86" s="443"/>
      <c r="N86" s="118" t="s">
        <v>51</v>
      </c>
      <c r="O86" s="580"/>
      <c r="P86" s="405">
        <f>$O$91</f>
        <v>0</v>
      </c>
      <c r="Q86" s="405"/>
      <c r="R86" s="405"/>
      <c r="S86" s="405"/>
      <c r="T86" s="405">
        <v>0.3</v>
      </c>
      <c r="U86" s="405"/>
      <c r="V86" s="405"/>
      <c r="W86" s="405">
        <f>$O$91</f>
        <v>0</v>
      </c>
      <c r="X86" s="88"/>
    </row>
    <row r="87" spans="1:24" s="82" customFormat="1">
      <c r="A87" s="111"/>
      <c r="B87" s="118" t="s">
        <v>90</v>
      </c>
      <c r="C87" s="88"/>
      <c r="D87" s="88"/>
      <c r="E87" s="484"/>
      <c r="F87" s="443"/>
      <c r="G87" s="443"/>
      <c r="H87" s="443"/>
      <c r="I87" s="443"/>
      <c r="J87" s="443"/>
      <c r="K87" s="443"/>
      <c r="L87" s="443"/>
      <c r="M87" s="443"/>
      <c r="N87" s="118" t="s">
        <v>90</v>
      </c>
      <c r="O87" s="101"/>
      <c r="P87" s="405"/>
      <c r="Q87" s="405"/>
      <c r="R87" s="405"/>
      <c r="S87" s="405"/>
      <c r="T87" s="405"/>
      <c r="U87" s="405"/>
      <c r="V87" s="405"/>
      <c r="W87" s="405">
        <f>$O$91</f>
        <v>0</v>
      </c>
      <c r="X87" s="88"/>
    </row>
    <row r="88" spans="1:24" s="82" customFormat="1">
      <c r="A88" s="111"/>
      <c r="B88" s="118" t="s">
        <v>101</v>
      </c>
      <c r="C88" s="88"/>
      <c r="D88" s="88"/>
      <c r="E88" s="692"/>
      <c r="F88" s="692"/>
      <c r="G88" s="692"/>
      <c r="H88" s="692"/>
      <c r="I88" s="692"/>
      <c r="J88" s="692"/>
      <c r="K88" s="692"/>
      <c r="L88" s="692"/>
      <c r="M88" s="692"/>
      <c r="N88" s="118" t="s">
        <v>101</v>
      </c>
      <c r="O88" s="101"/>
      <c r="P88" s="405">
        <f>$O$91</f>
        <v>0</v>
      </c>
      <c r="Q88" s="405"/>
      <c r="R88" s="405"/>
      <c r="S88" s="405"/>
      <c r="T88" s="405"/>
      <c r="U88" s="405"/>
      <c r="V88" s="405"/>
      <c r="W88" s="405"/>
      <c r="X88" s="88"/>
    </row>
    <row r="89" spans="1:24" s="82" customFormat="1">
      <c r="A89" s="111"/>
      <c r="B89" s="118" t="s">
        <v>50</v>
      </c>
      <c r="C89" s="88"/>
      <c r="D89" s="88"/>
      <c r="E89" s="453"/>
      <c r="F89" s="443"/>
      <c r="G89" s="443"/>
      <c r="H89" s="443"/>
      <c r="I89" s="443"/>
      <c r="J89" s="443"/>
      <c r="K89" s="443"/>
      <c r="L89" s="443"/>
      <c r="M89" s="443"/>
      <c r="N89" s="118" t="s">
        <v>50</v>
      </c>
      <c r="O89" s="101"/>
      <c r="P89" s="405">
        <f>$O$91</f>
        <v>0</v>
      </c>
      <c r="Q89" s="405"/>
      <c r="R89" s="405"/>
      <c r="S89" s="405"/>
      <c r="T89" s="405">
        <f>$O$91</f>
        <v>0</v>
      </c>
      <c r="U89" s="405">
        <f>$O$91</f>
        <v>0</v>
      </c>
      <c r="V89" s="405"/>
      <c r="W89" s="405">
        <f>$O$91</f>
        <v>0</v>
      </c>
      <c r="X89" s="88"/>
    </row>
    <row r="90" spans="1:24" s="82" customFormat="1">
      <c r="A90" s="111"/>
      <c r="B90" s="118" t="s">
        <v>52</v>
      </c>
      <c r="C90" s="88"/>
      <c r="D90" s="88"/>
      <c r="E90" s="453"/>
      <c r="F90" s="443"/>
      <c r="G90" s="443"/>
      <c r="H90" s="443"/>
      <c r="I90" s="443"/>
      <c r="J90" s="443"/>
      <c r="K90" s="443"/>
      <c r="L90" s="443"/>
      <c r="M90" s="443"/>
      <c r="N90" s="118" t="s">
        <v>52</v>
      </c>
      <c r="O90" s="101"/>
      <c r="P90" s="405">
        <f>$O$91</f>
        <v>0</v>
      </c>
      <c r="Q90" s="405"/>
      <c r="R90" s="405"/>
      <c r="S90" s="405"/>
      <c r="T90" s="405">
        <f>$O$91</f>
        <v>0</v>
      </c>
      <c r="U90" s="405">
        <f>$O$91</f>
        <v>0</v>
      </c>
      <c r="V90" s="405"/>
      <c r="W90" s="405">
        <f>$O$91</f>
        <v>0</v>
      </c>
      <c r="X90" s="88"/>
    </row>
    <row r="91" spans="1:24" s="82" customFormat="1">
      <c r="A91" s="111"/>
      <c r="B91" s="118" t="s">
        <v>55</v>
      </c>
      <c r="C91" s="88"/>
      <c r="D91" s="88"/>
      <c r="E91" s="454"/>
      <c r="F91" s="455"/>
      <c r="G91" s="455"/>
      <c r="H91" s="455"/>
      <c r="I91" s="455"/>
      <c r="J91" s="455"/>
      <c r="K91" s="455"/>
      <c r="L91" s="455"/>
      <c r="M91" s="455"/>
      <c r="N91" s="118" t="s">
        <v>55</v>
      </c>
      <c r="O91" s="660"/>
      <c r="P91" s="407"/>
      <c r="Q91" s="407"/>
      <c r="R91" s="407"/>
      <c r="S91" s="407"/>
      <c r="T91" s="407"/>
      <c r="U91" s="407"/>
      <c r="V91" s="407"/>
      <c r="W91" s="407"/>
      <c r="X91" s="88"/>
    </row>
    <row r="92" spans="1:24" s="82" customFormat="1">
      <c r="A92" s="111"/>
      <c r="B92" s="88"/>
      <c r="C92" s="88"/>
      <c r="D92" s="88"/>
      <c r="E92" s="88"/>
      <c r="F92" s="88"/>
      <c r="G92" s="88"/>
      <c r="H92" s="88"/>
      <c r="I92" s="88"/>
      <c r="J92" s="88"/>
      <c r="K92" s="88"/>
      <c r="L92" s="88"/>
      <c r="M92" s="88"/>
      <c r="N92" s="88"/>
      <c r="O92" s="88"/>
      <c r="P92" s="88"/>
      <c r="Q92" s="88"/>
      <c r="R92" s="88"/>
      <c r="S92" s="88"/>
      <c r="T92" s="88"/>
      <c r="U92" s="88"/>
      <c r="V92" s="88"/>
      <c r="W92" s="88"/>
      <c r="X92" s="88"/>
    </row>
    <row r="93" spans="1:24" s="82" customFormat="1">
      <c r="A93" s="111"/>
      <c r="B93" s="110"/>
      <c r="C93" s="110"/>
      <c r="D93" s="110"/>
      <c r="E93" s="110"/>
      <c r="F93" s="110"/>
      <c r="G93" s="110"/>
      <c r="H93" s="110"/>
      <c r="I93" s="110"/>
      <c r="J93" s="110"/>
      <c r="K93" s="110"/>
      <c r="L93" s="110"/>
      <c r="M93" s="110"/>
      <c r="N93" s="110"/>
      <c r="O93" s="110"/>
      <c r="P93" s="110"/>
      <c r="Q93" s="110"/>
      <c r="R93" s="110"/>
      <c r="S93" s="110"/>
      <c r="T93" s="110"/>
      <c r="U93" s="110"/>
      <c r="V93" s="110"/>
      <c r="W93" s="110"/>
    </row>
    <row r="94" spans="1:24">
      <c r="A94" s="111"/>
      <c r="B94" s="418" t="s">
        <v>610</v>
      </c>
      <c r="C94" s="423"/>
      <c r="D94" s="423"/>
      <c r="E94" s="423"/>
      <c r="F94" s="423"/>
      <c r="G94" s="423"/>
      <c r="H94" s="423"/>
      <c r="I94" s="423"/>
      <c r="J94" s="424"/>
      <c r="K94" s="110"/>
      <c r="L94" s="110"/>
      <c r="M94" s="110"/>
    </row>
    <row r="95" spans="1:24">
      <c r="A95" s="111"/>
      <c r="B95" s="423"/>
      <c r="C95" s="423"/>
      <c r="D95" s="423"/>
      <c r="E95" s="418" t="s">
        <v>611</v>
      </c>
      <c r="F95" s="418"/>
      <c r="G95" s="418" t="s">
        <v>612</v>
      </c>
      <c r="H95" s="423"/>
      <c r="I95" s="423"/>
      <c r="J95" s="82"/>
      <c r="K95" s="110"/>
      <c r="L95" s="110"/>
      <c r="M95" s="110"/>
    </row>
    <row r="96" spans="1:24">
      <c r="A96" s="111"/>
      <c r="B96" s="423"/>
      <c r="C96" s="423"/>
      <c r="D96" s="423"/>
      <c r="E96" s="418" t="s">
        <v>613</v>
      </c>
      <c r="F96" s="418" t="s">
        <v>614</v>
      </c>
      <c r="G96" s="418" t="s">
        <v>613</v>
      </c>
      <c r="H96" s="418" t="s">
        <v>614</v>
      </c>
      <c r="I96" s="423"/>
      <c r="J96" s="110"/>
      <c r="K96" s="456"/>
      <c r="L96" s="974"/>
      <c r="M96" s="974"/>
    </row>
    <row r="97" spans="1:28">
      <c r="A97" s="111"/>
      <c r="B97" s="418" t="s">
        <v>55</v>
      </c>
      <c r="C97" s="423"/>
      <c r="D97" s="423"/>
      <c r="E97" s="420">
        <f>144882/3600</f>
        <v>40.244999999999997</v>
      </c>
      <c r="F97" s="420">
        <f t="shared" ref="F97:H97" si="9">SUM(F98:F106)</f>
        <v>0</v>
      </c>
      <c r="G97" s="420"/>
      <c r="H97" s="420">
        <f t="shared" si="9"/>
        <v>0</v>
      </c>
      <c r="I97" s="423"/>
      <c r="J97" s="110"/>
      <c r="K97" s="456"/>
      <c r="L97" s="456"/>
      <c r="M97" s="456"/>
    </row>
    <row r="98" spans="1:28">
      <c r="A98" s="111"/>
      <c r="B98" s="423" t="s">
        <v>615</v>
      </c>
      <c r="C98" s="423"/>
      <c r="D98" s="423"/>
      <c r="E98" s="421"/>
      <c r="F98" s="421"/>
      <c r="G98" s="421"/>
      <c r="H98" s="421"/>
      <c r="I98" s="423"/>
      <c r="J98" s="110"/>
      <c r="K98" s="456"/>
      <c r="L98" s="456"/>
      <c r="M98" s="456"/>
    </row>
    <row r="99" spans="1:28">
      <c r="A99" s="111"/>
      <c r="B99" s="423" t="s">
        <v>616</v>
      </c>
      <c r="C99" s="423"/>
      <c r="D99" s="423"/>
      <c r="E99" s="421"/>
      <c r="F99" s="421"/>
      <c r="G99" s="421"/>
      <c r="H99" s="421"/>
      <c r="I99" s="423"/>
      <c r="J99" s="110"/>
      <c r="K99" s="456"/>
      <c r="L99" s="456"/>
      <c r="M99" s="456"/>
    </row>
    <row r="100" spans="1:28">
      <c r="A100" s="111"/>
      <c r="B100" s="423" t="s">
        <v>617</v>
      </c>
      <c r="C100" s="423"/>
      <c r="D100" s="423"/>
      <c r="E100" s="421" t="s">
        <v>651</v>
      </c>
      <c r="F100" s="421"/>
      <c r="G100" s="421" t="s">
        <v>651</v>
      </c>
      <c r="H100" s="421"/>
      <c r="I100" s="423"/>
      <c r="J100" s="110"/>
      <c r="K100" s="456"/>
      <c r="L100" s="456"/>
      <c r="M100" s="456"/>
    </row>
    <row r="101" spans="1:28">
      <c r="A101" s="111"/>
      <c r="B101" s="423" t="s">
        <v>618</v>
      </c>
      <c r="C101" s="423"/>
      <c r="D101" s="423"/>
      <c r="E101" s="421"/>
      <c r="F101" s="421"/>
      <c r="G101" s="421"/>
      <c r="H101" s="421"/>
      <c r="I101" s="423"/>
      <c r="J101" s="110"/>
      <c r="K101" s="456"/>
      <c r="L101" s="456"/>
      <c r="M101" s="456"/>
      <c r="N101" s="456"/>
      <c r="O101" s="456"/>
      <c r="P101" s="456"/>
      <c r="Q101" s="111"/>
      <c r="R101" s="111"/>
      <c r="S101" s="111"/>
      <c r="T101" s="111"/>
      <c r="U101" s="111"/>
      <c r="V101" s="111"/>
      <c r="W101" s="111"/>
    </row>
    <row r="102" spans="1:28">
      <c r="A102" s="111"/>
      <c r="B102" s="423" t="s">
        <v>619</v>
      </c>
      <c r="C102" s="423"/>
      <c r="D102" s="423"/>
      <c r="E102" s="421"/>
      <c r="F102" s="421"/>
      <c r="G102" s="421"/>
      <c r="H102" s="421"/>
      <c r="I102" s="423"/>
      <c r="J102" s="110"/>
      <c r="K102" s="456"/>
      <c r="L102" s="456"/>
      <c r="M102" s="456"/>
      <c r="N102" s="456"/>
      <c r="O102" s="456"/>
      <c r="P102" s="456"/>
      <c r="Q102" s="111"/>
      <c r="R102" s="111"/>
      <c r="S102" s="111"/>
      <c r="T102" s="111"/>
      <c r="U102" s="111"/>
      <c r="V102" s="111"/>
      <c r="W102" s="111"/>
    </row>
    <row r="103" spans="1:28">
      <c r="A103" s="111"/>
      <c r="B103" s="423" t="s">
        <v>620</v>
      </c>
      <c r="C103" s="423"/>
      <c r="D103" s="423"/>
      <c r="E103" s="421"/>
      <c r="F103" s="421"/>
      <c r="G103" s="421"/>
      <c r="H103" s="421"/>
      <c r="I103" s="423"/>
      <c r="J103" s="110"/>
      <c r="K103" s="456"/>
      <c r="L103" s="456"/>
      <c r="M103" s="456"/>
      <c r="N103" s="456"/>
      <c r="O103" s="456"/>
      <c r="P103" s="456"/>
      <c r="Q103" s="111"/>
      <c r="R103" s="111"/>
      <c r="S103" s="111"/>
      <c r="T103" s="111"/>
      <c r="U103" s="111"/>
      <c r="V103" s="111"/>
      <c r="W103" s="111"/>
    </row>
    <row r="104" spans="1:28">
      <c r="A104" s="111"/>
      <c r="B104" s="423" t="s">
        <v>621</v>
      </c>
      <c r="C104" s="423"/>
      <c r="D104" s="423"/>
      <c r="E104" s="421"/>
      <c r="F104" s="421"/>
      <c r="G104" s="421"/>
      <c r="H104" s="421"/>
      <c r="I104" s="423"/>
      <c r="J104" s="110"/>
      <c r="K104" s="456"/>
      <c r="L104" s="456"/>
      <c r="M104" s="456"/>
      <c r="N104" s="456"/>
      <c r="O104" s="456"/>
      <c r="P104" s="456"/>
      <c r="Q104" s="111"/>
      <c r="R104" s="111"/>
      <c r="S104" s="111"/>
      <c r="T104" s="111"/>
      <c r="U104" s="111"/>
      <c r="V104" s="111"/>
      <c r="W104" s="111"/>
    </row>
    <row r="105" spans="1:28">
      <c r="A105" s="110"/>
      <c r="B105" s="423" t="s">
        <v>622</v>
      </c>
      <c r="C105" s="423"/>
      <c r="D105" s="423"/>
      <c r="E105" s="421"/>
      <c r="F105" s="421"/>
      <c r="G105" s="421"/>
      <c r="H105" s="421"/>
      <c r="I105" s="423"/>
      <c r="J105" s="110"/>
      <c r="K105" s="456"/>
      <c r="L105" s="456"/>
      <c r="M105" s="456"/>
      <c r="N105" s="456"/>
      <c r="O105" s="456"/>
      <c r="P105" s="456"/>
      <c r="Q105" s="111"/>
      <c r="R105" s="111"/>
      <c r="S105" s="111"/>
      <c r="T105" s="111"/>
      <c r="U105" s="111"/>
      <c r="V105" s="111"/>
      <c r="W105" s="111"/>
    </row>
    <row r="106" spans="1:28">
      <c r="A106" s="110"/>
      <c r="B106" s="423" t="s">
        <v>623</v>
      </c>
      <c r="C106" s="423"/>
      <c r="D106" s="423"/>
      <c r="E106" s="421"/>
      <c r="F106" s="421"/>
      <c r="G106" s="421"/>
      <c r="H106" s="421"/>
      <c r="I106" s="423"/>
      <c r="J106" s="110"/>
      <c r="K106" s="456"/>
      <c r="L106" s="456"/>
      <c r="M106" s="456"/>
      <c r="N106" s="456"/>
      <c r="O106" s="456"/>
      <c r="P106" s="456"/>
      <c r="Q106" s="110"/>
      <c r="R106" s="110"/>
      <c r="S106" s="110"/>
      <c r="T106" s="110"/>
      <c r="U106" s="110"/>
      <c r="V106" s="110"/>
      <c r="W106" s="110"/>
      <c r="X106" s="82"/>
      <c r="Y106" s="82"/>
      <c r="Z106" s="82"/>
      <c r="AA106" s="82"/>
      <c r="AB106" s="82"/>
    </row>
    <row r="107" spans="1:28">
      <c r="A107" s="110"/>
      <c r="B107" s="417" t="s">
        <v>650</v>
      </c>
      <c r="C107" s="423"/>
      <c r="D107" s="423"/>
      <c r="E107" s="423"/>
      <c r="F107" s="423"/>
      <c r="G107" s="423"/>
      <c r="H107" s="423"/>
      <c r="I107" s="423"/>
      <c r="J107" s="110"/>
      <c r="K107" s="456"/>
      <c r="L107" s="456"/>
      <c r="M107" s="456"/>
      <c r="N107" s="456"/>
      <c r="O107" s="456"/>
      <c r="P107" s="456"/>
      <c r="Q107" s="110"/>
      <c r="R107" s="110"/>
      <c r="S107" s="110"/>
      <c r="T107" s="110"/>
      <c r="U107" s="110"/>
      <c r="V107" s="110"/>
      <c r="W107" s="110"/>
      <c r="X107" s="82"/>
      <c r="Y107" s="82"/>
      <c r="Z107" s="82"/>
      <c r="AA107" s="82"/>
      <c r="AB107" s="82"/>
    </row>
    <row r="108" spans="1:28">
      <c r="A108" s="110"/>
      <c r="B108" s="423"/>
      <c r="C108" s="423"/>
      <c r="D108" s="423"/>
      <c r="E108" s="423"/>
      <c r="F108" s="423"/>
      <c r="G108" s="423"/>
      <c r="H108" s="423"/>
      <c r="I108" s="423"/>
      <c r="J108" s="111"/>
      <c r="K108" s="456"/>
      <c r="L108" s="456"/>
      <c r="M108" s="456"/>
      <c r="N108" s="456"/>
      <c r="O108" s="456"/>
      <c r="P108" s="456"/>
      <c r="Q108" s="110"/>
      <c r="R108" s="110"/>
      <c r="S108" s="110"/>
      <c r="T108" s="110"/>
      <c r="U108" s="110"/>
      <c r="V108" s="110"/>
      <c r="W108" s="110"/>
      <c r="X108" s="82"/>
      <c r="Y108" s="82"/>
      <c r="Z108" s="82"/>
      <c r="AA108" s="82"/>
      <c r="AB108" s="82"/>
    </row>
    <row r="109" spans="1:28">
      <c r="A109" s="110"/>
      <c r="B109" s="423"/>
      <c r="C109" s="423"/>
      <c r="D109" s="423"/>
      <c r="E109" s="423"/>
      <c r="F109" s="423"/>
      <c r="G109" s="423"/>
      <c r="H109" s="423"/>
      <c r="I109" s="423"/>
      <c r="J109" s="111"/>
      <c r="K109" s="456"/>
      <c r="L109" s="456"/>
      <c r="M109" s="456"/>
      <c r="N109" s="456"/>
      <c r="O109" s="456"/>
      <c r="P109" s="456"/>
      <c r="Q109" s="110"/>
      <c r="R109" s="110"/>
      <c r="S109" s="110"/>
      <c r="T109" s="110"/>
      <c r="U109" s="110"/>
      <c r="V109" s="110"/>
      <c r="W109" s="110"/>
      <c r="X109" s="82"/>
      <c r="Y109" s="82"/>
      <c r="Z109" s="82"/>
      <c r="AA109" s="82"/>
      <c r="AB109" s="82"/>
    </row>
    <row r="110" spans="1:28">
      <c r="A110" s="110"/>
      <c r="B110" s="423"/>
      <c r="C110" s="423"/>
      <c r="D110" s="423"/>
      <c r="E110" s="423"/>
      <c r="F110" s="423"/>
      <c r="G110" s="423"/>
      <c r="H110" s="423"/>
      <c r="I110" s="423"/>
      <c r="J110" s="111"/>
      <c r="K110" s="456"/>
      <c r="L110" s="456"/>
      <c r="M110" s="456"/>
      <c r="N110" s="456"/>
      <c r="O110" s="456"/>
      <c r="P110" s="456"/>
      <c r="Q110" s="110"/>
      <c r="R110" s="110"/>
      <c r="S110" s="110"/>
      <c r="T110" s="110"/>
      <c r="U110" s="110"/>
      <c r="V110" s="110"/>
      <c r="W110" s="110"/>
      <c r="X110" s="82"/>
      <c r="Y110" s="82"/>
      <c r="Z110" s="82"/>
      <c r="AA110" s="82"/>
      <c r="AB110" s="82"/>
    </row>
    <row r="111" spans="1:28">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row>
    <row r="112" spans="1:28">
      <c r="B112" s="392" t="s">
        <v>238</v>
      </c>
      <c r="C112" s="88"/>
      <c r="D112" s="88"/>
      <c r="E112" s="88"/>
      <c r="F112" s="88"/>
      <c r="G112" s="88"/>
      <c r="H112" s="88"/>
      <c r="M112" s="82"/>
      <c r="N112" s="82"/>
      <c r="O112" s="82"/>
      <c r="P112" s="82"/>
      <c r="Q112" s="82"/>
      <c r="R112" s="82"/>
      <c r="S112" s="82"/>
      <c r="T112" s="82"/>
      <c r="U112" s="82"/>
      <c r="V112" s="82"/>
      <c r="W112" s="82"/>
      <c r="X112" s="82"/>
      <c r="Y112" s="82"/>
      <c r="Z112" s="82"/>
      <c r="AA112" s="82"/>
      <c r="AB112" s="82"/>
    </row>
    <row r="113" spans="2:28">
      <c r="B113" s="118" t="s">
        <v>121</v>
      </c>
      <c r="C113" s="118"/>
      <c r="D113" s="88"/>
      <c r="E113" s="661"/>
      <c r="F113" s="118" t="s">
        <v>116</v>
      </c>
      <c r="G113" s="88"/>
      <c r="H113" s="88"/>
      <c r="M113" s="82"/>
      <c r="N113" s="82"/>
      <c r="O113" s="82"/>
      <c r="P113" s="82"/>
      <c r="Q113" s="82"/>
      <c r="R113" s="82"/>
      <c r="S113" s="82"/>
      <c r="T113" s="82"/>
      <c r="U113" s="82"/>
      <c r="V113" s="82"/>
      <c r="W113" s="82"/>
      <c r="X113" s="82"/>
      <c r="Y113" s="82"/>
      <c r="Z113" s="82"/>
      <c r="AA113" s="82"/>
      <c r="AB113" s="82"/>
    </row>
    <row r="114" spans="2:28">
      <c r="B114" s="118" t="s">
        <v>122</v>
      </c>
      <c r="C114" s="117"/>
      <c r="D114" s="88"/>
      <c r="E114" s="693"/>
      <c r="F114" s="118" t="s">
        <v>46</v>
      </c>
      <c r="G114" s="88"/>
      <c r="H114" s="88"/>
      <c r="M114" s="82"/>
      <c r="N114" s="82"/>
      <c r="O114" s="82"/>
      <c r="P114" s="82"/>
      <c r="Q114" s="82"/>
      <c r="R114" s="82"/>
      <c r="S114" s="82"/>
      <c r="T114" s="82"/>
      <c r="U114" s="82"/>
      <c r="V114" s="82"/>
      <c r="W114" s="82"/>
      <c r="X114" s="82"/>
      <c r="Y114" s="82"/>
      <c r="Z114" s="82"/>
      <c r="AA114" s="82"/>
      <c r="AB114" s="82"/>
    </row>
    <row r="115" spans="2:28">
      <c r="B115" s="118" t="s">
        <v>777</v>
      </c>
      <c r="C115" s="117"/>
      <c r="D115" s="88"/>
      <c r="E115" s="90"/>
      <c r="F115" s="118" t="s">
        <v>93</v>
      </c>
      <c r="G115" s="88"/>
      <c r="H115" s="88"/>
      <c r="M115" s="82"/>
      <c r="N115" s="82"/>
      <c r="O115" s="82"/>
      <c r="P115" s="82"/>
      <c r="Q115" s="82"/>
      <c r="R115" s="82"/>
      <c r="S115" s="82"/>
      <c r="T115" s="82"/>
      <c r="U115" s="82"/>
      <c r="V115" s="82"/>
      <c r="W115" s="82"/>
      <c r="X115" s="82"/>
      <c r="Y115" s="82"/>
      <c r="Z115" s="82"/>
      <c r="AA115" s="82"/>
      <c r="AB115" s="82"/>
    </row>
    <row r="116" spans="2:28">
      <c r="B116" s="88"/>
      <c r="C116" s="88"/>
      <c r="D116" s="88"/>
      <c r="E116" s="88"/>
      <c r="F116" s="88"/>
      <c r="G116" s="88"/>
      <c r="H116" s="88"/>
      <c r="M116" s="82"/>
      <c r="N116" s="82"/>
      <c r="O116" s="82"/>
      <c r="P116" s="82"/>
      <c r="Q116" s="82"/>
      <c r="R116" s="82"/>
      <c r="S116" s="82"/>
      <c r="T116" s="82"/>
      <c r="U116" s="82"/>
      <c r="V116" s="82"/>
      <c r="W116" s="82"/>
      <c r="X116" s="82"/>
      <c r="Y116" s="82"/>
      <c r="Z116" s="82"/>
      <c r="AA116" s="82"/>
      <c r="AB116" s="82"/>
    </row>
    <row r="117" spans="2:28">
      <c r="B117" s="117" t="s">
        <v>123</v>
      </c>
      <c r="C117" s="118"/>
      <c r="D117" s="88"/>
      <c r="E117" s="88"/>
      <c r="F117" s="118"/>
      <c r="G117" s="88"/>
      <c r="H117" s="88"/>
      <c r="M117" s="82"/>
      <c r="N117" s="82"/>
      <c r="O117" s="82"/>
      <c r="P117" s="82"/>
      <c r="Q117" s="82"/>
      <c r="R117" s="82"/>
      <c r="S117" s="82"/>
      <c r="T117" s="82"/>
      <c r="U117" s="82"/>
      <c r="V117" s="82"/>
      <c r="W117" s="82"/>
      <c r="X117" s="82"/>
      <c r="Y117" s="82"/>
      <c r="Z117" s="82"/>
      <c r="AA117" s="82"/>
      <c r="AB117" s="82"/>
    </row>
    <row r="118" spans="2:28">
      <c r="B118" s="118" t="s">
        <v>124</v>
      </c>
      <c r="C118" s="118"/>
      <c r="D118" s="88"/>
      <c r="E118" s="662"/>
      <c r="F118" s="118" t="s">
        <v>125</v>
      </c>
      <c r="G118" s="88"/>
      <c r="H118" s="88"/>
      <c r="M118" s="82"/>
      <c r="N118" s="82"/>
      <c r="O118" s="82"/>
      <c r="P118" s="82"/>
      <c r="Q118" s="82"/>
      <c r="R118" s="82"/>
      <c r="S118" s="82"/>
      <c r="T118" s="82"/>
      <c r="U118" s="82"/>
      <c r="V118" s="82"/>
      <c r="W118" s="82"/>
      <c r="X118" s="82"/>
      <c r="Y118" s="82"/>
      <c r="Z118" s="82"/>
      <c r="AA118" s="82"/>
      <c r="AB118" s="82"/>
    </row>
    <row r="119" spans="2:28" ht="15.75" customHeight="1">
      <c r="B119" s="118" t="s">
        <v>256</v>
      </c>
      <c r="C119" s="118"/>
      <c r="D119" s="88"/>
      <c r="E119" s="662"/>
      <c r="F119" s="118" t="s">
        <v>125</v>
      </c>
      <c r="G119" s="88"/>
      <c r="H119" s="88"/>
      <c r="M119" s="82"/>
      <c r="N119" s="82"/>
      <c r="O119" s="82"/>
      <c r="P119" s="82"/>
      <c r="Q119" s="82"/>
      <c r="R119" s="82"/>
      <c r="S119" s="82"/>
      <c r="T119" s="82"/>
      <c r="U119" s="82"/>
      <c r="V119" s="82"/>
      <c r="W119" s="82"/>
      <c r="X119" s="82"/>
      <c r="Y119" s="82"/>
      <c r="Z119" s="82"/>
      <c r="AA119" s="82"/>
      <c r="AB119" s="82"/>
    </row>
    <row r="120" spans="2:28">
      <c r="B120" s="118" t="s">
        <v>257</v>
      </c>
      <c r="C120" s="118"/>
      <c r="D120" s="88"/>
      <c r="E120" s="662"/>
      <c r="F120" s="118" t="s">
        <v>125</v>
      </c>
      <c r="G120" s="88"/>
      <c r="H120" s="88"/>
      <c r="M120" s="82"/>
      <c r="N120" s="82"/>
      <c r="O120" s="82"/>
      <c r="P120" s="82"/>
      <c r="Q120" s="82"/>
      <c r="R120" s="82"/>
      <c r="S120" s="82"/>
      <c r="T120" s="82"/>
      <c r="U120" s="82"/>
      <c r="V120" s="82"/>
      <c r="W120" s="82"/>
      <c r="X120" s="82"/>
      <c r="Y120" s="82"/>
      <c r="Z120" s="82"/>
      <c r="AA120" s="82"/>
      <c r="AB120" s="82"/>
    </row>
    <row r="121" spans="2:28">
      <c r="B121" s="118" t="s">
        <v>258</v>
      </c>
      <c r="C121" s="118"/>
      <c r="D121" s="88"/>
      <c r="E121" s="662"/>
      <c r="F121" s="118" t="s">
        <v>125</v>
      </c>
      <c r="G121" s="88"/>
      <c r="H121" s="88"/>
      <c r="M121" s="82"/>
      <c r="N121" s="82"/>
      <c r="O121" s="82"/>
      <c r="P121" s="82"/>
      <c r="Q121" s="82"/>
      <c r="R121" s="82"/>
      <c r="S121" s="82"/>
      <c r="T121" s="82"/>
      <c r="U121" s="82"/>
      <c r="V121" s="82"/>
      <c r="W121" s="82"/>
      <c r="X121" s="82"/>
      <c r="Y121" s="82"/>
      <c r="Z121" s="82"/>
      <c r="AA121" s="82"/>
      <c r="AB121" s="82"/>
    </row>
    <row r="122" spans="2:28">
      <c r="B122" s="118" t="s">
        <v>259</v>
      </c>
      <c r="C122" s="118"/>
      <c r="D122" s="88"/>
      <c r="E122" s="662"/>
      <c r="F122" s="118" t="s">
        <v>125</v>
      </c>
      <c r="G122" s="88"/>
      <c r="H122" s="88"/>
      <c r="M122" s="82"/>
      <c r="N122" s="82"/>
      <c r="O122" s="82"/>
      <c r="P122" s="82"/>
      <c r="Q122" s="82"/>
      <c r="R122" s="82"/>
      <c r="S122" s="82"/>
      <c r="T122" s="82"/>
      <c r="U122" s="82"/>
      <c r="V122" s="82"/>
      <c r="W122" s="82"/>
      <c r="X122" s="82"/>
      <c r="Y122" s="82"/>
      <c r="Z122" s="82"/>
      <c r="AA122" s="82"/>
      <c r="AB122" s="82"/>
    </row>
    <row r="123" spans="2:28">
      <c r="B123" s="88"/>
      <c r="C123" s="88"/>
      <c r="D123" s="88"/>
      <c r="E123" s="88"/>
      <c r="F123" s="88"/>
      <c r="G123" s="88"/>
      <c r="H123" s="88"/>
      <c r="M123" s="82"/>
      <c r="N123" s="82"/>
      <c r="O123" s="82"/>
      <c r="P123" s="82"/>
      <c r="Q123" s="82"/>
      <c r="R123" s="82"/>
      <c r="S123" s="82"/>
      <c r="T123" s="82"/>
      <c r="U123" s="82"/>
      <c r="V123" s="82"/>
      <c r="W123" s="82"/>
      <c r="X123" s="82"/>
      <c r="Y123" s="82"/>
      <c r="Z123" s="82"/>
      <c r="AA123" s="82"/>
      <c r="AB123" s="82"/>
    </row>
    <row r="124" spans="2:28">
      <c r="B124" s="117" t="s">
        <v>237</v>
      </c>
      <c r="C124" s="118"/>
      <c r="D124" s="88"/>
      <c r="E124" s="88"/>
      <c r="F124" s="118"/>
      <c r="G124" s="88"/>
      <c r="H124" s="88"/>
      <c r="M124" s="82"/>
      <c r="N124" s="82"/>
      <c r="O124" s="82"/>
      <c r="P124" s="82"/>
      <c r="Q124" s="82"/>
      <c r="R124" s="82"/>
      <c r="S124" s="82"/>
      <c r="T124" s="82"/>
      <c r="U124" s="82"/>
      <c r="V124" s="82"/>
      <c r="W124" s="82"/>
      <c r="X124" s="82"/>
      <c r="Y124" s="82"/>
      <c r="Z124" s="82"/>
      <c r="AA124" s="82"/>
      <c r="AB124" s="82"/>
    </row>
    <row r="125" spans="2:28">
      <c r="B125" s="118" t="s">
        <v>124</v>
      </c>
      <c r="C125" s="118"/>
      <c r="D125" s="88"/>
      <c r="E125" s="662"/>
      <c r="F125" s="118" t="s">
        <v>125</v>
      </c>
      <c r="G125" s="88"/>
      <c r="H125" s="88"/>
      <c r="M125" s="82"/>
      <c r="N125" s="82"/>
      <c r="O125" s="82"/>
      <c r="P125" s="82"/>
      <c r="Q125" s="82"/>
      <c r="R125" s="82"/>
      <c r="S125" s="82"/>
      <c r="T125" s="82"/>
      <c r="U125" s="82"/>
      <c r="V125" s="82"/>
      <c r="W125" s="82"/>
      <c r="X125" s="82"/>
      <c r="Y125" s="82"/>
      <c r="Z125" s="82"/>
      <c r="AA125" s="82"/>
      <c r="AB125" s="82"/>
    </row>
    <row r="126" spans="2:28" ht="15.75" customHeight="1">
      <c r="B126" s="118" t="s">
        <v>256</v>
      </c>
      <c r="C126" s="118"/>
      <c r="D126" s="88"/>
      <c r="E126" s="662"/>
      <c r="F126" s="118" t="s">
        <v>125</v>
      </c>
      <c r="G126" s="88"/>
      <c r="H126" s="88"/>
      <c r="M126" s="82"/>
      <c r="N126" s="82"/>
      <c r="O126" s="82"/>
      <c r="P126" s="82"/>
      <c r="Q126" s="82"/>
      <c r="R126" s="82"/>
      <c r="S126" s="82"/>
      <c r="T126" s="82"/>
      <c r="U126" s="82"/>
      <c r="V126" s="82"/>
      <c r="W126" s="82"/>
      <c r="X126" s="82"/>
      <c r="Y126" s="82"/>
      <c r="Z126" s="82"/>
      <c r="AA126" s="82"/>
      <c r="AB126" s="82"/>
    </row>
    <row r="127" spans="2:28">
      <c r="B127" s="118" t="s">
        <v>257</v>
      </c>
      <c r="C127" s="118"/>
      <c r="D127" s="88"/>
      <c r="E127" s="662"/>
      <c r="F127" s="118" t="s">
        <v>125</v>
      </c>
      <c r="G127" s="88"/>
      <c r="H127" s="88"/>
      <c r="M127" s="82"/>
      <c r="N127" s="82"/>
      <c r="O127" s="82"/>
      <c r="P127" s="82"/>
      <c r="Q127" s="82"/>
      <c r="R127" s="82"/>
      <c r="S127" s="82"/>
      <c r="T127" s="82"/>
      <c r="U127" s="82"/>
      <c r="V127" s="82"/>
      <c r="W127" s="82"/>
      <c r="X127" s="82"/>
      <c r="Y127" s="82"/>
      <c r="Z127" s="82"/>
      <c r="AA127" s="82"/>
      <c r="AB127" s="82"/>
    </row>
    <row r="128" spans="2:28">
      <c r="B128" s="118" t="s">
        <v>258</v>
      </c>
      <c r="C128" s="118"/>
      <c r="D128" s="88"/>
      <c r="E128" s="662"/>
      <c r="F128" s="118" t="s">
        <v>125</v>
      </c>
      <c r="G128" s="88"/>
      <c r="H128" s="88"/>
      <c r="I128" s="82"/>
      <c r="J128" s="82"/>
      <c r="K128" s="82"/>
      <c r="L128" s="82"/>
      <c r="M128" s="82"/>
      <c r="N128" s="82"/>
      <c r="O128" s="82"/>
      <c r="P128" s="82"/>
      <c r="Q128" s="82"/>
      <c r="R128" s="82"/>
      <c r="S128" s="82"/>
      <c r="T128" s="82"/>
      <c r="U128" s="82"/>
      <c r="V128" s="82"/>
      <c r="W128" s="82"/>
      <c r="X128" s="82"/>
      <c r="Y128" s="82"/>
      <c r="Z128" s="82"/>
      <c r="AA128" s="82"/>
      <c r="AB128" s="82"/>
    </row>
    <row r="129" spans="2:28">
      <c r="B129" s="118" t="s">
        <v>259</v>
      </c>
      <c r="C129" s="118"/>
      <c r="D129" s="88"/>
      <c r="E129" s="662"/>
      <c r="F129" s="118" t="s">
        <v>125</v>
      </c>
      <c r="G129" s="88"/>
      <c r="H129" s="88"/>
      <c r="I129" s="82"/>
      <c r="J129" s="82"/>
      <c r="K129" s="82"/>
      <c r="L129" s="82"/>
      <c r="M129" s="82"/>
      <c r="N129" s="82"/>
      <c r="O129" s="82"/>
      <c r="P129" s="82"/>
      <c r="Q129" s="82"/>
      <c r="R129" s="82"/>
      <c r="S129" s="82"/>
      <c r="T129" s="82"/>
      <c r="U129" s="82"/>
      <c r="V129" s="82"/>
      <c r="W129" s="82"/>
      <c r="X129" s="82"/>
      <c r="Y129" s="82"/>
      <c r="Z129" s="82"/>
      <c r="AA129" s="82"/>
      <c r="AB129" s="82"/>
    </row>
    <row r="130" spans="2:28">
      <c r="B130" s="88"/>
      <c r="C130" s="88"/>
      <c r="D130" s="88"/>
      <c r="E130" s="88"/>
      <c r="F130" s="88"/>
      <c r="G130" s="88"/>
      <c r="H130" s="88"/>
      <c r="M130" s="82"/>
      <c r="N130" s="82"/>
      <c r="O130" s="82"/>
      <c r="P130" s="82"/>
      <c r="Q130" s="82"/>
      <c r="R130" s="82"/>
      <c r="S130" s="82"/>
      <c r="T130" s="82"/>
      <c r="U130" s="82"/>
      <c r="V130" s="82"/>
      <c r="W130" s="82"/>
      <c r="X130" s="82"/>
      <c r="Y130" s="82"/>
      <c r="Z130" s="82"/>
      <c r="AA130" s="82"/>
      <c r="AB130" s="82"/>
    </row>
    <row r="131" spans="2:28">
      <c r="M131" s="82"/>
      <c r="N131" s="82"/>
      <c r="O131" s="82"/>
      <c r="P131" s="82"/>
      <c r="Q131" s="82"/>
      <c r="R131" s="82"/>
      <c r="S131" s="82"/>
      <c r="T131" s="82"/>
      <c r="U131" s="82"/>
      <c r="V131" s="82"/>
      <c r="W131" s="82"/>
      <c r="X131" s="82"/>
      <c r="Y131" s="82"/>
      <c r="Z131" s="82"/>
      <c r="AA131" s="82"/>
      <c r="AB131" s="82"/>
    </row>
    <row r="132" spans="2:28">
      <c r="B132" s="392" t="s">
        <v>712</v>
      </c>
      <c r="C132" s="88"/>
      <c r="D132" s="88"/>
      <c r="E132" s="88"/>
      <c r="F132" s="88"/>
      <c r="G132" s="88"/>
      <c r="H132" s="88"/>
    </row>
    <row r="133" spans="2:28">
      <c r="B133" s="88" t="s">
        <v>62</v>
      </c>
      <c r="C133" s="88"/>
      <c r="D133" s="88"/>
      <c r="E133" s="663"/>
      <c r="F133" s="88" t="s">
        <v>46</v>
      </c>
      <c r="G133" s="94" t="e">
        <f>E133*$O$42</f>
        <v>#VALUE!</v>
      </c>
      <c r="H133" s="88" t="s">
        <v>93</v>
      </c>
    </row>
    <row r="134" spans="2:28">
      <c r="B134" s="88" t="s">
        <v>239</v>
      </c>
      <c r="C134" s="88"/>
      <c r="D134" s="88"/>
      <c r="E134" s="663"/>
      <c r="F134" s="88" t="s">
        <v>46</v>
      </c>
      <c r="G134" s="94" t="e">
        <f>E134*$O$42</f>
        <v>#VALUE!</v>
      </c>
      <c r="H134" s="88" t="s">
        <v>93</v>
      </c>
    </row>
    <row r="135" spans="2:28">
      <c r="B135" s="88"/>
      <c r="C135" s="88"/>
      <c r="D135" s="88"/>
      <c r="E135" s="88"/>
      <c r="F135" s="88"/>
      <c r="G135" s="88"/>
      <c r="H135" s="88"/>
    </row>
  </sheetData>
  <mergeCells count="1">
    <mergeCell ref="L96:M96"/>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X68"/>
  <sheetViews>
    <sheetView workbookViewId="0">
      <selection activeCell="I4" sqref="I4"/>
    </sheetView>
  </sheetViews>
  <sheetFormatPr baseColWidth="10" defaultColWidth="8.83203125" defaultRowHeight="14" x14ac:dyDescent="0"/>
  <cols>
    <col min="1" max="2" width="8.83203125" style="46"/>
    <col min="3" max="3" width="4.1640625" style="46" hidden="1" customWidth="1"/>
    <col min="4" max="4" width="18.6640625" style="46" customWidth="1"/>
    <col min="5" max="5" width="14.1640625" style="46" customWidth="1"/>
    <col min="6" max="6" width="7.83203125" style="60" customWidth="1"/>
    <col min="7" max="7" width="17.6640625" style="46" customWidth="1"/>
    <col min="8" max="8" width="26.6640625" style="46" customWidth="1"/>
    <col min="9" max="9" width="17.5" style="46" customWidth="1"/>
    <col min="10" max="10" width="54.1640625" style="46" customWidth="1"/>
    <col min="11" max="11" width="33.83203125" style="46" customWidth="1"/>
    <col min="12" max="12" width="19.5" style="46" customWidth="1"/>
    <col min="13" max="13" width="19.1640625" style="46" customWidth="1"/>
    <col min="14" max="16384" width="8.83203125" style="46"/>
  </cols>
  <sheetData>
    <row r="1" spans="2:16" ht="15" thickBot="1"/>
    <row r="2" spans="2:16">
      <c r="B2" s="1"/>
      <c r="C2" s="2"/>
      <c r="D2" s="2"/>
      <c r="E2" s="2"/>
      <c r="F2" s="2"/>
      <c r="G2" s="2"/>
      <c r="H2" s="3"/>
      <c r="O2" s="102"/>
      <c r="P2" s="102"/>
    </row>
    <row r="3" spans="2:16">
      <c r="B3" s="4"/>
      <c r="C3" s="5"/>
      <c r="D3" s="39" t="s">
        <v>72</v>
      </c>
      <c r="E3" s="5"/>
      <c r="F3" s="5"/>
      <c r="G3" s="5"/>
      <c r="H3" s="6"/>
      <c r="J3" s="672" t="s">
        <v>750</v>
      </c>
      <c r="O3" s="102"/>
      <c r="P3" s="102"/>
    </row>
    <row r="4" spans="2:16">
      <c r="B4" s="4"/>
      <c r="C4" s="5"/>
      <c r="D4" s="5"/>
      <c r="E4" s="5"/>
      <c r="F4" s="5"/>
      <c r="G4" s="5"/>
      <c r="H4" s="6"/>
      <c r="J4" s="847" t="s">
        <v>209</v>
      </c>
      <c r="K4" s="847" t="s">
        <v>15</v>
      </c>
      <c r="L4" s="847" t="s">
        <v>16</v>
      </c>
      <c r="O4" s="102"/>
      <c r="P4" s="102"/>
    </row>
    <row r="5" spans="2:16">
      <c r="B5" s="4"/>
      <c r="C5" s="40" t="s">
        <v>207</v>
      </c>
      <c r="D5" s="5"/>
      <c r="E5" s="55" t="s">
        <v>208</v>
      </c>
      <c r="F5" s="55"/>
      <c r="G5" s="55"/>
      <c r="H5" s="37"/>
      <c r="J5" s="848"/>
      <c r="K5" s="848"/>
      <c r="L5" s="848"/>
      <c r="O5" s="102"/>
      <c r="P5" s="102"/>
    </row>
    <row r="6" spans="2:16">
      <c r="B6" s="4"/>
      <c r="C6" s="41">
        <v>3</v>
      </c>
      <c r="D6" s="42" t="s">
        <v>211</v>
      </c>
      <c r="E6" s="890"/>
      <c r="F6" s="891" t="s">
        <v>817</v>
      </c>
      <c r="G6" s="5"/>
      <c r="H6" s="38"/>
      <c r="J6" s="848"/>
      <c r="K6" s="848"/>
      <c r="L6" s="848"/>
      <c r="O6" s="102"/>
      <c r="P6" s="102"/>
    </row>
    <row r="7" spans="2:16">
      <c r="B7" s="4"/>
      <c r="C7" s="41">
        <v>5</v>
      </c>
      <c r="D7" s="42" t="s">
        <v>212</v>
      </c>
      <c r="E7" s="890"/>
      <c r="F7" s="891" t="s">
        <v>817</v>
      </c>
      <c r="G7" s="5"/>
      <c r="H7" s="38"/>
      <c r="J7" s="848"/>
      <c r="K7" s="848"/>
      <c r="L7" s="848"/>
      <c r="O7" s="102"/>
      <c r="P7" s="102"/>
    </row>
    <row r="8" spans="2:16">
      <c r="B8" s="4"/>
      <c r="C8" s="41">
        <v>14</v>
      </c>
      <c r="D8" s="42" t="s">
        <v>217</v>
      </c>
      <c r="E8" s="890"/>
      <c r="F8" s="891" t="s">
        <v>817</v>
      </c>
      <c r="G8" s="5"/>
      <c r="H8" s="38"/>
      <c r="J8" s="848"/>
      <c r="K8" s="848"/>
      <c r="L8" s="848"/>
      <c r="O8" s="102"/>
      <c r="P8" s="102"/>
    </row>
    <row r="9" spans="2:16">
      <c r="B9" s="4"/>
      <c r="C9" s="41">
        <v>35</v>
      </c>
      <c r="D9" s="42" t="s">
        <v>90</v>
      </c>
      <c r="E9" s="890"/>
      <c r="F9" s="891" t="s">
        <v>817</v>
      </c>
      <c r="G9" s="5"/>
      <c r="H9" s="38"/>
      <c r="J9" s="848"/>
      <c r="K9" s="848"/>
      <c r="L9" s="848"/>
      <c r="O9" s="102"/>
      <c r="P9" s="102"/>
    </row>
    <row r="10" spans="2:16">
      <c r="B10" s="4"/>
      <c r="C10" s="41">
        <v>15</v>
      </c>
      <c r="D10" s="42" t="s">
        <v>218</v>
      </c>
      <c r="E10" s="890"/>
      <c r="F10" s="891" t="s">
        <v>817</v>
      </c>
      <c r="G10" s="5"/>
      <c r="H10" s="38"/>
      <c r="I10" s="60"/>
      <c r="J10" s="848"/>
      <c r="K10" s="848"/>
      <c r="L10" s="848"/>
      <c r="O10" s="102"/>
      <c r="P10" s="102"/>
    </row>
    <row r="11" spans="2:16">
      <c r="B11" s="4"/>
      <c r="C11" s="41">
        <v>16</v>
      </c>
      <c r="D11" s="42" t="s">
        <v>219</v>
      </c>
      <c r="E11" s="890"/>
      <c r="F11" s="891" t="s">
        <v>817</v>
      </c>
      <c r="G11" s="5"/>
      <c r="H11" s="38"/>
      <c r="I11" s="60"/>
      <c r="J11" s="848"/>
      <c r="K11" s="848"/>
      <c r="L11" s="848"/>
      <c r="O11" s="102"/>
      <c r="P11" s="102"/>
    </row>
    <row r="12" spans="2:16">
      <c r="B12" s="4"/>
      <c r="C12" s="41">
        <v>17</v>
      </c>
      <c r="D12" s="42" t="s">
        <v>220</v>
      </c>
      <c r="E12" s="890"/>
      <c r="F12" s="891" t="s">
        <v>817</v>
      </c>
      <c r="G12" s="5"/>
      <c r="H12" s="38"/>
      <c r="I12" s="60"/>
      <c r="J12" s="848"/>
      <c r="K12" s="848"/>
      <c r="L12" s="848"/>
      <c r="O12" s="102"/>
      <c r="P12" s="102"/>
    </row>
    <row r="13" spans="2:16">
      <c r="B13" s="4"/>
      <c r="C13" s="41">
        <v>20</v>
      </c>
      <c r="D13" s="42" t="s">
        <v>223</v>
      </c>
      <c r="E13" s="890"/>
      <c r="F13" s="891" t="s">
        <v>817</v>
      </c>
      <c r="G13" s="5"/>
      <c r="H13" s="38"/>
      <c r="I13" s="60"/>
      <c r="J13" s="848"/>
      <c r="K13" s="848"/>
      <c r="L13" s="848"/>
      <c r="O13" s="102"/>
      <c r="P13" s="102"/>
    </row>
    <row r="14" spans="2:16">
      <c r="B14" s="4"/>
      <c r="C14" s="41">
        <v>21</v>
      </c>
      <c r="D14" s="42" t="s">
        <v>224</v>
      </c>
      <c r="E14" s="890"/>
      <c r="F14" s="891" t="s">
        <v>817</v>
      </c>
      <c r="G14" s="5"/>
      <c r="H14" s="38"/>
      <c r="I14" s="60"/>
      <c r="J14" s="848"/>
      <c r="K14" s="848"/>
      <c r="L14" s="848"/>
      <c r="O14" s="102"/>
      <c r="P14" s="102"/>
    </row>
    <row r="15" spans="2:16">
      <c r="B15" s="4"/>
      <c r="C15" s="41">
        <v>22</v>
      </c>
      <c r="D15" s="42" t="s">
        <v>225</v>
      </c>
      <c r="E15" s="890"/>
      <c r="F15" s="891" t="s">
        <v>817</v>
      </c>
      <c r="G15" s="5"/>
      <c r="H15" s="38"/>
      <c r="J15" s="848"/>
      <c r="K15" s="848"/>
      <c r="L15" s="848"/>
      <c r="O15" s="102"/>
      <c r="P15" s="102"/>
    </row>
    <row r="16" spans="2:16">
      <c r="B16" s="4"/>
      <c r="C16" s="41">
        <v>9</v>
      </c>
      <c r="D16" s="42" t="s">
        <v>213</v>
      </c>
      <c r="E16" s="890"/>
      <c r="F16" s="891" t="s">
        <v>817</v>
      </c>
      <c r="G16" s="5"/>
      <c r="H16" s="38"/>
      <c r="J16" s="848"/>
      <c r="K16" s="848"/>
      <c r="L16" s="848"/>
      <c r="O16" s="102"/>
      <c r="P16" s="102"/>
    </row>
    <row r="17" spans="2:17">
      <c r="B17" s="4"/>
      <c r="C17" s="41">
        <v>26</v>
      </c>
      <c r="D17" s="42" t="s">
        <v>227</v>
      </c>
      <c r="E17" s="890"/>
      <c r="F17" s="891" t="s">
        <v>817</v>
      </c>
      <c r="G17" s="5"/>
      <c r="H17" s="38"/>
      <c r="I17" s="60"/>
      <c r="J17" s="848"/>
      <c r="K17" s="848"/>
      <c r="L17" s="848"/>
      <c r="O17" s="102"/>
      <c r="P17" s="102"/>
    </row>
    <row r="18" spans="2:17">
      <c r="B18" s="4"/>
      <c r="C18" s="41">
        <v>27</v>
      </c>
      <c r="D18" s="42" t="s">
        <v>228</v>
      </c>
      <c r="E18" s="890"/>
      <c r="F18" s="891" t="s">
        <v>817</v>
      </c>
      <c r="G18" s="5"/>
      <c r="H18" s="38"/>
      <c r="I18" s="60"/>
      <c r="J18" s="848"/>
      <c r="K18" s="848"/>
      <c r="L18" s="848"/>
      <c r="O18" s="102"/>
      <c r="P18" s="102"/>
    </row>
    <row r="19" spans="2:17">
      <c r="B19" s="4"/>
      <c r="C19" s="41">
        <v>28</v>
      </c>
      <c r="D19" s="42" t="s">
        <v>229</v>
      </c>
      <c r="E19" s="890"/>
      <c r="F19" s="891" t="s">
        <v>817</v>
      </c>
      <c r="G19" s="5"/>
      <c r="H19" s="38"/>
      <c r="J19" s="848"/>
      <c r="K19" s="848"/>
      <c r="L19" s="848"/>
      <c r="O19" s="102"/>
      <c r="P19" s="102"/>
    </row>
    <row r="20" spans="2:17">
      <c r="B20" s="4"/>
      <c r="C20" s="41">
        <v>36</v>
      </c>
      <c r="D20" s="42" t="s">
        <v>91</v>
      </c>
      <c r="E20" s="890"/>
      <c r="F20" s="891" t="s">
        <v>817</v>
      </c>
      <c r="G20" s="5"/>
      <c r="H20" s="38"/>
      <c r="I20" s="60"/>
      <c r="J20" s="848"/>
      <c r="K20" s="848"/>
      <c r="L20" s="848"/>
      <c r="O20" s="102"/>
      <c r="P20" s="102"/>
    </row>
    <row r="21" spans="2:17">
      <c r="B21" s="4"/>
      <c r="C21" s="41">
        <v>37</v>
      </c>
      <c r="D21" s="42" t="s">
        <v>92</v>
      </c>
      <c r="E21" s="890"/>
      <c r="F21" s="891" t="s">
        <v>817</v>
      </c>
      <c r="G21" s="55" t="s">
        <v>819</v>
      </c>
      <c r="H21" s="38"/>
      <c r="I21" s="60"/>
      <c r="J21" s="848"/>
      <c r="K21" s="848"/>
      <c r="L21" s="848"/>
      <c r="O21" s="102"/>
      <c r="P21" s="102"/>
    </row>
    <row r="22" spans="2:17">
      <c r="B22" s="4"/>
      <c r="C22" s="41">
        <v>11</v>
      </c>
      <c r="D22" s="42" t="s">
        <v>214</v>
      </c>
      <c r="E22" s="890"/>
      <c r="F22" s="891" t="s">
        <v>817</v>
      </c>
      <c r="G22" s="783"/>
      <c r="H22" s="38" t="s">
        <v>818</v>
      </c>
      <c r="I22" s="60"/>
      <c r="J22" s="848"/>
      <c r="K22" s="848"/>
      <c r="L22" s="848"/>
      <c r="O22" s="102"/>
      <c r="P22" s="102"/>
    </row>
    <row r="23" spans="2:17">
      <c r="B23" s="4"/>
      <c r="C23" s="41">
        <v>12</v>
      </c>
      <c r="D23" s="42" t="s">
        <v>215</v>
      </c>
      <c r="E23" s="890"/>
      <c r="F23" s="891" t="s">
        <v>817</v>
      </c>
      <c r="G23" s="783"/>
      <c r="H23" s="38" t="s">
        <v>818</v>
      </c>
      <c r="J23" s="848"/>
      <c r="K23" s="848"/>
      <c r="L23" s="848"/>
      <c r="O23" s="102"/>
      <c r="P23" s="102"/>
    </row>
    <row r="24" spans="2:17">
      <c r="B24" s="4"/>
      <c r="C24" s="41">
        <v>13</v>
      </c>
      <c r="D24" s="42" t="s">
        <v>216</v>
      </c>
      <c r="E24" s="890"/>
      <c r="F24" s="891" t="s">
        <v>817</v>
      </c>
      <c r="G24" s="783"/>
      <c r="H24" s="38" t="s">
        <v>818</v>
      </c>
      <c r="I24" s="60"/>
      <c r="J24" s="848"/>
      <c r="K24" s="848"/>
      <c r="L24" s="848"/>
      <c r="O24" s="102"/>
      <c r="P24" s="102"/>
    </row>
    <row r="25" spans="2:17">
      <c r="B25" s="4"/>
      <c r="C25" s="41">
        <v>18</v>
      </c>
      <c r="D25" s="42" t="s">
        <v>221</v>
      </c>
      <c r="E25" s="890"/>
      <c r="F25" s="891" t="s">
        <v>817</v>
      </c>
      <c r="G25" s="783"/>
      <c r="H25" s="38" t="s">
        <v>818</v>
      </c>
      <c r="I25" s="60"/>
      <c r="J25" s="848"/>
      <c r="K25" s="848"/>
      <c r="L25" s="848"/>
      <c r="O25" s="102"/>
      <c r="P25" s="102"/>
    </row>
    <row r="26" spans="2:17">
      <c r="B26" s="4"/>
      <c r="C26" s="41">
        <v>19</v>
      </c>
      <c r="D26" s="42" t="s">
        <v>222</v>
      </c>
      <c r="E26" s="890"/>
      <c r="F26" s="891" t="s">
        <v>817</v>
      </c>
      <c r="G26" s="783"/>
      <c r="H26" s="38" t="s">
        <v>818</v>
      </c>
      <c r="I26" s="60"/>
      <c r="J26" s="848"/>
      <c r="K26" s="848"/>
      <c r="L26" s="848"/>
      <c r="O26" s="102"/>
      <c r="P26" s="102"/>
    </row>
    <row r="27" spans="2:17">
      <c r="B27" s="4"/>
      <c r="C27" s="41">
        <v>24</v>
      </c>
      <c r="D27" s="42" t="s">
        <v>226</v>
      </c>
      <c r="E27" s="890"/>
      <c r="F27" s="891" t="s">
        <v>817</v>
      </c>
      <c r="G27" s="783"/>
      <c r="H27" s="38" t="s">
        <v>818</v>
      </c>
      <c r="I27" s="60"/>
      <c r="J27" s="848"/>
      <c r="K27" s="848"/>
      <c r="L27" s="848"/>
      <c r="O27" s="102"/>
      <c r="P27" s="102"/>
    </row>
    <row r="28" spans="2:17">
      <c r="B28" s="4"/>
      <c r="C28" s="41">
        <v>33</v>
      </c>
      <c r="D28" s="42" t="s">
        <v>230</v>
      </c>
      <c r="E28" s="890"/>
      <c r="F28" s="891" t="s">
        <v>817</v>
      </c>
      <c r="G28" s="783"/>
      <c r="H28" s="38" t="s">
        <v>818</v>
      </c>
      <c r="J28" s="848"/>
      <c r="K28" s="848"/>
      <c r="L28" s="848"/>
      <c r="O28" s="102"/>
      <c r="P28" s="102"/>
    </row>
    <row r="29" spans="2:17">
      <c r="B29" s="4"/>
      <c r="C29" s="41">
        <v>34</v>
      </c>
      <c r="D29" s="42" t="s">
        <v>89</v>
      </c>
      <c r="E29" s="890"/>
      <c r="F29" s="891" t="s">
        <v>817</v>
      </c>
      <c r="G29" s="783"/>
      <c r="H29" s="38" t="s">
        <v>818</v>
      </c>
      <c r="I29" s="60"/>
      <c r="J29" s="848"/>
      <c r="K29" s="848"/>
      <c r="L29" s="848"/>
      <c r="O29" s="102"/>
      <c r="P29" s="102"/>
    </row>
    <row r="30" spans="2:17" ht="15" thickBot="1">
      <c r="B30" s="7"/>
      <c r="C30" s="8"/>
      <c r="D30" s="8"/>
      <c r="E30" s="8"/>
      <c r="F30" s="8"/>
      <c r="G30" s="8"/>
      <c r="H30" s="9"/>
      <c r="M30" s="66"/>
      <c r="O30" s="102"/>
      <c r="P30" s="102"/>
    </row>
    <row r="31" spans="2:17" ht="15" thickBot="1">
      <c r="P31" s="102"/>
      <c r="Q31" s="102"/>
    </row>
    <row r="32" spans="2:17">
      <c r="B32" s="858"/>
      <c r="C32" s="859"/>
      <c r="D32" s="892" t="s">
        <v>820</v>
      </c>
      <c r="E32" s="859"/>
      <c r="F32" s="859"/>
      <c r="G32" s="859"/>
      <c r="H32" s="859"/>
      <c r="I32" s="860"/>
      <c r="J32" s="862"/>
      <c r="K32" s="862"/>
      <c r="L32" s="862"/>
      <c r="M32" s="862"/>
      <c r="P32" s="102"/>
      <c r="Q32" s="102"/>
    </row>
    <row r="33" spans="2:24">
      <c r="B33" s="861"/>
      <c r="C33" s="862"/>
      <c r="D33" s="893" t="s">
        <v>371</v>
      </c>
      <c r="E33" s="862"/>
      <c r="F33" s="862"/>
      <c r="G33" s="894" t="s">
        <v>372</v>
      </c>
      <c r="H33" s="893" t="s">
        <v>373</v>
      </c>
      <c r="I33" s="863"/>
      <c r="J33" s="862"/>
      <c r="K33" s="862"/>
      <c r="L33" s="862"/>
      <c r="M33" s="862"/>
      <c r="P33" s="102"/>
      <c r="Q33" s="102"/>
    </row>
    <row r="34" spans="2:24">
      <c r="B34" s="861"/>
      <c r="C34" s="862"/>
      <c r="D34" s="864" t="s">
        <v>821</v>
      </c>
      <c r="E34" s="862"/>
      <c r="F34" s="862"/>
      <c r="G34" s="870"/>
      <c r="H34" s="870"/>
      <c r="I34" s="863"/>
      <c r="J34" s="862"/>
      <c r="K34" s="862"/>
      <c r="L34" s="862"/>
      <c r="M34" s="862"/>
      <c r="P34" s="102"/>
      <c r="Q34" s="102"/>
    </row>
    <row r="35" spans="2:24">
      <c r="B35" s="861"/>
      <c r="C35" s="862"/>
      <c r="D35" s="119" t="s">
        <v>252</v>
      </c>
      <c r="E35" s="862"/>
      <c r="F35" s="862"/>
      <c r="G35" s="869"/>
      <c r="H35" s="869"/>
      <c r="I35" s="863"/>
      <c r="J35" s="862"/>
      <c r="K35" s="862"/>
      <c r="L35" s="862"/>
      <c r="M35" s="862"/>
      <c r="P35" s="102"/>
      <c r="Q35" s="102"/>
    </row>
    <row r="36" spans="2:24">
      <c r="B36" s="861"/>
      <c r="C36" s="862"/>
      <c r="D36" s="119" t="s">
        <v>253</v>
      </c>
      <c r="E36" s="862"/>
      <c r="F36" s="862"/>
      <c r="G36" s="869"/>
      <c r="H36" s="869"/>
      <c r="I36" s="863"/>
      <c r="J36" s="862"/>
      <c r="K36" s="862"/>
      <c r="L36" s="862"/>
      <c r="M36" s="862"/>
      <c r="P36" s="102"/>
      <c r="Q36" s="102"/>
    </row>
    <row r="37" spans="2:24">
      <c r="B37" s="861"/>
      <c r="C37" s="862"/>
      <c r="D37" s="119" t="s">
        <v>254</v>
      </c>
      <c r="E37" s="862"/>
      <c r="F37" s="862"/>
      <c r="G37" s="869"/>
      <c r="H37" s="869"/>
      <c r="I37" s="863"/>
      <c r="J37" s="862"/>
      <c r="K37" s="862"/>
      <c r="L37" s="862"/>
      <c r="M37" s="862"/>
      <c r="P37" s="102"/>
      <c r="Q37" s="102"/>
    </row>
    <row r="38" spans="2:24" ht="56">
      <c r="B38" s="861"/>
      <c r="C38" s="862"/>
      <c r="D38" s="119" t="s">
        <v>280</v>
      </c>
      <c r="E38" s="862"/>
      <c r="F38" s="862"/>
      <c r="G38" s="869"/>
      <c r="H38" s="869" t="s">
        <v>647</v>
      </c>
      <c r="I38" s="863"/>
      <c r="J38" s="862"/>
      <c r="K38" s="862"/>
      <c r="L38" s="862"/>
      <c r="M38" s="862"/>
      <c r="P38" s="102"/>
      <c r="Q38" s="102"/>
    </row>
    <row r="39" spans="2:24" ht="56">
      <c r="B39" s="861"/>
      <c r="C39" s="862"/>
      <c r="D39" s="119" t="s">
        <v>53</v>
      </c>
      <c r="E39" s="862"/>
      <c r="F39" s="862"/>
      <c r="G39" s="869"/>
      <c r="H39" s="869" t="s">
        <v>369</v>
      </c>
      <c r="I39" s="863"/>
      <c r="J39" s="862"/>
      <c r="K39" s="862"/>
      <c r="L39" s="862"/>
      <c r="M39" s="862"/>
      <c r="P39" s="102"/>
      <c r="Q39" s="102"/>
    </row>
    <row r="40" spans="2:24">
      <c r="B40" s="861"/>
      <c r="C40" s="862"/>
      <c r="D40" s="119" t="s">
        <v>255</v>
      </c>
      <c r="E40" s="862"/>
      <c r="F40" s="862"/>
      <c r="G40" s="869"/>
      <c r="H40" s="870"/>
      <c r="I40" s="863"/>
      <c r="J40" s="138"/>
      <c r="K40" s="138"/>
      <c r="L40" s="138"/>
      <c r="M40" s="138"/>
      <c r="N40" s="102"/>
      <c r="O40" s="102"/>
      <c r="P40" s="102"/>
      <c r="Q40" s="102"/>
      <c r="R40" s="102"/>
      <c r="S40" s="102"/>
      <c r="T40" s="102"/>
      <c r="U40" s="102"/>
      <c r="V40" s="102"/>
      <c r="W40" s="102"/>
      <c r="X40" s="102"/>
    </row>
    <row r="41" spans="2:24">
      <c r="B41" s="861"/>
      <c r="C41" s="862"/>
      <c r="D41" s="119" t="s">
        <v>57</v>
      </c>
      <c r="E41" s="862"/>
      <c r="F41" s="862"/>
      <c r="G41" s="869"/>
      <c r="H41" s="869"/>
      <c r="I41" s="863"/>
      <c r="J41" s="138"/>
      <c r="K41" s="138"/>
      <c r="L41" s="138"/>
      <c r="M41" s="138"/>
      <c r="N41" s="102"/>
      <c r="O41" s="102"/>
      <c r="P41" s="102"/>
      <c r="Q41" s="102"/>
      <c r="R41" s="102"/>
      <c r="S41" s="102"/>
      <c r="T41" s="102"/>
      <c r="U41" s="102"/>
      <c r="V41" s="102"/>
      <c r="W41" s="102"/>
      <c r="X41" s="102"/>
    </row>
    <row r="42" spans="2:24">
      <c r="B42" s="861"/>
      <c r="C42" s="862"/>
      <c r="D42" s="119" t="s">
        <v>382</v>
      </c>
      <c r="E42" s="862"/>
      <c r="F42" s="862"/>
      <c r="G42" s="869"/>
      <c r="H42" s="869"/>
      <c r="I42" s="863"/>
      <c r="J42" s="138"/>
      <c r="K42" s="138"/>
      <c r="L42" s="138"/>
      <c r="M42" s="138"/>
      <c r="N42" s="102"/>
      <c r="O42" s="102"/>
      <c r="P42" s="102"/>
      <c r="Q42" s="102"/>
      <c r="R42" s="102"/>
      <c r="S42" s="102"/>
      <c r="T42" s="102"/>
      <c r="U42" s="102"/>
      <c r="V42" s="102"/>
      <c r="W42" s="102"/>
      <c r="X42" s="102"/>
    </row>
    <row r="43" spans="2:24">
      <c r="B43" s="861"/>
      <c r="C43" s="862"/>
      <c r="D43" s="92" t="s">
        <v>54</v>
      </c>
      <c r="E43" s="862"/>
      <c r="F43" s="862"/>
      <c r="G43" s="869"/>
      <c r="H43" s="869"/>
      <c r="I43" s="863"/>
      <c r="J43" s="138"/>
      <c r="K43" s="138"/>
      <c r="L43" s="138"/>
      <c r="M43" s="138"/>
      <c r="N43" s="102"/>
      <c r="O43" s="102"/>
      <c r="P43" s="102"/>
      <c r="Q43" s="102"/>
      <c r="R43" s="102"/>
      <c r="S43" s="102"/>
      <c r="T43" s="102"/>
      <c r="U43" s="102"/>
      <c r="V43" s="102"/>
      <c r="W43" s="102"/>
      <c r="X43" s="102"/>
    </row>
    <row r="44" spans="2:24" ht="70">
      <c r="B44" s="861"/>
      <c r="C44" s="862"/>
      <c r="D44" s="119" t="s">
        <v>397</v>
      </c>
      <c r="E44" s="862"/>
      <c r="F44" s="862"/>
      <c r="G44" s="869"/>
      <c r="H44" s="869" t="s">
        <v>406</v>
      </c>
      <c r="I44" s="863"/>
      <c r="J44" s="138"/>
      <c r="K44" s="138"/>
      <c r="L44" s="138"/>
      <c r="M44" s="138"/>
      <c r="N44" s="102"/>
      <c r="O44" s="102"/>
      <c r="P44" s="102"/>
      <c r="Q44" s="102"/>
      <c r="R44" s="102"/>
      <c r="S44" s="102"/>
      <c r="T44" s="102"/>
      <c r="U44" s="102"/>
      <c r="V44" s="102"/>
      <c r="W44" s="102"/>
      <c r="X44" s="102"/>
    </row>
    <row r="45" spans="2:24" s="60" customFormat="1">
      <c r="B45" s="861"/>
      <c r="C45" s="862"/>
      <c r="D45" s="92"/>
      <c r="E45" s="862"/>
      <c r="F45" s="862"/>
      <c r="G45" s="869"/>
      <c r="H45" s="869"/>
      <c r="I45" s="863"/>
      <c r="J45" s="138"/>
      <c r="K45" s="138"/>
      <c r="L45" s="138"/>
      <c r="M45" s="138"/>
      <c r="N45" s="743"/>
      <c r="O45" s="743"/>
      <c r="P45" s="743"/>
      <c r="Q45" s="743"/>
      <c r="R45" s="743"/>
      <c r="S45" s="743"/>
      <c r="T45" s="743"/>
      <c r="U45" s="743"/>
      <c r="V45" s="743"/>
      <c r="W45" s="743"/>
      <c r="X45" s="743"/>
    </row>
    <row r="46" spans="2:24">
      <c r="B46" s="861"/>
      <c r="C46" s="862"/>
      <c r="D46" s="120" t="s">
        <v>385</v>
      </c>
      <c r="E46" s="862"/>
      <c r="F46" s="862"/>
      <c r="G46" s="871"/>
      <c r="H46" s="872"/>
      <c r="I46" s="863"/>
      <c r="J46" s="138"/>
      <c r="K46" s="138"/>
      <c r="L46" s="138"/>
      <c r="M46" s="138"/>
      <c r="N46" s="102"/>
      <c r="O46" s="102"/>
      <c r="P46" s="102"/>
      <c r="Q46" s="102"/>
      <c r="R46" s="102"/>
      <c r="S46" s="102"/>
      <c r="T46" s="102"/>
      <c r="U46" s="102"/>
      <c r="V46" s="102"/>
      <c r="W46" s="102"/>
      <c r="X46" s="102"/>
    </row>
    <row r="47" spans="2:24">
      <c r="B47" s="861"/>
      <c r="C47" s="862"/>
      <c r="D47" s="121" t="s">
        <v>377</v>
      </c>
      <c r="E47" s="862"/>
      <c r="F47" s="862"/>
      <c r="G47" s="871" t="s">
        <v>214</v>
      </c>
      <c r="H47" s="870"/>
      <c r="I47" s="863"/>
      <c r="J47" s="138"/>
      <c r="K47" s="138"/>
      <c r="L47" s="138"/>
      <c r="M47" s="138"/>
      <c r="N47" s="102"/>
      <c r="O47" s="102"/>
      <c r="P47" s="102"/>
      <c r="Q47" s="102"/>
      <c r="R47" s="102"/>
      <c r="S47" s="102"/>
      <c r="T47" s="102"/>
      <c r="U47" s="102"/>
      <c r="V47" s="102"/>
      <c r="W47" s="102"/>
      <c r="X47" s="102"/>
    </row>
    <row r="48" spans="2:24">
      <c r="B48" s="861"/>
      <c r="C48" s="862"/>
      <c r="D48" s="121" t="s">
        <v>375</v>
      </c>
      <c r="E48" s="862"/>
      <c r="F48" s="862"/>
      <c r="G48" s="871" t="s">
        <v>370</v>
      </c>
      <c r="H48" s="870"/>
      <c r="I48" s="863"/>
      <c r="J48" s="138"/>
      <c r="K48" s="138"/>
      <c r="L48" s="138"/>
      <c r="M48" s="138"/>
      <c r="N48" s="102"/>
      <c r="O48" s="102"/>
      <c r="P48" s="102"/>
      <c r="Q48" s="102"/>
      <c r="R48" s="102"/>
      <c r="S48" s="102"/>
      <c r="T48" s="102"/>
      <c r="U48" s="102"/>
      <c r="V48" s="102"/>
      <c r="W48" s="102"/>
      <c r="X48" s="102"/>
    </row>
    <row r="49" spans="2:24">
      <c r="B49" s="861"/>
      <c r="C49" s="862"/>
      <c r="D49" s="121" t="s">
        <v>77</v>
      </c>
      <c r="E49" s="862"/>
      <c r="F49" s="862"/>
      <c r="G49" s="871" t="s">
        <v>70</v>
      </c>
      <c r="H49" s="869"/>
      <c r="I49" s="863"/>
      <c r="J49" s="138"/>
      <c r="K49" s="138"/>
      <c r="L49" s="138"/>
      <c r="M49" s="138"/>
      <c r="N49" s="102"/>
      <c r="O49" s="102"/>
      <c r="P49" s="102"/>
      <c r="Q49" s="102"/>
      <c r="R49" s="102"/>
      <c r="S49" s="102"/>
      <c r="T49" s="102"/>
      <c r="U49" s="102"/>
      <c r="V49" s="102"/>
      <c r="W49" s="102"/>
      <c r="X49" s="102"/>
    </row>
    <row r="50" spans="2:24">
      <c r="B50" s="861"/>
      <c r="C50" s="862"/>
      <c r="D50" s="63"/>
      <c r="E50" s="862"/>
      <c r="F50" s="862"/>
      <c r="G50" s="871"/>
      <c r="H50" s="872"/>
      <c r="I50" s="863"/>
      <c r="J50" s="138"/>
      <c r="K50" s="138"/>
      <c r="L50" s="138"/>
      <c r="M50" s="138"/>
      <c r="N50" s="102"/>
      <c r="O50" s="102"/>
      <c r="P50" s="102"/>
      <c r="Q50" s="102"/>
      <c r="R50" s="102"/>
      <c r="S50" s="102"/>
      <c r="T50" s="102"/>
      <c r="U50" s="102"/>
      <c r="V50" s="102"/>
      <c r="W50" s="102"/>
      <c r="X50" s="102"/>
    </row>
    <row r="51" spans="2:24">
      <c r="B51" s="861"/>
      <c r="C51" s="862"/>
      <c r="D51" s="122" t="s">
        <v>387</v>
      </c>
      <c r="E51" s="862"/>
      <c r="F51" s="862"/>
      <c r="G51" s="869"/>
      <c r="H51" s="872"/>
      <c r="I51" s="863"/>
      <c r="J51" s="138"/>
      <c r="K51" s="138"/>
      <c r="L51" s="138"/>
      <c r="M51" s="138"/>
      <c r="N51" s="102"/>
      <c r="O51" s="102"/>
      <c r="P51" s="102"/>
      <c r="Q51" s="102"/>
      <c r="R51" s="102"/>
      <c r="S51" s="102"/>
      <c r="T51" s="102"/>
      <c r="U51" s="102"/>
      <c r="V51" s="102"/>
      <c r="W51" s="102"/>
      <c r="X51" s="102"/>
    </row>
    <row r="52" spans="2:24">
      <c r="B52" s="861"/>
      <c r="C52" s="862"/>
      <c r="D52" s="123" t="s">
        <v>59</v>
      </c>
      <c r="E52" s="862"/>
      <c r="F52" s="862"/>
      <c r="G52" s="869"/>
      <c r="H52" s="872"/>
      <c r="I52" s="863"/>
      <c r="J52" s="138"/>
      <c r="K52" s="138"/>
      <c r="L52" s="138"/>
      <c r="M52" s="138"/>
      <c r="N52" s="102"/>
      <c r="O52" s="102"/>
      <c r="P52" s="102"/>
      <c r="Q52" s="102"/>
      <c r="R52" s="102"/>
      <c r="S52" s="102"/>
      <c r="T52" s="102"/>
      <c r="U52" s="102"/>
      <c r="V52" s="102"/>
      <c r="W52" s="102"/>
      <c r="X52" s="102"/>
    </row>
    <row r="53" spans="2:24">
      <c r="B53" s="861"/>
      <c r="C53" s="862"/>
      <c r="D53" s="123" t="s">
        <v>131</v>
      </c>
      <c r="E53" s="862"/>
      <c r="F53" s="862"/>
      <c r="G53" s="869"/>
      <c r="H53" s="873"/>
      <c r="I53" s="863"/>
      <c r="J53" s="138"/>
      <c r="K53" s="138"/>
      <c r="L53" s="138"/>
      <c r="M53" s="138"/>
      <c r="N53" s="102"/>
      <c r="O53" s="102"/>
      <c r="P53" s="102"/>
      <c r="Q53" s="102"/>
      <c r="R53" s="102"/>
      <c r="S53" s="102"/>
      <c r="T53" s="102"/>
      <c r="U53" s="102"/>
      <c r="V53" s="102"/>
      <c r="W53" s="102"/>
      <c r="X53" s="102"/>
    </row>
    <row r="54" spans="2:24">
      <c r="B54" s="861"/>
      <c r="C54" s="862"/>
      <c r="D54" s="123" t="s">
        <v>58</v>
      </c>
      <c r="E54" s="862"/>
      <c r="F54" s="862"/>
      <c r="G54" s="869"/>
      <c r="H54" s="872"/>
      <c r="I54" s="863"/>
      <c r="J54" s="138"/>
      <c r="K54" s="138"/>
      <c r="L54" s="138"/>
      <c r="M54" s="138"/>
      <c r="N54" s="102"/>
      <c r="O54" s="102"/>
      <c r="P54" s="102"/>
      <c r="Q54" s="102"/>
      <c r="R54" s="102"/>
      <c r="S54" s="102"/>
      <c r="T54" s="102"/>
      <c r="U54" s="102"/>
      <c r="V54" s="102"/>
      <c r="W54" s="102"/>
      <c r="X54" s="102"/>
    </row>
    <row r="55" spans="2:24">
      <c r="B55" s="861"/>
      <c r="C55" s="862"/>
      <c r="D55" s="123" t="s">
        <v>220</v>
      </c>
      <c r="E55" s="862"/>
      <c r="F55" s="862"/>
      <c r="G55" s="869"/>
      <c r="H55" s="872"/>
      <c r="I55" s="863"/>
      <c r="J55" s="138"/>
      <c r="K55" s="138"/>
      <c r="L55" s="138"/>
      <c r="M55" s="138"/>
      <c r="N55" s="102"/>
      <c r="O55" s="102"/>
      <c r="P55" s="102"/>
      <c r="Q55" s="102"/>
      <c r="R55" s="102"/>
      <c r="S55" s="102"/>
      <c r="T55" s="102"/>
      <c r="U55" s="102"/>
      <c r="V55" s="102"/>
      <c r="W55" s="102"/>
      <c r="X55" s="102"/>
    </row>
    <row r="56" spans="2:24">
      <c r="B56" s="861"/>
      <c r="C56" s="862"/>
      <c r="D56" s="92" t="s">
        <v>376</v>
      </c>
      <c r="E56" s="862"/>
      <c r="F56" s="862"/>
      <c r="G56" s="869"/>
      <c r="H56" s="872"/>
      <c r="I56" s="863"/>
      <c r="J56" s="138"/>
      <c r="K56" s="138"/>
      <c r="L56" s="138"/>
      <c r="M56" s="138"/>
      <c r="N56" s="102"/>
      <c r="O56" s="102"/>
      <c r="P56" s="102"/>
      <c r="Q56" s="102"/>
      <c r="R56" s="102"/>
      <c r="S56" s="102"/>
      <c r="T56" s="102"/>
      <c r="U56" s="102"/>
      <c r="V56" s="102"/>
      <c r="W56" s="102"/>
      <c r="X56" s="102"/>
    </row>
    <row r="57" spans="2:24">
      <c r="B57" s="861"/>
      <c r="C57" s="862"/>
      <c r="D57" s="123" t="s">
        <v>374</v>
      </c>
      <c r="E57" s="862"/>
      <c r="F57" s="862"/>
      <c r="G57" s="869"/>
      <c r="H57" s="873"/>
      <c r="I57" s="863"/>
      <c r="J57" s="138"/>
      <c r="K57" s="138"/>
      <c r="L57" s="138"/>
      <c r="M57" s="138"/>
      <c r="N57" s="102"/>
      <c r="O57" s="102"/>
      <c r="P57" s="102"/>
      <c r="Q57" s="102"/>
      <c r="R57" s="102"/>
      <c r="S57" s="102"/>
      <c r="T57" s="102"/>
      <c r="U57" s="102"/>
      <c r="V57" s="102"/>
      <c r="W57" s="102"/>
      <c r="X57" s="102"/>
    </row>
    <row r="58" spans="2:24">
      <c r="B58" s="861"/>
      <c r="C58" s="862"/>
      <c r="D58" s="63"/>
      <c r="E58" s="862"/>
      <c r="F58" s="862"/>
      <c r="G58" s="872"/>
      <c r="H58" s="869"/>
      <c r="I58" s="863"/>
      <c r="J58" s="138"/>
      <c r="K58" s="138"/>
      <c r="L58" s="138"/>
      <c r="M58" s="138"/>
      <c r="N58" s="102"/>
      <c r="O58" s="102"/>
      <c r="P58" s="102"/>
      <c r="Q58" s="102"/>
      <c r="R58" s="102"/>
      <c r="S58" s="102"/>
      <c r="T58" s="102"/>
      <c r="U58" s="102"/>
      <c r="V58" s="102"/>
      <c r="W58" s="102"/>
      <c r="X58" s="102"/>
    </row>
    <row r="59" spans="2:24">
      <c r="B59" s="861"/>
      <c r="C59" s="862"/>
      <c r="D59" s="91" t="s">
        <v>390</v>
      </c>
      <c r="E59" s="862"/>
      <c r="F59" s="862"/>
      <c r="G59" s="869"/>
      <c r="H59" s="869"/>
      <c r="I59" s="863"/>
      <c r="J59" s="138"/>
      <c r="K59" s="138"/>
      <c r="L59" s="138"/>
      <c r="M59" s="138"/>
      <c r="N59" s="102"/>
      <c r="O59" s="102"/>
      <c r="P59" s="102"/>
      <c r="Q59" s="102"/>
      <c r="R59" s="102"/>
      <c r="S59" s="102"/>
      <c r="T59" s="102"/>
      <c r="U59" s="102"/>
      <c r="V59" s="102"/>
      <c r="W59" s="102"/>
      <c r="X59" s="102"/>
    </row>
    <row r="60" spans="2:24">
      <c r="B60" s="861"/>
      <c r="C60" s="862"/>
      <c r="D60" s="63" t="s">
        <v>222</v>
      </c>
      <c r="E60" s="862"/>
      <c r="F60" s="862"/>
      <c r="G60" s="874" t="s">
        <v>71</v>
      </c>
      <c r="H60" s="869"/>
      <c r="I60" s="863"/>
      <c r="J60" s="138"/>
      <c r="K60" s="138"/>
      <c r="L60" s="138"/>
      <c r="M60" s="138"/>
      <c r="N60" s="102"/>
      <c r="O60" s="102"/>
      <c r="P60" s="102"/>
      <c r="Q60" s="102"/>
      <c r="R60" s="102"/>
      <c r="S60" s="102"/>
      <c r="T60" s="102"/>
      <c r="U60" s="102"/>
      <c r="V60" s="102"/>
      <c r="W60" s="102"/>
      <c r="X60" s="102"/>
    </row>
    <row r="61" spans="2:24">
      <c r="B61" s="861"/>
      <c r="C61" s="862"/>
      <c r="D61" s="63" t="s">
        <v>221</v>
      </c>
      <c r="E61" s="862"/>
      <c r="F61" s="862"/>
      <c r="G61" s="871"/>
      <c r="H61" s="869"/>
      <c r="I61" s="863"/>
      <c r="J61" s="138"/>
      <c r="K61" s="138"/>
      <c r="L61" s="138"/>
      <c r="M61" s="138"/>
      <c r="N61" s="102"/>
      <c r="O61" s="102"/>
      <c r="P61" s="102"/>
      <c r="Q61" s="102"/>
      <c r="R61" s="102"/>
      <c r="S61" s="102"/>
      <c r="T61" s="102"/>
      <c r="U61" s="102"/>
      <c r="V61" s="102"/>
      <c r="W61" s="102"/>
      <c r="X61" s="102"/>
    </row>
    <row r="62" spans="2:24">
      <c r="B62" s="861"/>
      <c r="C62" s="862"/>
      <c r="D62" s="92" t="s">
        <v>331</v>
      </c>
      <c r="E62" s="862"/>
      <c r="F62" s="862"/>
      <c r="G62" s="871"/>
      <c r="H62" s="869"/>
      <c r="I62" s="863"/>
      <c r="J62" s="138"/>
      <c r="K62" s="138"/>
      <c r="L62" s="138"/>
      <c r="M62" s="138"/>
      <c r="N62" s="102"/>
      <c r="O62" s="102"/>
      <c r="P62" s="102"/>
      <c r="Q62" s="102"/>
      <c r="R62" s="102"/>
      <c r="S62" s="102"/>
      <c r="T62" s="102"/>
      <c r="U62" s="102"/>
      <c r="V62" s="102"/>
      <c r="W62" s="102"/>
      <c r="X62" s="102"/>
    </row>
    <row r="63" spans="2:24">
      <c r="B63" s="861"/>
      <c r="C63" s="862"/>
      <c r="D63" s="865"/>
      <c r="E63" s="862"/>
      <c r="F63" s="862"/>
      <c r="G63" s="870"/>
      <c r="H63" s="869"/>
      <c r="I63" s="863"/>
      <c r="J63" s="862"/>
      <c r="K63" s="862"/>
      <c r="L63" s="862"/>
      <c r="M63" s="862"/>
    </row>
    <row r="64" spans="2:24">
      <c r="B64" s="861"/>
      <c r="C64" s="862"/>
      <c r="D64" s="124" t="s">
        <v>391</v>
      </c>
      <c r="E64" s="862"/>
      <c r="F64" s="862"/>
      <c r="G64" s="869"/>
      <c r="H64" s="869"/>
      <c r="I64" s="863"/>
      <c r="J64" s="862"/>
      <c r="K64" s="862"/>
      <c r="L64" s="862"/>
      <c r="M64" s="862"/>
    </row>
    <row r="65" spans="2:13">
      <c r="B65" s="861"/>
      <c r="C65" s="862"/>
      <c r="D65" s="92" t="s">
        <v>388</v>
      </c>
      <c r="E65" s="862"/>
      <c r="F65" s="862"/>
      <c r="G65" s="869" t="s">
        <v>102</v>
      </c>
      <c r="H65" s="869"/>
      <c r="I65" s="863"/>
      <c r="J65" s="862"/>
      <c r="K65" s="862"/>
      <c r="L65" s="862"/>
      <c r="M65" s="862"/>
    </row>
    <row r="66" spans="2:13">
      <c r="B66" s="861"/>
      <c r="C66" s="862"/>
      <c r="D66" s="92" t="s">
        <v>389</v>
      </c>
      <c r="E66" s="862"/>
      <c r="F66" s="862"/>
      <c r="G66" s="869" t="s">
        <v>61</v>
      </c>
      <c r="H66" s="869"/>
      <c r="I66" s="863"/>
      <c r="J66" s="862"/>
      <c r="K66" s="862"/>
      <c r="L66" s="862"/>
      <c r="M66" s="862"/>
    </row>
    <row r="67" spans="2:13" ht="15" thickBot="1">
      <c r="B67" s="866"/>
      <c r="C67" s="867"/>
      <c r="D67" s="867"/>
      <c r="E67" s="867"/>
      <c r="F67" s="867"/>
      <c r="G67" s="867"/>
      <c r="H67" s="867"/>
      <c r="I67" s="868"/>
      <c r="J67" s="862"/>
      <c r="K67" s="862"/>
      <c r="L67" s="862"/>
      <c r="M67" s="862"/>
    </row>
    <row r="68" spans="2:13">
      <c r="D68" s="96"/>
      <c r="E68" s="60"/>
      <c r="G68" s="60"/>
      <c r="H68" s="96"/>
      <c r="I68" s="96"/>
      <c r="J68" s="862"/>
      <c r="K68" s="862"/>
      <c r="L68" s="862"/>
      <c r="M68" s="862"/>
    </row>
  </sheetData>
  <phoneticPr fontId="15"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B2:BQ84"/>
  <sheetViews>
    <sheetView workbookViewId="0">
      <selection activeCell="K7" sqref="K7"/>
    </sheetView>
  </sheetViews>
  <sheetFormatPr baseColWidth="10" defaultColWidth="8.83203125" defaultRowHeight="14" x14ac:dyDescent="0"/>
  <cols>
    <col min="1" max="5" width="8.83203125" style="46"/>
    <col min="6" max="6" width="10" style="46" customWidth="1"/>
    <col min="7" max="16384" width="8.83203125" style="46"/>
  </cols>
  <sheetData>
    <row r="2" spans="2:69">
      <c r="B2" s="54" t="s">
        <v>203</v>
      </c>
      <c r="E2" s="46" t="s">
        <v>266</v>
      </c>
    </row>
    <row r="3" spans="2:69" ht="15" thickBot="1"/>
    <row r="4" spans="2:69" ht="8" customHeight="1">
      <c r="B4" s="1"/>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row>
    <row r="5" spans="2:69">
      <c r="B5" s="28"/>
      <c r="C5" s="21" t="s">
        <v>345</v>
      </c>
      <c r="D5" s="5"/>
      <c r="E5" s="5"/>
      <c r="F5" s="5"/>
      <c r="G5" s="22"/>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row>
    <row r="6" spans="2:69">
      <c r="B6" s="28"/>
      <c r="C6" s="31"/>
      <c r="D6" s="16"/>
      <c r="E6" s="16"/>
      <c r="F6" s="16"/>
      <c r="G6" s="23"/>
      <c r="H6" s="32">
        <v>1950</v>
      </c>
      <c r="I6" s="32">
        <v>1951</v>
      </c>
      <c r="J6" s="32">
        <v>1952</v>
      </c>
      <c r="K6" s="32">
        <v>1953</v>
      </c>
      <c r="L6" s="32">
        <v>1954</v>
      </c>
      <c r="M6" s="32">
        <v>1955</v>
      </c>
      <c r="N6" s="32">
        <v>1956</v>
      </c>
      <c r="O6" s="32">
        <v>1957</v>
      </c>
      <c r="P6" s="32">
        <v>1958</v>
      </c>
      <c r="Q6" s="32">
        <v>1959</v>
      </c>
      <c r="R6" s="32">
        <v>1960</v>
      </c>
      <c r="S6" s="32">
        <v>1961</v>
      </c>
      <c r="T6" s="32">
        <v>1962</v>
      </c>
      <c r="U6" s="32">
        <v>1963</v>
      </c>
      <c r="V6" s="32">
        <v>1964</v>
      </c>
      <c r="W6" s="32">
        <v>1965</v>
      </c>
      <c r="X6" s="32">
        <v>1966</v>
      </c>
      <c r="Y6" s="32">
        <v>1967</v>
      </c>
      <c r="Z6" s="32">
        <v>1968</v>
      </c>
      <c r="AA6" s="32">
        <v>1969</v>
      </c>
      <c r="AB6" s="32">
        <v>1970</v>
      </c>
      <c r="AC6" s="32">
        <v>1971</v>
      </c>
      <c r="AD6" s="32">
        <v>1972</v>
      </c>
      <c r="AE6" s="32">
        <v>1973</v>
      </c>
      <c r="AF6" s="32">
        <v>1974</v>
      </c>
      <c r="AG6" s="32">
        <v>1975</v>
      </c>
      <c r="AH6" s="32">
        <v>1976</v>
      </c>
      <c r="AI6" s="32">
        <v>1977</v>
      </c>
      <c r="AJ6" s="32">
        <v>1978</v>
      </c>
      <c r="AK6" s="32">
        <v>1979</v>
      </c>
      <c r="AL6" s="32">
        <v>1980</v>
      </c>
      <c r="AM6" s="32">
        <v>1981</v>
      </c>
      <c r="AN6" s="32">
        <v>1982</v>
      </c>
      <c r="AO6" s="32">
        <v>1983</v>
      </c>
      <c r="AP6" s="32">
        <v>1984</v>
      </c>
      <c r="AQ6" s="32">
        <v>1985</v>
      </c>
      <c r="AR6" s="32">
        <v>1986</v>
      </c>
      <c r="AS6" s="32">
        <v>1987</v>
      </c>
      <c r="AT6" s="32">
        <v>1988</v>
      </c>
      <c r="AU6" s="32">
        <v>1989</v>
      </c>
      <c r="AV6" s="32">
        <v>1990</v>
      </c>
      <c r="AW6" s="32">
        <v>1991</v>
      </c>
      <c r="AX6" s="32">
        <v>1992</v>
      </c>
      <c r="AY6" s="32">
        <v>1993</v>
      </c>
      <c r="AZ6" s="32">
        <v>1994</v>
      </c>
      <c r="BA6" s="32">
        <v>1995</v>
      </c>
      <c r="BB6" s="32">
        <v>1996</v>
      </c>
      <c r="BC6" s="32">
        <v>1997</v>
      </c>
      <c r="BD6" s="32">
        <v>1998</v>
      </c>
      <c r="BE6" s="32">
        <v>1999</v>
      </c>
      <c r="BF6" s="32">
        <v>2000</v>
      </c>
      <c r="BG6" s="32">
        <v>2001</v>
      </c>
      <c r="BH6" s="32">
        <v>2002</v>
      </c>
      <c r="BI6" s="32">
        <v>2003</v>
      </c>
      <c r="BJ6" s="32">
        <v>2004</v>
      </c>
      <c r="BK6" s="32">
        <v>2005</v>
      </c>
      <c r="BL6" s="32">
        <v>2006</v>
      </c>
      <c r="BM6" s="32">
        <v>2007</v>
      </c>
      <c r="BN6" s="32">
        <v>2008</v>
      </c>
      <c r="BO6" s="32">
        <v>2009</v>
      </c>
      <c r="BP6" s="33">
        <v>2010</v>
      </c>
      <c r="BQ6" s="5"/>
    </row>
    <row r="7" spans="2:69">
      <c r="B7" s="28"/>
      <c r="C7" s="24" t="s">
        <v>343</v>
      </c>
      <c r="D7" s="5"/>
      <c r="E7" s="5"/>
      <c r="F7" s="5" t="s">
        <v>348</v>
      </c>
      <c r="G7" s="25"/>
      <c r="H7" s="844">
        <v>0</v>
      </c>
      <c r="I7" s="844">
        <v>0</v>
      </c>
      <c r="J7" s="844">
        <v>0</v>
      </c>
      <c r="K7" s="844">
        <v>0</v>
      </c>
      <c r="L7" s="844">
        <v>0</v>
      </c>
      <c r="M7" s="844">
        <v>0</v>
      </c>
      <c r="N7" s="844">
        <v>0</v>
      </c>
      <c r="O7" s="844">
        <v>0</v>
      </c>
      <c r="P7" s="844">
        <v>0</v>
      </c>
      <c r="Q7" s="844">
        <v>0</v>
      </c>
      <c r="R7" s="844">
        <v>0</v>
      </c>
      <c r="S7" s="844">
        <v>0</v>
      </c>
      <c r="T7" s="844">
        <v>0</v>
      </c>
      <c r="U7" s="844">
        <v>0</v>
      </c>
      <c r="V7" s="844">
        <v>0</v>
      </c>
      <c r="W7" s="844">
        <v>0</v>
      </c>
      <c r="X7" s="844">
        <v>0</v>
      </c>
      <c r="Y7" s="844">
        <v>0</v>
      </c>
      <c r="Z7" s="844">
        <v>0</v>
      </c>
      <c r="AA7" s="844">
        <v>0</v>
      </c>
      <c r="AB7" s="844">
        <v>0</v>
      </c>
      <c r="AC7" s="844">
        <v>0</v>
      </c>
      <c r="AD7" s="844">
        <v>0</v>
      </c>
      <c r="AE7" s="844">
        <v>0</v>
      </c>
      <c r="AF7" s="844">
        <v>0</v>
      </c>
      <c r="AG7" s="844">
        <v>0</v>
      </c>
      <c r="AH7" s="844">
        <v>0</v>
      </c>
      <c r="AI7" s="844">
        <v>0</v>
      </c>
      <c r="AJ7" s="844">
        <v>0</v>
      </c>
      <c r="AK7" s="844">
        <v>0</v>
      </c>
      <c r="AL7" s="844">
        <v>0</v>
      </c>
      <c r="AM7" s="844">
        <v>0</v>
      </c>
      <c r="AN7" s="844">
        <v>0</v>
      </c>
      <c r="AO7" s="844">
        <v>0</v>
      </c>
      <c r="AP7" s="844">
        <v>0</v>
      </c>
      <c r="AQ7" s="844">
        <v>0</v>
      </c>
      <c r="AR7" s="844">
        <v>0</v>
      </c>
      <c r="AS7" s="844">
        <v>0</v>
      </c>
      <c r="AT7" s="844">
        <v>0</v>
      </c>
      <c r="AU7" s="844">
        <v>0</v>
      </c>
      <c r="AV7" s="844">
        <v>0</v>
      </c>
      <c r="AW7" s="844">
        <v>0</v>
      </c>
      <c r="AX7" s="844">
        <v>0</v>
      </c>
      <c r="AY7" s="844">
        <v>0</v>
      </c>
      <c r="AZ7" s="844">
        <v>0</v>
      </c>
      <c r="BA7" s="844">
        <v>0</v>
      </c>
      <c r="BB7" s="844">
        <v>0</v>
      </c>
      <c r="BC7" s="844">
        <v>0</v>
      </c>
      <c r="BD7" s="844">
        <v>0</v>
      </c>
      <c r="BE7" s="844">
        <v>0</v>
      </c>
      <c r="BF7" s="844">
        <v>0</v>
      </c>
      <c r="BG7" s="844">
        <v>0</v>
      </c>
      <c r="BH7" s="844">
        <v>0</v>
      </c>
      <c r="BI7" s="844">
        <v>0</v>
      </c>
      <c r="BJ7" s="844">
        <v>0</v>
      </c>
      <c r="BK7" s="844">
        <v>0</v>
      </c>
      <c r="BL7" s="844">
        <v>0</v>
      </c>
      <c r="BM7" s="844">
        <v>0</v>
      </c>
      <c r="BN7" s="844">
        <v>0</v>
      </c>
      <c r="BO7" s="844">
        <v>0</v>
      </c>
      <c r="BP7" s="844">
        <v>0</v>
      </c>
      <c r="BQ7" s="5"/>
    </row>
    <row r="8" spans="2:69">
      <c r="B8" s="28"/>
      <c r="C8" s="24" t="s">
        <v>341</v>
      </c>
      <c r="D8" s="5"/>
      <c r="E8" s="5"/>
      <c r="F8" s="5" t="s">
        <v>348</v>
      </c>
      <c r="G8" s="25"/>
      <c r="H8" s="844">
        <v>0</v>
      </c>
      <c r="I8" s="844">
        <v>0</v>
      </c>
      <c r="J8" s="844">
        <v>0</v>
      </c>
      <c r="K8" s="844">
        <v>0</v>
      </c>
      <c r="L8" s="844">
        <v>0</v>
      </c>
      <c r="M8" s="844">
        <v>0</v>
      </c>
      <c r="N8" s="844">
        <v>0</v>
      </c>
      <c r="O8" s="844">
        <v>0</v>
      </c>
      <c r="P8" s="844">
        <v>0</v>
      </c>
      <c r="Q8" s="844">
        <v>0</v>
      </c>
      <c r="R8" s="844">
        <v>0</v>
      </c>
      <c r="S8" s="844">
        <v>0</v>
      </c>
      <c r="T8" s="844">
        <v>0</v>
      </c>
      <c r="U8" s="844">
        <v>0</v>
      </c>
      <c r="V8" s="844">
        <v>0</v>
      </c>
      <c r="W8" s="844">
        <v>0</v>
      </c>
      <c r="X8" s="844">
        <v>0</v>
      </c>
      <c r="Y8" s="844">
        <v>0</v>
      </c>
      <c r="Z8" s="844">
        <v>0</v>
      </c>
      <c r="AA8" s="844">
        <v>0</v>
      </c>
      <c r="AB8" s="844">
        <v>0</v>
      </c>
      <c r="AC8" s="844">
        <v>0</v>
      </c>
      <c r="AD8" s="844">
        <v>0</v>
      </c>
      <c r="AE8" s="844">
        <v>0</v>
      </c>
      <c r="AF8" s="844">
        <v>0</v>
      </c>
      <c r="AG8" s="844">
        <v>0</v>
      </c>
      <c r="AH8" s="844">
        <v>0</v>
      </c>
      <c r="AI8" s="844">
        <v>0</v>
      </c>
      <c r="AJ8" s="844">
        <v>0</v>
      </c>
      <c r="AK8" s="844">
        <v>0</v>
      </c>
      <c r="AL8" s="844">
        <v>0</v>
      </c>
      <c r="AM8" s="844">
        <v>0</v>
      </c>
      <c r="AN8" s="844">
        <v>0</v>
      </c>
      <c r="AO8" s="844">
        <v>0</v>
      </c>
      <c r="AP8" s="844">
        <v>0</v>
      </c>
      <c r="AQ8" s="844">
        <v>0</v>
      </c>
      <c r="AR8" s="844">
        <v>0</v>
      </c>
      <c r="AS8" s="844">
        <v>0</v>
      </c>
      <c r="AT8" s="844">
        <v>0</v>
      </c>
      <c r="AU8" s="844">
        <v>0</v>
      </c>
      <c r="AV8" s="844">
        <v>0</v>
      </c>
      <c r="AW8" s="844">
        <v>0</v>
      </c>
      <c r="AX8" s="844">
        <v>0</v>
      </c>
      <c r="AY8" s="844">
        <v>0</v>
      </c>
      <c r="AZ8" s="844">
        <v>0</v>
      </c>
      <c r="BA8" s="844">
        <v>0</v>
      </c>
      <c r="BB8" s="844">
        <v>0</v>
      </c>
      <c r="BC8" s="844">
        <v>0</v>
      </c>
      <c r="BD8" s="844">
        <v>0</v>
      </c>
      <c r="BE8" s="844">
        <v>0</v>
      </c>
      <c r="BF8" s="844">
        <v>0</v>
      </c>
      <c r="BG8" s="844">
        <v>0</v>
      </c>
      <c r="BH8" s="844">
        <v>0</v>
      </c>
      <c r="BI8" s="844">
        <v>0</v>
      </c>
      <c r="BJ8" s="844">
        <v>0</v>
      </c>
      <c r="BK8" s="844">
        <v>0</v>
      </c>
      <c r="BL8" s="844">
        <v>0</v>
      </c>
      <c r="BM8" s="844">
        <v>0</v>
      </c>
      <c r="BN8" s="844">
        <v>0</v>
      </c>
      <c r="BO8" s="844">
        <v>0</v>
      </c>
      <c r="BP8" s="844">
        <v>0</v>
      </c>
      <c r="BQ8" s="5"/>
    </row>
    <row r="9" spans="2:69">
      <c r="B9" s="28"/>
      <c r="C9" s="24" t="s">
        <v>340</v>
      </c>
      <c r="D9" s="5"/>
      <c r="E9" s="5"/>
      <c r="F9" s="5" t="s">
        <v>348</v>
      </c>
      <c r="G9" s="25"/>
      <c r="H9" s="844">
        <v>0</v>
      </c>
      <c r="I9" s="844">
        <v>0</v>
      </c>
      <c r="J9" s="844">
        <v>0</v>
      </c>
      <c r="K9" s="844">
        <v>0</v>
      </c>
      <c r="L9" s="844">
        <v>0</v>
      </c>
      <c r="M9" s="844">
        <v>0</v>
      </c>
      <c r="N9" s="844">
        <v>0</v>
      </c>
      <c r="O9" s="844">
        <v>0</v>
      </c>
      <c r="P9" s="844">
        <v>0</v>
      </c>
      <c r="Q9" s="844">
        <v>0</v>
      </c>
      <c r="R9" s="844">
        <v>0</v>
      </c>
      <c r="S9" s="844">
        <v>0</v>
      </c>
      <c r="T9" s="844">
        <v>0</v>
      </c>
      <c r="U9" s="844">
        <v>0</v>
      </c>
      <c r="V9" s="844">
        <v>0</v>
      </c>
      <c r="W9" s="844">
        <v>0</v>
      </c>
      <c r="X9" s="844">
        <v>0</v>
      </c>
      <c r="Y9" s="844">
        <v>0</v>
      </c>
      <c r="Z9" s="844">
        <v>0</v>
      </c>
      <c r="AA9" s="844">
        <v>0</v>
      </c>
      <c r="AB9" s="844">
        <v>0</v>
      </c>
      <c r="AC9" s="844">
        <v>0</v>
      </c>
      <c r="AD9" s="844">
        <v>0</v>
      </c>
      <c r="AE9" s="844">
        <v>0</v>
      </c>
      <c r="AF9" s="844">
        <v>0</v>
      </c>
      <c r="AG9" s="844">
        <v>0</v>
      </c>
      <c r="AH9" s="844">
        <v>0</v>
      </c>
      <c r="AI9" s="844">
        <v>0</v>
      </c>
      <c r="AJ9" s="844">
        <v>0</v>
      </c>
      <c r="AK9" s="844">
        <v>0</v>
      </c>
      <c r="AL9" s="844">
        <v>0</v>
      </c>
      <c r="AM9" s="844">
        <v>0</v>
      </c>
      <c r="AN9" s="844">
        <v>0</v>
      </c>
      <c r="AO9" s="844">
        <v>0</v>
      </c>
      <c r="AP9" s="844">
        <v>0</v>
      </c>
      <c r="AQ9" s="844">
        <v>0</v>
      </c>
      <c r="AR9" s="844">
        <v>0</v>
      </c>
      <c r="AS9" s="844">
        <v>0</v>
      </c>
      <c r="AT9" s="844">
        <v>0</v>
      </c>
      <c r="AU9" s="844">
        <v>0</v>
      </c>
      <c r="AV9" s="844">
        <v>0</v>
      </c>
      <c r="AW9" s="844">
        <v>0</v>
      </c>
      <c r="AX9" s="844">
        <v>0</v>
      </c>
      <c r="AY9" s="844">
        <v>0</v>
      </c>
      <c r="AZ9" s="844">
        <v>0</v>
      </c>
      <c r="BA9" s="844">
        <v>0</v>
      </c>
      <c r="BB9" s="844">
        <v>0</v>
      </c>
      <c r="BC9" s="844">
        <v>0</v>
      </c>
      <c r="BD9" s="844">
        <v>0</v>
      </c>
      <c r="BE9" s="844">
        <v>0</v>
      </c>
      <c r="BF9" s="844">
        <v>0</v>
      </c>
      <c r="BG9" s="844">
        <v>0</v>
      </c>
      <c r="BH9" s="844">
        <v>0</v>
      </c>
      <c r="BI9" s="844">
        <v>0</v>
      </c>
      <c r="BJ9" s="844">
        <v>0</v>
      </c>
      <c r="BK9" s="844">
        <v>0</v>
      </c>
      <c r="BL9" s="844">
        <v>0</v>
      </c>
      <c r="BM9" s="844">
        <v>0</v>
      </c>
      <c r="BN9" s="844">
        <v>0</v>
      </c>
      <c r="BO9" s="844">
        <v>0</v>
      </c>
      <c r="BP9" s="844">
        <v>0</v>
      </c>
      <c r="BQ9" s="5"/>
    </row>
    <row r="10" spans="2:69">
      <c r="B10" s="28"/>
      <c r="C10" s="24" t="s">
        <v>342</v>
      </c>
      <c r="D10" s="5"/>
      <c r="E10" s="5"/>
      <c r="F10" s="5" t="s">
        <v>348</v>
      </c>
      <c r="G10" s="25"/>
      <c r="H10" s="844"/>
      <c r="I10" s="844"/>
      <c r="J10" s="844"/>
      <c r="K10" s="844"/>
      <c r="L10" s="844"/>
      <c r="M10" s="844"/>
      <c r="N10" s="844"/>
      <c r="O10" s="844"/>
      <c r="P10" s="844"/>
      <c r="Q10" s="844"/>
      <c r="R10" s="844"/>
      <c r="S10" s="844"/>
      <c r="T10" s="844"/>
      <c r="U10" s="844"/>
      <c r="V10" s="844"/>
      <c r="W10" s="844"/>
      <c r="X10" s="844"/>
      <c r="Y10" s="844"/>
      <c r="Z10" s="844"/>
      <c r="AA10" s="844"/>
      <c r="AB10" s="844"/>
      <c r="AC10" s="844"/>
      <c r="AD10" s="844"/>
      <c r="AE10" s="844"/>
      <c r="AF10" s="844"/>
      <c r="AG10" s="844"/>
      <c r="AH10" s="844"/>
      <c r="AI10" s="844"/>
      <c r="AJ10" s="844"/>
      <c r="AK10" s="844"/>
      <c r="AL10" s="844"/>
      <c r="AM10" s="844"/>
      <c r="AN10" s="844"/>
      <c r="AO10" s="844"/>
      <c r="AP10" s="844"/>
      <c r="AQ10" s="844"/>
      <c r="AR10" s="844"/>
      <c r="AS10" s="844"/>
      <c r="AT10" s="844"/>
      <c r="AU10" s="844"/>
      <c r="AV10" s="844"/>
      <c r="AW10" s="844"/>
      <c r="AX10" s="844"/>
      <c r="AY10" s="844"/>
      <c r="AZ10" s="844"/>
      <c r="BA10" s="844"/>
      <c r="BB10" s="844"/>
      <c r="BC10" s="844"/>
      <c r="BD10" s="844"/>
      <c r="BE10" s="844"/>
      <c r="BF10" s="844"/>
      <c r="BG10" s="844"/>
      <c r="BH10" s="844"/>
      <c r="BI10" s="844"/>
      <c r="BJ10" s="844"/>
      <c r="BK10" s="844"/>
      <c r="BL10" s="844"/>
      <c r="BM10" s="844"/>
      <c r="BN10" s="844"/>
      <c r="BO10" s="844"/>
      <c r="BP10" s="844"/>
      <c r="BQ10" s="5"/>
    </row>
    <row r="11" spans="2:69">
      <c r="B11" s="28"/>
      <c r="C11" s="24" t="s">
        <v>110</v>
      </c>
      <c r="D11" s="5"/>
      <c r="E11" s="5"/>
      <c r="F11" s="5" t="s">
        <v>348</v>
      </c>
      <c r="G11" s="25"/>
      <c r="H11" s="844"/>
      <c r="I11" s="844"/>
      <c r="J11" s="844"/>
      <c r="K11" s="844"/>
      <c r="L11" s="844"/>
      <c r="M11" s="844"/>
      <c r="N11" s="844"/>
      <c r="O11" s="844"/>
      <c r="P11" s="844"/>
      <c r="Q11" s="844"/>
      <c r="R11" s="844"/>
      <c r="S11" s="844"/>
      <c r="T11" s="844"/>
      <c r="U11" s="844"/>
      <c r="V11" s="844"/>
      <c r="W11" s="844"/>
      <c r="X11" s="844"/>
      <c r="Y11" s="844"/>
      <c r="Z11" s="844"/>
      <c r="AA11" s="844"/>
      <c r="AB11" s="844"/>
      <c r="AC11" s="844"/>
      <c r="AD11" s="844"/>
      <c r="AE11" s="844"/>
      <c r="AF11" s="844"/>
      <c r="AG11" s="844"/>
      <c r="AH11" s="844"/>
      <c r="AI11" s="844"/>
      <c r="AJ11" s="844"/>
      <c r="AK11" s="844"/>
      <c r="AL11" s="844"/>
      <c r="AM11" s="844"/>
      <c r="AN11" s="844"/>
      <c r="AO11" s="844"/>
      <c r="AP11" s="844"/>
      <c r="AQ11" s="844"/>
      <c r="AR11" s="844"/>
      <c r="AS11" s="844"/>
      <c r="AT11" s="844"/>
      <c r="AU11" s="844"/>
      <c r="AV11" s="844"/>
      <c r="AW11" s="844"/>
      <c r="AX11" s="844"/>
      <c r="AY11" s="844"/>
      <c r="AZ11" s="844"/>
      <c r="BA11" s="844"/>
      <c r="BB11" s="844"/>
      <c r="BC11" s="844"/>
      <c r="BD11" s="844"/>
      <c r="BE11" s="844"/>
      <c r="BF11" s="844"/>
      <c r="BG11" s="844"/>
      <c r="BH11" s="844"/>
      <c r="BI11" s="844"/>
      <c r="BJ11" s="844"/>
      <c r="BK11" s="844"/>
      <c r="BL11" s="844"/>
      <c r="BM11" s="844"/>
      <c r="BN11" s="844"/>
      <c r="BO11" s="844"/>
      <c r="BP11" s="844"/>
      <c r="BQ11" s="5"/>
    </row>
    <row r="12" spans="2:69">
      <c r="B12" s="28"/>
      <c r="C12" s="24" t="s">
        <v>115</v>
      </c>
      <c r="D12" s="5"/>
      <c r="E12" s="5"/>
      <c r="F12" s="5" t="s">
        <v>348</v>
      </c>
      <c r="G12" s="25"/>
      <c r="H12" s="844"/>
      <c r="I12" s="844"/>
      <c r="J12" s="844"/>
      <c r="K12" s="844"/>
      <c r="L12" s="844"/>
      <c r="M12" s="844"/>
      <c r="N12" s="844"/>
      <c r="O12" s="844"/>
      <c r="P12" s="844"/>
      <c r="Q12" s="844"/>
      <c r="R12" s="844"/>
      <c r="S12" s="844"/>
      <c r="T12" s="844"/>
      <c r="U12" s="844"/>
      <c r="V12" s="844"/>
      <c r="W12" s="844"/>
      <c r="X12" s="844"/>
      <c r="Y12" s="844"/>
      <c r="Z12" s="844"/>
      <c r="AA12" s="844"/>
      <c r="AB12" s="844"/>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c r="BC12" s="844"/>
      <c r="BD12" s="844"/>
      <c r="BE12" s="844"/>
      <c r="BF12" s="844"/>
      <c r="BG12" s="844"/>
      <c r="BH12" s="844"/>
      <c r="BI12" s="844"/>
      <c r="BJ12" s="844"/>
      <c r="BK12" s="844"/>
      <c r="BL12" s="844"/>
      <c r="BM12" s="844"/>
      <c r="BN12" s="844"/>
      <c r="BO12" s="844"/>
      <c r="BP12" s="844"/>
      <c r="BQ12" s="5"/>
    </row>
    <row r="13" spans="2:69">
      <c r="B13" s="28"/>
      <c r="C13" s="24" t="s">
        <v>346</v>
      </c>
      <c r="D13" s="5"/>
      <c r="E13" s="5"/>
      <c r="F13" s="5" t="s">
        <v>348</v>
      </c>
      <c r="G13" s="25"/>
      <c r="H13" s="844"/>
      <c r="I13" s="844"/>
      <c r="J13" s="844"/>
      <c r="K13" s="844"/>
      <c r="L13" s="844"/>
      <c r="M13" s="844"/>
      <c r="N13" s="844"/>
      <c r="O13" s="844"/>
      <c r="P13" s="844"/>
      <c r="Q13" s="844"/>
      <c r="R13" s="844"/>
      <c r="S13" s="844"/>
      <c r="T13" s="844"/>
      <c r="U13" s="844"/>
      <c r="V13" s="844"/>
      <c r="W13" s="844"/>
      <c r="X13" s="844"/>
      <c r="Y13" s="844"/>
      <c r="Z13" s="844"/>
      <c r="AA13" s="844"/>
      <c r="AB13" s="844"/>
      <c r="AC13" s="844"/>
      <c r="AD13" s="844"/>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c r="BC13" s="844"/>
      <c r="BD13" s="844"/>
      <c r="BE13" s="844"/>
      <c r="BF13" s="844"/>
      <c r="BG13" s="844"/>
      <c r="BH13" s="844"/>
      <c r="BI13" s="844"/>
      <c r="BJ13" s="844"/>
      <c r="BK13" s="844"/>
      <c r="BL13" s="844"/>
      <c r="BM13" s="844"/>
      <c r="BN13" s="844"/>
      <c r="BO13" s="844"/>
      <c r="BP13" s="844"/>
      <c r="BQ13" s="5"/>
    </row>
    <row r="14" spans="2:69">
      <c r="B14" s="28"/>
      <c r="C14" s="24" t="s">
        <v>347</v>
      </c>
      <c r="D14" s="5"/>
      <c r="E14" s="5"/>
      <c r="F14" s="5" t="s">
        <v>348</v>
      </c>
      <c r="G14" s="25"/>
      <c r="H14" s="844"/>
      <c r="I14" s="844"/>
      <c r="J14" s="844"/>
      <c r="K14" s="844"/>
      <c r="L14" s="844"/>
      <c r="M14" s="844"/>
      <c r="N14" s="844"/>
      <c r="O14" s="844"/>
      <c r="P14" s="844"/>
      <c r="Q14" s="844"/>
      <c r="R14" s="844"/>
      <c r="S14" s="844"/>
      <c r="T14" s="844"/>
      <c r="U14" s="844"/>
      <c r="V14" s="844"/>
      <c r="W14" s="844"/>
      <c r="X14" s="844"/>
      <c r="Y14" s="844"/>
      <c r="Z14" s="844"/>
      <c r="AA14" s="844"/>
      <c r="AB14" s="844"/>
      <c r="AC14" s="844"/>
      <c r="AD14" s="844"/>
      <c r="AE14" s="844"/>
      <c r="AF14" s="844"/>
      <c r="AG14" s="844"/>
      <c r="AH14" s="844"/>
      <c r="AI14" s="844"/>
      <c r="AJ14" s="844"/>
      <c r="AK14" s="844"/>
      <c r="AL14" s="844"/>
      <c r="AM14" s="844"/>
      <c r="AN14" s="844"/>
      <c r="AO14" s="844"/>
      <c r="AP14" s="844"/>
      <c r="AQ14" s="844"/>
      <c r="AR14" s="844"/>
      <c r="AS14" s="844"/>
      <c r="AT14" s="844"/>
      <c r="AU14" s="844"/>
      <c r="AV14" s="844"/>
      <c r="AW14" s="844"/>
      <c r="AX14" s="844"/>
      <c r="AY14" s="844"/>
      <c r="AZ14" s="844"/>
      <c r="BA14" s="844"/>
      <c r="BB14" s="844"/>
      <c r="BC14" s="844"/>
      <c r="BD14" s="844"/>
      <c r="BE14" s="844"/>
      <c r="BF14" s="844"/>
      <c r="BG14" s="844"/>
      <c r="BH14" s="844"/>
      <c r="BI14" s="844"/>
      <c r="BJ14" s="844"/>
      <c r="BK14" s="844"/>
      <c r="BL14" s="844"/>
      <c r="BM14" s="844"/>
      <c r="BN14" s="844"/>
      <c r="BO14" s="844"/>
      <c r="BP14" s="844"/>
      <c r="BQ14" s="5"/>
    </row>
    <row r="15" spans="2:69">
      <c r="B15" s="28"/>
      <c r="C15" s="24"/>
      <c r="D15" s="5"/>
      <c r="E15" s="5"/>
      <c r="F15" s="5"/>
      <c r="G15" s="25"/>
      <c r="H15" s="29"/>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5"/>
    </row>
    <row r="16" spans="2:69">
      <c r="B16" s="4"/>
      <c r="C16" s="26"/>
      <c r="D16" s="11"/>
      <c r="E16" s="11"/>
      <c r="F16" s="11"/>
      <c r="G16" s="27"/>
      <c r="H16" s="29"/>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5"/>
    </row>
    <row r="17" spans="2:69" ht="15" thickBot="1">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row>
    <row r="18" spans="2:69" ht="15" thickBot="1"/>
    <row r="19" spans="2:69" ht="8" customHeight="1">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row>
    <row r="20" spans="2:69">
      <c r="B20" s="28"/>
      <c r="C20" s="21" t="s">
        <v>339</v>
      </c>
      <c r="D20" s="5"/>
      <c r="E20" s="5"/>
      <c r="F20" s="5"/>
      <c r="G20" s="22"/>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row>
    <row r="21" spans="2:69">
      <c r="B21" s="28"/>
      <c r="C21" s="31"/>
      <c r="D21" s="16"/>
      <c r="E21" s="16"/>
      <c r="F21" s="16"/>
      <c r="G21" s="23"/>
      <c r="H21" s="32">
        <v>1950</v>
      </c>
      <c r="I21" s="32">
        <v>1951</v>
      </c>
      <c r="J21" s="32">
        <v>1952</v>
      </c>
      <c r="K21" s="32">
        <v>1953</v>
      </c>
      <c r="L21" s="32">
        <v>1954</v>
      </c>
      <c r="M21" s="32">
        <v>1955</v>
      </c>
      <c r="N21" s="32">
        <v>1956</v>
      </c>
      <c r="O21" s="32">
        <v>1957</v>
      </c>
      <c r="P21" s="32">
        <v>1958</v>
      </c>
      <c r="Q21" s="32">
        <v>1959</v>
      </c>
      <c r="R21" s="32">
        <v>1960</v>
      </c>
      <c r="S21" s="32">
        <v>1961</v>
      </c>
      <c r="T21" s="32">
        <v>1962</v>
      </c>
      <c r="U21" s="32">
        <v>1963</v>
      </c>
      <c r="V21" s="32">
        <v>1964</v>
      </c>
      <c r="W21" s="32">
        <v>1965</v>
      </c>
      <c r="X21" s="32">
        <v>1966</v>
      </c>
      <c r="Y21" s="32">
        <v>1967</v>
      </c>
      <c r="Z21" s="32">
        <v>1968</v>
      </c>
      <c r="AA21" s="32">
        <v>1969</v>
      </c>
      <c r="AB21" s="32">
        <v>1970</v>
      </c>
      <c r="AC21" s="32">
        <v>1971</v>
      </c>
      <c r="AD21" s="32">
        <v>1972</v>
      </c>
      <c r="AE21" s="32">
        <v>1973</v>
      </c>
      <c r="AF21" s="32">
        <v>1974</v>
      </c>
      <c r="AG21" s="32">
        <v>1975</v>
      </c>
      <c r="AH21" s="32">
        <v>1976</v>
      </c>
      <c r="AI21" s="32">
        <v>1977</v>
      </c>
      <c r="AJ21" s="32">
        <v>1978</v>
      </c>
      <c r="AK21" s="32">
        <v>1979</v>
      </c>
      <c r="AL21" s="32">
        <v>1980</v>
      </c>
      <c r="AM21" s="32">
        <v>1981</v>
      </c>
      <c r="AN21" s="32">
        <v>1982</v>
      </c>
      <c r="AO21" s="32">
        <v>1983</v>
      </c>
      <c r="AP21" s="32">
        <v>1984</v>
      </c>
      <c r="AQ21" s="32">
        <v>1985</v>
      </c>
      <c r="AR21" s="32">
        <v>1986</v>
      </c>
      <c r="AS21" s="32">
        <v>1987</v>
      </c>
      <c r="AT21" s="32">
        <v>1988</v>
      </c>
      <c r="AU21" s="32">
        <v>1989</v>
      </c>
      <c r="AV21" s="32">
        <v>1990</v>
      </c>
      <c r="AW21" s="32">
        <v>1991</v>
      </c>
      <c r="AX21" s="32">
        <v>1992</v>
      </c>
      <c r="AY21" s="32">
        <v>1993</v>
      </c>
      <c r="AZ21" s="32">
        <v>1994</v>
      </c>
      <c r="BA21" s="32">
        <v>1995</v>
      </c>
      <c r="BB21" s="32">
        <v>1996</v>
      </c>
      <c r="BC21" s="32">
        <v>1997</v>
      </c>
      <c r="BD21" s="32">
        <v>1998</v>
      </c>
      <c r="BE21" s="32">
        <v>1999</v>
      </c>
      <c r="BF21" s="32">
        <v>2000</v>
      </c>
      <c r="BG21" s="32">
        <v>2001</v>
      </c>
      <c r="BH21" s="32">
        <v>2002</v>
      </c>
      <c r="BI21" s="32">
        <v>2003</v>
      </c>
      <c r="BJ21" s="32">
        <v>2004</v>
      </c>
      <c r="BK21" s="32">
        <v>2005</v>
      </c>
      <c r="BL21" s="32">
        <v>2006</v>
      </c>
      <c r="BM21" s="32">
        <v>2007</v>
      </c>
      <c r="BN21" s="32">
        <v>2008</v>
      </c>
      <c r="BO21" s="32">
        <v>2009</v>
      </c>
      <c r="BP21" s="33">
        <v>2010</v>
      </c>
      <c r="BQ21" s="5"/>
    </row>
    <row r="22" spans="2:69">
      <c r="B22" s="28"/>
      <c r="C22" s="24" t="s">
        <v>343</v>
      </c>
      <c r="D22" s="5"/>
      <c r="E22" s="5"/>
      <c r="F22" s="5" t="s">
        <v>344</v>
      </c>
      <c r="G22" s="25"/>
      <c r="H22" s="844">
        <v>0</v>
      </c>
      <c r="I22" s="844">
        <v>0</v>
      </c>
      <c r="J22" s="844">
        <v>0</v>
      </c>
      <c r="K22" s="844">
        <v>0</v>
      </c>
      <c r="L22" s="844">
        <v>0</v>
      </c>
      <c r="M22" s="844">
        <v>0</v>
      </c>
      <c r="N22" s="844">
        <v>0</v>
      </c>
      <c r="O22" s="844">
        <v>0</v>
      </c>
      <c r="P22" s="844">
        <v>0</v>
      </c>
      <c r="Q22" s="844">
        <v>0</v>
      </c>
      <c r="R22" s="844">
        <v>0</v>
      </c>
      <c r="S22" s="844">
        <v>0</v>
      </c>
      <c r="T22" s="844">
        <v>0</v>
      </c>
      <c r="U22" s="844">
        <v>0</v>
      </c>
      <c r="V22" s="844">
        <v>0</v>
      </c>
      <c r="W22" s="844">
        <v>0</v>
      </c>
      <c r="X22" s="844">
        <v>0</v>
      </c>
      <c r="Y22" s="844">
        <v>0</v>
      </c>
      <c r="Z22" s="844">
        <v>0</v>
      </c>
      <c r="AA22" s="844">
        <v>0</v>
      </c>
      <c r="AB22" s="844">
        <v>0</v>
      </c>
      <c r="AC22" s="844">
        <v>0</v>
      </c>
      <c r="AD22" s="844">
        <v>0</v>
      </c>
      <c r="AE22" s="844">
        <v>0</v>
      </c>
      <c r="AF22" s="844">
        <v>0</v>
      </c>
      <c r="AG22" s="844">
        <v>0</v>
      </c>
      <c r="AH22" s="844">
        <v>0</v>
      </c>
      <c r="AI22" s="844">
        <v>0</v>
      </c>
      <c r="AJ22" s="844">
        <v>0</v>
      </c>
      <c r="AK22" s="844">
        <v>0</v>
      </c>
      <c r="AL22" s="844">
        <v>0</v>
      </c>
      <c r="AM22" s="844">
        <v>0</v>
      </c>
      <c r="AN22" s="844">
        <v>0</v>
      </c>
      <c r="AO22" s="844">
        <v>0</v>
      </c>
      <c r="AP22" s="844">
        <v>0</v>
      </c>
      <c r="AQ22" s="844">
        <v>0</v>
      </c>
      <c r="AR22" s="844">
        <v>0</v>
      </c>
      <c r="AS22" s="844">
        <v>0</v>
      </c>
      <c r="AT22" s="844">
        <v>0</v>
      </c>
      <c r="AU22" s="844">
        <v>0</v>
      </c>
      <c r="AV22" s="844">
        <v>0</v>
      </c>
      <c r="AW22" s="844">
        <v>0</v>
      </c>
      <c r="AX22" s="844">
        <v>0</v>
      </c>
      <c r="AY22" s="844">
        <v>0</v>
      </c>
      <c r="AZ22" s="844">
        <v>0</v>
      </c>
      <c r="BA22" s="844">
        <v>0</v>
      </c>
      <c r="BB22" s="844">
        <v>0</v>
      </c>
      <c r="BC22" s="844">
        <v>0</v>
      </c>
      <c r="BD22" s="844">
        <v>0</v>
      </c>
      <c r="BE22" s="844">
        <v>0</v>
      </c>
      <c r="BF22" s="844">
        <v>0</v>
      </c>
      <c r="BG22" s="844">
        <v>0</v>
      </c>
      <c r="BH22" s="844">
        <v>0</v>
      </c>
      <c r="BI22" s="844">
        <v>0</v>
      </c>
      <c r="BJ22" s="844">
        <v>0</v>
      </c>
      <c r="BK22" s="844">
        <v>0</v>
      </c>
      <c r="BL22" s="844">
        <v>0</v>
      </c>
      <c r="BM22" s="844">
        <v>0</v>
      </c>
      <c r="BN22" s="844">
        <v>0</v>
      </c>
      <c r="BO22" s="844">
        <v>0</v>
      </c>
      <c r="BP22" s="844">
        <v>0</v>
      </c>
      <c r="BQ22" s="5"/>
    </row>
    <row r="23" spans="2:69">
      <c r="B23" s="28"/>
      <c r="C23" s="24" t="s">
        <v>341</v>
      </c>
      <c r="D23" s="5"/>
      <c r="E23" s="5"/>
      <c r="F23" s="5" t="s">
        <v>344</v>
      </c>
      <c r="G23" s="25"/>
      <c r="H23" s="844">
        <v>0</v>
      </c>
      <c r="I23" s="844">
        <v>0</v>
      </c>
      <c r="J23" s="844">
        <v>0</v>
      </c>
      <c r="K23" s="844">
        <v>0</v>
      </c>
      <c r="L23" s="844">
        <v>0</v>
      </c>
      <c r="M23" s="844">
        <v>0</v>
      </c>
      <c r="N23" s="844">
        <v>0</v>
      </c>
      <c r="O23" s="844">
        <v>0</v>
      </c>
      <c r="P23" s="844">
        <v>0</v>
      </c>
      <c r="Q23" s="844">
        <v>0</v>
      </c>
      <c r="R23" s="844">
        <v>0</v>
      </c>
      <c r="S23" s="844">
        <v>0</v>
      </c>
      <c r="T23" s="844">
        <v>0</v>
      </c>
      <c r="U23" s="844">
        <v>0</v>
      </c>
      <c r="V23" s="844">
        <v>0</v>
      </c>
      <c r="W23" s="844">
        <v>0</v>
      </c>
      <c r="X23" s="844">
        <v>0</v>
      </c>
      <c r="Y23" s="844">
        <v>0</v>
      </c>
      <c r="Z23" s="844">
        <v>0</v>
      </c>
      <c r="AA23" s="844">
        <v>0</v>
      </c>
      <c r="AB23" s="844">
        <v>0</v>
      </c>
      <c r="AC23" s="844">
        <v>0</v>
      </c>
      <c r="AD23" s="844">
        <v>0</v>
      </c>
      <c r="AE23" s="844">
        <v>0</v>
      </c>
      <c r="AF23" s="844">
        <v>0</v>
      </c>
      <c r="AG23" s="844">
        <v>0</v>
      </c>
      <c r="AH23" s="844">
        <v>0</v>
      </c>
      <c r="AI23" s="844">
        <v>0</v>
      </c>
      <c r="AJ23" s="844">
        <v>0</v>
      </c>
      <c r="AK23" s="844">
        <v>0</v>
      </c>
      <c r="AL23" s="844">
        <v>0</v>
      </c>
      <c r="AM23" s="844">
        <v>0</v>
      </c>
      <c r="AN23" s="844">
        <v>0</v>
      </c>
      <c r="AO23" s="844">
        <v>0</v>
      </c>
      <c r="AP23" s="844">
        <v>0</v>
      </c>
      <c r="AQ23" s="844">
        <v>0</v>
      </c>
      <c r="AR23" s="844">
        <v>0</v>
      </c>
      <c r="AS23" s="844">
        <v>0</v>
      </c>
      <c r="AT23" s="844">
        <v>0</v>
      </c>
      <c r="AU23" s="844">
        <v>0</v>
      </c>
      <c r="AV23" s="844">
        <v>0</v>
      </c>
      <c r="AW23" s="844">
        <v>0</v>
      </c>
      <c r="AX23" s="844">
        <v>0</v>
      </c>
      <c r="AY23" s="844">
        <v>0</v>
      </c>
      <c r="AZ23" s="844">
        <v>0</v>
      </c>
      <c r="BA23" s="844">
        <v>0</v>
      </c>
      <c r="BB23" s="844">
        <v>0</v>
      </c>
      <c r="BC23" s="844">
        <v>0</v>
      </c>
      <c r="BD23" s="844">
        <v>0</v>
      </c>
      <c r="BE23" s="844">
        <v>0</v>
      </c>
      <c r="BF23" s="844">
        <v>0</v>
      </c>
      <c r="BG23" s="844">
        <v>0</v>
      </c>
      <c r="BH23" s="844">
        <v>0</v>
      </c>
      <c r="BI23" s="844">
        <v>0</v>
      </c>
      <c r="BJ23" s="844">
        <v>0</v>
      </c>
      <c r="BK23" s="844">
        <v>0</v>
      </c>
      <c r="BL23" s="844">
        <v>0</v>
      </c>
      <c r="BM23" s="844">
        <v>0</v>
      </c>
      <c r="BN23" s="844">
        <v>0</v>
      </c>
      <c r="BO23" s="844">
        <v>0</v>
      </c>
      <c r="BP23" s="844">
        <v>0</v>
      </c>
      <c r="BQ23" s="5"/>
    </row>
    <row r="24" spans="2:69">
      <c r="B24" s="28"/>
      <c r="C24" s="24" t="s">
        <v>340</v>
      </c>
      <c r="D24" s="5"/>
      <c r="E24" s="5"/>
      <c r="F24" s="5" t="s">
        <v>344</v>
      </c>
      <c r="G24" s="25"/>
      <c r="H24" s="844">
        <v>0</v>
      </c>
      <c r="I24" s="844">
        <v>0</v>
      </c>
      <c r="J24" s="844">
        <v>0</v>
      </c>
      <c r="K24" s="844">
        <v>0</v>
      </c>
      <c r="L24" s="844">
        <v>0</v>
      </c>
      <c r="M24" s="844">
        <v>0</v>
      </c>
      <c r="N24" s="844">
        <v>0</v>
      </c>
      <c r="O24" s="844">
        <v>0</v>
      </c>
      <c r="P24" s="844">
        <v>0</v>
      </c>
      <c r="Q24" s="844">
        <v>0</v>
      </c>
      <c r="R24" s="844">
        <v>0</v>
      </c>
      <c r="S24" s="844">
        <v>0</v>
      </c>
      <c r="T24" s="844">
        <v>0</v>
      </c>
      <c r="U24" s="844">
        <v>0</v>
      </c>
      <c r="V24" s="844">
        <v>0</v>
      </c>
      <c r="W24" s="844">
        <v>0</v>
      </c>
      <c r="X24" s="844">
        <v>0</v>
      </c>
      <c r="Y24" s="844">
        <v>0</v>
      </c>
      <c r="Z24" s="844">
        <v>0</v>
      </c>
      <c r="AA24" s="844">
        <v>0</v>
      </c>
      <c r="AB24" s="844">
        <v>0</v>
      </c>
      <c r="AC24" s="844">
        <v>0</v>
      </c>
      <c r="AD24" s="844">
        <v>0</v>
      </c>
      <c r="AE24" s="844">
        <v>0</v>
      </c>
      <c r="AF24" s="844">
        <v>0</v>
      </c>
      <c r="AG24" s="844">
        <v>0</v>
      </c>
      <c r="AH24" s="844">
        <v>0</v>
      </c>
      <c r="AI24" s="844">
        <v>0</v>
      </c>
      <c r="AJ24" s="844">
        <v>0</v>
      </c>
      <c r="AK24" s="844">
        <v>0</v>
      </c>
      <c r="AL24" s="844">
        <v>0</v>
      </c>
      <c r="AM24" s="844">
        <v>0</v>
      </c>
      <c r="AN24" s="844">
        <v>0</v>
      </c>
      <c r="AO24" s="844">
        <v>0</v>
      </c>
      <c r="AP24" s="844">
        <v>0</v>
      </c>
      <c r="AQ24" s="844">
        <v>0</v>
      </c>
      <c r="AR24" s="844">
        <v>0</v>
      </c>
      <c r="AS24" s="844">
        <v>0</v>
      </c>
      <c r="AT24" s="844">
        <v>0</v>
      </c>
      <c r="AU24" s="844">
        <v>0</v>
      </c>
      <c r="AV24" s="844">
        <v>0</v>
      </c>
      <c r="AW24" s="844">
        <v>0</v>
      </c>
      <c r="AX24" s="844">
        <v>0</v>
      </c>
      <c r="AY24" s="844">
        <v>0</v>
      </c>
      <c r="AZ24" s="844">
        <v>0</v>
      </c>
      <c r="BA24" s="844">
        <v>0</v>
      </c>
      <c r="BB24" s="844">
        <v>0</v>
      </c>
      <c r="BC24" s="844">
        <v>0</v>
      </c>
      <c r="BD24" s="844">
        <v>0</v>
      </c>
      <c r="BE24" s="844">
        <v>0</v>
      </c>
      <c r="BF24" s="844">
        <v>0</v>
      </c>
      <c r="BG24" s="844">
        <v>0</v>
      </c>
      <c r="BH24" s="844">
        <v>0</v>
      </c>
      <c r="BI24" s="844">
        <v>0</v>
      </c>
      <c r="BJ24" s="844">
        <v>0</v>
      </c>
      <c r="BK24" s="844">
        <v>0</v>
      </c>
      <c r="BL24" s="844">
        <v>0</v>
      </c>
      <c r="BM24" s="844">
        <v>0</v>
      </c>
      <c r="BN24" s="844">
        <v>0</v>
      </c>
      <c r="BO24" s="844">
        <v>0</v>
      </c>
      <c r="BP24" s="844">
        <v>0</v>
      </c>
      <c r="BQ24" s="5"/>
    </row>
    <row r="25" spans="2:69">
      <c r="B25" s="28"/>
      <c r="C25" s="24" t="s">
        <v>342</v>
      </c>
      <c r="D25" s="5"/>
      <c r="E25" s="5"/>
      <c r="F25" s="5" t="s">
        <v>344</v>
      </c>
      <c r="G25" s="25"/>
      <c r="H25" s="844"/>
      <c r="I25" s="844"/>
      <c r="J25" s="844"/>
      <c r="K25" s="844"/>
      <c r="L25" s="844"/>
      <c r="M25" s="844"/>
      <c r="N25" s="844"/>
      <c r="O25" s="844"/>
      <c r="P25" s="844"/>
      <c r="Q25" s="844"/>
      <c r="R25" s="844"/>
      <c r="S25" s="844"/>
      <c r="T25" s="844"/>
      <c r="U25" s="844"/>
      <c r="V25" s="844"/>
      <c r="W25" s="844"/>
      <c r="X25" s="844"/>
      <c r="Y25" s="844"/>
      <c r="Z25" s="844"/>
      <c r="AA25" s="844"/>
      <c r="AB25" s="844"/>
      <c r="AC25" s="844"/>
      <c r="AD25" s="844"/>
      <c r="AE25" s="844"/>
      <c r="AF25" s="844"/>
      <c r="AG25" s="844"/>
      <c r="AH25" s="844"/>
      <c r="AI25" s="844"/>
      <c r="AJ25" s="844"/>
      <c r="AK25" s="844"/>
      <c r="AL25" s="844"/>
      <c r="AM25" s="844"/>
      <c r="AN25" s="844"/>
      <c r="AO25" s="844"/>
      <c r="AP25" s="844"/>
      <c r="AQ25" s="844"/>
      <c r="AR25" s="844"/>
      <c r="AS25" s="844"/>
      <c r="AT25" s="844"/>
      <c r="AU25" s="844"/>
      <c r="AV25" s="844"/>
      <c r="AW25" s="844"/>
      <c r="AX25" s="844"/>
      <c r="AY25" s="844"/>
      <c r="AZ25" s="844"/>
      <c r="BA25" s="844"/>
      <c r="BB25" s="844"/>
      <c r="BC25" s="844"/>
      <c r="BD25" s="844"/>
      <c r="BE25" s="844"/>
      <c r="BF25" s="844"/>
      <c r="BG25" s="844"/>
      <c r="BH25" s="844"/>
      <c r="BI25" s="844"/>
      <c r="BJ25" s="844"/>
      <c r="BK25" s="844"/>
      <c r="BL25" s="844"/>
      <c r="BM25" s="844"/>
      <c r="BN25" s="844"/>
      <c r="BO25" s="844"/>
      <c r="BP25" s="844"/>
      <c r="BQ25" s="5"/>
    </row>
    <row r="26" spans="2:69">
      <c r="B26" s="28"/>
      <c r="C26" s="24" t="s">
        <v>110</v>
      </c>
      <c r="D26" s="5"/>
      <c r="E26" s="5"/>
      <c r="F26" s="5" t="s">
        <v>344</v>
      </c>
      <c r="G26" s="25"/>
      <c r="H26" s="844"/>
      <c r="I26" s="844"/>
      <c r="J26" s="844"/>
      <c r="K26" s="844"/>
      <c r="L26" s="844"/>
      <c r="M26" s="844"/>
      <c r="N26" s="844"/>
      <c r="O26" s="844"/>
      <c r="P26" s="844"/>
      <c r="Q26" s="844"/>
      <c r="R26" s="844"/>
      <c r="S26" s="844"/>
      <c r="T26" s="844"/>
      <c r="U26" s="844"/>
      <c r="V26" s="844"/>
      <c r="W26" s="844"/>
      <c r="X26" s="844"/>
      <c r="Y26" s="844"/>
      <c r="Z26" s="844"/>
      <c r="AA26" s="844"/>
      <c r="AB26" s="844"/>
      <c r="AC26" s="844"/>
      <c r="AD26" s="844"/>
      <c r="AE26" s="844"/>
      <c r="AF26" s="844"/>
      <c r="AG26" s="844"/>
      <c r="AH26" s="844"/>
      <c r="AI26" s="844"/>
      <c r="AJ26" s="844"/>
      <c r="AK26" s="844"/>
      <c r="AL26" s="844"/>
      <c r="AM26" s="844"/>
      <c r="AN26" s="844"/>
      <c r="AO26" s="844"/>
      <c r="AP26" s="844"/>
      <c r="AQ26" s="844"/>
      <c r="AR26" s="844"/>
      <c r="AS26" s="844"/>
      <c r="AT26" s="844"/>
      <c r="AU26" s="844"/>
      <c r="AV26" s="844"/>
      <c r="AW26" s="844"/>
      <c r="AX26" s="844"/>
      <c r="AY26" s="844"/>
      <c r="AZ26" s="844"/>
      <c r="BA26" s="844"/>
      <c r="BB26" s="844"/>
      <c r="BC26" s="844"/>
      <c r="BD26" s="844"/>
      <c r="BE26" s="844"/>
      <c r="BF26" s="844"/>
      <c r="BG26" s="844"/>
      <c r="BH26" s="844"/>
      <c r="BI26" s="844"/>
      <c r="BJ26" s="844"/>
      <c r="BK26" s="844"/>
      <c r="BL26" s="844"/>
      <c r="BM26" s="844"/>
      <c r="BN26" s="844"/>
      <c r="BO26" s="844"/>
      <c r="BP26" s="844"/>
      <c r="BQ26" s="5"/>
    </row>
    <row r="27" spans="2:69">
      <c r="B27" s="28"/>
      <c r="C27" s="24"/>
      <c r="D27" s="5"/>
      <c r="E27" s="5"/>
      <c r="F27" s="5"/>
      <c r="G27" s="25"/>
      <c r="H27" s="29"/>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5"/>
    </row>
    <row r="28" spans="2:69">
      <c r="B28" s="4"/>
      <c r="C28" s="26"/>
      <c r="D28" s="11"/>
      <c r="E28" s="11"/>
      <c r="F28" s="11"/>
      <c r="G28" s="27"/>
      <c r="H28" s="29"/>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5"/>
    </row>
    <row r="29" spans="2:69" ht="15" thickBot="1">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row>
    <row r="30" spans="2:69" ht="15" thickBot="1">
      <c r="M30" s="66"/>
    </row>
    <row r="31" spans="2:69" ht="8" customHeight="1">
      <c r="B31" s="1"/>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row>
    <row r="32" spans="2:69">
      <c r="B32" s="28"/>
      <c r="C32" s="21" t="s">
        <v>337</v>
      </c>
      <c r="D32" s="5"/>
      <c r="E32" s="5"/>
      <c r="F32" s="5"/>
      <c r="G32" s="22"/>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row>
    <row r="33" spans="2:69">
      <c r="B33" s="28"/>
      <c r="C33" s="31"/>
      <c r="D33" s="16"/>
      <c r="E33" s="16"/>
      <c r="F33" s="16"/>
      <c r="G33" s="23"/>
      <c r="H33" s="32">
        <v>1950</v>
      </c>
      <c r="I33" s="32">
        <v>1951</v>
      </c>
      <c r="J33" s="32">
        <v>1952</v>
      </c>
      <c r="K33" s="32">
        <v>1953</v>
      </c>
      <c r="L33" s="32">
        <v>1954</v>
      </c>
      <c r="M33" s="32">
        <v>1955</v>
      </c>
      <c r="N33" s="32">
        <v>1956</v>
      </c>
      <c r="O33" s="32">
        <v>1957</v>
      </c>
      <c r="P33" s="32">
        <v>1958</v>
      </c>
      <c r="Q33" s="32">
        <v>1959</v>
      </c>
      <c r="R33" s="32">
        <v>1960</v>
      </c>
      <c r="S33" s="32">
        <v>1961</v>
      </c>
      <c r="T33" s="32">
        <v>1962</v>
      </c>
      <c r="U33" s="32">
        <v>1963</v>
      </c>
      <c r="V33" s="32">
        <v>1964</v>
      </c>
      <c r="W33" s="32">
        <v>1965</v>
      </c>
      <c r="X33" s="32">
        <v>1966</v>
      </c>
      <c r="Y33" s="32">
        <v>1967</v>
      </c>
      <c r="Z33" s="32">
        <v>1968</v>
      </c>
      <c r="AA33" s="32">
        <v>1969</v>
      </c>
      <c r="AB33" s="32">
        <v>1970</v>
      </c>
      <c r="AC33" s="32">
        <v>1971</v>
      </c>
      <c r="AD33" s="32">
        <v>1972</v>
      </c>
      <c r="AE33" s="32">
        <v>1973</v>
      </c>
      <c r="AF33" s="32">
        <v>1974</v>
      </c>
      <c r="AG33" s="32">
        <v>1975</v>
      </c>
      <c r="AH33" s="32">
        <v>1976</v>
      </c>
      <c r="AI33" s="32">
        <v>1977</v>
      </c>
      <c r="AJ33" s="32">
        <v>1978</v>
      </c>
      <c r="AK33" s="32">
        <v>1979</v>
      </c>
      <c r="AL33" s="32">
        <v>1980</v>
      </c>
      <c r="AM33" s="32">
        <v>1981</v>
      </c>
      <c r="AN33" s="32">
        <v>1982</v>
      </c>
      <c r="AO33" s="32">
        <v>1983</v>
      </c>
      <c r="AP33" s="32">
        <v>1984</v>
      </c>
      <c r="AQ33" s="32">
        <v>1985</v>
      </c>
      <c r="AR33" s="32">
        <v>1986</v>
      </c>
      <c r="AS33" s="32">
        <v>1987</v>
      </c>
      <c r="AT33" s="32">
        <v>1988</v>
      </c>
      <c r="AU33" s="32">
        <v>1989</v>
      </c>
      <c r="AV33" s="32">
        <v>1990</v>
      </c>
      <c r="AW33" s="32">
        <v>1991</v>
      </c>
      <c r="AX33" s="32">
        <v>1992</v>
      </c>
      <c r="AY33" s="32">
        <v>1993</v>
      </c>
      <c r="AZ33" s="32">
        <v>1994</v>
      </c>
      <c r="BA33" s="32">
        <v>1995</v>
      </c>
      <c r="BB33" s="32">
        <v>1996</v>
      </c>
      <c r="BC33" s="32">
        <v>1997</v>
      </c>
      <c r="BD33" s="32">
        <v>1998</v>
      </c>
      <c r="BE33" s="32">
        <v>1999</v>
      </c>
      <c r="BF33" s="32">
        <v>2000</v>
      </c>
      <c r="BG33" s="32">
        <v>2001</v>
      </c>
      <c r="BH33" s="32">
        <v>2002</v>
      </c>
      <c r="BI33" s="32">
        <v>2003</v>
      </c>
      <c r="BJ33" s="32">
        <v>2004</v>
      </c>
      <c r="BK33" s="32">
        <v>2005</v>
      </c>
      <c r="BL33" s="32">
        <v>2006</v>
      </c>
      <c r="BM33" s="32">
        <v>2007</v>
      </c>
      <c r="BN33" s="32">
        <v>2008</v>
      </c>
      <c r="BO33" s="32">
        <v>2009</v>
      </c>
      <c r="BP33" s="33">
        <v>2010</v>
      </c>
      <c r="BQ33" s="5"/>
    </row>
    <row r="34" spans="2:69">
      <c r="B34" s="28"/>
      <c r="C34" s="24" t="s">
        <v>55</v>
      </c>
      <c r="D34" s="5"/>
      <c r="E34" s="5"/>
      <c r="F34" s="5"/>
      <c r="G34" s="25" t="s">
        <v>282</v>
      </c>
      <c r="H34" s="844">
        <v>0</v>
      </c>
      <c r="I34" s="844">
        <v>0</v>
      </c>
      <c r="J34" s="844">
        <v>0</v>
      </c>
      <c r="K34" s="844">
        <v>0</v>
      </c>
      <c r="L34" s="844">
        <v>0</v>
      </c>
      <c r="M34" s="844">
        <v>0</v>
      </c>
      <c r="N34" s="844">
        <v>0</v>
      </c>
      <c r="O34" s="844">
        <v>0</v>
      </c>
      <c r="P34" s="844">
        <v>0</v>
      </c>
      <c r="Q34" s="844">
        <v>0</v>
      </c>
      <c r="R34" s="844">
        <v>0</v>
      </c>
      <c r="S34" s="844">
        <v>0</v>
      </c>
      <c r="T34" s="844">
        <v>0</v>
      </c>
      <c r="U34" s="844">
        <v>0</v>
      </c>
      <c r="V34" s="844">
        <v>0</v>
      </c>
      <c r="W34" s="844">
        <v>0</v>
      </c>
      <c r="X34" s="844">
        <v>0</v>
      </c>
      <c r="Y34" s="844">
        <v>0</v>
      </c>
      <c r="Z34" s="844">
        <v>0</v>
      </c>
      <c r="AA34" s="844">
        <v>0</v>
      </c>
      <c r="AB34" s="844">
        <v>0</v>
      </c>
      <c r="AC34" s="844">
        <v>0</v>
      </c>
      <c r="AD34" s="844">
        <v>0</v>
      </c>
      <c r="AE34" s="844">
        <v>0</v>
      </c>
      <c r="AF34" s="844">
        <v>0</v>
      </c>
      <c r="AG34" s="844">
        <v>0</v>
      </c>
      <c r="AH34" s="844">
        <v>0</v>
      </c>
      <c r="AI34" s="844">
        <v>0</v>
      </c>
      <c r="AJ34" s="844">
        <v>0</v>
      </c>
      <c r="AK34" s="844">
        <v>0</v>
      </c>
      <c r="AL34" s="844">
        <v>0</v>
      </c>
      <c r="AM34" s="844">
        <v>0</v>
      </c>
      <c r="AN34" s="844">
        <v>0</v>
      </c>
      <c r="AO34" s="844">
        <v>0</v>
      </c>
      <c r="AP34" s="844">
        <v>0</v>
      </c>
      <c r="AQ34" s="844">
        <v>0</v>
      </c>
      <c r="AR34" s="844">
        <v>0</v>
      </c>
      <c r="AS34" s="844">
        <v>0</v>
      </c>
      <c r="AT34" s="844">
        <v>0</v>
      </c>
      <c r="AU34" s="844">
        <v>0</v>
      </c>
      <c r="AV34" s="844">
        <v>0</v>
      </c>
      <c r="AW34" s="844">
        <v>0</v>
      </c>
      <c r="AX34" s="844">
        <v>0</v>
      </c>
      <c r="AY34" s="844">
        <v>0</v>
      </c>
      <c r="AZ34" s="844">
        <v>0</v>
      </c>
      <c r="BA34" s="844">
        <v>0</v>
      </c>
      <c r="BB34" s="844">
        <v>0</v>
      </c>
      <c r="BC34" s="844">
        <v>0</v>
      </c>
      <c r="BD34" s="844">
        <v>0</v>
      </c>
      <c r="BE34" s="844">
        <v>0</v>
      </c>
      <c r="BF34" s="844">
        <v>0</v>
      </c>
      <c r="BG34" s="844">
        <v>0</v>
      </c>
      <c r="BH34" s="844">
        <v>0</v>
      </c>
      <c r="BI34" s="844">
        <v>0</v>
      </c>
      <c r="BJ34" s="844">
        <v>0</v>
      </c>
      <c r="BK34" s="844">
        <v>0</v>
      </c>
      <c r="BL34" s="844">
        <v>0</v>
      </c>
      <c r="BM34" s="844">
        <v>0</v>
      </c>
      <c r="BN34" s="844">
        <v>0</v>
      </c>
      <c r="BO34" s="844">
        <v>0</v>
      </c>
      <c r="BP34" s="844">
        <v>0</v>
      </c>
      <c r="BQ34" s="5"/>
    </row>
    <row r="35" spans="2:69">
      <c r="B35" s="28"/>
      <c r="C35" s="24" t="s">
        <v>62</v>
      </c>
      <c r="D35" s="5"/>
      <c r="E35" s="5"/>
      <c r="F35" s="5"/>
      <c r="G35" s="25" t="s">
        <v>282</v>
      </c>
      <c r="H35" s="844">
        <v>0</v>
      </c>
      <c r="I35" s="844">
        <v>0</v>
      </c>
      <c r="J35" s="844">
        <v>0</v>
      </c>
      <c r="K35" s="844">
        <v>0</v>
      </c>
      <c r="L35" s="844">
        <v>0</v>
      </c>
      <c r="M35" s="844">
        <v>0</v>
      </c>
      <c r="N35" s="844">
        <v>0</v>
      </c>
      <c r="O35" s="844">
        <v>0</v>
      </c>
      <c r="P35" s="844">
        <v>0</v>
      </c>
      <c r="Q35" s="844">
        <v>0</v>
      </c>
      <c r="R35" s="844">
        <v>0</v>
      </c>
      <c r="S35" s="844">
        <v>0</v>
      </c>
      <c r="T35" s="844">
        <v>0</v>
      </c>
      <c r="U35" s="844">
        <v>0</v>
      </c>
      <c r="V35" s="844">
        <v>0</v>
      </c>
      <c r="W35" s="844">
        <v>0</v>
      </c>
      <c r="X35" s="844">
        <v>0</v>
      </c>
      <c r="Y35" s="844">
        <v>0</v>
      </c>
      <c r="Z35" s="844">
        <v>0</v>
      </c>
      <c r="AA35" s="844">
        <v>0</v>
      </c>
      <c r="AB35" s="844">
        <v>0</v>
      </c>
      <c r="AC35" s="844">
        <v>0</v>
      </c>
      <c r="AD35" s="844">
        <v>0</v>
      </c>
      <c r="AE35" s="844">
        <v>0</v>
      </c>
      <c r="AF35" s="844">
        <v>0</v>
      </c>
      <c r="AG35" s="844">
        <v>0</v>
      </c>
      <c r="AH35" s="844">
        <v>0</v>
      </c>
      <c r="AI35" s="844">
        <v>0</v>
      </c>
      <c r="AJ35" s="844">
        <v>0</v>
      </c>
      <c r="AK35" s="844">
        <v>0</v>
      </c>
      <c r="AL35" s="844">
        <v>0</v>
      </c>
      <c r="AM35" s="844">
        <v>0</v>
      </c>
      <c r="AN35" s="844">
        <v>0</v>
      </c>
      <c r="AO35" s="844">
        <v>0</v>
      </c>
      <c r="AP35" s="844">
        <v>0</v>
      </c>
      <c r="AQ35" s="844">
        <v>0</v>
      </c>
      <c r="AR35" s="844">
        <v>0</v>
      </c>
      <c r="AS35" s="844">
        <v>0</v>
      </c>
      <c r="AT35" s="844">
        <v>0</v>
      </c>
      <c r="AU35" s="844">
        <v>0</v>
      </c>
      <c r="AV35" s="844">
        <v>0</v>
      </c>
      <c r="AW35" s="844">
        <v>0</v>
      </c>
      <c r="AX35" s="844">
        <v>0</v>
      </c>
      <c r="AY35" s="844">
        <v>0</v>
      </c>
      <c r="AZ35" s="844">
        <v>0</v>
      </c>
      <c r="BA35" s="844">
        <v>0</v>
      </c>
      <c r="BB35" s="844">
        <v>0</v>
      </c>
      <c r="BC35" s="844">
        <v>0</v>
      </c>
      <c r="BD35" s="844">
        <v>0</v>
      </c>
      <c r="BE35" s="844">
        <v>0</v>
      </c>
      <c r="BF35" s="844">
        <v>0</v>
      </c>
      <c r="BG35" s="844">
        <v>0</v>
      </c>
      <c r="BH35" s="844">
        <v>0</v>
      </c>
      <c r="BI35" s="844">
        <v>0</v>
      </c>
      <c r="BJ35" s="844">
        <v>0</v>
      </c>
      <c r="BK35" s="844">
        <v>0</v>
      </c>
      <c r="BL35" s="844">
        <v>0</v>
      </c>
      <c r="BM35" s="844">
        <v>0</v>
      </c>
      <c r="BN35" s="844">
        <v>0</v>
      </c>
      <c r="BO35" s="844">
        <v>0</v>
      </c>
      <c r="BP35" s="844">
        <v>0</v>
      </c>
      <c r="BQ35" s="5"/>
    </row>
    <row r="36" spans="2:69">
      <c r="B36" s="28"/>
      <c r="C36" s="24" t="s">
        <v>338</v>
      </c>
      <c r="D36" s="5"/>
      <c r="E36" s="5"/>
      <c r="F36" s="5"/>
      <c r="G36" s="25" t="s">
        <v>282</v>
      </c>
      <c r="H36" s="844">
        <v>0</v>
      </c>
      <c r="I36" s="844">
        <v>0</v>
      </c>
      <c r="J36" s="844">
        <v>0</v>
      </c>
      <c r="K36" s="844">
        <v>0</v>
      </c>
      <c r="L36" s="844">
        <v>0</v>
      </c>
      <c r="M36" s="844">
        <v>0</v>
      </c>
      <c r="N36" s="844">
        <v>0</v>
      </c>
      <c r="O36" s="844">
        <v>0</v>
      </c>
      <c r="P36" s="844">
        <v>0</v>
      </c>
      <c r="Q36" s="844">
        <v>0</v>
      </c>
      <c r="R36" s="844">
        <v>0</v>
      </c>
      <c r="S36" s="844">
        <v>0</v>
      </c>
      <c r="T36" s="844">
        <v>0</v>
      </c>
      <c r="U36" s="844">
        <v>0</v>
      </c>
      <c r="V36" s="844">
        <v>0</v>
      </c>
      <c r="W36" s="844">
        <v>0</v>
      </c>
      <c r="X36" s="844">
        <v>0</v>
      </c>
      <c r="Y36" s="844">
        <v>0</v>
      </c>
      <c r="Z36" s="844">
        <v>0</v>
      </c>
      <c r="AA36" s="844">
        <v>0</v>
      </c>
      <c r="AB36" s="844">
        <v>0</v>
      </c>
      <c r="AC36" s="844">
        <v>0</v>
      </c>
      <c r="AD36" s="844">
        <v>0</v>
      </c>
      <c r="AE36" s="844">
        <v>0</v>
      </c>
      <c r="AF36" s="844">
        <v>0</v>
      </c>
      <c r="AG36" s="844">
        <v>0</v>
      </c>
      <c r="AH36" s="844">
        <v>0</v>
      </c>
      <c r="AI36" s="844">
        <v>0</v>
      </c>
      <c r="AJ36" s="844">
        <v>0</v>
      </c>
      <c r="AK36" s="844">
        <v>0</v>
      </c>
      <c r="AL36" s="844">
        <v>0</v>
      </c>
      <c r="AM36" s="844">
        <v>0</v>
      </c>
      <c r="AN36" s="844">
        <v>0</v>
      </c>
      <c r="AO36" s="844">
        <v>0</v>
      </c>
      <c r="AP36" s="844">
        <v>0</v>
      </c>
      <c r="AQ36" s="844">
        <v>0</v>
      </c>
      <c r="AR36" s="844">
        <v>0</v>
      </c>
      <c r="AS36" s="844">
        <v>0</v>
      </c>
      <c r="AT36" s="844">
        <v>0</v>
      </c>
      <c r="AU36" s="844">
        <v>0</v>
      </c>
      <c r="AV36" s="844">
        <v>0</v>
      </c>
      <c r="AW36" s="844">
        <v>0</v>
      </c>
      <c r="AX36" s="844">
        <v>0</v>
      </c>
      <c r="AY36" s="844">
        <v>0</v>
      </c>
      <c r="AZ36" s="844">
        <v>0</v>
      </c>
      <c r="BA36" s="844">
        <v>0</v>
      </c>
      <c r="BB36" s="844">
        <v>0</v>
      </c>
      <c r="BC36" s="844">
        <v>0</v>
      </c>
      <c r="BD36" s="844">
        <v>0</v>
      </c>
      <c r="BE36" s="844">
        <v>0</v>
      </c>
      <c r="BF36" s="844">
        <v>0</v>
      </c>
      <c r="BG36" s="844">
        <v>0</v>
      </c>
      <c r="BH36" s="844">
        <v>0</v>
      </c>
      <c r="BI36" s="844">
        <v>0</v>
      </c>
      <c r="BJ36" s="844">
        <v>0</v>
      </c>
      <c r="BK36" s="844">
        <v>0</v>
      </c>
      <c r="BL36" s="844">
        <v>0</v>
      </c>
      <c r="BM36" s="844">
        <v>0</v>
      </c>
      <c r="BN36" s="844">
        <v>0</v>
      </c>
      <c r="BO36" s="844">
        <v>0</v>
      </c>
      <c r="BP36" s="844">
        <v>0</v>
      </c>
      <c r="BQ36" s="5"/>
    </row>
    <row r="37" spans="2:69">
      <c r="B37" s="28"/>
      <c r="C37" s="24" t="s">
        <v>284</v>
      </c>
      <c r="D37" s="5"/>
      <c r="E37" s="5"/>
      <c r="F37" s="5"/>
      <c r="G37" s="25" t="s">
        <v>282</v>
      </c>
      <c r="H37" s="844"/>
      <c r="I37" s="844"/>
      <c r="J37" s="844"/>
      <c r="K37" s="844"/>
      <c r="L37" s="844"/>
      <c r="M37" s="844"/>
      <c r="N37" s="844"/>
      <c r="O37" s="844"/>
      <c r="P37" s="844"/>
      <c r="Q37" s="844"/>
      <c r="R37" s="844"/>
      <c r="S37" s="844"/>
      <c r="T37" s="844"/>
      <c r="U37" s="844"/>
      <c r="V37" s="844"/>
      <c r="W37" s="844"/>
      <c r="X37" s="844"/>
      <c r="Y37" s="844"/>
      <c r="Z37" s="844"/>
      <c r="AA37" s="844"/>
      <c r="AB37" s="844"/>
      <c r="AC37" s="844"/>
      <c r="AD37" s="844"/>
      <c r="AE37" s="844"/>
      <c r="AF37" s="844"/>
      <c r="AG37" s="844"/>
      <c r="AH37" s="844"/>
      <c r="AI37" s="844"/>
      <c r="AJ37" s="844"/>
      <c r="AK37" s="844"/>
      <c r="AL37" s="844"/>
      <c r="AM37" s="844"/>
      <c r="AN37" s="844"/>
      <c r="AO37" s="844"/>
      <c r="AP37" s="844"/>
      <c r="AQ37" s="844"/>
      <c r="AR37" s="844"/>
      <c r="AS37" s="844"/>
      <c r="AT37" s="844"/>
      <c r="AU37" s="844"/>
      <c r="AV37" s="844"/>
      <c r="AW37" s="844"/>
      <c r="AX37" s="844"/>
      <c r="AY37" s="844"/>
      <c r="AZ37" s="844"/>
      <c r="BA37" s="844"/>
      <c r="BB37" s="844"/>
      <c r="BC37" s="844"/>
      <c r="BD37" s="844"/>
      <c r="BE37" s="844"/>
      <c r="BF37" s="844"/>
      <c r="BG37" s="844"/>
      <c r="BH37" s="844"/>
      <c r="BI37" s="844"/>
      <c r="BJ37" s="844"/>
      <c r="BK37" s="844"/>
      <c r="BL37" s="844"/>
      <c r="BM37" s="844"/>
      <c r="BN37" s="844"/>
      <c r="BO37" s="844"/>
      <c r="BP37" s="844"/>
      <c r="BQ37" s="5"/>
    </row>
    <row r="38" spans="2:69">
      <c r="B38" s="28"/>
      <c r="C38" s="24" t="s">
        <v>285</v>
      </c>
      <c r="D38" s="5"/>
      <c r="E38" s="5"/>
      <c r="F38" s="5"/>
      <c r="G38" s="25" t="s">
        <v>282</v>
      </c>
      <c r="H38" s="844"/>
      <c r="I38" s="844"/>
      <c r="J38" s="844"/>
      <c r="K38" s="844"/>
      <c r="L38" s="844"/>
      <c r="M38" s="844"/>
      <c r="N38" s="844"/>
      <c r="O38" s="844"/>
      <c r="P38" s="844"/>
      <c r="Q38" s="844"/>
      <c r="R38" s="844"/>
      <c r="S38" s="844"/>
      <c r="T38" s="844"/>
      <c r="U38" s="844"/>
      <c r="V38" s="844"/>
      <c r="W38" s="844"/>
      <c r="X38" s="844"/>
      <c r="Y38" s="844"/>
      <c r="Z38" s="844"/>
      <c r="AA38" s="844"/>
      <c r="AB38" s="844"/>
      <c r="AC38" s="844"/>
      <c r="AD38" s="844"/>
      <c r="AE38" s="844"/>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c r="BC38" s="844"/>
      <c r="BD38" s="844"/>
      <c r="BE38" s="844"/>
      <c r="BF38" s="844"/>
      <c r="BG38" s="844"/>
      <c r="BH38" s="844"/>
      <c r="BI38" s="844"/>
      <c r="BJ38" s="844"/>
      <c r="BK38" s="844"/>
      <c r="BL38" s="844"/>
      <c r="BM38" s="844"/>
      <c r="BN38" s="844"/>
      <c r="BO38" s="844"/>
      <c r="BP38" s="844"/>
      <c r="BQ38" s="5"/>
    </row>
    <row r="39" spans="2:69">
      <c r="B39" s="28"/>
      <c r="C39" s="24"/>
      <c r="D39" s="5"/>
      <c r="E39" s="5"/>
      <c r="F39" s="5"/>
      <c r="G39" s="25"/>
      <c r="H39" s="29"/>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5"/>
    </row>
    <row r="40" spans="2:69">
      <c r="B40" s="28"/>
      <c r="C40" s="24"/>
      <c r="D40" s="5"/>
      <c r="E40" s="5"/>
      <c r="F40" s="5"/>
      <c r="G40" s="25"/>
      <c r="H40" s="29"/>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5"/>
    </row>
    <row r="41" spans="2:69">
      <c r="B41" s="28"/>
      <c r="C41" s="24" t="s">
        <v>206</v>
      </c>
      <c r="D41" s="5"/>
      <c r="E41" s="5"/>
      <c r="F41" s="5"/>
      <c r="G41" s="25" t="s">
        <v>282</v>
      </c>
      <c r="H41" s="844">
        <v>0</v>
      </c>
      <c r="I41" s="844">
        <v>0</v>
      </c>
      <c r="J41" s="844">
        <v>0</v>
      </c>
      <c r="K41" s="844">
        <v>0</v>
      </c>
      <c r="L41" s="844">
        <v>0</v>
      </c>
      <c r="M41" s="844">
        <v>0</v>
      </c>
      <c r="N41" s="844">
        <v>0</v>
      </c>
      <c r="O41" s="844">
        <v>0</v>
      </c>
      <c r="P41" s="844">
        <v>0</v>
      </c>
      <c r="Q41" s="844">
        <v>0</v>
      </c>
      <c r="R41" s="844">
        <v>0</v>
      </c>
      <c r="S41" s="844">
        <v>0</v>
      </c>
      <c r="T41" s="844">
        <v>0</v>
      </c>
      <c r="U41" s="844">
        <v>0</v>
      </c>
      <c r="V41" s="844">
        <v>0</v>
      </c>
      <c r="W41" s="844">
        <v>0</v>
      </c>
      <c r="X41" s="844">
        <v>0</v>
      </c>
      <c r="Y41" s="844">
        <v>0</v>
      </c>
      <c r="Z41" s="844">
        <v>0</v>
      </c>
      <c r="AA41" s="844">
        <v>0</v>
      </c>
      <c r="AB41" s="844">
        <v>0</v>
      </c>
      <c r="AC41" s="844">
        <v>0</v>
      </c>
      <c r="AD41" s="844">
        <v>0</v>
      </c>
      <c r="AE41" s="844">
        <v>0</v>
      </c>
      <c r="AF41" s="844">
        <v>0</v>
      </c>
      <c r="AG41" s="844">
        <v>0</v>
      </c>
      <c r="AH41" s="844">
        <v>0</v>
      </c>
      <c r="AI41" s="844">
        <v>0</v>
      </c>
      <c r="AJ41" s="844">
        <v>0</v>
      </c>
      <c r="AK41" s="844">
        <v>0</v>
      </c>
      <c r="AL41" s="844">
        <v>0</v>
      </c>
      <c r="AM41" s="844">
        <v>0</v>
      </c>
      <c r="AN41" s="844">
        <v>0</v>
      </c>
      <c r="AO41" s="844">
        <v>0</v>
      </c>
      <c r="AP41" s="844">
        <v>0</v>
      </c>
      <c r="AQ41" s="844">
        <v>0</v>
      </c>
      <c r="AR41" s="844">
        <v>0</v>
      </c>
      <c r="AS41" s="844">
        <v>0</v>
      </c>
      <c r="AT41" s="844">
        <v>0</v>
      </c>
      <c r="AU41" s="844">
        <v>0</v>
      </c>
      <c r="AV41" s="844">
        <v>0</v>
      </c>
      <c r="AW41" s="844">
        <v>0</v>
      </c>
      <c r="AX41" s="844">
        <v>0</v>
      </c>
      <c r="AY41" s="844">
        <v>0</v>
      </c>
      <c r="AZ41" s="844">
        <v>0</v>
      </c>
      <c r="BA41" s="844">
        <v>0</v>
      </c>
      <c r="BB41" s="844">
        <v>0</v>
      </c>
      <c r="BC41" s="844">
        <v>0</v>
      </c>
      <c r="BD41" s="844">
        <v>0</v>
      </c>
      <c r="BE41" s="844">
        <v>0</v>
      </c>
      <c r="BF41" s="844">
        <v>0</v>
      </c>
      <c r="BG41" s="844">
        <v>0</v>
      </c>
      <c r="BH41" s="844">
        <v>0</v>
      </c>
      <c r="BI41" s="844">
        <v>0</v>
      </c>
      <c r="BJ41" s="844">
        <v>0</v>
      </c>
      <c r="BK41" s="844">
        <v>0</v>
      </c>
      <c r="BL41" s="844">
        <v>0</v>
      </c>
      <c r="BM41" s="844">
        <v>0</v>
      </c>
      <c r="BN41" s="844">
        <v>0</v>
      </c>
      <c r="BO41" s="844">
        <v>0</v>
      </c>
      <c r="BP41" s="844">
        <v>0</v>
      </c>
      <c r="BQ41" s="5"/>
    </row>
    <row r="42" spans="2:69">
      <c r="B42" s="28"/>
      <c r="C42" s="24" t="s">
        <v>47</v>
      </c>
      <c r="D42" s="5"/>
      <c r="E42" s="5"/>
      <c r="F42" s="5"/>
      <c r="G42" s="25" t="s">
        <v>282</v>
      </c>
      <c r="H42" s="844">
        <v>0</v>
      </c>
      <c r="I42" s="844">
        <v>0</v>
      </c>
      <c r="J42" s="844">
        <v>0</v>
      </c>
      <c r="K42" s="844">
        <v>0</v>
      </c>
      <c r="L42" s="844">
        <v>0</v>
      </c>
      <c r="M42" s="844">
        <v>0</v>
      </c>
      <c r="N42" s="844">
        <v>0</v>
      </c>
      <c r="O42" s="844">
        <v>0</v>
      </c>
      <c r="P42" s="844">
        <v>0</v>
      </c>
      <c r="Q42" s="844">
        <v>0</v>
      </c>
      <c r="R42" s="844">
        <v>0</v>
      </c>
      <c r="S42" s="844">
        <v>0</v>
      </c>
      <c r="T42" s="844">
        <v>0</v>
      </c>
      <c r="U42" s="844">
        <v>0</v>
      </c>
      <c r="V42" s="844">
        <v>0</v>
      </c>
      <c r="W42" s="844">
        <v>0</v>
      </c>
      <c r="X42" s="844">
        <v>0</v>
      </c>
      <c r="Y42" s="844">
        <v>0</v>
      </c>
      <c r="Z42" s="844">
        <v>0</v>
      </c>
      <c r="AA42" s="844">
        <v>0</v>
      </c>
      <c r="AB42" s="844">
        <v>0</v>
      </c>
      <c r="AC42" s="844">
        <v>0</v>
      </c>
      <c r="AD42" s="844">
        <v>0</v>
      </c>
      <c r="AE42" s="844">
        <v>0</v>
      </c>
      <c r="AF42" s="844">
        <v>0</v>
      </c>
      <c r="AG42" s="844">
        <v>0</v>
      </c>
      <c r="AH42" s="844">
        <v>0</v>
      </c>
      <c r="AI42" s="844">
        <v>0</v>
      </c>
      <c r="AJ42" s="844">
        <v>0</v>
      </c>
      <c r="AK42" s="844">
        <v>0</v>
      </c>
      <c r="AL42" s="844">
        <v>0</v>
      </c>
      <c r="AM42" s="844">
        <v>0</v>
      </c>
      <c r="AN42" s="844">
        <v>0</v>
      </c>
      <c r="AO42" s="844">
        <v>0</v>
      </c>
      <c r="AP42" s="844">
        <v>0</v>
      </c>
      <c r="AQ42" s="844">
        <v>0</v>
      </c>
      <c r="AR42" s="844">
        <v>0</v>
      </c>
      <c r="AS42" s="844">
        <v>0</v>
      </c>
      <c r="AT42" s="844">
        <v>0</v>
      </c>
      <c r="AU42" s="844">
        <v>0</v>
      </c>
      <c r="AV42" s="844">
        <v>0</v>
      </c>
      <c r="AW42" s="844">
        <v>0</v>
      </c>
      <c r="AX42" s="844">
        <v>0</v>
      </c>
      <c r="AY42" s="844">
        <v>0</v>
      </c>
      <c r="AZ42" s="844">
        <v>0</v>
      </c>
      <c r="BA42" s="844">
        <v>0</v>
      </c>
      <c r="BB42" s="844">
        <v>0</v>
      </c>
      <c r="BC42" s="844">
        <v>0</v>
      </c>
      <c r="BD42" s="844">
        <v>0</v>
      </c>
      <c r="BE42" s="844">
        <v>0</v>
      </c>
      <c r="BF42" s="844">
        <v>0</v>
      </c>
      <c r="BG42" s="844">
        <v>0</v>
      </c>
      <c r="BH42" s="844">
        <v>0</v>
      </c>
      <c r="BI42" s="844">
        <v>0</v>
      </c>
      <c r="BJ42" s="844">
        <v>0</v>
      </c>
      <c r="BK42" s="844">
        <v>0</v>
      </c>
      <c r="BL42" s="844">
        <v>0</v>
      </c>
      <c r="BM42" s="844">
        <v>0</v>
      </c>
      <c r="BN42" s="844">
        <v>0</v>
      </c>
      <c r="BO42" s="844">
        <v>0</v>
      </c>
      <c r="BP42" s="844">
        <v>0</v>
      </c>
      <c r="BQ42" s="5"/>
    </row>
    <row r="43" spans="2:69">
      <c r="B43" s="28"/>
      <c r="C43" s="24" t="s">
        <v>204</v>
      </c>
      <c r="D43" s="5"/>
      <c r="E43" s="5"/>
      <c r="F43" s="5"/>
      <c r="G43" s="25" t="s">
        <v>282</v>
      </c>
      <c r="H43" s="844">
        <v>0</v>
      </c>
      <c r="I43" s="844">
        <v>0</v>
      </c>
      <c r="J43" s="844">
        <v>0</v>
      </c>
      <c r="K43" s="844">
        <v>0</v>
      </c>
      <c r="L43" s="844">
        <v>0</v>
      </c>
      <c r="M43" s="844">
        <v>0</v>
      </c>
      <c r="N43" s="844">
        <v>0</v>
      </c>
      <c r="O43" s="844">
        <v>0</v>
      </c>
      <c r="P43" s="844">
        <v>0</v>
      </c>
      <c r="Q43" s="844">
        <v>0</v>
      </c>
      <c r="R43" s="844">
        <v>0</v>
      </c>
      <c r="S43" s="844">
        <v>0</v>
      </c>
      <c r="T43" s="844">
        <v>0</v>
      </c>
      <c r="U43" s="844">
        <v>0</v>
      </c>
      <c r="V43" s="844">
        <v>0</v>
      </c>
      <c r="W43" s="844">
        <v>0</v>
      </c>
      <c r="X43" s="844">
        <v>0</v>
      </c>
      <c r="Y43" s="844">
        <v>0</v>
      </c>
      <c r="Z43" s="844">
        <v>0</v>
      </c>
      <c r="AA43" s="844">
        <v>0</v>
      </c>
      <c r="AB43" s="844">
        <v>0</v>
      </c>
      <c r="AC43" s="844">
        <v>0</v>
      </c>
      <c r="AD43" s="844">
        <v>0</v>
      </c>
      <c r="AE43" s="844">
        <v>0</v>
      </c>
      <c r="AF43" s="844">
        <v>0</v>
      </c>
      <c r="AG43" s="844">
        <v>0</v>
      </c>
      <c r="AH43" s="844">
        <v>0</v>
      </c>
      <c r="AI43" s="844">
        <v>0</v>
      </c>
      <c r="AJ43" s="844">
        <v>0</v>
      </c>
      <c r="AK43" s="844">
        <v>0</v>
      </c>
      <c r="AL43" s="844">
        <v>0</v>
      </c>
      <c r="AM43" s="844">
        <v>0</v>
      </c>
      <c r="AN43" s="844">
        <v>0</v>
      </c>
      <c r="AO43" s="844">
        <v>0</v>
      </c>
      <c r="AP43" s="844">
        <v>0</v>
      </c>
      <c r="AQ43" s="844">
        <v>0</v>
      </c>
      <c r="AR43" s="844">
        <v>0</v>
      </c>
      <c r="AS43" s="844">
        <v>0</v>
      </c>
      <c r="AT43" s="844">
        <v>0</v>
      </c>
      <c r="AU43" s="844">
        <v>0</v>
      </c>
      <c r="AV43" s="844">
        <v>0</v>
      </c>
      <c r="AW43" s="844">
        <v>0</v>
      </c>
      <c r="AX43" s="844">
        <v>0</v>
      </c>
      <c r="AY43" s="844">
        <v>0</v>
      </c>
      <c r="AZ43" s="844">
        <v>0</v>
      </c>
      <c r="BA43" s="844">
        <v>0</v>
      </c>
      <c r="BB43" s="844">
        <v>0</v>
      </c>
      <c r="BC43" s="844">
        <v>0</v>
      </c>
      <c r="BD43" s="844">
        <v>0</v>
      </c>
      <c r="BE43" s="844">
        <v>0</v>
      </c>
      <c r="BF43" s="844">
        <v>0</v>
      </c>
      <c r="BG43" s="844">
        <v>0</v>
      </c>
      <c r="BH43" s="844">
        <v>0</v>
      </c>
      <c r="BI43" s="844">
        <v>0</v>
      </c>
      <c r="BJ43" s="844">
        <v>0</v>
      </c>
      <c r="BK43" s="844">
        <v>0</v>
      </c>
      <c r="BL43" s="844">
        <v>0</v>
      </c>
      <c r="BM43" s="844">
        <v>0</v>
      </c>
      <c r="BN43" s="844">
        <v>0</v>
      </c>
      <c r="BO43" s="844">
        <v>0</v>
      </c>
      <c r="BP43" s="844">
        <v>0</v>
      </c>
      <c r="BQ43" s="5"/>
    </row>
    <row r="44" spans="2:69">
      <c r="B44" s="4"/>
      <c r="C44" s="24" t="s">
        <v>338</v>
      </c>
      <c r="D44" s="5"/>
      <c r="E44" s="5"/>
      <c r="F44" s="5"/>
      <c r="G44" s="25" t="s">
        <v>282</v>
      </c>
      <c r="H44" s="844">
        <v>0</v>
      </c>
      <c r="I44" s="844">
        <v>0</v>
      </c>
      <c r="J44" s="844">
        <v>0</v>
      </c>
      <c r="K44" s="844">
        <v>0</v>
      </c>
      <c r="L44" s="844">
        <v>0</v>
      </c>
      <c r="M44" s="844">
        <v>0</v>
      </c>
      <c r="N44" s="844">
        <v>0</v>
      </c>
      <c r="O44" s="844">
        <v>0</v>
      </c>
      <c r="P44" s="844">
        <v>0</v>
      </c>
      <c r="Q44" s="844">
        <v>0</v>
      </c>
      <c r="R44" s="844">
        <v>0</v>
      </c>
      <c r="S44" s="844">
        <v>0</v>
      </c>
      <c r="T44" s="844">
        <v>0</v>
      </c>
      <c r="U44" s="844">
        <v>0</v>
      </c>
      <c r="V44" s="844">
        <v>0</v>
      </c>
      <c r="W44" s="844">
        <v>0</v>
      </c>
      <c r="X44" s="844">
        <v>0</v>
      </c>
      <c r="Y44" s="844">
        <v>0</v>
      </c>
      <c r="Z44" s="844">
        <v>0</v>
      </c>
      <c r="AA44" s="844">
        <v>0</v>
      </c>
      <c r="AB44" s="844">
        <v>0</v>
      </c>
      <c r="AC44" s="844">
        <v>0</v>
      </c>
      <c r="AD44" s="844">
        <v>0</v>
      </c>
      <c r="AE44" s="844">
        <v>0</v>
      </c>
      <c r="AF44" s="844">
        <v>0</v>
      </c>
      <c r="AG44" s="844">
        <v>0</v>
      </c>
      <c r="AH44" s="844">
        <v>0</v>
      </c>
      <c r="AI44" s="844">
        <v>0</v>
      </c>
      <c r="AJ44" s="844">
        <v>0</v>
      </c>
      <c r="AK44" s="844">
        <v>0</v>
      </c>
      <c r="AL44" s="844">
        <v>0</v>
      </c>
      <c r="AM44" s="844">
        <v>0</v>
      </c>
      <c r="AN44" s="844">
        <v>0</v>
      </c>
      <c r="AO44" s="844">
        <v>0</v>
      </c>
      <c r="AP44" s="844">
        <v>0</v>
      </c>
      <c r="AQ44" s="844">
        <v>0</v>
      </c>
      <c r="AR44" s="844">
        <v>0</v>
      </c>
      <c r="AS44" s="844">
        <v>0</v>
      </c>
      <c r="AT44" s="844">
        <v>0</v>
      </c>
      <c r="AU44" s="844">
        <v>0</v>
      </c>
      <c r="AV44" s="844">
        <v>0</v>
      </c>
      <c r="AW44" s="844">
        <v>0</v>
      </c>
      <c r="AX44" s="844">
        <v>0</v>
      </c>
      <c r="AY44" s="844">
        <v>0</v>
      </c>
      <c r="AZ44" s="844">
        <v>0</v>
      </c>
      <c r="BA44" s="844">
        <v>0</v>
      </c>
      <c r="BB44" s="844">
        <v>0</v>
      </c>
      <c r="BC44" s="844">
        <v>0</v>
      </c>
      <c r="BD44" s="844">
        <v>0</v>
      </c>
      <c r="BE44" s="844">
        <v>0</v>
      </c>
      <c r="BF44" s="844">
        <v>0</v>
      </c>
      <c r="BG44" s="844">
        <v>0</v>
      </c>
      <c r="BH44" s="844">
        <v>0</v>
      </c>
      <c r="BI44" s="844">
        <v>0</v>
      </c>
      <c r="BJ44" s="844">
        <v>0</v>
      </c>
      <c r="BK44" s="844">
        <v>0</v>
      </c>
      <c r="BL44" s="844">
        <v>0</v>
      </c>
      <c r="BM44" s="844">
        <v>0</v>
      </c>
      <c r="BN44" s="844">
        <v>0</v>
      </c>
      <c r="BO44" s="844">
        <v>0</v>
      </c>
      <c r="BP44" s="844">
        <v>0</v>
      </c>
      <c r="BQ44" s="5"/>
    </row>
    <row r="45" spans="2:69">
      <c r="B45" s="4"/>
      <c r="C45" s="24" t="s">
        <v>206</v>
      </c>
      <c r="D45" s="5"/>
      <c r="E45" s="5"/>
      <c r="F45" s="5"/>
      <c r="G45" s="25" t="s">
        <v>282</v>
      </c>
      <c r="H45" s="844">
        <v>0</v>
      </c>
      <c r="I45" s="844">
        <v>0</v>
      </c>
      <c r="J45" s="844">
        <v>0</v>
      </c>
      <c r="K45" s="844">
        <v>0</v>
      </c>
      <c r="L45" s="844">
        <v>0</v>
      </c>
      <c r="M45" s="844">
        <v>0</v>
      </c>
      <c r="N45" s="844">
        <v>0</v>
      </c>
      <c r="O45" s="844">
        <v>0</v>
      </c>
      <c r="P45" s="844">
        <v>0</v>
      </c>
      <c r="Q45" s="844">
        <v>0</v>
      </c>
      <c r="R45" s="844">
        <v>0</v>
      </c>
      <c r="S45" s="844">
        <v>0</v>
      </c>
      <c r="T45" s="844">
        <v>0</v>
      </c>
      <c r="U45" s="844">
        <v>0</v>
      </c>
      <c r="V45" s="844">
        <v>0</v>
      </c>
      <c r="W45" s="844">
        <v>0</v>
      </c>
      <c r="X45" s="844">
        <v>0</v>
      </c>
      <c r="Y45" s="844">
        <v>0</v>
      </c>
      <c r="Z45" s="844">
        <v>0</v>
      </c>
      <c r="AA45" s="844">
        <v>0</v>
      </c>
      <c r="AB45" s="844">
        <v>0</v>
      </c>
      <c r="AC45" s="844">
        <v>0</v>
      </c>
      <c r="AD45" s="844">
        <v>0</v>
      </c>
      <c r="AE45" s="844">
        <v>0</v>
      </c>
      <c r="AF45" s="844">
        <v>0</v>
      </c>
      <c r="AG45" s="844">
        <v>0</v>
      </c>
      <c r="AH45" s="844">
        <v>0</v>
      </c>
      <c r="AI45" s="844">
        <v>0</v>
      </c>
      <c r="AJ45" s="844">
        <v>0</v>
      </c>
      <c r="AK45" s="844">
        <v>0</v>
      </c>
      <c r="AL45" s="844">
        <v>0</v>
      </c>
      <c r="AM45" s="844">
        <v>0</v>
      </c>
      <c r="AN45" s="844">
        <v>0</v>
      </c>
      <c r="AO45" s="844">
        <v>0</v>
      </c>
      <c r="AP45" s="844">
        <v>0</v>
      </c>
      <c r="AQ45" s="844">
        <v>0</v>
      </c>
      <c r="AR45" s="844">
        <v>0</v>
      </c>
      <c r="AS45" s="844">
        <v>0</v>
      </c>
      <c r="AT45" s="844">
        <v>0</v>
      </c>
      <c r="AU45" s="844">
        <v>0</v>
      </c>
      <c r="AV45" s="844">
        <v>0</v>
      </c>
      <c r="AW45" s="844">
        <v>0</v>
      </c>
      <c r="AX45" s="844">
        <v>0</v>
      </c>
      <c r="AY45" s="844">
        <v>0</v>
      </c>
      <c r="AZ45" s="844">
        <v>0</v>
      </c>
      <c r="BA45" s="844">
        <v>0</v>
      </c>
      <c r="BB45" s="844">
        <v>0</v>
      </c>
      <c r="BC45" s="844">
        <v>0</v>
      </c>
      <c r="BD45" s="844">
        <v>0</v>
      </c>
      <c r="BE45" s="844">
        <v>0</v>
      </c>
      <c r="BF45" s="844">
        <v>0</v>
      </c>
      <c r="BG45" s="844">
        <v>0</v>
      </c>
      <c r="BH45" s="844">
        <v>0</v>
      </c>
      <c r="BI45" s="844">
        <v>0</v>
      </c>
      <c r="BJ45" s="844">
        <v>0</v>
      </c>
      <c r="BK45" s="844">
        <v>0</v>
      </c>
      <c r="BL45" s="844">
        <v>0</v>
      </c>
      <c r="BM45" s="844">
        <v>0</v>
      </c>
      <c r="BN45" s="844">
        <v>0</v>
      </c>
      <c r="BO45" s="844">
        <v>0</v>
      </c>
      <c r="BP45" s="844">
        <v>0</v>
      </c>
      <c r="BQ45" s="5"/>
    </row>
    <row r="46" spans="2:69">
      <c r="B46" s="4"/>
      <c r="C46" s="26"/>
      <c r="D46" s="11"/>
      <c r="E46" s="11"/>
      <c r="F46" s="11"/>
      <c r="G46" s="27" t="s">
        <v>282</v>
      </c>
      <c r="H46" s="844">
        <v>0</v>
      </c>
      <c r="I46" s="844">
        <v>0</v>
      </c>
      <c r="J46" s="844">
        <v>0</v>
      </c>
      <c r="K46" s="844">
        <v>0</v>
      </c>
      <c r="L46" s="844">
        <v>0</v>
      </c>
      <c r="M46" s="844">
        <v>0</v>
      </c>
      <c r="N46" s="844">
        <v>0</v>
      </c>
      <c r="O46" s="844">
        <v>0</v>
      </c>
      <c r="P46" s="844">
        <v>0</v>
      </c>
      <c r="Q46" s="844">
        <v>0</v>
      </c>
      <c r="R46" s="844">
        <v>0</v>
      </c>
      <c r="S46" s="844">
        <v>0</v>
      </c>
      <c r="T46" s="844">
        <v>0</v>
      </c>
      <c r="U46" s="844">
        <v>0</v>
      </c>
      <c r="V46" s="844">
        <v>0</v>
      </c>
      <c r="W46" s="844">
        <v>0</v>
      </c>
      <c r="X46" s="844">
        <v>0</v>
      </c>
      <c r="Y46" s="844">
        <v>0</v>
      </c>
      <c r="Z46" s="844">
        <v>0</v>
      </c>
      <c r="AA46" s="844">
        <v>0</v>
      </c>
      <c r="AB46" s="844">
        <v>0</v>
      </c>
      <c r="AC46" s="844">
        <v>0</v>
      </c>
      <c r="AD46" s="844">
        <v>0</v>
      </c>
      <c r="AE46" s="844">
        <v>0</v>
      </c>
      <c r="AF46" s="844">
        <v>0</v>
      </c>
      <c r="AG46" s="844">
        <v>0</v>
      </c>
      <c r="AH46" s="844">
        <v>0</v>
      </c>
      <c r="AI46" s="844">
        <v>0</v>
      </c>
      <c r="AJ46" s="844">
        <v>0</v>
      </c>
      <c r="AK46" s="844">
        <v>0</v>
      </c>
      <c r="AL46" s="844">
        <v>0</v>
      </c>
      <c r="AM46" s="844">
        <v>0</v>
      </c>
      <c r="AN46" s="844">
        <v>0</v>
      </c>
      <c r="AO46" s="844">
        <v>0</v>
      </c>
      <c r="AP46" s="844">
        <v>0</v>
      </c>
      <c r="AQ46" s="844">
        <v>0</v>
      </c>
      <c r="AR46" s="844">
        <v>0</v>
      </c>
      <c r="AS46" s="844">
        <v>0</v>
      </c>
      <c r="AT46" s="844">
        <v>0</v>
      </c>
      <c r="AU46" s="844">
        <v>0</v>
      </c>
      <c r="AV46" s="844">
        <v>0</v>
      </c>
      <c r="AW46" s="844">
        <v>0</v>
      </c>
      <c r="AX46" s="844">
        <v>0</v>
      </c>
      <c r="AY46" s="844">
        <v>0</v>
      </c>
      <c r="AZ46" s="844">
        <v>0</v>
      </c>
      <c r="BA46" s="844">
        <v>0</v>
      </c>
      <c r="BB46" s="844">
        <v>0</v>
      </c>
      <c r="BC46" s="844">
        <v>0</v>
      </c>
      <c r="BD46" s="844">
        <v>0</v>
      </c>
      <c r="BE46" s="844">
        <v>0</v>
      </c>
      <c r="BF46" s="844">
        <v>0</v>
      </c>
      <c r="BG46" s="844">
        <v>0</v>
      </c>
      <c r="BH46" s="844">
        <v>0</v>
      </c>
      <c r="BI46" s="844">
        <v>0</v>
      </c>
      <c r="BJ46" s="844">
        <v>0</v>
      </c>
      <c r="BK46" s="844">
        <v>0</v>
      </c>
      <c r="BL46" s="844">
        <v>0</v>
      </c>
      <c r="BM46" s="844">
        <v>0</v>
      </c>
      <c r="BN46" s="844">
        <v>0</v>
      </c>
      <c r="BO46" s="844">
        <v>0</v>
      </c>
      <c r="BP46" s="844">
        <v>0</v>
      </c>
      <c r="BQ46" s="5"/>
    </row>
    <row r="47" spans="2:69" ht="15" thickBot="1">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row>
    <row r="48" spans="2:69" ht="15" thickBot="1"/>
    <row r="49" spans="2:69" ht="8.5" customHeight="1">
      <c r="B49" s="1"/>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row>
    <row r="50" spans="2:69">
      <c r="B50" s="28"/>
      <c r="C50" s="21" t="s">
        <v>333</v>
      </c>
      <c r="D50" s="5"/>
      <c r="E50" s="5"/>
      <c r="F50" s="5"/>
      <c r="G50" s="22"/>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row>
    <row r="51" spans="2:69">
      <c r="B51" s="28"/>
      <c r="C51" s="31"/>
      <c r="D51" s="16"/>
      <c r="E51" s="16"/>
      <c r="F51" s="16"/>
      <c r="G51" s="23"/>
      <c r="H51" s="32">
        <v>1950</v>
      </c>
      <c r="I51" s="32">
        <v>1951</v>
      </c>
      <c r="J51" s="32">
        <v>1952</v>
      </c>
      <c r="K51" s="32">
        <v>1953</v>
      </c>
      <c r="L51" s="32">
        <v>1954</v>
      </c>
      <c r="M51" s="32">
        <v>1955</v>
      </c>
      <c r="N51" s="32">
        <v>1956</v>
      </c>
      <c r="O51" s="32">
        <v>1957</v>
      </c>
      <c r="P51" s="32">
        <v>1958</v>
      </c>
      <c r="Q51" s="32">
        <v>1959</v>
      </c>
      <c r="R51" s="32">
        <v>1960</v>
      </c>
      <c r="S51" s="32">
        <v>1961</v>
      </c>
      <c r="T51" s="32">
        <v>1962</v>
      </c>
      <c r="U51" s="32">
        <v>1963</v>
      </c>
      <c r="V51" s="32">
        <v>1964</v>
      </c>
      <c r="W51" s="32">
        <v>1965</v>
      </c>
      <c r="X51" s="32">
        <v>1966</v>
      </c>
      <c r="Y51" s="32">
        <v>1967</v>
      </c>
      <c r="Z51" s="32">
        <v>1968</v>
      </c>
      <c r="AA51" s="32">
        <v>1969</v>
      </c>
      <c r="AB51" s="32">
        <v>1970</v>
      </c>
      <c r="AC51" s="32">
        <v>1971</v>
      </c>
      <c r="AD51" s="32">
        <v>1972</v>
      </c>
      <c r="AE51" s="32">
        <v>1973</v>
      </c>
      <c r="AF51" s="32">
        <v>1974</v>
      </c>
      <c r="AG51" s="32">
        <v>1975</v>
      </c>
      <c r="AH51" s="32">
        <v>1976</v>
      </c>
      <c r="AI51" s="32">
        <v>1977</v>
      </c>
      <c r="AJ51" s="32">
        <v>1978</v>
      </c>
      <c r="AK51" s="32">
        <v>1979</v>
      </c>
      <c r="AL51" s="32">
        <v>1980</v>
      </c>
      <c r="AM51" s="32">
        <v>1981</v>
      </c>
      <c r="AN51" s="32">
        <v>1982</v>
      </c>
      <c r="AO51" s="32">
        <v>1983</v>
      </c>
      <c r="AP51" s="32">
        <v>1984</v>
      </c>
      <c r="AQ51" s="32">
        <v>1985</v>
      </c>
      <c r="AR51" s="32">
        <v>1986</v>
      </c>
      <c r="AS51" s="32">
        <v>1987</v>
      </c>
      <c r="AT51" s="32">
        <v>1988</v>
      </c>
      <c r="AU51" s="32">
        <v>1989</v>
      </c>
      <c r="AV51" s="32">
        <v>1990</v>
      </c>
      <c r="AW51" s="32">
        <v>1991</v>
      </c>
      <c r="AX51" s="32">
        <v>1992</v>
      </c>
      <c r="AY51" s="32">
        <v>1993</v>
      </c>
      <c r="AZ51" s="32">
        <v>1994</v>
      </c>
      <c r="BA51" s="32">
        <v>1995</v>
      </c>
      <c r="BB51" s="32">
        <v>1996</v>
      </c>
      <c r="BC51" s="32">
        <v>1997</v>
      </c>
      <c r="BD51" s="32">
        <v>1998</v>
      </c>
      <c r="BE51" s="32">
        <v>1999</v>
      </c>
      <c r="BF51" s="32">
        <v>2000</v>
      </c>
      <c r="BG51" s="32">
        <v>2001</v>
      </c>
      <c r="BH51" s="32">
        <v>2002</v>
      </c>
      <c r="BI51" s="32">
        <v>2003</v>
      </c>
      <c r="BJ51" s="32">
        <v>2004</v>
      </c>
      <c r="BK51" s="32">
        <v>2005</v>
      </c>
      <c r="BL51" s="32">
        <v>2006</v>
      </c>
      <c r="BM51" s="32">
        <v>2007</v>
      </c>
      <c r="BN51" s="32">
        <v>2008</v>
      </c>
      <c r="BO51" s="32">
        <v>2009</v>
      </c>
      <c r="BP51" s="33">
        <v>2010</v>
      </c>
      <c r="BQ51" s="5"/>
    </row>
    <row r="52" spans="2:69">
      <c r="B52" s="28"/>
      <c r="C52" s="35" t="s">
        <v>57</v>
      </c>
      <c r="D52" s="5"/>
      <c r="E52" s="5"/>
      <c r="F52" s="5"/>
      <c r="G52" s="34"/>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3"/>
      <c r="BQ52" s="5"/>
    </row>
    <row r="53" spans="2:69">
      <c r="B53" s="28"/>
      <c r="C53" s="24" t="s">
        <v>101</v>
      </c>
      <c r="D53" s="5"/>
      <c r="E53" s="5"/>
      <c r="F53" s="5" t="s">
        <v>334</v>
      </c>
      <c r="G53" s="25" t="s">
        <v>335</v>
      </c>
      <c r="H53" s="844">
        <v>0</v>
      </c>
      <c r="I53" s="844">
        <v>0</v>
      </c>
      <c r="J53" s="844">
        <v>0</v>
      </c>
      <c r="K53" s="844">
        <v>0</v>
      </c>
      <c r="L53" s="844">
        <v>0</v>
      </c>
      <c r="M53" s="844">
        <v>0</v>
      </c>
      <c r="N53" s="844">
        <v>0</v>
      </c>
      <c r="O53" s="844">
        <v>0</v>
      </c>
      <c r="P53" s="844">
        <v>0</v>
      </c>
      <c r="Q53" s="844">
        <v>0</v>
      </c>
      <c r="R53" s="844">
        <v>0</v>
      </c>
      <c r="S53" s="844">
        <v>0</v>
      </c>
      <c r="T53" s="844">
        <v>0</v>
      </c>
      <c r="U53" s="844">
        <v>0</v>
      </c>
      <c r="V53" s="844">
        <v>0</v>
      </c>
      <c r="W53" s="844">
        <v>0</v>
      </c>
      <c r="X53" s="844">
        <v>0</v>
      </c>
      <c r="Y53" s="844">
        <v>0</v>
      </c>
      <c r="Z53" s="844">
        <v>0</v>
      </c>
      <c r="AA53" s="844">
        <v>0</v>
      </c>
      <c r="AB53" s="844">
        <v>0</v>
      </c>
      <c r="AC53" s="844">
        <v>0</v>
      </c>
      <c r="AD53" s="844">
        <v>0</v>
      </c>
      <c r="AE53" s="844">
        <v>0</v>
      </c>
      <c r="AF53" s="844">
        <v>0</v>
      </c>
      <c r="AG53" s="844">
        <v>0</v>
      </c>
      <c r="AH53" s="844">
        <v>0</v>
      </c>
      <c r="AI53" s="844">
        <v>0</v>
      </c>
      <c r="AJ53" s="844">
        <v>0</v>
      </c>
      <c r="AK53" s="844">
        <v>0</v>
      </c>
      <c r="AL53" s="844">
        <v>0</v>
      </c>
      <c r="AM53" s="844">
        <v>0</v>
      </c>
      <c r="AN53" s="844">
        <v>0</v>
      </c>
      <c r="AO53" s="844">
        <v>0</v>
      </c>
      <c r="AP53" s="844">
        <v>0</v>
      </c>
      <c r="AQ53" s="844">
        <v>0</v>
      </c>
      <c r="AR53" s="844">
        <v>0</v>
      </c>
      <c r="AS53" s="844">
        <v>0</v>
      </c>
      <c r="AT53" s="844">
        <v>0</v>
      </c>
      <c r="AU53" s="844">
        <v>0</v>
      </c>
      <c r="AV53" s="844">
        <v>0</v>
      </c>
      <c r="AW53" s="844">
        <v>0</v>
      </c>
      <c r="AX53" s="844">
        <v>0</v>
      </c>
      <c r="AY53" s="844">
        <v>0</v>
      </c>
      <c r="AZ53" s="844">
        <v>0</v>
      </c>
      <c r="BA53" s="844">
        <v>0</v>
      </c>
      <c r="BB53" s="844">
        <v>0</v>
      </c>
      <c r="BC53" s="844">
        <v>0</v>
      </c>
      <c r="BD53" s="844">
        <v>0</v>
      </c>
      <c r="BE53" s="844">
        <v>0</v>
      </c>
      <c r="BF53" s="844">
        <v>0</v>
      </c>
      <c r="BG53" s="844">
        <v>0</v>
      </c>
      <c r="BH53" s="844">
        <v>0</v>
      </c>
      <c r="BI53" s="844">
        <v>0</v>
      </c>
      <c r="BJ53" s="844">
        <v>0</v>
      </c>
      <c r="BK53" s="844">
        <v>0</v>
      </c>
      <c r="BL53" s="844">
        <v>0</v>
      </c>
      <c r="BM53" s="844">
        <v>0</v>
      </c>
      <c r="BN53" s="844">
        <v>0</v>
      </c>
      <c r="BO53" s="844">
        <v>0</v>
      </c>
      <c r="BP53" s="844">
        <v>0</v>
      </c>
      <c r="BQ53" s="5"/>
    </row>
    <row r="54" spans="2:69">
      <c r="B54" s="28"/>
      <c r="C54" s="24" t="s">
        <v>50</v>
      </c>
      <c r="D54" s="5"/>
      <c r="E54" s="5"/>
      <c r="F54" s="5" t="s">
        <v>334</v>
      </c>
      <c r="G54" s="25" t="s">
        <v>335</v>
      </c>
      <c r="H54" s="844">
        <v>0</v>
      </c>
      <c r="I54" s="844">
        <v>0</v>
      </c>
      <c r="J54" s="844">
        <v>0</v>
      </c>
      <c r="K54" s="844">
        <v>0</v>
      </c>
      <c r="L54" s="844">
        <v>0</v>
      </c>
      <c r="M54" s="844">
        <v>0</v>
      </c>
      <c r="N54" s="844">
        <v>0</v>
      </c>
      <c r="O54" s="844">
        <v>0</v>
      </c>
      <c r="P54" s="844">
        <v>0</v>
      </c>
      <c r="Q54" s="844">
        <v>0</v>
      </c>
      <c r="R54" s="844">
        <v>0</v>
      </c>
      <c r="S54" s="844">
        <v>0</v>
      </c>
      <c r="T54" s="844">
        <v>0</v>
      </c>
      <c r="U54" s="844">
        <v>0</v>
      </c>
      <c r="V54" s="844">
        <v>0</v>
      </c>
      <c r="W54" s="844">
        <v>0</v>
      </c>
      <c r="X54" s="844">
        <v>0</v>
      </c>
      <c r="Y54" s="844">
        <v>0</v>
      </c>
      <c r="Z54" s="844">
        <v>0</v>
      </c>
      <c r="AA54" s="844">
        <v>0</v>
      </c>
      <c r="AB54" s="844">
        <v>0</v>
      </c>
      <c r="AC54" s="844">
        <v>0</v>
      </c>
      <c r="AD54" s="844">
        <v>0</v>
      </c>
      <c r="AE54" s="844">
        <v>0</v>
      </c>
      <c r="AF54" s="844">
        <v>0</v>
      </c>
      <c r="AG54" s="844">
        <v>0</v>
      </c>
      <c r="AH54" s="844">
        <v>0</v>
      </c>
      <c r="AI54" s="844">
        <v>0</v>
      </c>
      <c r="AJ54" s="844">
        <v>0</v>
      </c>
      <c r="AK54" s="844">
        <v>0</v>
      </c>
      <c r="AL54" s="844">
        <v>0</v>
      </c>
      <c r="AM54" s="844">
        <v>0</v>
      </c>
      <c r="AN54" s="844">
        <v>0</v>
      </c>
      <c r="AO54" s="844">
        <v>0</v>
      </c>
      <c r="AP54" s="844">
        <v>0</v>
      </c>
      <c r="AQ54" s="844">
        <v>0</v>
      </c>
      <c r="AR54" s="844">
        <v>0</v>
      </c>
      <c r="AS54" s="844">
        <v>0</v>
      </c>
      <c r="AT54" s="844">
        <v>0</v>
      </c>
      <c r="AU54" s="844">
        <v>0</v>
      </c>
      <c r="AV54" s="844">
        <v>0</v>
      </c>
      <c r="AW54" s="844">
        <v>0</v>
      </c>
      <c r="AX54" s="844">
        <v>0</v>
      </c>
      <c r="AY54" s="844">
        <v>0</v>
      </c>
      <c r="AZ54" s="844">
        <v>0</v>
      </c>
      <c r="BA54" s="844">
        <v>0</v>
      </c>
      <c r="BB54" s="844">
        <v>0</v>
      </c>
      <c r="BC54" s="844">
        <v>0</v>
      </c>
      <c r="BD54" s="844">
        <v>0</v>
      </c>
      <c r="BE54" s="844">
        <v>0</v>
      </c>
      <c r="BF54" s="844">
        <v>0</v>
      </c>
      <c r="BG54" s="844">
        <v>0</v>
      </c>
      <c r="BH54" s="844">
        <v>0</v>
      </c>
      <c r="BI54" s="844">
        <v>0</v>
      </c>
      <c r="BJ54" s="844">
        <v>0</v>
      </c>
      <c r="BK54" s="844">
        <v>0</v>
      </c>
      <c r="BL54" s="844">
        <v>0</v>
      </c>
      <c r="BM54" s="844">
        <v>0</v>
      </c>
      <c r="BN54" s="844">
        <v>0</v>
      </c>
      <c r="BO54" s="844">
        <v>0</v>
      </c>
      <c r="BP54" s="844">
        <v>0</v>
      </c>
      <c r="BQ54" s="5"/>
    </row>
    <row r="55" spans="2:69">
      <c r="B55" s="28"/>
      <c r="C55" s="24" t="s">
        <v>51</v>
      </c>
      <c r="D55" s="5"/>
      <c r="E55" s="5"/>
      <c r="F55" s="5" t="s">
        <v>334</v>
      </c>
      <c r="G55" s="25" t="s">
        <v>335</v>
      </c>
      <c r="H55" s="844">
        <v>0</v>
      </c>
      <c r="I55" s="844">
        <v>0</v>
      </c>
      <c r="J55" s="844">
        <v>0</v>
      </c>
      <c r="K55" s="844">
        <v>0</v>
      </c>
      <c r="L55" s="844">
        <v>0</v>
      </c>
      <c r="M55" s="844">
        <v>0</v>
      </c>
      <c r="N55" s="844">
        <v>0</v>
      </c>
      <c r="O55" s="844">
        <v>0</v>
      </c>
      <c r="P55" s="844">
        <v>0</v>
      </c>
      <c r="Q55" s="844">
        <v>0</v>
      </c>
      <c r="R55" s="844">
        <v>0</v>
      </c>
      <c r="S55" s="844">
        <v>0</v>
      </c>
      <c r="T55" s="844">
        <v>0</v>
      </c>
      <c r="U55" s="844">
        <v>0</v>
      </c>
      <c r="V55" s="844">
        <v>0</v>
      </c>
      <c r="W55" s="844">
        <v>0</v>
      </c>
      <c r="X55" s="844">
        <v>0</v>
      </c>
      <c r="Y55" s="844">
        <v>0</v>
      </c>
      <c r="Z55" s="844">
        <v>0</v>
      </c>
      <c r="AA55" s="844">
        <v>0</v>
      </c>
      <c r="AB55" s="844">
        <v>0</v>
      </c>
      <c r="AC55" s="844">
        <v>0</v>
      </c>
      <c r="AD55" s="844">
        <v>0</v>
      </c>
      <c r="AE55" s="844">
        <v>0</v>
      </c>
      <c r="AF55" s="844">
        <v>0</v>
      </c>
      <c r="AG55" s="844">
        <v>0</v>
      </c>
      <c r="AH55" s="844">
        <v>0</v>
      </c>
      <c r="AI55" s="844">
        <v>0</v>
      </c>
      <c r="AJ55" s="844">
        <v>0</v>
      </c>
      <c r="AK55" s="844">
        <v>0</v>
      </c>
      <c r="AL55" s="844">
        <v>0</v>
      </c>
      <c r="AM55" s="844">
        <v>0</v>
      </c>
      <c r="AN55" s="844">
        <v>0</v>
      </c>
      <c r="AO55" s="844">
        <v>0</v>
      </c>
      <c r="AP55" s="844">
        <v>0</v>
      </c>
      <c r="AQ55" s="844">
        <v>0</v>
      </c>
      <c r="AR55" s="844">
        <v>0</v>
      </c>
      <c r="AS55" s="844">
        <v>0</v>
      </c>
      <c r="AT55" s="844">
        <v>0</v>
      </c>
      <c r="AU55" s="844">
        <v>0</v>
      </c>
      <c r="AV55" s="844">
        <v>0</v>
      </c>
      <c r="AW55" s="844">
        <v>0</v>
      </c>
      <c r="AX55" s="844">
        <v>0</v>
      </c>
      <c r="AY55" s="844">
        <v>0</v>
      </c>
      <c r="AZ55" s="844">
        <v>0</v>
      </c>
      <c r="BA55" s="844">
        <v>0</v>
      </c>
      <c r="BB55" s="844">
        <v>0</v>
      </c>
      <c r="BC55" s="844">
        <v>0</v>
      </c>
      <c r="BD55" s="844">
        <v>0</v>
      </c>
      <c r="BE55" s="844">
        <v>0</v>
      </c>
      <c r="BF55" s="844">
        <v>0</v>
      </c>
      <c r="BG55" s="844">
        <v>0</v>
      </c>
      <c r="BH55" s="844">
        <v>0</v>
      </c>
      <c r="BI55" s="844">
        <v>0</v>
      </c>
      <c r="BJ55" s="844">
        <v>0</v>
      </c>
      <c r="BK55" s="844">
        <v>0</v>
      </c>
      <c r="BL55" s="844">
        <v>0</v>
      </c>
      <c r="BM55" s="844">
        <v>0</v>
      </c>
      <c r="BN55" s="844">
        <v>0</v>
      </c>
      <c r="BO55" s="844">
        <v>0</v>
      </c>
      <c r="BP55" s="844">
        <v>0</v>
      </c>
      <c r="BQ55" s="5"/>
    </row>
    <row r="56" spans="2:69">
      <c r="B56" s="28"/>
      <c r="C56" s="24" t="s">
        <v>90</v>
      </c>
      <c r="D56" s="5"/>
      <c r="E56" s="5"/>
      <c r="F56" s="5" t="s">
        <v>334</v>
      </c>
      <c r="G56" s="25" t="s">
        <v>335</v>
      </c>
      <c r="H56" s="844">
        <v>0</v>
      </c>
      <c r="I56" s="844">
        <v>0</v>
      </c>
      <c r="J56" s="844">
        <v>0</v>
      </c>
      <c r="K56" s="844">
        <v>0</v>
      </c>
      <c r="L56" s="844">
        <v>0</v>
      </c>
      <c r="M56" s="844">
        <v>0</v>
      </c>
      <c r="N56" s="844">
        <v>0</v>
      </c>
      <c r="O56" s="844">
        <v>0</v>
      </c>
      <c r="P56" s="844">
        <v>0</v>
      </c>
      <c r="Q56" s="844">
        <v>0</v>
      </c>
      <c r="R56" s="844">
        <v>0</v>
      </c>
      <c r="S56" s="844">
        <v>0</v>
      </c>
      <c r="T56" s="844">
        <v>0</v>
      </c>
      <c r="U56" s="844">
        <v>0</v>
      </c>
      <c r="V56" s="844">
        <v>0</v>
      </c>
      <c r="W56" s="844">
        <v>0</v>
      </c>
      <c r="X56" s="844">
        <v>0</v>
      </c>
      <c r="Y56" s="844">
        <v>0</v>
      </c>
      <c r="Z56" s="844">
        <v>0</v>
      </c>
      <c r="AA56" s="844">
        <v>0</v>
      </c>
      <c r="AB56" s="844">
        <v>0</v>
      </c>
      <c r="AC56" s="844">
        <v>0</v>
      </c>
      <c r="AD56" s="844">
        <v>0</v>
      </c>
      <c r="AE56" s="844">
        <v>0</v>
      </c>
      <c r="AF56" s="844">
        <v>0</v>
      </c>
      <c r="AG56" s="844">
        <v>0</v>
      </c>
      <c r="AH56" s="844">
        <v>0</v>
      </c>
      <c r="AI56" s="844">
        <v>0</v>
      </c>
      <c r="AJ56" s="844">
        <v>0</v>
      </c>
      <c r="AK56" s="844">
        <v>0</v>
      </c>
      <c r="AL56" s="844">
        <v>0</v>
      </c>
      <c r="AM56" s="844">
        <v>0</v>
      </c>
      <c r="AN56" s="844">
        <v>0</v>
      </c>
      <c r="AO56" s="844">
        <v>0</v>
      </c>
      <c r="AP56" s="844">
        <v>0</v>
      </c>
      <c r="AQ56" s="844">
        <v>0</v>
      </c>
      <c r="AR56" s="844">
        <v>0</v>
      </c>
      <c r="AS56" s="844">
        <v>0</v>
      </c>
      <c r="AT56" s="844">
        <v>0</v>
      </c>
      <c r="AU56" s="844">
        <v>0</v>
      </c>
      <c r="AV56" s="844">
        <v>0</v>
      </c>
      <c r="AW56" s="844">
        <v>0</v>
      </c>
      <c r="AX56" s="844">
        <v>0</v>
      </c>
      <c r="AY56" s="844">
        <v>0</v>
      </c>
      <c r="AZ56" s="844">
        <v>0</v>
      </c>
      <c r="BA56" s="844">
        <v>0</v>
      </c>
      <c r="BB56" s="844">
        <v>0</v>
      </c>
      <c r="BC56" s="844">
        <v>0</v>
      </c>
      <c r="BD56" s="844">
        <v>0</v>
      </c>
      <c r="BE56" s="844">
        <v>0</v>
      </c>
      <c r="BF56" s="844">
        <v>0</v>
      </c>
      <c r="BG56" s="844">
        <v>0</v>
      </c>
      <c r="BH56" s="844">
        <v>0</v>
      </c>
      <c r="BI56" s="844">
        <v>0</v>
      </c>
      <c r="BJ56" s="844">
        <v>0</v>
      </c>
      <c r="BK56" s="844">
        <v>0</v>
      </c>
      <c r="BL56" s="844">
        <v>0</v>
      </c>
      <c r="BM56" s="844">
        <v>0</v>
      </c>
      <c r="BN56" s="844">
        <v>0</v>
      </c>
      <c r="BO56" s="844">
        <v>0</v>
      </c>
      <c r="BP56" s="844">
        <v>0</v>
      </c>
      <c r="BQ56" s="5"/>
    </row>
    <row r="57" spans="2:69">
      <c r="B57" s="28"/>
      <c r="C57" s="24" t="s">
        <v>61</v>
      </c>
      <c r="D57" s="5"/>
      <c r="E57" s="5"/>
      <c r="F57" s="5" t="s">
        <v>334</v>
      </c>
      <c r="G57" s="25" t="s">
        <v>335</v>
      </c>
      <c r="H57" s="844">
        <v>0</v>
      </c>
      <c r="I57" s="844">
        <v>0</v>
      </c>
      <c r="J57" s="844">
        <v>0</v>
      </c>
      <c r="K57" s="844">
        <v>0</v>
      </c>
      <c r="L57" s="844">
        <v>0</v>
      </c>
      <c r="M57" s="844">
        <v>0</v>
      </c>
      <c r="N57" s="844">
        <v>0</v>
      </c>
      <c r="O57" s="844">
        <v>0</v>
      </c>
      <c r="P57" s="844">
        <v>0</v>
      </c>
      <c r="Q57" s="844">
        <v>0</v>
      </c>
      <c r="R57" s="844">
        <v>0</v>
      </c>
      <c r="S57" s="844">
        <v>0</v>
      </c>
      <c r="T57" s="844">
        <v>0</v>
      </c>
      <c r="U57" s="844">
        <v>0</v>
      </c>
      <c r="V57" s="844">
        <v>0</v>
      </c>
      <c r="W57" s="844">
        <v>0</v>
      </c>
      <c r="X57" s="844">
        <v>0</v>
      </c>
      <c r="Y57" s="844">
        <v>0</v>
      </c>
      <c r="Z57" s="844">
        <v>0</v>
      </c>
      <c r="AA57" s="844">
        <v>0</v>
      </c>
      <c r="AB57" s="844">
        <v>0</v>
      </c>
      <c r="AC57" s="844">
        <v>0</v>
      </c>
      <c r="AD57" s="844">
        <v>0</v>
      </c>
      <c r="AE57" s="844">
        <v>0</v>
      </c>
      <c r="AF57" s="844">
        <v>0</v>
      </c>
      <c r="AG57" s="844">
        <v>0</v>
      </c>
      <c r="AH57" s="844">
        <v>0</v>
      </c>
      <c r="AI57" s="844">
        <v>0</v>
      </c>
      <c r="AJ57" s="844">
        <v>0</v>
      </c>
      <c r="AK57" s="844">
        <v>0</v>
      </c>
      <c r="AL57" s="844">
        <v>0</v>
      </c>
      <c r="AM57" s="844">
        <v>0</v>
      </c>
      <c r="AN57" s="844">
        <v>0</v>
      </c>
      <c r="AO57" s="844">
        <v>0</v>
      </c>
      <c r="AP57" s="844">
        <v>0</v>
      </c>
      <c r="AQ57" s="844">
        <v>0</v>
      </c>
      <c r="AR57" s="844">
        <v>0</v>
      </c>
      <c r="AS57" s="844">
        <v>0</v>
      </c>
      <c r="AT57" s="844">
        <v>0</v>
      </c>
      <c r="AU57" s="844">
        <v>0</v>
      </c>
      <c r="AV57" s="844">
        <v>0</v>
      </c>
      <c r="AW57" s="844">
        <v>0</v>
      </c>
      <c r="AX57" s="844">
        <v>0</v>
      </c>
      <c r="AY57" s="844">
        <v>0</v>
      </c>
      <c r="AZ57" s="844">
        <v>0</v>
      </c>
      <c r="BA57" s="844">
        <v>0</v>
      </c>
      <c r="BB57" s="844">
        <v>0</v>
      </c>
      <c r="BC57" s="844">
        <v>0</v>
      </c>
      <c r="BD57" s="844">
        <v>0</v>
      </c>
      <c r="BE57" s="844">
        <v>0</v>
      </c>
      <c r="BF57" s="844">
        <v>0</v>
      </c>
      <c r="BG57" s="844">
        <v>0</v>
      </c>
      <c r="BH57" s="844">
        <v>0</v>
      </c>
      <c r="BI57" s="844">
        <v>0</v>
      </c>
      <c r="BJ57" s="844">
        <v>0</v>
      </c>
      <c r="BK57" s="844">
        <v>0</v>
      </c>
      <c r="BL57" s="844">
        <v>0</v>
      </c>
      <c r="BM57" s="844">
        <v>0</v>
      </c>
      <c r="BN57" s="844">
        <v>0</v>
      </c>
      <c r="BO57" s="844">
        <v>0</v>
      </c>
      <c r="BP57" s="844">
        <v>0</v>
      </c>
      <c r="BQ57" s="5"/>
    </row>
    <row r="58" spans="2:69">
      <c r="B58" s="28"/>
      <c r="C58" s="24" t="s">
        <v>52</v>
      </c>
      <c r="D58" s="5"/>
      <c r="E58" s="5"/>
      <c r="F58" s="5" t="s">
        <v>334</v>
      </c>
      <c r="G58" s="25" t="s">
        <v>335</v>
      </c>
      <c r="H58" s="844">
        <v>0</v>
      </c>
      <c r="I58" s="844">
        <v>0</v>
      </c>
      <c r="J58" s="844">
        <v>0</v>
      </c>
      <c r="K58" s="844">
        <v>0</v>
      </c>
      <c r="L58" s="844">
        <v>0</v>
      </c>
      <c r="M58" s="844">
        <v>0</v>
      </c>
      <c r="N58" s="844">
        <v>0</v>
      </c>
      <c r="O58" s="844">
        <v>0</v>
      </c>
      <c r="P58" s="844">
        <v>0</v>
      </c>
      <c r="Q58" s="844">
        <v>0</v>
      </c>
      <c r="R58" s="844">
        <v>0</v>
      </c>
      <c r="S58" s="844">
        <v>0</v>
      </c>
      <c r="T58" s="844">
        <v>0</v>
      </c>
      <c r="U58" s="844">
        <v>0</v>
      </c>
      <c r="V58" s="844">
        <v>0</v>
      </c>
      <c r="W58" s="844">
        <v>0</v>
      </c>
      <c r="X58" s="844">
        <v>0</v>
      </c>
      <c r="Y58" s="844">
        <v>0</v>
      </c>
      <c r="Z58" s="844">
        <v>0</v>
      </c>
      <c r="AA58" s="844">
        <v>0</v>
      </c>
      <c r="AB58" s="844">
        <v>0</v>
      </c>
      <c r="AC58" s="844">
        <v>0</v>
      </c>
      <c r="AD58" s="844">
        <v>0</v>
      </c>
      <c r="AE58" s="844">
        <v>0</v>
      </c>
      <c r="AF58" s="844">
        <v>0</v>
      </c>
      <c r="AG58" s="844">
        <v>0</v>
      </c>
      <c r="AH58" s="844">
        <v>0</v>
      </c>
      <c r="AI58" s="844">
        <v>0</v>
      </c>
      <c r="AJ58" s="844">
        <v>0</v>
      </c>
      <c r="AK58" s="844">
        <v>0</v>
      </c>
      <c r="AL58" s="844">
        <v>0</v>
      </c>
      <c r="AM58" s="844">
        <v>0</v>
      </c>
      <c r="AN58" s="844">
        <v>0</v>
      </c>
      <c r="AO58" s="844">
        <v>0</v>
      </c>
      <c r="AP58" s="844">
        <v>0</v>
      </c>
      <c r="AQ58" s="844">
        <v>0</v>
      </c>
      <c r="AR58" s="844">
        <v>0</v>
      </c>
      <c r="AS58" s="844">
        <v>0</v>
      </c>
      <c r="AT58" s="844">
        <v>0</v>
      </c>
      <c r="AU58" s="844">
        <v>0</v>
      </c>
      <c r="AV58" s="844">
        <v>0</v>
      </c>
      <c r="AW58" s="844">
        <v>0</v>
      </c>
      <c r="AX58" s="844">
        <v>0</v>
      </c>
      <c r="AY58" s="844">
        <v>0</v>
      </c>
      <c r="AZ58" s="844">
        <v>0</v>
      </c>
      <c r="BA58" s="844">
        <v>0</v>
      </c>
      <c r="BB58" s="844">
        <v>0</v>
      </c>
      <c r="BC58" s="844">
        <v>0</v>
      </c>
      <c r="BD58" s="844">
        <v>0</v>
      </c>
      <c r="BE58" s="844">
        <v>0</v>
      </c>
      <c r="BF58" s="844">
        <v>0</v>
      </c>
      <c r="BG58" s="844">
        <v>0</v>
      </c>
      <c r="BH58" s="844">
        <v>0</v>
      </c>
      <c r="BI58" s="844">
        <v>0</v>
      </c>
      <c r="BJ58" s="844">
        <v>0</v>
      </c>
      <c r="BK58" s="844">
        <v>0</v>
      </c>
      <c r="BL58" s="844">
        <v>0</v>
      </c>
      <c r="BM58" s="844">
        <v>0</v>
      </c>
      <c r="BN58" s="844">
        <v>0</v>
      </c>
      <c r="BO58" s="844">
        <v>0</v>
      </c>
      <c r="BP58" s="844">
        <v>0</v>
      </c>
      <c r="BQ58" s="5"/>
    </row>
    <row r="59" spans="2:69">
      <c r="B59" s="28"/>
      <c r="C59" s="24" t="s">
        <v>54</v>
      </c>
      <c r="D59" s="5"/>
      <c r="E59" s="5"/>
      <c r="F59" s="5" t="s">
        <v>334</v>
      </c>
      <c r="G59" s="25" t="s">
        <v>335</v>
      </c>
      <c r="H59" s="844">
        <v>0</v>
      </c>
      <c r="I59" s="844">
        <v>0</v>
      </c>
      <c r="J59" s="844">
        <v>0</v>
      </c>
      <c r="K59" s="844">
        <v>0</v>
      </c>
      <c r="L59" s="844">
        <v>0</v>
      </c>
      <c r="M59" s="844">
        <v>0</v>
      </c>
      <c r="N59" s="844">
        <v>0</v>
      </c>
      <c r="O59" s="844">
        <v>0</v>
      </c>
      <c r="P59" s="844">
        <v>0</v>
      </c>
      <c r="Q59" s="844">
        <v>0</v>
      </c>
      <c r="R59" s="844">
        <v>0</v>
      </c>
      <c r="S59" s="844">
        <v>0</v>
      </c>
      <c r="T59" s="844">
        <v>0</v>
      </c>
      <c r="U59" s="844">
        <v>0</v>
      </c>
      <c r="V59" s="844">
        <v>0</v>
      </c>
      <c r="W59" s="844">
        <v>0</v>
      </c>
      <c r="X59" s="844">
        <v>0</v>
      </c>
      <c r="Y59" s="844">
        <v>0</v>
      </c>
      <c r="Z59" s="844">
        <v>0</v>
      </c>
      <c r="AA59" s="844">
        <v>0</v>
      </c>
      <c r="AB59" s="844">
        <v>0</v>
      </c>
      <c r="AC59" s="844">
        <v>0</v>
      </c>
      <c r="AD59" s="844">
        <v>0</v>
      </c>
      <c r="AE59" s="844">
        <v>0</v>
      </c>
      <c r="AF59" s="844">
        <v>0</v>
      </c>
      <c r="AG59" s="844">
        <v>0</v>
      </c>
      <c r="AH59" s="844">
        <v>0</v>
      </c>
      <c r="AI59" s="844">
        <v>0</v>
      </c>
      <c r="AJ59" s="844">
        <v>0</v>
      </c>
      <c r="AK59" s="844">
        <v>0</v>
      </c>
      <c r="AL59" s="844">
        <v>0</v>
      </c>
      <c r="AM59" s="844">
        <v>0</v>
      </c>
      <c r="AN59" s="844">
        <v>0</v>
      </c>
      <c r="AO59" s="844">
        <v>0</v>
      </c>
      <c r="AP59" s="844">
        <v>0</v>
      </c>
      <c r="AQ59" s="844">
        <v>0</v>
      </c>
      <c r="AR59" s="844">
        <v>0</v>
      </c>
      <c r="AS59" s="844">
        <v>0</v>
      </c>
      <c r="AT59" s="844">
        <v>0</v>
      </c>
      <c r="AU59" s="844">
        <v>0</v>
      </c>
      <c r="AV59" s="844">
        <v>0</v>
      </c>
      <c r="AW59" s="844">
        <v>0</v>
      </c>
      <c r="AX59" s="844">
        <v>0</v>
      </c>
      <c r="AY59" s="844">
        <v>0</v>
      </c>
      <c r="AZ59" s="844">
        <v>0</v>
      </c>
      <c r="BA59" s="844">
        <v>0</v>
      </c>
      <c r="BB59" s="844">
        <v>0</v>
      </c>
      <c r="BC59" s="844">
        <v>0</v>
      </c>
      <c r="BD59" s="844">
        <v>0</v>
      </c>
      <c r="BE59" s="844">
        <v>0</v>
      </c>
      <c r="BF59" s="844">
        <v>0</v>
      </c>
      <c r="BG59" s="844">
        <v>0</v>
      </c>
      <c r="BH59" s="844">
        <v>0</v>
      </c>
      <c r="BI59" s="844">
        <v>0</v>
      </c>
      <c r="BJ59" s="844">
        <v>0</v>
      </c>
      <c r="BK59" s="844">
        <v>0</v>
      </c>
      <c r="BL59" s="844">
        <v>0</v>
      </c>
      <c r="BM59" s="844">
        <v>0</v>
      </c>
      <c r="BN59" s="844">
        <v>0</v>
      </c>
      <c r="BO59" s="844">
        <v>0</v>
      </c>
      <c r="BP59" s="844">
        <v>0</v>
      </c>
      <c r="BQ59" s="5"/>
    </row>
    <row r="60" spans="2:69">
      <c r="B60" s="28"/>
      <c r="C60" s="36" t="s">
        <v>218</v>
      </c>
      <c r="D60" s="5"/>
      <c r="E60" s="5"/>
      <c r="F60" s="5" t="s">
        <v>334</v>
      </c>
      <c r="G60" s="25" t="s">
        <v>335</v>
      </c>
      <c r="H60" s="844"/>
      <c r="I60" s="844"/>
      <c r="J60" s="844"/>
      <c r="K60" s="844"/>
      <c r="L60" s="844"/>
      <c r="M60" s="844"/>
      <c r="N60" s="844"/>
      <c r="O60" s="844"/>
      <c r="P60" s="844"/>
      <c r="Q60" s="844"/>
      <c r="R60" s="844"/>
      <c r="S60" s="844"/>
      <c r="T60" s="844"/>
      <c r="U60" s="844"/>
      <c r="V60" s="844"/>
      <c r="W60" s="844"/>
      <c r="X60" s="844"/>
      <c r="Y60" s="844"/>
      <c r="Z60" s="844"/>
      <c r="AA60" s="844"/>
      <c r="AB60" s="844"/>
      <c r="AC60" s="844"/>
      <c r="AD60" s="844"/>
      <c r="AE60" s="844"/>
      <c r="AF60" s="844"/>
      <c r="AG60" s="844"/>
      <c r="AH60" s="844"/>
      <c r="AI60" s="844"/>
      <c r="AJ60" s="844"/>
      <c r="AK60" s="844"/>
      <c r="AL60" s="844"/>
      <c r="AM60" s="844"/>
      <c r="AN60" s="844"/>
      <c r="AO60" s="844"/>
      <c r="AP60" s="844"/>
      <c r="AQ60" s="844"/>
      <c r="AR60" s="844"/>
      <c r="AS60" s="844"/>
      <c r="AT60" s="844"/>
      <c r="AU60" s="844"/>
      <c r="AV60" s="844"/>
      <c r="AW60" s="844"/>
      <c r="AX60" s="844"/>
      <c r="AY60" s="844"/>
      <c r="AZ60" s="844"/>
      <c r="BA60" s="844"/>
      <c r="BB60" s="844"/>
      <c r="BC60" s="844"/>
      <c r="BD60" s="844"/>
      <c r="BE60" s="844"/>
      <c r="BF60" s="844"/>
      <c r="BG60" s="844"/>
      <c r="BH60" s="844"/>
      <c r="BI60" s="844"/>
      <c r="BJ60" s="844"/>
      <c r="BK60" s="844"/>
      <c r="BL60" s="844"/>
      <c r="BM60" s="844"/>
      <c r="BN60" s="844"/>
      <c r="BO60" s="844"/>
      <c r="BP60" s="844"/>
      <c r="BQ60" s="5"/>
    </row>
    <row r="61" spans="2:69">
      <c r="B61" s="28"/>
      <c r="C61" s="36" t="s">
        <v>219</v>
      </c>
      <c r="D61" s="5"/>
      <c r="E61" s="5"/>
      <c r="F61" s="5" t="s">
        <v>334</v>
      </c>
      <c r="G61" s="25" t="s">
        <v>335</v>
      </c>
      <c r="H61" s="844"/>
      <c r="I61" s="844"/>
      <c r="J61" s="844"/>
      <c r="K61" s="844"/>
      <c r="L61" s="844"/>
      <c r="M61" s="844"/>
      <c r="N61" s="844"/>
      <c r="O61" s="844"/>
      <c r="P61" s="844"/>
      <c r="Q61" s="844"/>
      <c r="R61" s="844"/>
      <c r="S61" s="844"/>
      <c r="T61" s="844"/>
      <c r="U61" s="844"/>
      <c r="V61" s="844"/>
      <c r="W61" s="844"/>
      <c r="X61" s="844"/>
      <c r="Y61" s="844"/>
      <c r="Z61" s="844"/>
      <c r="AA61" s="844"/>
      <c r="AB61" s="844"/>
      <c r="AC61" s="844"/>
      <c r="AD61" s="844"/>
      <c r="AE61" s="844"/>
      <c r="AF61" s="844"/>
      <c r="AG61" s="844"/>
      <c r="AH61" s="844"/>
      <c r="AI61" s="844"/>
      <c r="AJ61" s="844"/>
      <c r="AK61" s="844"/>
      <c r="AL61" s="844"/>
      <c r="AM61" s="844"/>
      <c r="AN61" s="844"/>
      <c r="AO61" s="844"/>
      <c r="AP61" s="844"/>
      <c r="AQ61" s="844"/>
      <c r="AR61" s="844"/>
      <c r="AS61" s="844"/>
      <c r="AT61" s="844"/>
      <c r="AU61" s="844"/>
      <c r="AV61" s="844"/>
      <c r="AW61" s="844"/>
      <c r="AX61" s="844"/>
      <c r="AY61" s="844"/>
      <c r="AZ61" s="844"/>
      <c r="BA61" s="844"/>
      <c r="BB61" s="844"/>
      <c r="BC61" s="844"/>
      <c r="BD61" s="844"/>
      <c r="BE61" s="844"/>
      <c r="BF61" s="844"/>
      <c r="BG61" s="844"/>
      <c r="BH61" s="844"/>
      <c r="BI61" s="844"/>
      <c r="BJ61" s="844"/>
      <c r="BK61" s="844"/>
      <c r="BL61" s="844"/>
      <c r="BM61" s="844"/>
      <c r="BN61" s="844"/>
      <c r="BO61" s="844"/>
      <c r="BP61" s="844"/>
      <c r="BQ61" s="5"/>
    </row>
    <row r="62" spans="2:69">
      <c r="B62" s="28"/>
      <c r="C62" s="36" t="s">
        <v>220</v>
      </c>
      <c r="D62" s="5"/>
      <c r="E62" s="5"/>
      <c r="F62" s="5" t="s">
        <v>334</v>
      </c>
      <c r="G62" s="25" t="s">
        <v>335</v>
      </c>
      <c r="H62" s="844"/>
      <c r="I62" s="844"/>
      <c r="J62" s="844"/>
      <c r="K62" s="844"/>
      <c r="L62" s="844"/>
      <c r="M62" s="844"/>
      <c r="N62" s="844"/>
      <c r="O62" s="844"/>
      <c r="P62" s="844"/>
      <c r="Q62" s="844"/>
      <c r="R62" s="844"/>
      <c r="S62" s="844"/>
      <c r="T62" s="844"/>
      <c r="U62" s="844"/>
      <c r="V62" s="844"/>
      <c r="W62" s="844"/>
      <c r="X62" s="844"/>
      <c r="Y62" s="844"/>
      <c r="Z62" s="844"/>
      <c r="AA62" s="844"/>
      <c r="AB62" s="844"/>
      <c r="AC62" s="844"/>
      <c r="AD62" s="844"/>
      <c r="AE62" s="844"/>
      <c r="AF62" s="844"/>
      <c r="AG62" s="844"/>
      <c r="AH62" s="844"/>
      <c r="AI62" s="844"/>
      <c r="AJ62" s="844"/>
      <c r="AK62" s="844"/>
      <c r="AL62" s="844"/>
      <c r="AM62" s="844"/>
      <c r="AN62" s="844"/>
      <c r="AO62" s="844"/>
      <c r="AP62" s="844"/>
      <c r="AQ62" s="844"/>
      <c r="AR62" s="844"/>
      <c r="AS62" s="844"/>
      <c r="AT62" s="844"/>
      <c r="AU62" s="844"/>
      <c r="AV62" s="844"/>
      <c r="AW62" s="844"/>
      <c r="AX62" s="844"/>
      <c r="AY62" s="844"/>
      <c r="AZ62" s="844"/>
      <c r="BA62" s="844"/>
      <c r="BB62" s="844"/>
      <c r="BC62" s="844"/>
      <c r="BD62" s="844"/>
      <c r="BE62" s="844"/>
      <c r="BF62" s="844"/>
      <c r="BG62" s="844"/>
      <c r="BH62" s="844"/>
      <c r="BI62" s="844"/>
      <c r="BJ62" s="844"/>
      <c r="BK62" s="844"/>
      <c r="BL62" s="844"/>
      <c r="BM62" s="844"/>
      <c r="BN62" s="844"/>
      <c r="BO62" s="844"/>
      <c r="BP62" s="844"/>
      <c r="BQ62" s="5"/>
    </row>
    <row r="63" spans="2:69">
      <c r="B63" s="28"/>
      <c r="C63" s="36" t="s">
        <v>89</v>
      </c>
      <c r="D63" s="5"/>
      <c r="E63" s="5"/>
      <c r="F63" s="5" t="s">
        <v>334</v>
      </c>
      <c r="G63" s="25" t="s">
        <v>335</v>
      </c>
      <c r="H63" s="844"/>
      <c r="I63" s="844"/>
      <c r="J63" s="844"/>
      <c r="K63" s="844"/>
      <c r="L63" s="844"/>
      <c r="M63" s="844"/>
      <c r="N63" s="844"/>
      <c r="O63" s="844"/>
      <c r="P63" s="844"/>
      <c r="Q63" s="844"/>
      <c r="R63" s="844"/>
      <c r="S63" s="844"/>
      <c r="T63" s="844"/>
      <c r="U63" s="844"/>
      <c r="V63" s="844"/>
      <c r="W63" s="844"/>
      <c r="X63" s="844"/>
      <c r="Y63" s="844"/>
      <c r="Z63" s="844"/>
      <c r="AA63" s="844"/>
      <c r="AB63" s="844"/>
      <c r="AC63" s="844"/>
      <c r="AD63" s="844"/>
      <c r="AE63" s="844"/>
      <c r="AF63" s="844"/>
      <c r="AG63" s="844"/>
      <c r="AH63" s="844"/>
      <c r="AI63" s="844"/>
      <c r="AJ63" s="844"/>
      <c r="AK63" s="844"/>
      <c r="AL63" s="844"/>
      <c r="AM63" s="844"/>
      <c r="AN63" s="844"/>
      <c r="AO63" s="844"/>
      <c r="AP63" s="844"/>
      <c r="AQ63" s="844"/>
      <c r="AR63" s="844"/>
      <c r="AS63" s="844"/>
      <c r="AT63" s="844"/>
      <c r="AU63" s="844"/>
      <c r="AV63" s="844"/>
      <c r="AW63" s="844"/>
      <c r="AX63" s="844"/>
      <c r="AY63" s="844"/>
      <c r="AZ63" s="844"/>
      <c r="BA63" s="844"/>
      <c r="BB63" s="844"/>
      <c r="BC63" s="844"/>
      <c r="BD63" s="844"/>
      <c r="BE63" s="844"/>
      <c r="BF63" s="844"/>
      <c r="BG63" s="844"/>
      <c r="BH63" s="844"/>
      <c r="BI63" s="844"/>
      <c r="BJ63" s="844"/>
      <c r="BK63" s="844"/>
      <c r="BL63" s="844"/>
      <c r="BM63" s="844"/>
      <c r="BN63" s="844"/>
      <c r="BO63" s="844"/>
      <c r="BP63" s="844"/>
      <c r="BQ63" s="5"/>
    </row>
    <row r="64" spans="2:69">
      <c r="B64" s="28"/>
      <c r="C64" s="36" t="s">
        <v>349</v>
      </c>
      <c r="D64" s="5"/>
      <c r="E64" s="5"/>
      <c r="F64" s="5" t="s">
        <v>334</v>
      </c>
      <c r="G64" s="25" t="s">
        <v>335</v>
      </c>
      <c r="H64" s="844"/>
      <c r="I64" s="844"/>
      <c r="J64" s="844"/>
      <c r="K64" s="844"/>
      <c r="L64" s="844"/>
      <c r="M64" s="844"/>
      <c r="N64" s="844"/>
      <c r="O64" s="844"/>
      <c r="P64" s="844"/>
      <c r="Q64" s="844"/>
      <c r="R64" s="844"/>
      <c r="S64" s="844"/>
      <c r="T64" s="844"/>
      <c r="U64" s="844"/>
      <c r="V64" s="844"/>
      <c r="W64" s="844"/>
      <c r="X64" s="844"/>
      <c r="Y64" s="844"/>
      <c r="Z64" s="844"/>
      <c r="AA64" s="844"/>
      <c r="AB64" s="844"/>
      <c r="AC64" s="844"/>
      <c r="AD64" s="844"/>
      <c r="AE64" s="844"/>
      <c r="AF64" s="844"/>
      <c r="AG64" s="844"/>
      <c r="AH64" s="844"/>
      <c r="AI64" s="844"/>
      <c r="AJ64" s="844"/>
      <c r="AK64" s="844"/>
      <c r="AL64" s="844"/>
      <c r="AM64" s="844"/>
      <c r="AN64" s="844"/>
      <c r="AO64" s="844"/>
      <c r="AP64" s="844"/>
      <c r="AQ64" s="844"/>
      <c r="AR64" s="844"/>
      <c r="AS64" s="844"/>
      <c r="AT64" s="844"/>
      <c r="AU64" s="844"/>
      <c r="AV64" s="844"/>
      <c r="AW64" s="844"/>
      <c r="AX64" s="844"/>
      <c r="AY64" s="844"/>
      <c r="AZ64" s="844"/>
      <c r="BA64" s="844"/>
      <c r="BB64" s="844"/>
      <c r="BC64" s="844"/>
      <c r="BD64" s="844"/>
      <c r="BE64" s="844"/>
      <c r="BF64" s="844"/>
      <c r="BG64" s="844"/>
      <c r="BH64" s="844"/>
      <c r="BI64" s="844"/>
      <c r="BJ64" s="844"/>
      <c r="BK64" s="844"/>
      <c r="BL64" s="844"/>
      <c r="BM64" s="844"/>
      <c r="BN64" s="844"/>
      <c r="BO64" s="844"/>
      <c r="BP64" s="844"/>
      <c r="BQ64" s="5"/>
    </row>
    <row r="65" spans="2:69">
      <c r="B65" s="28"/>
      <c r="C65" s="36" t="s">
        <v>91</v>
      </c>
      <c r="D65" s="5"/>
      <c r="E65" s="5"/>
      <c r="F65" s="5" t="s">
        <v>334</v>
      </c>
      <c r="G65" s="25" t="s">
        <v>335</v>
      </c>
      <c r="H65" s="844"/>
      <c r="I65" s="844"/>
      <c r="J65" s="844"/>
      <c r="K65" s="844"/>
      <c r="L65" s="844"/>
      <c r="M65" s="844"/>
      <c r="N65" s="844"/>
      <c r="O65" s="844"/>
      <c r="P65" s="844"/>
      <c r="Q65" s="844"/>
      <c r="R65" s="844"/>
      <c r="S65" s="844"/>
      <c r="T65" s="844"/>
      <c r="U65" s="844"/>
      <c r="V65" s="844"/>
      <c r="W65" s="844"/>
      <c r="X65" s="844"/>
      <c r="Y65" s="844"/>
      <c r="Z65" s="844"/>
      <c r="AA65" s="844"/>
      <c r="AB65" s="844"/>
      <c r="AC65" s="844"/>
      <c r="AD65" s="844"/>
      <c r="AE65" s="844"/>
      <c r="AF65" s="844"/>
      <c r="AG65" s="844"/>
      <c r="AH65" s="844"/>
      <c r="AI65" s="844"/>
      <c r="AJ65" s="844"/>
      <c r="AK65" s="844"/>
      <c r="AL65" s="844"/>
      <c r="AM65" s="844"/>
      <c r="AN65" s="844"/>
      <c r="AO65" s="844"/>
      <c r="AP65" s="844"/>
      <c r="AQ65" s="844"/>
      <c r="AR65" s="844"/>
      <c r="AS65" s="844"/>
      <c r="AT65" s="844"/>
      <c r="AU65" s="844"/>
      <c r="AV65" s="844"/>
      <c r="AW65" s="844"/>
      <c r="AX65" s="844"/>
      <c r="AY65" s="844"/>
      <c r="AZ65" s="844"/>
      <c r="BA65" s="844"/>
      <c r="BB65" s="844"/>
      <c r="BC65" s="844"/>
      <c r="BD65" s="844"/>
      <c r="BE65" s="844"/>
      <c r="BF65" s="844"/>
      <c r="BG65" s="844"/>
      <c r="BH65" s="844"/>
      <c r="BI65" s="844"/>
      <c r="BJ65" s="844"/>
      <c r="BK65" s="844"/>
      <c r="BL65" s="844"/>
      <c r="BM65" s="844"/>
      <c r="BN65" s="844"/>
      <c r="BO65" s="844"/>
      <c r="BP65" s="844"/>
      <c r="BQ65" s="5"/>
    </row>
    <row r="66" spans="2:69">
      <c r="B66" s="28"/>
      <c r="C66" s="36" t="s">
        <v>229</v>
      </c>
      <c r="D66" s="5"/>
      <c r="E66" s="5"/>
      <c r="F66" s="5" t="s">
        <v>334</v>
      </c>
      <c r="G66" s="25" t="s">
        <v>335</v>
      </c>
      <c r="H66" s="844"/>
      <c r="I66" s="844"/>
      <c r="J66" s="844"/>
      <c r="K66" s="844"/>
      <c r="L66" s="844"/>
      <c r="M66" s="844"/>
      <c r="N66" s="844"/>
      <c r="O66" s="844"/>
      <c r="P66" s="844"/>
      <c r="Q66" s="844"/>
      <c r="R66" s="844"/>
      <c r="S66" s="844"/>
      <c r="T66" s="844"/>
      <c r="U66" s="844"/>
      <c r="V66" s="844"/>
      <c r="W66" s="844"/>
      <c r="X66" s="844"/>
      <c r="Y66" s="844"/>
      <c r="Z66" s="844"/>
      <c r="AA66" s="844"/>
      <c r="AB66" s="844"/>
      <c r="AC66" s="844"/>
      <c r="AD66" s="844"/>
      <c r="AE66" s="844"/>
      <c r="AF66" s="844"/>
      <c r="AG66" s="844"/>
      <c r="AH66" s="844"/>
      <c r="AI66" s="844"/>
      <c r="AJ66" s="844"/>
      <c r="AK66" s="844"/>
      <c r="AL66" s="844"/>
      <c r="AM66" s="844"/>
      <c r="AN66" s="844"/>
      <c r="AO66" s="844"/>
      <c r="AP66" s="844"/>
      <c r="AQ66" s="844"/>
      <c r="AR66" s="844"/>
      <c r="AS66" s="844"/>
      <c r="AT66" s="844"/>
      <c r="AU66" s="844"/>
      <c r="AV66" s="844"/>
      <c r="AW66" s="844"/>
      <c r="AX66" s="844"/>
      <c r="AY66" s="844"/>
      <c r="AZ66" s="844"/>
      <c r="BA66" s="844"/>
      <c r="BB66" s="844"/>
      <c r="BC66" s="844"/>
      <c r="BD66" s="844"/>
      <c r="BE66" s="844"/>
      <c r="BF66" s="844"/>
      <c r="BG66" s="844"/>
      <c r="BH66" s="844"/>
      <c r="BI66" s="844"/>
      <c r="BJ66" s="844"/>
      <c r="BK66" s="844"/>
      <c r="BL66" s="844"/>
      <c r="BM66" s="844"/>
      <c r="BN66" s="844"/>
      <c r="BO66" s="844"/>
      <c r="BP66" s="844"/>
      <c r="BQ66" s="5"/>
    </row>
    <row r="67" spans="2:69">
      <c r="B67" s="4"/>
      <c r="C67" s="24" t="s">
        <v>331</v>
      </c>
      <c r="D67" s="5"/>
      <c r="E67" s="5"/>
      <c r="F67" s="5" t="s">
        <v>334</v>
      </c>
      <c r="G67" s="25" t="s">
        <v>335</v>
      </c>
      <c r="H67" s="844">
        <v>0</v>
      </c>
      <c r="I67" s="844">
        <v>0</v>
      </c>
      <c r="J67" s="844">
        <v>0</v>
      </c>
      <c r="K67" s="844">
        <v>0</v>
      </c>
      <c r="L67" s="844">
        <v>0</v>
      </c>
      <c r="M67" s="844">
        <v>0</v>
      </c>
      <c r="N67" s="844">
        <v>0</v>
      </c>
      <c r="O67" s="844">
        <v>0</v>
      </c>
      <c r="P67" s="844">
        <v>0</v>
      </c>
      <c r="Q67" s="844">
        <v>0</v>
      </c>
      <c r="R67" s="844">
        <v>0</v>
      </c>
      <c r="S67" s="844">
        <v>0</v>
      </c>
      <c r="T67" s="844">
        <v>0</v>
      </c>
      <c r="U67" s="844">
        <v>0</v>
      </c>
      <c r="V67" s="844">
        <v>0</v>
      </c>
      <c r="W67" s="844">
        <v>0</v>
      </c>
      <c r="X67" s="844">
        <v>0</v>
      </c>
      <c r="Y67" s="844">
        <v>0</v>
      </c>
      <c r="Z67" s="844">
        <v>0</v>
      </c>
      <c r="AA67" s="844">
        <v>0</v>
      </c>
      <c r="AB67" s="844">
        <v>0</v>
      </c>
      <c r="AC67" s="844">
        <v>0</v>
      </c>
      <c r="AD67" s="844">
        <v>0</v>
      </c>
      <c r="AE67" s="844">
        <v>0</v>
      </c>
      <c r="AF67" s="844">
        <v>0</v>
      </c>
      <c r="AG67" s="844">
        <v>0</v>
      </c>
      <c r="AH67" s="844">
        <v>0</v>
      </c>
      <c r="AI67" s="844">
        <v>0</v>
      </c>
      <c r="AJ67" s="844">
        <v>0</v>
      </c>
      <c r="AK67" s="844">
        <v>0</v>
      </c>
      <c r="AL67" s="844">
        <v>0</v>
      </c>
      <c r="AM67" s="844">
        <v>0</v>
      </c>
      <c r="AN67" s="844">
        <v>0</v>
      </c>
      <c r="AO67" s="844">
        <v>0</v>
      </c>
      <c r="AP67" s="844">
        <v>0</v>
      </c>
      <c r="AQ67" s="844">
        <v>0</v>
      </c>
      <c r="AR67" s="844">
        <v>0</v>
      </c>
      <c r="AS67" s="844">
        <v>0</v>
      </c>
      <c r="AT67" s="844">
        <v>0</v>
      </c>
      <c r="AU67" s="844">
        <v>0</v>
      </c>
      <c r="AV67" s="844">
        <v>0</v>
      </c>
      <c r="AW67" s="844">
        <v>0</v>
      </c>
      <c r="AX67" s="844">
        <v>0</v>
      </c>
      <c r="AY67" s="844">
        <v>0</v>
      </c>
      <c r="AZ67" s="844">
        <v>0</v>
      </c>
      <c r="BA67" s="844">
        <v>0</v>
      </c>
      <c r="BB67" s="844">
        <v>0</v>
      </c>
      <c r="BC67" s="844">
        <v>0</v>
      </c>
      <c r="BD67" s="844">
        <v>0</v>
      </c>
      <c r="BE67" s="844">
        <v>0</v>
      </c>
      <c r="BF67" s="844">
        <v>0</v>
      </c>
      <c r="BG67" s="844">
        <v>0</v>
      </c>
      <c r="BH67" s="844">
        <v>0</v>
      </c>
      <c r="BI67" s="844">
        <v>0</v>
      </c>
      <c r="BJ67" s="844">
        <v>0</v>
      </c>
      <c r="BK67" s="844">
        <v>0</v>
      </c>
      <c r="BL67" s="844">
        <v>0</v>
      </c>
      <c r="BM67" s="844">
        <v>0</v>
      </c>
      <c r="BN67" s="844">
        <v>0</v>
      </c>
      <c r="BO67" s="844">
        <v>0</v>
      </c>
      <c r="BP67" s="844">
        <v>0</v>
      </c>
      <c r="BQ67" s="5"/>
    </row>
    <row r="68" spans="2:69">
      <c r="B68" s="4"/>
      <c r="C68" s="24" t="s">
        <v>60</v>
      </c>
      <c r="D68" s="5"/>
      <c r="E68" s="5"/>
      <c r="F68" s="5" t="s">
        <v>334</v>
      </c>
      <c r="G68" s="25" t="s">
        <v>335</v>
      </c>
      <c r="H68" s="844">
        <v>0</v>
      </c>
      <c r="I68" s="844">
        <v>0</v>
      </c>
      <c r="J68" s="844">
        <v>0</v>
      </c>
      <c r="K68" s="844">
        <v>0</v>
      </c>
      <c r="L68" s="844">
        <v>0</v>
      </c>
      <c r="M68" s="844">
        <v>0</v>
      </c>
      <c r="N68" s="844">
        <v>0</v>
      </c>
      <c r="O68" s="844">
        <v>0</v>
      </c>
      <c r="P68" s="844">
        <v>0</v>
      </c>
      <c r="Q68" s="844">
        <v>0</v>
      </c>
      <c r="R68" s="844">
        <v>0</v>
      </c>
      <c r="S68" s="844">
        <v>0</v>
      </c>
      <c r="T68" s="844">
        <v>0</v>
      </c>
      <c r="U68" s="844">
        <v>0</v>
      </c>
      <c r="V68" s="844">
        <v>0</v>
      </c>
      <c r="W68" s="844">
        <v>0</v>
      </c>
      <c r="X68" s="844">
        <v>0</v>
      </c>
      <c r="Y68" s="844">
        <v>0</v>
      </c>
      <c r="Z68" s="844">
        <v>0</v>
      </c>
      <c r="AA68" s="844">
        <v>0</v>
      </c>
      <c r="AB68" s="844">
        <v>0</v>
      </c>
      <c r="AC68" s="844">
        <v>0</v>
      </c>
      <c r="AD68" s="844">
        <v>0</v>
      </c>
      <c r="AE68" s="844">
        <v>0</v>
      </c>
      <c r="AF68" s="844">
        <v>0</v>
      </c>
      <c r="AG68" s="844">
        <v>0</v>
      </c>
      <c r="AH68" s="844">
        <v>0</v>
      </c>
      <c r="AI68" s="844">
        <v>0</v>
      </c>
      <c r="AJ68" s="844">
        <v>0</v>
      </c>
      <c r="AK68" s="844">
        <v>0</v>
      </c>
      <c r="AL68" s="844">
        <v>0</v>
      </c>
      <c r="AM68" s="844">
        <v>0</v>
      </c>
      <c r="AN68" s="844">
        <v>0</v>
      </c>
      <c r="AO68" s="844">
        <v>0</v>
      </c>
      <c r="AP68" s="844">
        <v>0</v>
      </c>
      <c r="AQ68" s="844">
        <v>0</v>
      </c>
      <c r="AR68" s="844">
        <v>0</v>
      </c>
      <c r="AS68" s="844">
        <v>0</v>
      </c>
      <c r="AT68" s="844">
        <v>0</v>
      </c>
      <c r="AU68" s="844">
        <v>0</v>
      </c>
      <c r="AV68" s="844">
        <v>0</v>
      </c>
      <c r="AW68" s="844">
        <v>0</v>
      </c>
      <c r="AX68" s="844">
        <v>0</v>
      </c>
      <c r="AY68" s="844">
        <v>0</v>
      </c>
      <c r="AZ68" s="844">
        <v>0</v>
      </c>
      <c r="BA68" s="844">
        <v>0</v>
      </c>
      <c r="BB68" s="844">
        <v>0</v>
      </c>
      <c r="BC68" s="844">
        <v>0</v>
      </c>
      <c r="BD68" s="844">
        <v>0</v>
      </c>
      <c r="BE68" s="844">
        <v>0</v>
      </c>
      <c r="BF68" s="844">
        <v>0</v>
      </c>
      <c r="BG68" s="844">
        <v>0</v>
      </c>
      <c r="BH68" s="844">
        <v>0</v>
      </c>
      <c r="BI68" s="844">
        <v>0</v>
      </c>
      <c r="BJ68" s="844">
        <v>0</v>
      </c>
      <c r="BK68" s="844">
        <v>0</v>
      </c>
      <c r="BL68" s="844">
        <v>0</v>
      </c>
      <c r="BM68" s="844">
        <v>0</v>
      </c>
      <c r="BN68" s="844">
        <v>0</v>
      </c>
      <c r="BO68" s="844">
        <v>0</v>
      </c>
      <c r="BP68" s="844">
        <v>0</v>
      </c>
      <c r="BQ68" s="5"/>
    </row>
    <row r="69" spans="2:69">
      <c r="B69" s="4"/>
      <c r="C69" s="26" t="s">
        <v>332</v>
      </c>
      <c r="D69" s="11"/>
      <c r="E69" s="11"/>
      <c r="F69" s="11" t="s">
        <v>334</v>
      </c>
      <c r="G69" s="27" t="s">
        <v>335</v>
      </c>
      <c r="H69" s="844">
        <v>0</v>
      </c>
      <c r="I69" s="844">
        <v>0</v>
      </c>
      <c r="J69" s="844">
        <v>0</v>
      </c>
      <c r="K69" s="844">
        <v>0</v>
      </c>
      <c r="L69" s="844">
        <v>0</v>
      </c>
      <c r="M69" s="844">
        <v>0</v>
      </c>
      <c r="N69" s="844">
        <v>0</v>
      </c>
      <c r="O69" s="844">
        <v>0</v>
      </c>
      <c r="P69" s="844">
        <v>0</v>
      </c>
      <c r="Q69" s="844">
        <v>0</v>
      </c>
      <c r="R69" s="844">
        <v>0</v>
      </c>
      <c r="S69" s="844">
        <v>0</v>
      </c>
      <c r="T69" s="844">
        <v>0</v>
      </c>
      <c r="U69" s="844">
        <v>0</v>
      </c>
      <c r="V69" s="844">
        <v>0</v>
      </c>
      <c r="W69" s="844">
        <v>0</v>
      </c>
      <c r="X69" s="844">
        <v>0</v>
      </c>
      <c r="Y69" s="844">
        <v>0</v>
      </c>
      <c r="Z69" s="844">
        <v>0</v>
      </c>
      <c r="AA69" s="844">
        <v>0</v>
      </c>
      <c r="AB69" s="844">
        <v>0</v>
      </c>
      <c r="AC69" s="844">
        <v>0</v>
      </c>
      <c r="AD69" s="844">
        <v>0</v>
      </c>
      <c r="AE69" s="844">
        <v>0</v>
      </c>
      <c r="AF69" s="844">
        <v>0</v>
      </c>
      <c r="AG69" s="844">
        <v>0</v>
      </c>
      <c r="AH69" s="844">
        <v>0</v>
      </c>
      <c r="AI69" s="844">
        <v>0</v>
      </c>
      <c r="AJ69" s="844">
        <v>0</v>
      </c>
      <c r="AK69" s="844">
        <v>0</v>
      </c>
      <c r="AL69" s="844">
        <v>0</v>
      </c>
      <c r="AM69" s="844">
        <v>0</v>
      </c>
      <c r="AN69" s="844">
        <v>0</v>
      </c>
      <c r="AO69" s="844">
        <v>0</v>
      </c>
      <c r="AP69" s="844">
        <v>0</v>
      </c>
      <c r="AQ69" s="844">
        <v>0</v>
      </c>
      <c r="AR69" s="844">
        <v>0</v>
      </c>
      <c r="AS69" s="844">
        <v>0</v>
      </c>
      <c r="AT69" s="844">
        <v>0</v>
      </c>
      <c r="AU69" s="844">
        <v>0</v>
      </c>
      <c r="AV69" s="844">
        <v>0</v>
      </c>
      <c r="AW69" s="844">
        <v>0</v>
      </c>
      <c r="AX69" s="844">
        <v>0</v>
      </c>
      <c r="AY69" s="844">
        <v>0</v>
      </c>
      <c r="AZ69" s="844">
        <v>0</v>
      </c>
      <c r="BA69" s="844">
        <v>0</v>
      </c>
      <c r="BB69" s="844">
        <v>0</v>
      </c>
      <c r="BC69" s="844">
        <v>0</v>
      </c>
      <c r="BD69" s="844">
        <v>0</v>
      </c>
      <c r="BE69" s="844">
        <v>0</v>
      </c>
      <c r="BF69" s="844">
        <v>0</v>
      </c>
      <c r="BG69" s="844">
        <v>0</v>
      </c>
      <c r="BH69" s="844">
        <v>0</v>
      </c>
      <c r="BI69" s="844">
        <v>0</v>
      </c>
      <c r="BJ69" s="844">
        <v>0</v>
      </c>
      <c r="BK69" s="844">
        <v>0</v>
      </c>
      <c r="BL69" s="844">
        <v>0</v>
      </c>
      <c r="BM69" s="844">
        <v>0</v>
      </c>
      <c r="BN69" s="844">
        <v>0</v>
      </c>
      <c r="BO69" s="844">
        <v>0</v>
      </c>
      <c r="BP69" s="844">
        <v>0</v>
      </c>
      <c r="BQ69" s="5"/>
    </row>
    <row r="70" spans="2:69" ht="15" thickBot="1">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row>
    <row r="71" spans="2:69" ht="15" thickBot="1"/>
    <row r="72" spans="2:69">
      <c r="B72" s="1"/>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row>
    <row r="73" spans="2:69">
      <c r="B73" s="28"/>
      <c r="C73" s="21" t="s">
        <v>336</v>
      </c>
      <c r="D73" s="5"/>
      <c r="E73" s="5"/>
      <c r="F73" s="5"/>
      <c r="G73" s="22"/>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row>
    <row r="74" spans="2:69">
      <c r="B74" s="28"/>
      <c r="C74" s="31"/>
      <c r="D74" s="16"/>
      <c r="E74" s="16"/>
      <c r="F74" s="16"/>
      <c r="G74" s="23"/>
      <c r="H74" s="32">
        <v>1950</v>
      </c>
      <c r="I74" s="32">
        <v>1951</v>
      </c>
      <c r="J74" s="32">
        <v>1952</v>
      </c>
      <c r="K74" s="32">
        <v>1953</v>
      </c>
      <c r="L74" s="32">
        <v>1954</v>
      </c>
      <c r="M74" s="32">
        <v>1955</v>
      </c>
      <c r="N74" s="32">
        <v>1956</v>
      </c>
      <c r="O74" s="32">
        <v>1957</v>
      </c>
      <c r="P74" s="32">
        <v>1958</v>
      </c>
      <c r="Q74" s="32">
        <v>1959</v>
      </c>
      <c r="R74" s="32">
        <v>1960</v>
      </c>
      <c r="S74" s="32">
        <v>1961</v>
      </c>
      <c r="T74" s="32">
        <v>1962</v>
      </c>
      <c r="U74" s="32">
        <v>1963</v>
      </c>
      <c r="V74" s="32">
        <v>1964</v>
      </c>
      <c r="W74" s="32">
        <v>1965</v>
      </c>
      <c r="X74" s="32">
        <v>1966</v>
      </c>
      <c r="Y74" s="32">
        <v>1967</v>
      </c>
      <c r="Z74" s="32">
        <v>1968</v>
      </c>
      <c r="AA74" s="32">
        <v>1969</v>
      </c>
      <c r="AB74" s="32">
        <v>1970</v>
      </c>
      <c r="AC74" s="32">
        <v>1971</v>
      </c>
      <c r="AD74" s="32">
        <v>1972</v>
      </c>
      <c r="AE74" s="32">
        <v>1973</v>
      </c>
      <c r="AF74" s="32">
        <v>1974</v>
      </c>
      <c r="AG74" s="32">
        <v>1975</v>
      </c>
      <c r="AH74" s="32">
        <v>1976</v>
      </c>
      <c r="AI74" s="32">
        <v>1977</v>
      </c>
      <c r="AJ74" s="32">
        <v>1978</v>
      </c>
      <c r="AK74" s="32">
        <v>1979</v>
      </c>
      <c r="AL74" s="32">
        <v>1980</v>
      </c>
      <c r="AM74" s="32">
        <v>1981</v>
      </c>
      <c r="AN74" s="32">
        <v>1982</v>
      </c>
      <c r="AO74" s="32">
        <v>1983</v>
      </c>
      <c r="AP74" s="32">
        <v>1984</v>
      </c>
      <c r="AQ74" s="32">
        <v>1985</v>
      </c>
      <c r="AR74" s="32">
        <v>1986</v>
      </c>
      <c r="AS74" s="32">
        <v>1987</v>
      </c>
      <c r="AT74" s="32">
        <v>1988</v>
      </c>
      <c r="AU74" s="32">
        <v>1989</v>
      </c>
      <c r="AV74" s="32">
        <v>1990</v>
      </c>
      <c r="AW74" s="32">
        <v>1991</v>
      </c>
      <c r="AX74" s="32">
        <v>1992</v>
      </c>
      <c r="AY74" s="32">
        <v>1993</v>
      </c>
      <c r="AZ74" s="32">
        <v>1994</v>
      </c>
      <c r="BA74" s="32">
        <v>1995</v>
      </c>
      <c r="BB74" s="32">
        <v>1996</v>
      </c>
      <c r="BC74" s="32">
        <v>1997</v>
      </c>
      <c r="BD74" s="32">
        <v>1998</v>
      </c>
      <c r="BE74" s="32">
        <v>1999</v>
      </c>
      <c r="BF74" s="32">
        <v>2000</v>
      </c>
      <c r="BG74" s="32">
        <v>2001</v>
      </c>
      <c r="BH74" s="32">
        <v>2002</v>
      </c>
      <c r="BI74" s="32">
        <v>2003</v>
      </c>
      <c r="BJ74" s="32">
        <v>2004</v>
      </c>
      <c r="BK74" s="32">
        <v>2005</v>
      </c>
      <c r="BL74" s="32">
        <v>2006</v>
      </c>
      <c r="BM74" s="32">
        <v>2007</v>
      </c>
      <c r="BN74" s="32">
        <v>2008</v>
      </c>
      <c r="BO74" s="32">
        <v>2009</v>
      </c>
      <c r="BP74" s="33">
        <v>2010</v>
      </c>
      <c r="BQ74" s="5"/>
    </row>
    <row r="75" spans="2:69">
      <c r="B75" s="28"/>
      <c r="C75" s="24" t="s">
        <v>101</v>
      </c>
      <c r="D75" s="5"/>
      <c r="E75" s="5"/>
      <c r="F75" s="5"/>
      <c r="G75" s="25" t="s">
        <v>282</v>
      </c>
      <c r="H75" s="844">
        <v>0</v>
      </c>
      <c r="I75" s="844">
        <v>0</v>
      </c>
      <c r="J75" s="844">
        <v>0</v>
      </c>
      <c r="K75" s="844">
        <v>0</v>
      </c>
      <c r="L75" s="844">
        <v>0</v>
      </c>
      <c r="M75" s="844">
        <v>0</v>
      </c>
      <c r="N75" s="844">
        <v>0</v>
      </c>
      <c r="O75" s="844">
        <v>0</v>
      </c>
      <c r="P75" s="844">
        <v>0</v>
      </c>
      <c r="Q75" s="844">
        <v>0</v>
      </c>
      <c r="R75" s="844">
        <v>0</v>
      </c>
      <c r="S75" s="844">
        <v>0</v>
      </c>
      <c r="T75" s="844">
        <v>0</v>
      </c>
      <c r="U75" s="844">
        <v>0</v>
      </c>
      <c r="V75" s="844">
        <v>0</v>
      </c>
      <c r="W75" s="844">
        <v>0</v>
      </c>
      <c r="X75" s="844">
        <v>0</v>
      </c>
      <c r="Y75" s="844">
        <v>0</v>
      </c>
      <c r="Z75" s="844">
        <v>0</v>
      </c>
      <c r="AA75" s="844">
        <v>0</v>
      </c>
      <c r="AB75" s="844">
        <v>0</v>
      </c>
      <c r="AC75" s="844">
        <v>0</v>
      </c>
      <c r="AD75" s="844">
        <v>0</v>
      </c>
      <c r="AE75" s="844">
        <v>0</v>
      </c>
      <c r="AF75" s="844">
        <v>0</v>
      </c>
      <c r="AG75" s="844">
        <v>0</v>
      </c>
      <c r="AH75" s="844">
        <v>0</v>
      </c>
      <c r="AI75" s="844">
        <v>0</v>
      </c>
      <c r="AJ75" s="844">
        <v>0</v>
      </c>
      <c r="AK75" s="844">
        <v>0</v>
      </c>
      <c r="AL75" s="844">
        <v>0</v>
      </c>
      <c r="AM75" s="844">
        <v>0</v>
      </c>
      <c r="AN75" s="844">
        <v>0</v>
      </c>
      <c r="AO75" s="844">
        <v>0</v>
      </c>
      <c r="AP75" s="844">
        <v>0</v>
      </c>
      <c r="AQ75" s="844">
        <v>0</v>
      </c>
      <c r="AR75" s="844">
        <v>0</v>
      </c>
      <c r="AS75" s="844">
        <v>0</v>
      </c>
      <c r="AT75" s="844">
        <v>0</v>
      </c>
      <c r="AU75" s="844">
        <v>0</v>
      </c>
      <c r="AV75" s="844">
        <v>0</v>
      </c>
      <c r="AW75" s="844">
        <v>0</v>
      </c>
      <c r="AX75" s="844">
        <v>0</v>
      </c>
      <c r="AY75" s="844">
        <v>0</v>
      </c>
      <c r="AZ75" s="844">
        <v>0</v>
      </c>
      <c r="BA75" s="844">
        <v>0</v>
      </c>
      <c r="BB75" s="844">
        <v>0</v>
      </c>
      <c r="BC75" s="844">
        <v>0</v>
      </c>
      <c r="BD75" s="844">
        <v>0</v>
      </c>
      <c r="BE75" s="844">
        <v>0</v>
      </c>
      <c r="BF75" s="844">
        <v>0</v>
      </c>
      <c r="BG75" s="844">
        <v>0</v>
      </c>
      <c r="BH75" s="844">
        <v>0</v>
      </c>
      <c r="BI75" s="844">
        <v>0</v>
      </c>
      <c r="BJ75" s="844">
        <v>0</v>
      </c>
      <c r="BK75" s="844">
        <v>0</v>
      </c>
      <c r="BL75" s="844">
        <v>0</v>
      </c>
      <c r="BM75" s="844">
        <v>0</v>
      </c>
      <c r="BN75" s="844">
        <v>0</v>
      </c>
      <c r="BO75" s="844">
        <v>0</v>
      </c>
      <c r="BP75" s="844">
        <v>0</v>
      </c>
      <c r="BQ75" s="5"/>
    </row>
    <row r="76" spans="2:69">
      <c r="B76" s="28"/>
      <c r="C76" s="24" t="s">
        <v>50</v>
      </c>
      <c r="D76" s="5"/>
      <c r="E76" s="5"/>
      <c r="F76" s="5"/>
      <c r="G76" s="25" t="s">
        <v>282</v>
      </c>
      <c r="H76" s="844">
        <v>0</v>
      </c>
      <c r="I76" s="844">
        <v>0</v>
      </c>
      <c r="J76" s="844">
        <v>0</v>
      </c>
      <c r="K76" s="844">
        <v>0</v>
      </c>
      <c r="L76" s="844">
        <v>0</v>
      </c>
      <c r="M76" s="844">
        <v>0</v>
      </c>
      <c r="N76" s="844">
        <v>0</v>
      </c>
      <c r="O76" s="844">
        <v>0</v>
      </c>
      <c r="P76" s="844">
        <v>0</v>
      </c>
      <c r="Q76" s="844">
        <v>0</v>
      </c>
      <c r="R76" s="844">
        <v>0</v>
      </c>
      <c r="S76" s="844">
        <v>0</v>
      </c>
      <c r="T76" s="844">
        <v>0</v>
      </c>
      <c r="U76" s="844">
        <v>0</v>
      </c>
      <c r="V76" s="844">
        <v>0</v>
      </c>
      <c r="W76" s="844">
        <v>0</v>
      </c>
      <c r="X76" s="844">
        <v>0</v>
      </c>
      <c r="Y76" s="844">
        <v>0</v>
      </c>
      <c r="Z76" s="844">
        <v>0</v>
      </c>
      <c r="AA76" s="844">
        <v>0</v>
      </c>
      <c r="AB76" s="844">
        <v>0</v>
      </c>
      <c r="AC76" s="844">
        <v>0</v>
      </c>
      <c r="AD76" s="844">
        <v>0</v>
      </c>
      <c r="AE76" s="844">
        <v>0</v>
      </c>
      <c r="AF76" s="844">
        <v>0</v>
      </c>
      <c r="AG76" s="844">
        <v>0</v>
      </c>
      <c r="AH76" s="844">
        <v>0</v>
      </c>
      <c r="AI76" s="844">
        <v>0</v>
      </c>
      <c r="AJ76" s="844">
        <v>0</v>
      </c>
      <c r="AK76" s="844">
        <v>0</v>
      </c>
      <c r="AL76" s="844">
        <v>0</v>
      </c>
      <c r="AM76" s="844">
        <v>0</v>
      </c>
      <c r="AN76" s="844">
        <v>0</v>
      </c>
      <c r="AO76" s="844">
        <v>0</v>
      </c>
      <c r="AP76" s="844">
        <v>0</v>
      </c>
      <c r="AQ76" s="844">
        <v>0</v>
      </c>
      <c r="AR76" s="844">
        <v>0</v>
      </c>
      <c r="AS76" s="844">
        <v>0</v>
      </c>
      <c r="AT76" s="844">
        <v>0</v>
      </c>
      <c r="AU76" s="844">
        <v>0</v>
      </c>
      <c r="AV76" s="844">
        <v>0</v>
      </c>
      <c r="AW76" s="844">
        <v>0</v>
      </c>
      <c r="AX76" s="844">
        <v>0</v>
      </c>
      <c r="AY76" s="844">
        <v>0</v>
      </c>
      <c r="AZ76" s="844">
        <v>0</v>
      </c>
      <c r="BA76" s="844">
        <v>0</v>
      </c>
      <c r="BB76" s="844">
        <v>0</v>
      </c>
      <c r="BC76" s="844">
        <v>0</v>
      </c>
      <c r="BD76" s="844">
        <v>0</v>
      </c>
      <c r="BE76" s="844">
        <v>0</v>
      </c>
      <c r="BF76" s="844">
        <v>0</v>
      </c>
      <c r="BG76" s="844">
        <v>0</v>
      </c>
      <c r="BH76" s="844">
        <v>0</v>
      </c>
      <c r="BI76" s="844">
        <v>0</v>
      </c>
      <c r="BJ76" s="844">
        <v>0</v>
      </c>
      <c r="BK76" s="844">
        <v>0</v>
      </c>
      <c r="BL76" s="844">
        <v>0</v>
      </c>
      <c r="BM76" s="844">
        <v>0</v>
      </c>
      <c r="BN76" s="844">
        <v>0</v>
      </c>
      <c r="BO76" s="844">
        <v>0</v>
      </c>
      <c r="BP76" s="844">
        <v>0</v>
      </c>
      <c r="BQ76" s="5"/>
    </row>
    <row r="77" spans="2:69">
      <c r="B77" s="28"/>
      <c r="C77" s="24" t="s">
        <v>51</v>
      </c>
      <c r="D77" s="5"/>
      <c r="E77" s="5"/>
      <c r="F77" s="5"/>
      <c r="G77" s="25" t="s">
        <v>282</v>
      </c>
      <c r="H77" s="844">
        <v>0</v>
      </c>
      <c r="I77" s="844">
        <v>0</v>
      </c>
      <c r="J77" s="844">
        <v>0</v>
      </c>
      <c r="K77" s="844">
        <v>0</v>
      </c>
      <c r="L77" s="844">
        <v>0</v>
      </c>
      <c r="M77" s="844">
        <v>0</v>
      </c>
      <c r="N77" s="844">
        <v>0</v>
      </c>
      <c r="O77" s="844">
        <v>0</v>
      </c>
      <c r="P77" s="844">
        <v>0</v>
      </c>
      <c r="Q77" s="844">
        <v>0</v>
      </c>
      <c r="R77" s="844">
        <v>0</v>
      </c>
      <c r="S77" s="844">
        <v>0</v>
      </c>
      <c r="T77" s="844">
        <v>0</v>
      </c>
      <c r="U77" s="844">
        <v>0</v>
      </c>
      <c r="V77" s="844">
        <v>0</v>
      </c>
      <c r="W77" s="844">
        <v>0</v>
      </c>
      <c r="X77" s="844">
        <v>0</v>
      </c>
      <c r="Y77" s="844">
        <v>0</v>
      </c>
      <c r="Z77" s="844">
        <v>0</v>
      </c>
      <c r="AA77" s="844">
        <v>0</v>
      </c>
      <c r="AB77" s="844">
        <v>0</v>
      </c>
      <c r="AC77" s="844">
        <v>0</v>
      </c>
      <c r="AD77" s="844">
        <v>0</v>
      </c>
      <c r="AE77" s="844">
        <v>0</v>
      </c>
      <c r="AF77" s="844">
        <v>0</v>
      </c>
      <c r="AG77" s="844">
        <v>0</v>
      </c>
      <c r="AH77" s="844">
        <v>0</v>
      </c>
      <c r="AI77" s="844">
        <v>0</v>
      </c>
      <c r="AJ77" s="844">
        <v>0</v>
      </c>
      <c r="AK77" s="844">
        <v>0</v>
      </c>
      <c r="AL77" s="844">
        <v>0</v>
      </c>
      <c r="AM77" s="844">
        <v>0</v>
      </c>
      <c r="AN77" s="844">
        <v>0</v>
      </c>
      <c r="AO77" s="844">
        <v>0</v>
      </c>
      <c r="AP77" s="844">
        <v>0</v>
      </c>
      <c r="AQ77" s="844">
        <v>0</v>
      </c>
      <c r="AR77" s="844">
        <v>0</v>
      </c>
      <c r="AS77" s="844">
        <v>0</v>
      </c>
      <c r="AT77" s="844">
        <v>0</v>
      </c>
      <c r="AU77" s="844">
        <v>0</v>
      </c>
      <c r="AV77" s="844">
        <v>0</v>
      </c>
      <c r="AW77" s="844">
        <v>0</v>
      </c>
      <c r="AX77" s="844">
        <v>0</v>
      </c>
      <c r="AY77" s="844">
        <v>0</v>
      </c>
      <c r="AZ77" s="844">
        <v>0</v>
      </c>
      <c r="BA77" s="844">
        <v>0</v>
      </c>
      <c r="BB77" s="844">
        <v>0</v>
      </c>
      <c r="BC77" s="844">
        <v>0</v>
      </c>
      <c r="BD77" s="844">
        <v>0</v>
      </c>
      <c r="BE77" s="844">
        <v>0</v>
      </c>
      <c r="BF77" s="844">
        <v>0</v>
      </c>
      <c r="BG77" s="844">
        <v>0</v>
      </c>
      <c r="BH77" s="844">
        <v>0</v>
      </c>
      <c r="BI77" s="844">
        <v>0</v>
      </c>
      <c r="BJ77" s="844">
        <v>0</v>
      </c>
      <c r="BK77" s="844">
        <v>0</v>
      </c>
      <c r="BL77" s="844">
        <v>0</v>
      </c>
      <c r="BM77" s="844">
        <v>0</v>
      </c>
      <c r="BN77" s="844">
        <v>0</v>
      </c>
      <c r="BO77" s="844">
        <v>0</v>
      </c>
      <c r="BP77" s="844">
        <v>0</v>
      </c>
      <c r="BQ77" s="5"/>
    </row>
    <row r="78" spans="2:69">
      <c r="B78" s="28"/>
      <c r="C78" s="24" t="s">
        <v>90</v>
      </c>
      <c r="D78" s="5"/>
      <c r="E78" s="5"/>
      <c r="F78" s="5"/>
      <c r="G78" s="25" t="s">
        <v>282</v>
      </c>
      <c r="H78" s="844">
        <v>0</v>
      </c>
      <c r="I78" s="844">
        <v>0</v>
      </c>
      <c r="J78" s="844">
        <v>0</v>
      </c>
      <c r="K78" s="844">
        <v>0</v>
      </c>
      <c r="L78" s="844">
        <v>0</v>
      </c>
      <c r="M78" s="844">
        <v>0</v>
      </c>
      <c r="N78" s="844">
        <v>0</v>
      </c>
      <c r="O78" s="844">
        <v>0</v>
      </c>
      <c r="P78" s="844">
        <v>0</v>
      </c>
      <c r="Q78" s="844">
        <v>0</v>
      </c>
      <c r="R78" s="844">
        <v>0</v>
      </c>
      <c r="S78" s="844">
        <v>0</v>
      </c>
      <c r="T78" s="844">
        <v>0</v>
      </c>
      <c r="U78" s="844">
        <v>0</v>
      </c>
      <c r="V78" s="844">
        <v>0</v>
      </c>
      <c r="W78" s="844">
        <v>0</v>
      </c>
      <c r="X78" s="844">
        <v>0</v>
      </c>
      <c r="Y78" s="844">
        <v>0</v>
      </c>
      <c r="Z78" s="844">
        <v>0</v>
      </c>
      <c r="AA78" s="844">
        <v>0</v>
      </c>
      <c r="AB78" s="844">
        <v>0</v>
      </c>
      <c r="AC78" s="844">
        <v>0</v>
      </c>
      <c r="AD78" s="844">
        <v>0</v>
      </c>
      <c r="AE78" s="844">
        <v>0</v>
      </c>
      <c r="AF78" s="844">
        <v>0</v>
      </c>
      <c r="AG78" s="844">
        <v>0</v>
      </c>
      <c r="AH78" s="844">
        <v>0</v>
      </c>
      <c r="AI78" s="844">
        <v>0</v>
      </c>
      <c r="AJ78" s="844">
        <v>0</v>
      </c>
      <c r="AK78" s="844">
        <v>0</v>
      </c>
      <c r="AL78" s="844">
        <v>0</v>
      </c>
      <c r="AM78" s="844">
        <v>0</v>
      </c>
      <c r="AN78" s="844">
        <v>0</v>
      </c>
      <c r="AO78" s="844">
        <v>0</v>
      </c>
      <c r="AP78" s="844">
        <v>0</v>
      </c>
      <c r="AQ78" s="844">
        <v>0</v>
      </c>
      <c r="AR78" s="844">
        <v>0</v>
      </c>
      <c r="AS78" s="844">
        <v>0</v>
      </c>
      <c r="AT78" s="844">
        <v>0</v>
      </c>
      <c r="AU78" s="844">
        <v>0</v>
      </c>
      <c r="AV78" s="844">
        <v>0</v>
      </c>
      <c r="AW78" s="844">
        <v>0</v>
      </c>
      <c r="AX78" s="844">
        <v>0</v>
      </c>
      <c r="AY78" s="844">
        <v>0</v>
      </c>
      <c r="AZ78" s="844">
        <v>0</v>
      </c>
      <c r="BA78" s="844">
        <v>0</v>
      </c>
      <c r="BB78" s="844">
        <v>0</v>
      </c>
      <c r="BC78" s="844">
        <v>0</v>
      </c>
      <c r="BD78" s="844">
        <v>0</v>
      </c>
      <c r="BE78" s="844">
        <v>0</v>
      </c>
      <c r="BF78" s="844">
        <v>0</v>
      </c>
      <c r="BG78" s="844">
        <v>0</v>
      </c>
      <c r="BH78" s="844">
        <v>0</v>
      </c>
      <c r="BI78" s="844">
        <v>0</v>
      </c>
      <c r="BJ78" s="844">
        <v>0</v>
      </c>
      <c r="BK78" s="844">
        <v>0</v>
      </c>
      <c r="BL78" s="844">
        <v>0</v>
      </c>
      <c r="BM78" s="844">
        <v>0</v>
      </c>
      <c r="BN78" s="844">
        <v>0</v>
      </c>
      <c r="BO78" s="844">
        <v>0</v>
      </c>
      <c r="BP78" s="844">
        <v>0</v>
      </c>
      <c r="BQ78" s="5"/>
    </row>
    <row r="79" spans="2:69">
      <c r="B79" s="28"/>
      <c r="C79" s="24" t="s">
        <v>52</v>
      </c>
      <c r="D79" s="5"/>
      <c r="E79" s="5"/>
      <c r="F79" s="5"/>
      <c r="G79" s="25" t="s">
        <v>282</v>
      </c>
      <c r="H79" s="844">
        <v>0</v>
      </c>
      <c r="I79" s="844">
        <v>0</v>
      </c>
      <c r="J79" s="844">
        <v>0</v>
      </c>
      <c r="K79" s="844">
        <v>0</v>
      </c>
      <c r="L79" s="844">
        <v>0</v>
      </c>
      <c r="M79" s="844">
        <v>0</v>
      </c>
      <c r="N79" s="844">
        <v>0</v>
      </c>
      <c r="O79" s="844">
        <v>0</v>
      </c>
      <c r="P79" s="844">
        <v>0</v>
      </c>
      <c r="Q79" s="844">
        <v>0</v>
      </c>
      <c r="R79" s="844">
        <v>0</v>
      </c>
      <c r="S79" s="844">
        <v>0</v>
      </c>
      <c r="T79" s="844">
        <v>0</v>
      </c>
      <c r="U79" s="844">
        <v>0</v>
      </c>
      <c r="V79" s="844">
        <v>0</v>
      </c>
      <c r="W79" s="844">
        <v>0</v>
      </c>
      <c r="X79" s="844">
        <v>0</v>
      </c>
      <c r="Y79" s="844">
        <v>0</v>
      </c>
      <c r="Z79" s="844">
        <v>0</v>
      </c>
      <c r="AA79" s="844">
        <v>0</v>
      </c>
      <c r="AB79" s="844">
        <v>0</v>
      </c>
      <c r="AC79" s="844">
        <v>0</v>
      </c>
      <c r="AD79" s="844">
        <v>0</v>
      </c>
      <c r="AE79" s="844">
        <v>0</v>
      </c>
      <c r="AF79" s="844">
        <v>0</v>
      </c>
      <c r="AG79" s="844">
        <v>0</v>
      </c>
      <c r="AH79" s="844">
        <v>0</v>
      </c>
      <c r="AI79" s="844">
        <v>0</v>
      </c>
      <c r="AJ79" s="844">
        <v>0</v>
      </c>
      <c r="AK79" s="844">
        <v>0</v>
      </c>
      <c r="AL79" s="844">
        <v>0</v>
      </c>
      <c r="AM79" s="844">
        <v>0</v>
      </c>
      <c r="AN79" s="844">
        <v>0</v>
      </c>
      <c r="AO79" s="844">
        <v>0</v>
      </c>
      <c r="AP79" s="844">
        <v>0</v>
      </c>
      <c r="AQ79" s="844">
        <v>0</v>
      </c>
      <c r="AR79" s="844">
        <v>0</v>
      </c>
      <c r="AS79" s="844">
        <v>0</v>
      </c>
      <c r="AT79" s="844">
        <v>0</v>
      </c>
      <c r="AU79" s="844">
        <v>0</v>
      </c>
      <c r="AV79" s="844">
        <v>0</v>
      </c>
      <c r="AW79" s="844">
        <v>0</v>
      </c>
      <c r="AX79" s="844">
        <v>0</v>
      </c>
      <c r="AY79" s="844">
        <v>0</v>
      </c>
      <c r="AZ79" s="844">
        <v>0</v>
      </c>
      <c r="BA79" s="844">
        <v>0</v>
      </c>
      <c r="BB79" s="844">
        <v>0</v>
      </c>
      <c r="BC79" s="844">
        <v>0</v>
      </c>
      <c r="BD79" s="844">
        <v>0</v>
      </c>
      <c r="BE79" s="844">
        <v>0</v>
      </c>
      <c r="BF79" s="844">
        <v>0</v>
      </c>
      <c r="BG79" s="844">
        <v>0</v>
      </c>
      <c r="BH79" s="844">
        <v>0</v>
      </c>
      <c r="BI79" s="844">
        <v>0</v>
      </c>
      <c r="BJ79" s="844">
        <v>0</v>
      </c>
      <c r="BK79" s="844">
        <v>0</v>
      </c>
      <c r="BL79" s="844">
        <v>0</v>
      </c>
      <c r="BM79" s="844">
        <v>0</v>
      </c>
      <c r="BN79" s="844">
        <v>0</v>
      </c>
      <c r="BO79" s="844">
        <v>0</v>
      </c>
      <c r="BP79" s="844">
        <v>0</v>
      </c>
      <c r="BQ79" s="5"/>
    </row>
    <row r="80" spans="2:69">
      <c r="B80" s="28"/>
      <c r="C80" s="24" t="s">
        <v>54</v>
      </c>
      <c r="D80" s="5"/>
      <c r="E80" s="5"/>
      <c r="F80" s="5"/>
      <c r="G80" s="25" t="s">
        <v>282</v>
      </c>
      <c r="H80" s="844">
        <v>0</v>
      </c>
      <c r="I80" s="844">
        <v>0</v>
      </c>
      <c r="J80" s="844">
        <v>0</v>
      </c>
      <c r="K80" s="844">
        <v>0</v>
      </c>
      <c r="L80" s="844">
        <v>0</v>
      </c>
      <c r="M80" s="844">
        <v>0</v>
      </c>
      <c r="N80" s="844">
        <v>0</v>
      </c>
      <c r="O80" s="844">
        <v>0</v>
      </c>
      <c r="P80" s="844">
        <v>0</v>
      </c>
      <c r="Q80" s="844">
        <v>0</v>
      </c>
      <c r="R80" s="844">
        <v>0</v>
      </c>
      <c r="S80" s="844">
        <v>0</v>
      </c>
      <c r="T80" s="844">
        <v>0</v>
      </c>
      <c r="U80" s="844">
        <v>0</v>
      </c>
      <c r="V80" s="844">
        <v>0</v>
      </c>
      <c r="W80" s="844">
        <v>0</v>
      </c>
      <c r="X80" s="844">
        <v>0</v>
      </c>
      <c r="Y80" s="844">
        <v>0</v>
      </c>
      <c r="Z80" s="844">
        <v>0</v>
      </c>
      <c r="AA80" s="844">
        <v>0</v>
      </c>
      <c r="AB80" s="844">
        <v>0</v>
      </c>
      <c r="AC80" s="844">
        <v>0</v>
      </c>
      <c r="AD80" s="844">
        <v>0</v>
      </c>
      <c r="AE80" s="844">
        <v>0</v>
      </c>
      <c r="AF80" s="844">
        <v>0</v>
      </c>
      <c r="AG80" s="844">
        <v>0</v>
      </c>
      <c r="AH80" s="844">
        <v>0</v>
      </c>
      <c r="AI80" s="844">
        <v>0</v>
      </c>
      <c r="AJ80" s="844">
        <v>0</v>
      </c>
      <c r="AK80" s="844">
        <v>0</v>
      </c>
      <c r="AL80" s="844">
        <v>0</v>
      </c>
      <c r="AM80" s="844">
        <v>0</v>
      </c>
      <c r="AN80" s="844">
        <v>0</v>
      </c>
      <c r="AO80" s="844">
        <v>0</v>
      </c>
      <c r="AP80" s="844">
        <v>0</v>
      </c>
      <c r="AQ80" s="844">
        <v>0</v>
      </c>
      <c r="AR80" s="844">
        <v>0</v>
      </c>
      <c r="AS80" s="844">
        <v>0</v>
      </c>
      <c r="AT80" s="844">
        <v>0</v>
      </c>
      <c r="AU80" s="844">
        <v>0</v>
      </c>
      <c r="AV80" s="844">
        <v>0</v>
      </c>
      <c r="AW80" s="844">
        <v>0</v>
      </c>
      <c r="AX80" s="844">
        <v>0</v>
      </c>
      <c r="AY80" s="844">
        <v>0</v>
      </c>
      <c r="AZ80" s="844">
        <v>0</v>
      </c>
      <c r="BA80" s="844">
        <v>0</v>
      </c>
      <c r="BB80" s="844">
        <v>0</v>
      </c>
      <c r="BC80" s="844">
        <v>0</v>
      </c>
      <c r="BD80" s="844">
        <v>0</v>
      </c>
      <c r="BE80" s="844">
        <v>0</v>
      </c>
      <c r="BF80" s="844">
        <v>0</v>
      </c>
      <c r="BG80" s="844">
        <v>0</v>
      </c>
      <c r="BH80" s="844">
        <v>0</v>
      </c>
      <c r="BI80" s="844">
        <v>0</v>
      </c>
      <c r="BJ80" s="844">
        <v>0</v>
      </c>
      <c r="BK80" s="844">
        <v>0</v>
      </c>
      <c r="BL80" s="844">
        <v>0</v>
      </c>
      <c r="BM80" s="844">
        <v>0</v>
      </c>
      <c r="BN80" s="844">
        <v>0</v>
      </c>
      <c r="BO80" s="844">
        <v>0</v>
      </c>
      <c r="BP80" s="844">
        <v>0</v>
      </c>
      <c r="BQ80" s="5"/>
    </row>
    <row r="81" spans="2:69">
      <c r="B81" s="4"/>
      <c r="C81" s="24" t="s">
        <v>331</v>
      </c>
      <c r="D81" s="5"/>
      <c r="E81" s="5"/>
      <c r="F81" s="5"/>
      <c r="G81" s="25" t="s">
        <v>282</v>
      </c>
      <c r="H81" s="844">
        <v>0</v>
      </c>
      <c r="I81" s="844">
        <v>0</v>
      </c>
      <c r="J81" s="844">
        <v>0</v>
      </c>
      <c r="K81" s="844">
        <v>0</v>
      </c>
      <c r="L81" s="844">
        <v>0</v>
      </c>
      <c r="M81" s="844">
        <v>0</v>
      </c>
      <c r="N81" s="844">
        <v>0</v>
      </c>
      <c r="O81" s="844">
        <v>0</v>
      </c>
      <c r="P81" s="844">
        <v>0</v>
      </c>
      <c r="Q81" s="844">
        <v>0</v>
      </c>
      <c r="R81" s="844">
        <v>0</v>
      </c>
      <c r="S81" s="844">
        <v>0</v>
      </c>
      <c r="T81" s="844">
        <v>0</v>
      </c>
      <c r="U81" s="844">
        <v>0</v>
      </c>
      <c r="V81" s="844">
        <v>0</v>
      </c>
      <c r="W81" s="844">
        <v>0</v>
      </c>
      <c r="X81" s="844">
        <v>0</v>
      </c>
      <c r="Y81" s="844">
        <v>0</v>
      </c>
      <c r="Z81" s="844">
        <v>0</v>
      </c>
      <c r="AA81" s="844">
        <v>0</v>
      </c>
      <c r="AB81" s="844">
        <v>0</v>
      </c>
      <c r="AC81" s="844">
        <v>0</v>
      </c>
      <c r="AD81" s="844">
        <v>0</v>
      </c>
      <c r="AE81" s="844">
        <v>0</v>
      </c>
      <c r="AF81" s="844">
        <v>0</v>
      </c>
      <c r="AG81" s="844">
        <v>0</v>
      </c>
      <c r="AH81" s="844">
        <v>0</v>
      </c>
      <c r="AI81" s="844">
        <v>0</v>
      </c>
      <c r="AJ81" s="844">
        <v>0</v>
      </c>
      <c r="AK81" s="844">
        <v>0</v>
      </c>
      <c r="AL81" s="844">
        <v>0</v>
      </c>
      <c r="AM81" s="844">
        <v>0</v>
      </c>
      <c r="AN81" s="844">
        <v>0</v>
      </c>
      <c r="AO81" s="844">
        <v>0</v>
      </c>
      <c r="AP81" s="844">
        <v>0</v>
      </c>
      <c r="AQ81" s="844">
        <v>0</v>
      </c>
      <c r="AR81" s="844">
        <v>0</v>
      </c>
      <c r="AS81" s="844">
        <v>0</v>
      </c>
      <c r="AT81" s="844">
        <v>0</v>
      </c>
      <c r="AU81" s="844">
        <v>0</v>
      </c>
      <c r="AV81" s="844">
        <v>0</v>
      </c>
      <c r="AW81" s="844">
        <v>0</v>
      </c>
      <c r="AX81" s="844">
        <v>0</v>
      </c>
      <c r="AY81" s="844">
        <v>0</v>
      </c>
      <c r="AZ81" s="844">
        <v>0</v>
      </c>
      <c r="BA81" s="844">
        <v>0</v>
      </c>
      <c r="BB81" s="844">
        <v>0</v>
      </c>
      <c r="BC81" s="844">
        <v>0</v>
      </c>
      <c r="BD81" s="844">
        <v>0</v>
      </c>
      <c r="BE81" s="844">
        <v>0</v>
      </c>
      <c r="BF81" s="844">
        <v>0</v>
      </c>
      <c r="BG81" s="844">
        <v>0</v>
      </c>
      <c r="BH81" s="844">
        <v>0</v>
      </c>
      <c r="BI81" s="844">
        <v>0</v>
      </c>
      <c r="BJ81" s="844">
        <v>0</v>
      </c>
      <c r="BK81" s="844">
        <v>0</v>
      </c>
      <c r="BL81" s="844">
        <v>0</v>
      </c>
      <c r="BM81" s="844">
        <v>0</v>
      </c>
      <c r="BN81" s="844">
        <v>0</v>
      </c>
      <c r="BO81" s="844">
        <v>0</v>
      </c>
      <c r="BP81" s="844">
        <v>0</v>
      </c>
      <c r="BQ81" s="5"/>
    </row>
    <row r="82" spans="2:69">
      <c r="B82" s="4"/>
      <c r="C82" s="24" t="s">
        <v>60</v>
      </c>
      <c r="D82" s="5"/>
      <c r="E82" s="5"/>
      <c r="F82" s="5"/>
      <c r="G82" s="25" t="s">
        <v>282</v>
      </c>
      <c r="H82" s="844">
        <v>0</v>
      </c>
      <c r="I82" s="844">
        <v>0</v>
      </c>
      <c r="J82" s="844">
        <v>0</v>
      </c>
      <c r="K82" s="844">
        <v>0</v>
      </c>
      <c r="L82" s="844">
        <v>0</v>
      </c>
      <c r="M82" s="844">
        <v>0</v>
      </c>
      <c r="N82" s="844">
        <v>0</v>
      </c>
      <c r="O82" s="844">
        <v>0</v>
      </c>
      <c r="P82" s="844">
        <v>0</v>
      </c>
      <c r="Q82" s="844">
        <v>0</v>
      </c>
      <c r="R82" s="844">
        <v>0</v>
      </c>
      <c r="S82" s="844">
        <v>0</v>
      </c>
      <c r="T82" s="844">
        <v>0</v>
      </c>
      <c r="U82" s="844">
        <v>0</v>
      </c>
      <c r="V82" s="844">
        <v>0</v>
      </c>
      <c r="W82" s="844">
        <v>0</v>
      </c>
      <c r="X82" s="844">
        <v>0</v>
      </c>
      <c r="Y82" s="844">
        <v>0</v>
      </c>
      <c r="Z82" s="844">
        <v>0</v>
      </c>
      <c r="AA82" s="844">
        <v>0</v>
      </c>
      <c r="AB82" s="844">
        <v>0</v>
      </c>
      <c r="AC82" s="844">
        <v>0</v>
      </c>
      <c r="AD82" s="844">
        <v>0</v>
      </c>
      <c r="AE82" s="844">
        <v>0</v>
      </c>
      <c r="AF82" s="844">
        <v>0</v>
      </c>
      <c r="AG82" s="844">
        <v>0</v>
      </c>
      <c r="AH82" s="844">
        <v>0</v>
      </c>
      <c r="AI82" s="844">
        <v>0</v>
      </c>
      <c r="AJ82" s="844">
        <v>0</v>
      </c>
      <c r="AK82" s="844">
        <v>0</v>
      </c>
      <c r="AL82" s="844">
        <v>0</v>
      </c>
      <c r="AM82" s="844">
        <v>0</v>
      </c>
      <c r="AN82" s="844">
        <v>0</v>
      </c>
      <c r="AO82" s="844">
        <v>0</v>
      </c>
      <c r="AP82" s="844">
        <v>0</v>
      </c>
      <c r="AQ82" s="844">
        <v>0</v>
      </c>
      <c r="AR82" s="844">
        <v>0</v>
      </c>
      <c r="AS82" s="844">
        <v>0</v>
      </c>
      <c r="AT82" s="844">
        <v>0</v>
      </c>
      <c r="AU82" s="844">
        <v>0</v>
      </c>
      <c r="AV82" s="844">
        <v>0</v>
      </c>
      <c r="AW82" s="844">
        <v>0</v>
      </c>
      <c r="AX82" s="844">
        <v>0</v>
      </c>
      <c r="AY82" s="844">
        <v>0</v>
      </c>
      <c r="AZ82" s="844">
        <v>0</v>
      </c>
      <c r="BA82" s="844">
        <v>0</v>
      </c>
      <c r="BB82" s="844">
        <v>0</v>
      </c>
      <c r="BC82" s="844">
        <v>0</v>
      </c>
      <c r="BD82" s="844">
        <v>0</v>
      </c>
      <c r="BE82" s="844">
        <v>0</v>
      </c>
      <c r="BF82" s="844">
        <v>0</v>
      </c>
      <c r="BG82" s="844">
        <v>0</v>
      </c>
      <c r="BH82" s="844">
        <v>0</v>
      </c>
      <c r="BI82" s="844">
        <v>0</v>
      </c>
      <c r="BJ82" s="844">
        <v>0</v>
      </c>
      <c r="BK82" s="844">
        <v>0</v>
      </c>
      <c r="BL82" s="844">
        <v>0</v>
      </c>
      <c r="BM82" s="844">
        <v>0</v>
      </c>
      <c r="BN82" s="844">
        <v>0</v>
      </c>
      <c r="BO82" s="844">
        <v>0</v>
      </c>
      <c r="BP82" s="844">
        <v>0</v>
      </c>
      <c r="BQ82" s="5"/>
    </row>
    <row r="83" spans="2:69">
      <c r="B83" s="4"/>
      <c r="C83" s="26" t="s">
        <v>332</v>
      </c>
      <c r="D83" s="11"/>
      <c r="E83" s="11"/>
      <c r="F83" s="11"/>
      <c r="G83" s="27" t="s">
        <v>282</v>
      </c>
      <c r="H83" s="844">
        <v>0</v>
      </c>
      <c r="I83" s="844">
        <v>0</v>
      </c>
      <c r="J83" s="844">
        <v>0</v>
      </c>
      <c r="K83" s="844">
        <v>0</v>
      </c>
      <c r="L83" s="844">
        <v>0</v>
      </c>
      <c r="M83" s="844">
        <v>0</v>
      </c>
      <c r="N83" s="844">
        <v>0</v>
      </c>
      <c r="O83" s="844">
        <v>0</v>
      </c>
      <c r="P83" s="844">
        <v>0</v>
      </c>
      <c r="Q83" s="844">
        <v>0</v>
      </c>
      <c r="R83" s="844">
        <v>0</v>
      </c>
      <c r="S83" s="844">
        <v>0</v>
      </c>
      <c r="T83" s="844">
        <v>0</v>
      </c>
      <c r="U83" s="844">
        <v>0</v>
      </c>
      <c r="V83" s="844">
        <v>0</v>
      </c>
      <c r="W83" s="844">
        <v>0</v>
      </c>
      <c r="X83" s="844">
        <v>0</v>
      </c>
      <c r="Y83" s="844">
        <v>0</v>
      </c>
      <c r="Z83" s="844">
        <v>0</v>
      </c>
      <c r="AA83" s="844">
        <v>0</v>
      </c>
      <c r="AB83" s="844">
        <v>0</v>
      </c>
      <c r="AC83" s="844">
        <v>0</v>
      </c>
      <c r="AD83" s="844">
        <v>0</v>
      </c>
      <c r="AE83" s="844">
        <v>0</v>
      </c>
      <c r="AF83" s="844">
        <v>0</v>
      </c>
      <c r="AG83" s="844">
        <v>0</v>
      </c>
      <c r="AH83" s="844">
        <v>0</v>
      </c>
      <c r="AI83" s="844">
        <v>0</v>
      </c>
      <c r="AJ83" s="844">
        <v>0</v>
      </c>
      <c r="AK83" s="844">
        <v>0</v>
      </c>
      <c r="AL83" s="844">
        <v>0</v>
      </c>
      <c r="AM83" s="844">
        <v>0</v>
      </c>
      <c r="AN83" s="844">
        <v>0</v>
      </c>
      <c r="AO83" s="844">
        <v>0</v>
      </c>
      <c r="AP83" s="844">
        <v>0</v>
      </c>
      <c r="AQ83" s="844">
        <v>0</v>
      </c>
      <c r="AR83" s="844">
        <v>0</v>
      </c>
      <c r="AS83" s="844">
        <v>0</v>
      </c>
      <c r="AT83" s="844">
        <v>0</v>
      </c>
      <c r="AU83" s="844">
        <v>0</v>
      </c>
      <c r="AV83" s="844">
        <v>0</v>
      </c>
      <c r="AW83" s="844">
        <v>0</v>
      </c>
      <c r="AX83" s="844">
        <v>0</v>
      </c>
      <c r="AY83" s="844">
        <v>0</v>
      </c>
      <c r="AZ83" s="844">
        <v>0</v>
      </c>
      <c r="BA83" s="844">
        <v>0</v>
      </c>
      <c r="BB83" s="844">
        <v>0</v>
      </c>
      <c r="BC83" s="844">
        <v>0</v>
      </c>
      <c r="BD83" s="844">
        <v>0</v>
      </c>
      <c r="BE83" s="844">
        <v>0</v>
      </c>
      <c r="BF83" s="844">
        <v>0</v>
      </c>
      <c r="BG83" s="844">
        <v>0</v>
      </c>
      <c r="BH83" s="844">
        <v>0</v>
      </c>
      <c r="BI83" s="844">
        <v>0</v>
      </c>
      <c r="BJ83" s="844">
        <v>0</v>
      </c>
      <c r="BK83" s="844">
        <v>0</v>
      </c>
      <c r="BL83" s="844">
        <v>0</v>
      </c>
      <c r="BM83" s="844">
        <v>0</v>
      </c>
      <c r="BN83" s="844">
        <v>0</v>
      </c>
      <c r="BO83" s="844">
        <v>0</v>
      </c>
      <c r="BP83" s="844">
        <v>0</v>
      </c>
      <c r="BQ83" s="5"/>
    </row>
    <row r="84" spans="2:69" ht="15" thickBot="1">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row>
  </sheetData>
  <phoneticPr fontId="15"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AZ27"/>
  <sheetViews>
    <sheetView workbookViewId="0">
      <selection activeCell="F12" sqref="B12:F12"/>
    </sheetView>
  </sheetViews>
  <sheetFormatPr baseColWidth="10" defaultColWidth="8.83203125" defaultRowHeight="14" x14ac:dyDescent="0"/>
  <cols>
    <col min="1" max="2" width="8.83203125" style="46"/>
    <col min="3" max="3" width="15.5" style="46" bestFit="1" customWidth="1"/>
    <col min="4" max="16384" width="8.83203125" style="46"/>
  </cols>
  <sheetData>
    <row r="1" spans="2:52" ht="15" thickBot="1"/>
    <row r="2" spans="2:52">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3"/>
    </row>
    <row r="3" spans="2:52">
      <c r="B3" s="28"/>
      <c r="C3" s="21" t="s">
        <v>126</v>
      </c>
      <c r="D3" s="5"/>
      <c r="E3" s="5"/>
      <c r="F3" s="5"/>
      <c r="G3" s="22"/>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6"/>
    </row>
    <row r="4" spans="2:52">
      <c r="B4" s="28"/>
      <c r="C4" s="31" t="s">
        <v>330</v>
      </c>
      <c r="D4" s="16"/>
      <c r="E4" s="16"/>
      <c r="F4" s="16"/>
      <c r="G4" s="23"/>
      <c r="H4" s="32">
        <v>2007</v>
      </c>
      <c r="I4" s="32">
        <v>2008</v>
      </c>
      <c r="J4" s="32">
        <v>2009</v>
      </c>
      <c r="K4" s="32">
        <v>2010</v>
      </c>
      <c r="L4" s="32">
        <v>2011</v>
      </c>
      <c r="M4" s="32">
        <v>2012</v>
      </c>
      <c r="N4" s="32">
        <v>2013</v>
      </c>
      <c r="O4" s="32">
        <v>2014</v>
      </c>
      <c r="P4" s="32">
        <v>2015</v>
      </c>
      <c r="Q4" s="32">
        <v>2016</v>
      </c>
      <c r="R4" s="32">
        <v>2017</v>
      </c>
      <c r="S4" s="32">
        <v>2018</v>
      </c>
      <c r="T4" s="32">
        <v>2019</v>
      </c>
      <c r="U4" s="32">
        <v>2020</v>
      </c>
      <c r="V4" s="32">
        <v>2021</v>
      </c>
      <c r="W4" s="32">
        <v>2022</v>
      </c>
      <c r="X4" s="32">
        <v>2023</v>
      </c>
      <c r="Y4" s="32">
        <v>2024</v>
      </c>
      <c r="Z4" s="32">
        <v>2025</v>
      </c>
      <c r="AA4" s="32">
        <v>2026</v>
      </c>
      <c r="AB4" s="32">
        <v>2027</v>
      </c>
      <c r="AC4" s="32">
        <v>2028</v>
      </c>
      <c r="AD4" s="32">
        <v>2029</v>
      </c>
      <c r="AE4" s="32">
        <v>2030</v>
      </c>
      <c r="AF4" s="32">
        <v>2031</v>
      </c>
      <c r="AG4" s="32">
        <v>2032</v>
      </c>
      <c r="AH4" s="32">
        <v>2033</v>
      </c>
      <c r="AI4" s="32">
        <v>2034</v>
      </c>
      <c r="AJ4" s="32">
        <v>2035</v>
      </c>
      <c r="AK4" s="32">
        <v>2036</v>
      </c>
      <c r="AL4" s="32">
        <v>2037</v>
      </c>
      <c r="AM4" s="32">
        <v>2038</v>
      </c>
      <c r="AN4" s="32">
        <v>2039</v>
      </c>
      <c r="AO4" s="33">
        <v>2040</v>
      </c>
      <c r="AP4" s="32">
        <v>2041</v>
      </c>
      <c r="AQ4" s="33">
        <v>2042</v>
      </c>
      <c r="AR4" s="32">
        <v>2043</v>
      </c>
      <c r="AS4" s="33">
        <v>2044</v>
      </c>
      <c r="AT4" s="32">
        <v>2045</v>
      </c>
      <c r="AU4" s="33">
        <v>2046</v>
      </c>
      <c r="AV4" s="32">
        <v>2047</v>
      </c>
      <c r="AW4" s="33">
        <v>2048</v>
      </c>
      <c r="AX4" s="32">
        <v>2049</v>
      </c>
      <c r="AY4" s="33">
        <v>2050</v>
      </c>
      <c r="AZ4" s="6"/>
    </row>
    <row r="5" spans="2:52">
      <c r="B5" s="28"/>
      <c r="C5" s="24" t="s">
        <v>101</v>
      </c>
      <c r="D5" s="5"/>
      <c r="E5" s="5"/>
      <c r="F5" s="5"/>
      <c r="G5" s="25" t="s">
        <v>282</v>
      </c>
      <c r="H5" s="127"/>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6"/>
    </row>
    <row r="6" spans="2:52">
      <c r="B6" s="28"/>
      <c r="C6" s="24" t="s">
        <v>50</v>
      </c>
      <c r="D6" s="5"/>
      <c r="E6" s="5"/>
      <c r="F6" s="5"/>
      <c r="G6" s="25" t="s">
        <v>282</v>
      </c>
      <c r="H6" s="127"/>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6"/>
    </row>
    <row r="7" spans="2:52">
      <c r="B7" s="28"/>
      <c r="C7" s="24" t="s">
        <v>51</v>
      </c>
      <c r="D7" s="5"/>
      <c r="E7" s="5" t="s">
        <v>749</v>
      </c>
      <c r="F7" s="5"/>
      <c r="G7" s="25" t="s">
        <v>282</v>
      </c>
      <c r="H7" s="127"/>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6"/>
    </row>
    <row r="8" spans="2:52">
      <c r="B8" s="28"/>
      <c r="C8" s="24" t="s">
        <v>90</v>
      </c>
      <c r="D8" s="5"/>
      <c r="E8" s="5" t="s">
        <v>748</v>
      </c>
      <c r="F8" s="5"/>
      <c r="G8" s="25" t="s">
        <v>282</v>
      </c>
      <c r="H8" s="127"/>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6"/>
    </row>
    <row r="9" spans="2:52">
      <c r="B9" s="28"/>
      <c r="C9" s="24" t="s">
        <v>52</v>
      </c>
      <c r="D9" s="5"/>
      <c r="E9" s="5" t="s">
        <v>748</v>
      </c>
      <c r="F9" s="5"/>
      <c r="G9" s="25" t="s">
        <v>282</v>
      </c>
      <c r="H9" s="127"/>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6"/>
    </row>
    <row r="10" spans="2:52">
      <c r="B10" s="28"/>
      <c r="C10" s="56" t="s">
        <v>54</v>
      </c>
      <c r="D10" s="59"/>
      <c r="E10" s="59"/>
      <c r="F10" s="59"/>
      <c r="G10" s="58" t="s">
        <v>282</v>
      </c>
      <c r="H10" s="127"/>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6"/>
    </row>
    <row r="11" spans="2:52" ht="15" thickBot="1">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9"/>
    </row>
    <row r="12" spans="2:52">
      <c r="C12" s="672"/>
    </row>
    <row r="13" spans="2:52">
      <c r="C13" s="49"/>
      <c r="D13" s="50"/>
      <c r="E13" s="51"/>
      <c r="F13" s="51"/>
      <c r="G13" s="50"/>
    </row>
    <row r="14" spans="2:52">
      <c r="C14" s="49"/>
      <c r="D14" s="50"/>
      <c r="E14" s="51"/>
      <c r="F14" s="51"/>
      <c r="G14" s="50"/>
    </row>
    <row r="15" spans="2:52" ht="20">
      <c r="C15" s="52"/>
      <c r="D15" s="50"/>
      <c r="E15" s="51"/>
      <c r="F15" s="51"/>
      <c r="G15" s="50"/>
    </row>
    <row r="16" spans="2:52">
      <c r="C16" s="53"/>
      <c r="D16" s="50"/>
      <c r="E16" s="51"/>
      <c r="F16" s="51"/>
      <c r="G16" s="50"/>
    </row>
    <row r="17" spans="3:13">
      <c r="C17" s="53"/>
      <c r="D17" s="50"/>
      <c r="E17" s="51"/>
      <c r="F17" s="51"/>
      <c r="G17" s="50"/>
    </row>
    <row r="18" spans="3:13">
      <c r="C18" s="49"/>
      <c r="D18" s="50"/>
      <c r="E18" s="51"/>
      <c r="F18" s="51"/>
      <c r="G18" s="50"/>
    </row>
    <row r="19" spans="3:13">
      <c r="C19" s="49"/>
      <c r="D19" s="50"/>
      <c r="E19" s="51"/>
      <c r="F19" s="51"/>
      <c r="G19" s="50"/>
    </row>
    <row r="27" spans="3:13">
      <c r="M27" s="66"/>
    </row>
  </sheetData>
  <phoneticPr fontId="15"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2:M64"/>
  <sheetViews>
    <sheetView topLeftCell="A18" workbookViewId="0">
      <selection activeCell="E36" sqref="E36:H62"/>
    </sheetView>
  </sheetViews>
  <sheetFormatPr baseColWidth="10" defaultColWidth="8.83203125" defaultRowHeight="14" x14ac:dyDescent="0"/>
  <cols>
    <col min="1" max="1" width="8.83203125" style="46"/>
    <col min="2" max="2" width="4.33203125" style="46" customWidth="1"/>
    <col min="3" max="3" width="8.83203125" style="46" hidden="1" customWidth="1"/>
    <col min="4" max="4" width="20.83203125" style="46" customWidth="1"/>
    <col min="5" max="8" width="13.6640625" style="46" customWidth="1"/>
    <col min="9" max="9" width="8.83203125" style="46" customWidth="1"/>
    <col min="10" max="16384" width="8.83203125" style="46"/>
  </cols>
  <sheetData>
    <row r="2" spans="2:12">
      <c r="D2" s="48" t="s">
        <v>352</v>
      </c>
    </row>
    <row r="3" spans="2:12" ht="15" thickBot="1"/>
    <row r="4" spans="2:12">
      <c r="B4" s="1"/>
      <c r="C4" s="2"/>
      <c r="D4" s="2"/>
      <c r="E4" s="2"/>
      <c r="F4" s="2"/>
      <c r="G4" s="3"/>
    </row>
    <row r="5" spans="2:12">
      <c r="B5" s="4"/>
      <c r="C5" s="5"/>
      <c r="D5" s="19" t="s">
        <v>324</v>
      </c>
      <c r="E5" s="5"/>
      <c r="F5" s="5"/>
      <c r="G5" s="6"/>
    </row>
    <row r="6" spans="2:12">
      <c r="B6" s="4"/>
      <c r="C6" s="5"/>
      <c r="D6" s="5"/>
      <c r="E6" s="5"/>
      <c r="F6" s="5"/>
      <c r="G6" s="6"/>
    </row>
    <row r="7" spans="2:12">
      <c r="B7" s="4"/>
      <c r="C7" s="5"/>
      <c r="D7" s="5" t="s">
        <v>321</v>
      </c>
      <c r="E7" s="5"/>
      <c r="F7" s="875"/>
      <c r="G7" s="6" t="s">
        <v>116</v>
      </c>
    </row>
    <row r="8" spans="2:12">
      <c r="B8" s="4"/>
      <c r="C8" s="5"/>
      <c r="D8" s="5" t="s">
        <v>320</v>
      </c>
      <c r="E8" s="5"/>
      <c r="F8" s="875"/>
      <c r="G8" s="6" t="s">
        <v>116</v>
      </c>
    </row>
    <row r="9" spans="2:12">
      <c r="B9" s="4"/>
      <c r="C9" s="5"/>
      <c r="D9" s="5" t="s">
        <v>323</v>
      </c>
      <c r="E9" s="5"/>
      <c r="F9" s="875"/>
      <c r="G9" s="6" t="s">
        <v>322</v>
      </c>
    </row>
    <row r="10" spans="2:12" ht="15" thickBot="1">
      <c r="B10" s="7"/>
      <c r="C10" s="8"/>
      <c r="D10" s="8"/>
      <c r="E10" s="8"/>
      <c r="F10" s="8"/>
      <c r="G10" s="9"/>
    </row>
    <row r="11" spans="2:12" ht="15" thickBot="1"/>
    <row r="12" spans="2:12">
      <c r="B12" s="1"/>
      <c r="C12" s="2"/>
      <c r="D12" s="2"/>
      <c r="E12" s="2"/>
      <c r="F12" s="2"/>
      <c r="G12" s="2"/>
      <c r="H12" s="2"/>
      <c r="I12" s="2"/>
      <c r="J12" s="2"/>
      <c r="K12" s="2"/>
      <c r="L12" s="3"/>
    </row>
    <row r="13" spans="2:12">
      <c r="B13" s="4"/>
      <c r="C13" s="5"/>
      <c r="D13" s="19" t="s">
        <v>328</v>
      </c>
      <c r="E13" s="5"/>
      <c r="F13" s="5"/>
      <c r="G13" s="5"/>
      <c r="H13" s="5"/>
      <c r="I13" s="5"/>
      <c r="J13" s="5"/>
      <c r="K13" s="5"/>
      <c r="L13" s="6"/>
    </row>
    <row r="14" spans="2:12">
      <c r="B14" s="4"/>
      <c r="C14" s="5"/>
      <c r="D14" s="5"/>
      <c r="E14" s="5" t="s">
        <v>317</v>
      </c>
      <c r="F14" s="5" t="s">
        <v>317</v>
      </c>
      <c r="G14" s="5"/>
      <c r="H14" s="5"/>
      <c r="I14" s="5"/>
      <c r="J14" s="5"/>
      <c r="K14" s="5"/>
      <c r="L14" s="6"/>
    </row>
    <row r="15" spans="2:12">
      <c r="B15" s="4"/>
      <c r="C15" s="5"/>
      <c r="D15" s="5"/>
      <c r="E15" s="5" t="s">
        <v>316</v>
      </c>
      <c r="F15" s="5" t="s">
        <v>318</v>
      </c>
      <c r="G15" s="5" t="s">
        <v>45</v>
      </c>
      <c r="H15" s="5" t="s">
        <v>325</v>
      </c>
      <c r="I15" s="5" t="s">
        <v>314</v>
      </c>
      <c r="J15" s="5" t="s">
        <v>313</v>
      </c>
      <c r="K15" s="5" t="s">
        <v>319</v>
      </c>
      <c r="L15" s="6"/>
    </row>
    <row r="16" spans="2:12">
      <c r="B16" s="4"/>
      <c r="C16" s="5"/>
      <c r="D16" s="5"/>
      <c r="E16" s="10" t="s">
        <v>116</v>
      </c>
      <c r="F16" s="10" t="s">
        <v>116</v>
      </c>
      <c r="G16" s="10"/>
      <c r="H16" s="10" t="s">
        <v>315</v>
      </c>
      <c r="I16" s="10" t="s">
        <v>326</v>
      </c>
      <c r="J16" s="10"/>
      <c r="K16" s="10" t="s">
        <v>327</v>
      </c>
      <c r="L16" s="6"/>
    </row>
    <row r="17" spans="2:13">
      <c r="B17" s="4"/>
      <c r="C17" s="5">
        <v>65</v>
      </c>
      <c r="D17" s="5" t="s">
        <v>171</v>
      </c>
      <c r="E17" s="875"/>
      <c r="F17" s="875"/>
      <c r="G17" s="5"/>
      <c r="H17" s="5"/>
      <c r="I17" s="875"/>
      <c r="J17" s="878"/>
      <c r="K17" s="5"/>
      <c r="L17" s="6"/>
    </row>
    <row r="18" spans="2:13">
      <c r="B18" s="4"/>
      <c r="C18" s="5">
        <v>301</v>
      </c>
      <c r="D18" s="5" t="s">
        <v>168</v>
      </c>
      <c r="E18" s="875"/>
      <c r="F18" s="875"/>
      <c r="G18" s="5"/>
      <c r="H18" s="5"/>
      <c r="I18" s="875"/>
      <c r="J18" s="878"/>
      <c r="K18" s="875"/>
      <c r="L18" s="6"/>
    </row>
    <row r="19" spans="2:13">
      <c r="B19" s="4"/>
      <c r="C19" s="5">
        <v>302</v>
      </c>
      <c r="D19" s="5" t="s">
        <v>169</v>
      </c>
      <c r="E19" s="875"/>
      <c r="F19" s="875"/>
      <c r="G19" s="5"/>
      <c r="H19" s="875"/>
      <c r="I19" s="875"/>
      <c r="J19" s="878"/>
      <c r="K19" s="875"/>
      <c r="L19" s="6"/>
    </row>
    <row r="20" spans="2:13">
      <c r="B20" s="4"/>
      <c r="C20" s="5">
        <v>303</v>
      </c>
      <c r="D20" s="5" t="s">
        <v>170</v>
      </c>
      <c r="E20" s="875"/>
      <c r="F20" s="875"/>
      <c r="G20" s="5"/>
      <c r="H20" s="5"/>
      <c r="I20" s="875"/>
      <c r="J20" s="878"/>
      <c r="K20" s="875"/>
      <c r="L20" s="6"/>
    </row>
    <row r="21" spans="2:13">
      <c r="B21" s="4"/>
      <c r="C21" s="5">
        <v>26</v>
      </c>
      <c r="D21" s="5" t="s">
        <v>190</v>
      </c>
      <c r="E21" s="875"/>
      <c r="F21" s="875"/>
      <c r="G21" s="5"/>
      <c r="H21" s="875"/>
      <c r="I21" s="875"/>
      <c r="J21" s="878"/>
      <c r="K21" s="875"/>
      <c r="L21" s="6"/>
    </row>
    <row r="22" spans="2:13">
      <c r="B22" s="4"/>
      <c r="C22" s="5">
        <v>21</v>
      </c>
      <c r="D22" s="5" t="s">
        <v>189</v>
      </c>
      <c r="E22" s="879"/>
      <c r="F22" s="879"/>
      <c r="G22" s="5"/>
      <c r="H22" s="875"/>
      <c r="I22" s="875"/>
      <c r="J22" s="878"/>
      <c r="K22" s="875"/>
      <c r="L22" s="6"/>
    </row>
    <row r="23" spans="2:13">
      <c r="B23" s="4"/>
      <c r="C23" s="5"/>
      <c r="D23" s="5"/>
      <c r="E23" s="5"/>
      <c r="F23" s="5"/>
      <c r="G23" s="5"/>
      <c r="H23" s="5"/>
      <c r="I23" s="5"/>
      <c r="J23" s="5"/>
      <c r="K23" s="5"/>
      <c r="L23" s="6"/>
    </row>
    <row r="24" spans="2:13">
      <c r="B24" s="4"/>
      <c r="C24" s="5"/>
      <c r="D24" s="19" t="s">
        <v>350</v>
      </c>
      <c r="E24" s="5" t="s">
        <v>351</v>
      </c>
      <c r="F24" s="5"/>
      <c r="G24" s="5" t="s">
        <v>45</v>
      </c>
      <c r="H24" s="5"/>
      <c r="I24" s="5"/>
      <c r="J24" s="5"/>
      <c r="K24" s="5"/>
      <c r="L24" s="6"/>
    </row>
    <row r="25" spans="2:13">
      <c r="B25" s="4"/>
      <c r="C25" s="5"/>
      <c r="D25" s="5"/>
      <c r="E25" s="5" t="s">
        <v>116</v>
      </c>
      <c r="F25" s="5"/>
      <c r="G25" s="5"/>
      <c r="H25" s="5"/>
      <c r="I25" s="5"/>
      <c r="J25" s="5"/>
      <c r="K25" s="5"/>
      <c r="L25" s="6"/>
    </row>
    <row r="26" spans="2:13">
      <c r="B26" s="4"/>
      <c r="C26" s="5">
        <v>37</v>
      </c>
      <c r="D26" s="5" t="s">
        <v>192</v>
      </c>
      <c r="E26" s="879"/>
      <c r="F26" s="12"/>
      <c r="G26" s="5"/>
      <c r="H26" s="5"/>
      <c r="I26" s="5"/>
      <c r="J26" s="5"/>
      <c r="K26" s="5"/>
      <c r="L26" s="6"/>
    </row>
    <row r="27" spans="2:13">
      <c r="B27" s="4"/>
      <c r="C27" s="5">
        <v>16</v>
      </c>
      <c r="D27" s="5" t="s">
        <v>65</v>
      </c>
      <c r="E27" s="878"/>
      <c r="F27" s="5"/>
      <c r="G27" s="880"/>
      <c r="H27" s="5"/>
      <c r="I27" s="5"/>
      <c r="J27" s="5"/>
      <c r="K27" s="5"/>
      <c r="L27" s="6"/>
    </row>
    <row r="28" spans="2:13">
      <c r="B28" s="4"/>
      <c r="C28" s="5">
        <v>34</v>
      </c>
      <c r="D28" s="5" t="s">
        <v>191</v>
      </c>
      <c r="E28" s="878"/>
      <c r="F28" s="5"/>
      <c r="G28" s="5"/>
      <c r="H28" s="5"/>
      <c r="I28" s="5"/>
      <c r="J28" s="5"/>
      <c r="K28" s="5"/>
      <c r="L28" s="6"/>
    </row>
    <row r="29" spans="2:13">
      <c r="B29" s="4"/>
      <c r="C29" s="5">
        <v>13</v>
      </c>
      <c r="D29" s="5" t="s">
        <v>69</v>
      </c>
      <c r="E29" s="877"/>
      <c r="F29" s="5"/>
      <c r="G29" s="877"/>
      <c r="H29" s="5"/>
      <c r="I29" s="5"/>
      <c r="J29" s="5"/>
      <c r="K29" s="5"/>
      <c r="L29" s="6"/>
    </row>
    <row r="30" spans="2:13" ht="15" thickBot="1">
      <c r="B30" s="7"/>
      <c r="C30" s="8"/>
      <c r="D30" s="8"/>
      <c r="E30" s="8"/>
      <c r="F30" s="8"/>
      <c r="G30" s="8"/>
      <c r="H30" s="8"/>
      <c r="I30" s="8"/>
      <c r="J30" s="8"/>
      <c r="K30" s="8"/>
      <c r="L30" s="9"/>
      <c r="M30" s="66"/>
    </row>
    <row r="31" spans="2:13" ht="15" thickBot="1"/>
    <row r="32" spans="2:13">
      <c r="B32" s="1"/>
      <c r="C32" s="2"/>
      <c r="D32" s="2"/>
      <c r="E32" s="2"/>
      <c r="F32" s="2"/>
      <c r="G32" s="2"/>
      <c r="H32" s="2"/>
      <c r="I32" s="3"/>
    </row>
    <row r="33" spans="2:9">
      <c r="B33" s="4"/>
      <c r="C33" s="5"/>
      <c r="D33" s="19" t="s">
        <v>329</v>
      </c>
      <c r="E33" s="5"/>
      <c r="F33" s="5"/>
      <c r="G33" s="5"/>
      <c r="H33" s="5"/>
      <c r="I33" s="6"/>
    </row>
    <row r="34" spans="2:9">
      <c r="B34" s="4"/>
      <c r="C34" s="5"/>
      <c r="D34" s="5"/>
      <c r="E34" s="5"/>
      <c r="F34" s="5"/>
      <c r="G34" s="5"/>
      <c r="H34" s="5"/>
      <c r="I34" s="6"/>
    </row>
    <row r="35" spans="2:9">
      <c r="B35" s="4"/>
      <c r="C35" s="5" t="s">
        <v>94</v>
      </c>
      <c r="D35" s="5"/>
      <c r="E35" s="5" t="s">
        <v>184</v>
      </c>
      <c r="F35" s="5" t="s">
        <v>185</v>
      </c>
      <c r="G35" s="5" t="s">
        <v>186</v>
      </c>
      <c r="H35" s="5" t="s">
        <v>187</v>
      </c>
      <c r="I35" s="6"/>
    </row>
    <row r="36" spans="2:9">
      <c r="B36" s="4"/>
      <c r="C36" s="5">
        <v>13</v>
      </c>
      <c r="D36" s="5" t="s">
        <v>69</v>
      </c>
      <c r="E36" s="876"/>
      <c r="F36" s="876"/>
      <c r="G36" s="876"/>
      <c r="H36" s="876"/>
      <c r="I36" s="6"/>
    </row>
    <row r="37" spans="2:9">
      <c r="B37" s="4"/>
      <c r="C37" s="5">
        <v>14</v>
      </c>
      <c r="D37" s="5" t="s">
        <v>67</v>
      </c>
      <c r="E37" s="875"/>
      <c r="F37" s="875"/>
      <c r="G37" s="875"/>
      <c r="H37" s="875"/>
      <c r="I37" s="6"/>
    </row>
    <row r="38" spans="2:9">
      <c r="B38" s="4"/>
      <c r="C38" s="5">
        <v>16</v>
      </c>
      <c r="D38" s="5" t="s">
        <v>65</v>
      </c>
      <c r="E38" s="875"/>
      <c r="F38" s="875"/>
      <c r="G38" s="875"/>
      <c r="H38" s="875"/>
      <c r="I38" s="6"/>
    </row>
    <row r="39" spans="2:9">
      <c r="B39" s="4"/>
      <c r="C39" s="5">
        <v>18</v>
      </c>
      <c r="D39" s="5" t="s">
        <v>68</v>
      </c>
      <c r="E39" s="875"/>
      <c r="F39" s="875"/>
      <c r="G39" s="876"/>
      <c r="H39" s="876"/>
      <c r="I39" s="6"/>
    </row>
    <row r="40" spans="2:9">
      <c r="B40" s="4"/>
      <c r="C40" s="5">
        <v>20</v>
      </c>
      <c r="D40" s="5" t="s">
        <v>188</v>
      </c>
      <c r="E40" s="875"/>
      <c r="F40" s="875"/>
      <c r="G40" s="875"/>
      <c r="H40" s="875"/>
      <c r="I40" s="6"/>
    </row>
    <row r="41" spans="2:9">
      <c r="B41" s="4"/>
      <c r="C41" s="5">
        <v>21</v>
      </c>
      <c r="D41" s="5" t="s">
        <v>189</v>
      </c>
      <c r="E41" s="875"/>
      <c r="F41" s="875"/>
      <c r="G41" s="875"/>
      <c r="H41" s="875"/>
      <c r="I41" s="6"/>
    </row>
    <row r="42" spans="2:9">
      <c r="B42" s="4"/>
      <c r="C42" s="5">
        <v>26</v>
      </c>
      <c r="D42" s="5" t="s">
        <v>190</v>
      </c>
      <c r="E42" s="875"/>
      <c r="F42" s="875"/>
      <c r="G42" s="875"/>
      <c r="H42" s="875"/>
      <c r="I42" s="6"/>
    </row>
    <row r="43" spans="2:9">
      <c r="B43" s="4"/>
      <c r="C43" s="5">
        <v>27</v>
      </c>
      <c r="D43" s="5" t="s">
        <v>272</v>
      </c>
      <c r="E43" s="877"/>
      <c r="F43" s="877"/>
      <c r="G43" s="877"/>
      <c r="H43" s="877"/>
      <c r="I43" s="6"/>
    </row>
    <row r="44" spans="2:9">
      <c r="B44" s="4"/>
      <c r="C44" s="5">
        <v>28</v>
      </c>
      <c r="D44" s="5" t="s">
        <v>273</v>
      </c>
      <c r="E44" s="877"/>
      <c r="F44" s="877"/>
      <c r="G44" s="877"/>
      <c r="H44" s="877"/>
      <c r="I44" s="6"/>
    </row>
    <row r="45" spans="2:9">
      <c r="B45" s="4"/>
      <c r="C45" s="5">
        <v>29</v>
      </c>
      <c r="D45" s="5" t="s">
        <v>268</v>
      </c>
      <c r="E45" s="877"/>
      <c r="F45" s="877"/>
      <c r="G45" s="877"/>
      <c r="H45" s="877"/>
      <c r="I45" s="6"/>
    </row>
    <row r="46" spans="2:9">
      <c r="B46" s="4"/>
      <c r="C46" s="5">
        <v>34</v>
      </c>
      <c r="D46" s="5" t="s">
        <v>191</v>
      </c>
      <c r="E46" s="875"/>
      <c r="F46" s="877"/>
      <c r="G46" s="875"/>
      <c r="H46" s="877"/>
      <c r="I46" s="6"/>
    </row>
    <row r="47" spans="2:9">
      <c r="B47" s="4"/>
      <c r="C47" s="5">
        <v>37</v>
      </c>
      <c r="D47" s="5" t="s">
        <v>192</v>
      </c>
      <c r="E47" s="875"/>
      <c r="F47" s="877"/>
      <c r="G47" s="875"/>
      <c r="H47" s="877"/>
      <c r="I47" s="6"/>
    </row>
    <row r="48" spans="2:9">
      <c r="B48" s="4"/>
      <c r="C48" s="5">
        <v>52</v>
      </c>
      <c r="D48" s="5" t="s">
        <v>66</v>
      </c>
      <c r="E48" s="875"/>
      <c r="F48" s="875"/>
      <c r="G48" s="875"/>
      <c r="H48" s="875"/>
      <c r="I48" s="6"/>
    </row>
    <row r="49" spans="2:9">
      <c r="B49" s="4"/>
      <c r="C49" s="5">
        <v>64</v>
      </c>
      <c r="D49" s="5" t="s">
        <v>162</v>
      </c>
      <c r="E49" s="875"/>
      <c r="F49" s="875"/>
      <c r="G49" s="875"/>
      <c r="H49" s="875"/>
      <c r="I49" s="6"/>
    </row>
    <row r="50" spans="2:9">
      <c r="B50" s="4"/>
      <c r="C50" s="5">
        <v>77</v>
      </c>
      <c r="D50" s="5" t="s">
        <v>267</v>
      </c>
      <c r="E50" s="877"/>
      <c r="F50" s="877"/>
      <c r="G50" s="877"/>
      <c r="H50" s="877"/>
      <c r="I50" s="6"/>
    </row>
    <row r="51" spans="2:9">
      <c r="B51" s="4"/>
      <c r="C51" s="5">
        <v>80</v>
      </c>
      <c r="D51" s="5" t="s">
        <v>104</v>
      </c>
      <c r="E51" s="876"/>
      <c r="F51" s="876"/>
      <c r="G51" s="876"/>
      <c r="H51" s="876"/>
      <c r="I51" s="6"/>
    </row>
    <row r="52" spans="2:9">
      <c r="B52" s="4"/>
      <c r="C52" s="5">
        <v>81</v>
      </c>
      <c r="D52" s="5" t="s">
        <v>105</v>
      </c>
      <c r="E52" s="876"/>
      <c r="F52" s="876"/>
      <c r="G52" s="876"/>
      <c r="H52" s="876"/>
      <c r="I52" s="6"/>
    </row>
    <row r="53" spans="2:9">
      <c r="B53" s="4"/>
      <c r="C53" s="5">
        <v>85</v>
      </c>
      <c r="D53" s="5" t="s">
        <v>110</v>
      </c>
      <c r="E53" s="875"/>
      <c r="F53" s="875"/>
      <c r="G53" s="875"/>
      <c r="H53" s="875"/>
      <c r="I53" s="6"/>
    </row>
    <row r="54" spans="2:9">
      <c r="B54" s="4"/>
      <c r="C54" s="5">
        <v>87</v>
      </c>
      <c r="D54" s="5" t="s">
        <v>111</v>
      </c>
      <c r="E54" s="875"/>
      <c r="F54" s="875"/>
      <c r="G54" s="875"/>
      <c r="H54" s="875"/>
      <c r="I54" s="6"/>
    </row>
    <row r="55" spans="2:9">
      <c r="B55" s="4"/>
      <c r="C55" s="5">
        <v>90</v>
      </c>
      <c r="D55" s="5" t="s">
        <v>163</v>
      </c>
      <c r="E55" s="875"/>
      <c r="F55" s="875"/>
      <c r="G55" s="875"/>
      <c r="H55" s="875"/>
      <c r="I55" s="6"/>
    </row>
    <row r="56" spans="2:9">
      <c r="B56" s="4"/>
      <c r="C56" s="5">
        <v>231</v>
      </c>
      <c r="D56" s="5" t="s">
        <v>164</v>
      </c>
      <c r="E56" s="875"/>
      <c r="F56" s="876"/>
      <c r="G56" s="876"/>
      <c r="H56" s="875"/>
      <c r="I56" s="6"/>
    </row>
    <row r="57" spans="2:9">
      <c r="B57" s="4"/>
      <c r="C57" s="5">
        <v>261</v>
      </c>
      <c r="D57" s="5" t="s">
        <v>165</v>
      </c>
      <c r="E57" s="877"/>
      <c r="F57" s="877"/>
      <c r="G57" s="877"/>
      <c r="H57" s="877"/>
      <c r="I57" s="6"/>
    </row>
    <row r="58" spans="2:9">
      <c r="B58" s="4"/>
      <c r="C58" s="5">
        <v>265</v>
      </c>
      <c r="D58" s="5" t="s">
        <v>166</v>
      </c>
      <c r="E58" s="875"/>
      <c r="F58" s="875"/>
      <c r="G58" s="875"/>
      <c r="H58" s="875"/>
      <c r="I58" s="6"/>
    </row>
    <row r="59" spans="2:9">
      <c r="B59" s="4"/>
      <c r="C59" s="5">
        <v>279</v>
      </c>
      <c r="D59" s="5" t="s">
        <v>167</v>
      </c>
      <c r="E59" s="875"/>
      <c r="F59" s="875"/>
      <c r="G59" s="875"/>
      <c r="H59" s="875"/>
      <c r="I59" s="20"/>
    </row>
    <row r="60" spans="2:9">
      <c r="B60" s="4"/>
      <c r="C60" s="5">
        <v>301</v>
      </c>
      <c r="D60" s="5" t="s">
        <v>168</v>
      </c>
      <c r="E60" s="876"/>
      <c r="F60" s="876"/>
      <c r="G60" s="876"/>
      <c r="H60" s="876"/>
      <c r="I60" s="6"/>
    </row>
    <row r="61" spans="2:9">
      <c r="B61" s="4"/>
      <c r="C61" s="5">
        <v>302</v>
      </c>
      <c r="D61" s="5" t="s">
        <v>169</v>
      </c>
      <c r="E61" s="875"/>
      <c r="F61" s="875"/>
      <c r="G61" s="875"/>
      <c r="H61" s="875"/>
      <c r="I61" s="6"/>
    </row>
    <row r="62" spans="2:9">
      <c r="B62" s="4"/>
      <c r="C62" s="5">
        <v>303</v>
      </c>
      <c r="D62" s="5" t="s">
        <v>170</v>
      </c>
      <c r="E62" s="875"/>
      <c r="F62" s="875"/>
      <c r="G62" s="875"/>
      <c r="H62" s="875"/>
      <c r="I62" s="6"/>
    </row>
    <row r="63" spans="2:9">
      <c r="B63" s="4"/>
      <c r="C63" s="5"/>
      <c r="D63" s="5"/>
      <c r="E63" s="5"/>
      <c r="F63" s="5"/>
      <c r="G63" s="5"/>
      <c r="H63" s="5"/>
      <c r="I63" s="6"/>
    </row>
    <row r="64" spans="2:9" ht="15" thickBot="1">
      <c r="B64" s="7"/>
      <c r="C64" s="8"/>
      <c r="D64" s="8"/>
      <c r="E64" s="8"/>
      <c r="F64" s="8"/>
      <c r="G64" s="8"/>
      <c r="H64" s="8"/>
      <c r="I64" s="9"/>
    </row>
  </sheetData>
  <phoneticPr fontId="15"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9"/>
  <sheetViews>
    <sheetView workbookViewId="0">
      <selection activeCell="I6" sqref="I6"/>
    </sheetView>
  </sheetViews>
  <sheetFormatPr baseColWidth="10" defaultColWidth="8.83203125" defaultRowHeight="14" x14ac:dyDescent="0"/>
  <cols>
    <col min="3" max="3" width="22.33203125" customWidth="1"/>
    <col min="5" max="5" width="58.5" customWidth="1"/>
    <col min="10" max="10" width="3.6640625" customWidth="1"/>
  </cols>
  <sheetData>
    <row r="1" spans="2:25" ht="15" thickBot="1"/>
    <row r="2" spans="2:25">
      <c r="B2" s="457"/>
      <c r="C2" s="680"/>
      <c r="D2" s="680"/>
      <c r="E2" s="680"/>
      <c r="F2" s="680"/>
      <c r="G2" s="681"/>
      <c r="I2" t="s">
        <v>757</v>
      </c>
    </row>
    <row r="3" spans="2:25">
      <c r="B3" s="460"/>
      <c r="C3" s="418" t="s">
        <v>758</v>
      </c>
      <c r="D3" s="978"/>
      <c r="E3" s="978"/>
      <c r="F3" s="417"/>
      <c r="G3" s="465"/>
      <c r="I3" s="682" t="s">
        <v>759</v>
      </c>
      <c r="K3" s="220" t="s">
        <v>760</v>
      </c>
      <c r="L3" s="221"/>
      <c r="M3" s="221"/>
      <c r="N3" s="221"/>
      <c r="O3" s="221"/>
      <c r="P3" s="221"/>
      <c r="Q3" s="221"/>
      <c r="R3" s="221"/>
      <c r="S3" s="221"/>
      <c r="T3" s="221"/>
      <c r="U3" s="221"/>
      <c r="V3" s="221"/>
      <c r="W3" s="221"/>
      <c r="X3" s="221"/>
      <c r="Y3" s="227"/>
    </row>
    <row r="4" spans="2:25">
      <c r="B4" s="460"/>
      <c r="C4" s="418" t="s">
        <v>761</v>
      </c>
      <c r="D4" s="979"/>
      <c r="E4" s="979"/>
      <c r="F4" s="417"/>
      <c r="G4" s="465"/>
      <c r="I4" s="715" t="s">
        <v>790</v>
      </c>
      <c r="K4" s="220" t="s">
        <v>791</v>
      </c>
      <c r="L4" s="221"/>
      <c r="M4" s="221"/>
      <c r="N4" s="221"/>
      <c r="O4" s="221"/>
      <c r="P4" s="221"/>
      <c r="Q4" s="221"/>
      <c r="R4" s="221"/>
      <c r="S4" s="221"/>
      <c r="T4" s="221"/>
      <c r="U4" s="221"/>
      <c r="V4" s="221"/>
      <c r="W4" s="221"/>
      <c r="X4" s="221"/>
      <c r="Y4" s="227"/>
    </row>
    <row r="5" spans="2:25">
      <c r="B5" s="460"/>
      <c r="C5" s="417"/>
      <c r="D5" s="417"/>
      <c r="E5" s="417"/>
      <c r="F5" s="417"/>
      <c r="G5" s="465"/>
      <c r="I5" s="714" t="s">
        <v>790</v>
      </c>
      <c r="K5" s="220" t="s">
        <v>792</v>
      </c>
      <c r="L5" s="221"/>
      <c r="M5" s="221"/>
      <c r="N5" s="221"/>
      <c r="O5" s="221"/>
      <c r="P5" s="221"/>
      <c r="Q5" s="221"/>
      <c r="R5" s="221"/>
      <c r="S5" s="221"/>
      <c r="T5" s="221"/>
      <c r="U5" s="221"/>
      <c r="V5" s="221"/>
      <c r="W5" s="221"/>
      <c r="X5" s="221"/>
      <c r="Y5" s="227"/>
    </row>
    <row r="6" spans="2:25">
      <c r="B6" s="460"/>
      <c r="C6" s="418" t="s">
        <v>87</v>
      </c>
      <c r="D6" s="417"/>
      <c r="E6" s="417"/>
      <c r="F6" s="417"/>
      <c r="G6" s="465"/>
      <c r="I6" s="90" t="s">
        <v>759</v>
      </c>
      <c r="K6" s="881" t="s">
        <v>762</v>
      </c>
      <c r="L6" s="882"/>
      <c r="M6" s="882"/>
      <c r="N6" s="882"/>
      <c r="O6" s="882"/>
      <c r="P6" s="882"/>
      <c r="Q6" s="882"/>
      <c r="R6" s="882"/>
      <c r="S6" s="882"/>
      <c r="T6" s="882"/>
      <c r="U6" s="882"/>
      <c r="V6" s="882"/>
      <c r="W6" s="882"/>
      <c r="X6" s="882"/>
      <c r="Y6" s="683"/>
    </row>
    <row r="7" spans="2:25">
      <c r="B7" s="460"/>
      <c r="C7" s="684" t="s">
        <v>764</v>
      </c>
      <c r="D7" s="980" t="s">
        <v>765</v>
      </c>
      <c r="E7" s="980"/>
      <c r="F7" s="417"/>
      <c r="G7" s="465"/>
      <c r="I7" s="844" t="s">
        <v>759</v>
      </c>
      <c r="K7" s="886" t="s">
        <v>763</v>
      </c>
      <c r="L7" s="887"/>
      <c r="M7" s="887"/>
      <c r="N7" s="887"/>
      <c r="O7" s="887"/>
      <c r="P7" s="887"/>
      <c r="Q7" s="887"/>
      <c r="R7" s="887"/>
      <c r="S7" s="887"/>
      <c r="T7" s="887"/>
      <c r="U7" s="887"/>
      <c r="V7" s="887"/>
      <c r="W7" s="887"/>
      <c r="X7" s="887"/>
      <c r="Y7" s="888"/>
    </row>
    <row r="8" spans="2:25">
      <c r="B8" s="460"/>
      <c r="C8" s="685"/>
      <c r="D8" s="981"/>
      <c r="E8" s="982"/>
      <c r="F8" s="417"/>
      <c r="G8" s="465"/>
      <c r="I8" s="692" t="s">
        <v>759</v>
      </c>
      <c r="K8" s="883" t="s">
        <v>816</v>
      </c>
      <c r="L8" s="884"/>
      <c r="M8" s="884"/>
      <c r="N8" s="884"/>
      <c r="O8" s="884"/>
      <c r="P8" s="884"/>
      <c r="Q8" s="884"/>
      <c r="R8" s="884"/>
      <c r="S8" s="884"/>
      <c r="T8" s="884"/>
      <c r="U8" s="884"/>
      <c r="V8" s="884"/>
      <c r="W8" s="884"/>
      <c r="X8" s="884"/>
      <c r="Y8" s="885"/>
    </row>
    <row r="9" spans="2:25">
      <c r="B9" s="460"/>
      <c r="C9" s="685"/>
      <c r="D9" s="975"/>
      <c r="E9" s="975"/>
      <c r="F9" s="417"/>
      <c r="G9" s="465"/>
    </row>
    <row r="10" spans="2:25">
      <c r="B10" s="460"/>
      <c r="C10" s="685"/>
      <c r="D10" s="975"/>
      <c r="E10" s="975"/>
      <c r="F10" s="417"/>
      <c r="G10" s="465"/>
    </row>
    <row r="11" spans="2:25">
      <c r="B11" s="460"/>
      <c r="C11" s="685"/>
      <c r="D11" s="975"/>
      <c r="E11" s="975"/>
      <c r="F11" s="417"/>
      <c r="G11" s="465"/>
    </row>
    <row r="12" spans="2:25">
      <c r="B12" s="460"/>
      <c r="C12" s="685"/>
      <c r="D12" s="976"/>
      <c r="E12" s="977"/>
      <c r="F12" s="417"/>
      <c r="G12" s="465"/>
    </row>
    <row r="13" spans="2:25">
      <c r="B13" s="460"/>
      <c r="C13" s="685"/>
      <c r="D13" s="975"/>
      <c r="E13" s="975"/>
      <c r="F13" s="417"/>
      <c r="G13" s="465"/>
    </row>
    <row r="14" spans="2:25">
      <c r="B14" s="460"/>
      <c r="C14" s="685"/>
      <c r="D14" s="975"/>
      <c r="E14" s="975"/>
      <c r="F14" s="417"/>
      <c r="G14" s="465"/>
    </row>
    <row r="15" spans="2:25">
      <c r="B15" s="460"/>
      <c r="C15" s="685"/>
      <c r="D15" s="975"/>
      <c r="E15" s="975"/>
      <c r="F15" s="417"/>
      <c r="G15" s="465"/>
    </row>
    <row r="16" spans="2:25">
      <c r="B16" s="460"/>
      <c r="C16" s="685"/>
      <c r="D16" s="975"/>
      <c r="E16" s="975"/>
      <c r="F16" s="417"/>
      <c r="G16" s="465"/>
    </row>
    <row r="17" spans="2:22">
      <c r="B17" s="460"/>
      <c r="C17" s="685"/>
      <c r="D17" s="975"/>
      <c r="E17" s="975"/>
      <c r="F17" s="417"/>
      <c r="G17" s="465"/>
    </row>
    <row r="18" spans="2:22" s="906" customFormat="1">
      <c r="B18" s="922"/>
      <c r="C18" s="926"/>
      <c r="D18" s="975"/>
      <c r="E18" s="975"/>
      <c r="F18" s="921"/>
      <c r="G18" s="923"/>
      <c r="H18"/>
      <c r="I18"/>
      <c r="J18"/>
      <c r="K18"/>
      <c r="L18"/>
      <c r="M18"/>
      <c r="N18"/>
      <c r="O18"/>
      <c r="P18"/>
      <c r="Q18"/>
      <c r="R18"/>
      <c r="S18"/>
      <c r="T18"/>
      <c r="U18"/>
      <c r="V18"/>
    </row>
    <row r="19" spans="2:22" s="906" customFormat="1">
      <c r="B19" s="922"/>
      <c r="C19" s="926"/>
      <c r="D19" s="975"/>
      <c r="E19" s="975"/>
      <c r="F19" s="921"/>
      <c r="G19" s="923"/>
      <c r="H19"/>
      <c r="I19"/>
      <c r="J19"/>
      <c r="K19"/>
      <c r="L19"/>
      <c r="M19"/>
      <c r="N19"/>
      <c r="O19"/>
      <c r="P19"/>
      <c r="Q19"/>
      <c r="R19"/>
      <c r="S19"/>
      <c r="T19"/>
      <c r="U19"/>
      <c r="V19"/>
    </row>
    <row r="20" spans="2:22" s="906" customFormat="1">
      <c r="B20" s="922"/>
      <c r="C20" s="926"/>
      <c r="D20" s="931"/>
      <c r="E20" s="931"/>
      <c r="F20" s="921"/>
      <c r="G20" s="923"/>
      <c r="H20"/>
      <c r="I20"/>
      <c r="J20"/>
      <c r="K20"/>
      <c r="L20"/>
      <c r="M20"/>
      <c r="N20"/>
      <c r="O20"/>
      <c r="P20"/>
      <c r="Q20"/>
      <c r="R20"/>
      <c r="S20"/>
      <c r="T20"/>
      <c r="U20"/>
      <c r="V20"/>
    </row>
    <row r="21" spans="2:22" s="906" customFormat="1">
      <c r="B21" s="922"/>
      <c r="C21" s="926"/>
      <c r="D21" s="931"/>
      <c r="E21" s="931"/>
      <c r="F21" s="921"/>
      <c r="G21" s="923"/>
      <c r="H21"/>
      <c r="I21"/>
      <c r="J21"/>
      <c r="K21"/>
      <c r="L21"/>
      <c r="M21"/>
      <c r="N21"/>
      <c r="O21"/>
      <c r="P21"/>
      <c r="Q21"/>
      <c r="R21"/>
      <c r="S21"/>
      <c r="T21"/>
      <c r="U21"/>
      <c r="V21"/>
    </row>
    <row r="22" spans="2:22" s="906" customFormat="1">
      <c r="B22" s="922"/>
      <c r="C22" s="926"/>
      <c r="D22" s="943"/>
      <c r="E22" s="943"/>
      <c r="F22" s="921"/>
      <c r="G22" s="923"/>
      <c r="H22"/>
      <c r="I22"/>
      <c r="J22"/>
      <c r="K22"/>
      <c r="L22"/>
      <c r="M22"/>
      <c r="N22"/>
      <c r="O22"/>
      <c r="P22"/>
      <c r="Q22"/>
      <c r="R22"/>
      <c r="S22"/>
      <c r="T22"/>
      <c r="U22"/>
      <c r="V22"/>
    </row>
    <row r="23" spans="2:22" s="906" customFormat="1">
      <c r="B23" s="922"/>
      <c r="C23" s="942"/>
      <c r="D23" s="938"/>
      <c r="E23" s="939"/>
      <c r="F23" s="921"/>
      <c r="G23" s="923"/>
      <c r="H23"/>
      <c r="I23"/>
      <c r="J23"/>
      <c r="K23"/>
      <c r="L23"/>
      <c r="M23"/>
      <c r="N23"/>
      <c r="O23"/>
      <c r="P23"/>
      <c r="Q23"/>
      <c r="R23"/>
      <c r="S23"/>
      <c r="T23"/>
      <c r="U23"/>
      <c r="V23"/>
    </row>
    <row r="24" spans="2:22" s="906" customFormat="1">
      <c r="B24" s="922"/>
      <c r="C24" s="926"/>
      <c r="D24" s="940"/>
      <c r="E24" s="941"/>
      <c r="F24" s="921"/>
      <c r="G24" s="923"/>
      <c r="H24"/>
      <c r="I24"/>
      <c r="J24"/>
      <c r="K24"/>
      <c r="L24"/>
      <c r="M24"/>
      <c r="N24"/>
      <c r="O24"/>
      <c r="P24"/>
      <c r="Q24"/>
      <c r="R24"/>
      <c r="S24"/>
      <c r="T24"/>
      <c r="U24"/>
      <c r="V24"/>
    </row>
    <row r="25" spans="2:22">
      <c r="B25" s="460"/>
      <c r="C25" s="417"/>
      <c r="D25" s="417"/>
      <c r="E25" s="417"/>
      <c r="F25" s="417"/>
      <c r="G25" s="465"/>
    </row>
    <row r="26" spans="2:22">
      <c r="B26" s="460"/>
      <c r="C26" s="418" t="s">
        <v>766</v>
      </c>
      <c r="D26" s="417"/>
      <c r="E26" s="417"/>
      <c r="F26" s="417"/>
      <c r="G26" s="465"/>
    </row>
    <row r="27" spans="2:22">
      <c r="B27" s="460"/>
      <c r="C27" s="976"/>
      <c r="D27" s="983"/>
      <c r="E27" s="977"/>
      <c r="F27" s="417"/>
      <c r="G27" s="465"/>
    </row>
    <row r="28" spans="2:22">
      <c r="B28" s="460"/>
      <c r="C28" s="979"/>
      <c r="D28" s="979"/>
      <c r="E28" s="979"/>
      <c r="F28" s="417"/>
      <c r="G28" s="465"/>
    </row>
    <row r="29" spans="2:22">
      <c r="B29" s="460"/>
      <c r="C29" s="979"/>
      <c r="D29" s="979"/>
      <c r="E29" s="979"/>
      <c r="F29" s="417"/>
      <c r="G29" s="465"/>
    </row>
    <row r="30" spans="2:22">
      <c r="B30" s="460"/>
      <c r="C30" s="979"/>
      <c r="D30" s="979"/>
      <c r="E30" s="979"/>
      <c r="F30" s="417"/>
      <c r="G30" s="465"/>
    </row>
    <row r="31" spans="2:22">
      <c r="B31" s="460"/>
      <c r="C31" s="417"/>
      <c r="D31" s="417"/>
      <c r="E31" s="417"/>
      <c r="F31" s="417"/>
      <c r="G31" s="465"/>
    </row>
    <row r="32" spans="2:22">
      <c r="B32" s="460"/>
      <c r="C32" s="418" t="s">
        <v>767</v>
      </c>
      <c r="D32" s="417"/>
      <c r="E32" s="417"/>
      <c r="F32" s="417"/>
      <c r="G32" s="465"/>
    </row>
    <row r="33" spans="2:7">
      <c r="B33" s="460"/>
      <c r="C33" s="684" t="s">
        <v>371</v>
      </c>
      <c r="D33" s="684" t="s">
        <v>768</v>
      </c>
      <c r="E33" s="686" t="s">
        <v>769</v>
      </c>
      <c r="F33" s="417"/>
      <c r="G33" s="465"/>
    </row>
    <row r="34" spans="2:7">
      <c r="B34" s="460"/>
      <c r="C34" s="687" t="s">
        <v>772</v>
      </c>
      <c r="D34" s="687"/>
      <c r="E34" s="687"/>
      <c r="F34" s="417"/>
      <c r="G34" s="465"/>
    </row>
    <row r="35" spans="2:7">
      <c r="B35" s="460"/>
      <c r="C35" s="687"/>
      <c r="D35" s="687"/>
      <c r="E35" s="687"/>
      <c r="F35" s="417"/>
      <c r="G35" s="465"/>
    </row>
    <row r="36" spans="2:7">
      <c r="B36" s="460"/>
      <c r="C36" s="687"/>
      <c r="D36" s="687"/>
      <c r="E36" s="687"/>
      <c r="F36" s="417"/>
      <c r="G36" s="465"/>
    </row>
    <row r="37" spans="2:7">
      <c r="B37" s="460"/>
      <c r="C37" s="687"/>
      <c r="D37" s="687"/>
      <c r="E37" s="687"/>
      <c r="F37" s="417"/>
      <c r="G37" s="465"/>
    </row>
    <row r="38" spans="2:7">
      <c r="B38" s="460"/>
      <c r="C38" s="417"/>
      <c r="D38" s="417"/>
      <c r="E38" s="417"/>
      <c r="F38" s="417"/>
      <c r="G38" s="465"/>
    </row>
    <row r="39" spans="2:7">
      <c r="B39" s="460"/>
      <c r="C39" s="418" t="s">
        <v>770</v>
      </c>
      <c r="D39" s="417"/>
      <c r="E39" s="417"/>
      <c r="F39" s="417"/>
      <c r="G39" s="465"/>
    </row>
    <row r="40" spans="2:7">
      <c r="B40" s="460"/>
      <c r="C40" s="979"/>
      <c r="D40" s="979"/>
      <c r="E40" s="979"/>
      <c r="F40" s="417"/>
      <c r="G40" s="465"/>
    </row>
    <row r="41" spans="2:7">
      <c r="B41" s="460"/>
      <c r="C41" s="979"/>
      <c r="D41" s="979"/>
      <c r="E41" s="979"/>
      <c r="F41" s="417"/>
      <c r="G41" s="465"/>
    </row>
    <row r="42" spans="2:7">
      <c r="B42" s="460"/>
      <c r="C42" s="979"/>
      <c r="D42" s="979"/>
      <c r="E42" s="979"/>
      <c r="F42" s="417"/>
      <c r="G42" s="465"/>
    </row>
    <row r="43" spans="2:7">
      <c r="B43" s="460"/>
      <c r="C43" s="979"/>
      <c r="D43" s="979"/>
      <c r="E43" s="979"/>
      <c r="F43" s="417"/>
      <c r="G43" s="465"/>
    </row>
    <row r="44" spans="2:7">
      <c r="B44" s="460"/>
      <c r="C44" s="417"/>
      <c r="D44" s="417"/>
      <c r="E44" s="417"/>
      <c r="F44" s="417"/>
      <c r="G44" s="465"/>
    </row>
    <row r="45" spans="2:7">
      <c r="B45" s="460"/>
      <c r="C45" s="418" t="s">
        <v>771</v>
      </c>
      <c r="D45" s="417"/>
      <c r="E45" s="417"/>
      <c r="F45" s="417"/>
      <c r="G45" s="465"/>
    </row>
    <row r="46" spans="2:7">
      <c r="B46" s="460"/>
      <c r="C46" s="975"/>
      <c r="D46" s="975"/>
      <c r="E46" s="975"/>
      <c r="F46" s="417"/>
      <c r="G46" s="465"/>
    </row>
    <row r="47" spans="2:7">
      <c r="B47" s="460"/>
      <c r="C47" s="975"/>
      <c r="D47" s="975"/>
      <c r="E47" s="975"/>
      <c r="F47" s="417"/>
      <c r="G47" s="465"/>
    </row>
    <row r="48" spans="2:7">
      <c r="B48" s="460"/>
      <c r="C48" s="979"/>
      <c r="D48" s="979"/>
      <c r="E48" s="979"/>
      <c r="F48" s="417"/>
      <c r="G48" s="465"/>
    </row>
    <row r="49" spans="2:7" ht="15" thickBot="1">
      <c r="B49" s="466"/>
      <c r="C49" s="436"/>
      <c r="D49" s="436"/>
      <c r="E49" s="436"/>
      <c r="F49" s="436"/>
      <c r="G49" s="688"/>
    </row>
  </sheetData>
  <mergeCells count="26">
    <mergeCell ref="C48:E48"/>
    <mergeCell ref="D14:E14"/>
    <mergeCell ref="C27:E27"/>
    <mergeCell ref="C28:E28"/>
    <mergeCell ref="C29:E29"/>
    <mergeCell ref="C30:E30"/>
    <mergeCell ref="C40:E40"/>
    <mergeCell ref="C41:E41"/>
    <mergeCell ref="C42:E42"/>
    <mergeCell ref="C43:E43"/>
    <mergeCell ref="C46:E46"/>
    <mergeCell ref="C47:E47"/>
    <mergeCell ref="D17:E17"/>
    <mergeCell ref="D15:E15"/>
    <mergeCell ref="D16:E16"/>
    <mergeCell ref="D18:E18"/>
    <mergeCell ref="D3:E3"/>
    <mergeCell ref="D4:E4"/>
    <mergeCell ref="D7:E7"/>
    <mergeCell ref="D8:E8"/>
    <mergeCell ref="D9:E9"/>
    <mergeCell ref="D19:E19"/>
    <mergeCell ref="D11:E11"/>
    <mergeCell ref="D12:E12"/>
    <mergeCell ref="D10:E10"/>
    <mergeCell ref="D13:E1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FF0000"/>
  </sheetPr>
  <dimension ref="A1:A34"/>
  <sheetViews>
    <sheetView workbookViewId="0">
      <selection activeCell="A20" sqref="A20"/>
    </sheetView>
  </sheetViews>
  <sheetFormatPr baseColWidth="10" defaultColWidth="8.83203125" defaultRowHeight="14" x14ac:dyDescent="0"/>
  <cols>
    <col min="1" max="1" width="115.33203125" style="900" bestFit="1" customWidth="1"/>
  </cols>
  <sheetData>
    <row r="1" spans="1:1">
      <c r="A1" s="899" t="s">
        <v>788</v>
      </c>
    </row>
    <row r="15" spans="1:1">
      <c r="A15" s="899"/>
    </row>
    <row r="34" spans="1:1">
      <c r="A34" s="899"/>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1"/>
  <sheetViews>
    <sheetView workbookViewId="0">
      <selection activeCell="D19" sqref="D19:H21"/>
    </sheetView>
  </sheetViews>
  <sheetFormatPr baseColWidth="10" defaultRowHeight="14" x14ac:dyDescent="0"/>
  <sheetData>
    <row r="3" spans="2:10">
      <c r="B3" s="418"/>
      <c r="C3" s="418" t="s">
        <v>55</v>
      </c>
      <c r="D3" s="423" t="s">
        <v>276</v>
      </c>
      <c r="E3" s="423" t="s">
        <v>275</v>
      </c>
      <c r="F3" s="423" t="s">
        <v>8</v>
      </c>
      <c r="G3" s="423" t="s">
        <v>242</v>
      </c>
      <c r="H3" s="423" t="s">
        <v>278</v>
      </c>
      <c r="I3" s="423" t="s">
        <v>234</v>
      </c>
    </row>
    <row r="4" spans="2:10">
      <c r="B4" s="418" t="s">
        <v>55</v>
      </c>
      <c r="C4" s="774"/>
      <c r="D4" s="774"/>
      <c r="E4" s="774"/>
      <c r="F4" s="774"/>
      <c r="G4" s="774"/>
      <c r="H4" s="774"/>
      <c r="I4" s="774"/>
    </row>
    <row r="5" spans="2:10">
      <c r="B5" s="423" t="s">
        <v>252</v>
      </c>
      <c r="C5" s="856"/>
      <c r="D5" s="571"/>
      <c r="E5" s="425"/>
      <c r="F5" s="571"/>
      <c r="G5" s="950"/>
      <c r="H5" s="425"/>
      <c r="I5" s="425"/>
    </row>
    <row r="6" spans="2:10">
      <c r="B6" s="423" t="s">
        <v>254</v>
      </c>
      <c r="C6" s="856"/>
      <c r="D6" s="571"/>
      <c r="E6" s="921"/>
      <c r="F6" s="571"/>
      <c r="G6" s="948"/>
      <c r="H6" s="921"/>
      <c r="I6" s="948"/>
    </row>
    <row r="7" spans="2:10">
      <c r="B7" s="423" t="s">
        <v>280</v>
      </c>
      <c r="C7" s="856"/>
      <c r="D7" s="571"/>
      <c r="E7" s="425"/>
      <c r="F7" s="571"/>
      <c r="G7" s="571"/>
      <c r="H7" s="425"/>
      <c r="I7" s="426"/>
    </row>
    <row r="8" spans="2:10">
      <c r="B8" s="423" t="s">
        <v>255</v>
      </c>
      <c r="C8" s="856"/>
      <c r="D8" s="571"/>
      <c r="E8" s="921"/>
      <c r="F8" s="571"/>
      <c r="G8" s="571"/>
      <c r="H8" s="921"/>
      <c r="I8" s="921"/>
    </row>
    <row r="9" spans="2:10">
      <c r="B9" s="423" t="s">
        <v>57</v>
      </c>
      <c r="C9" s="856"/>
      <c r="D9" s="571"/>
      <c r="E9" s="571"/>
      <c r="F9" s="571"/>
      <c r="G9" s="571"/>
      <c r="H9" s="571"/>
      <c r="I9" s="571"/>
    </row>
    <row r="10" spans="2:10">
      <c r="B10" s="423" t="s">
        <v>382</v>
      </c>
      <c r="C10" s="856"/>
      <c r="D10" s="571"/>
      <c r="E10" s="921"/>
      <c r="F10" s="571"/>
      <c r="G10" s="949">
        <f>C10-F10-D10</f>
        <v>0</v>
      </c>
      <c r="H10" s="921" t="s">
        <v>672</v>
      </c>
      <c r="I10" s="921" t="s">
        <v>672</v>
      </c>
    </row>
    <row r="11" spans="2:10">
      <c r="B11" s="423" t="s">
        <v>397</v>
      </c>
      <c r="C11" s="856"/>
      <c r="D11" s="571"/>
      <c r="E11" s="921"/>
      <c r="F11" s="571"/>
      <c r="G11" s="425" t="s">
        <v>672</v>
      </c>
      <c r="H11" s="921" t="s">
        <v>672</v>
      </c>
      <c r="I11" s="921" t="s">
        <v>672</v>
      </c>
    </row>
    <row r="14" spans="2:10">
      <c r="B14" s="418"/>
      <c r="C14" s="418" t="s">
        <v>55</v>
      </c>
      <c r="D14" s="423" t="s">
        <v>252</v>
      </c>
      <c r="E14" s="423" t="s">
        <v>254</v>
      </c>
      <c r="F14" s="423" t="s">
        <v>280</v>
      </c>
      <c r="G14" s="423" t="s">
        <v>255</v>
      </c>
      <c r="H14" s="423" t="s">
        <v>57</v>
      </c>
      <c r="I14" s="423" t="s">
        <v>382</v>
      </c>
      <c r="J14" s="423" t="s">
        <v>397</v>
      </c>
    </row>
    <row r="15" spans="2:10">
      <c r="B15" s="418" t="s">
        <v>55</v>
      </c>
      <c r="C15" s="774">
        <v>2558.1422820000007</v>
      </c>
      <c r="D15" s="856"/>
      <c r="E15" s="856"/>
      <c r="F15" s="856"/>
      <c r="G15" s="856"/>
      <c r="H15" s="856"/>
      <c r="I15" s="856"/>
      <c r="J15" s="856"/>
    </row>
    <row r="16" spans="2:10">
      <c r="B16" s="423" t="s">
        <v>276</v>
      </c>
      <c r="C16" s="774">
        <v>1859.8311432717214</v>
      </c>
      <c r="D16" s="571"/>
      <c r="E16" s="571"/>
      <c r="F16" s="571"/>
      <c r="G16" s="571"/>
      <c r="H16" s="571"/>
      <c r="I16" s="571"/>
      <c r="J16" s="571"/>
    </row>
    <row r="17" spans="2:10">
      <c r="B17" s="423" t="s">
        <v>275</v>
      </c>
      <c r="C17" s="774">
        <v>10</v>
      </c>
      <c r="D17" s="425"/>
      <c r="E17" s="921"/>
      <c r="F17" s="425"/>
      <c r="G17" s="921"/>
      <c r="H17" s="571"/>
      <c r="I17" s="921"/>
      <c r="J17" s="921"/>
    </row>
    <row r="18" spans="2:10">
      <c r="B18" s="423" t="s">
        <v>8</v>
      </c>
      <c r="C18" s="774">
        <v>317.40695039249141</v>
      </c>
      <c r="D18" s="571"/>
      <c r="E18" s="571"/>
      <c r="F18" s="571"/>
      <c r="G18" s="571"/>
      <c r="H18" s="571"/>
      <c r="I18" s="571"/>
      <c r="J18" s="571"/>
    </row>
    <row r="19" spans="2:10">
      <c r="B19" s="423" t="s">
        <v>242</v>
      </c>
      <c r="C19" s="774">
        <v>124.98133569262842</v>
      </c>
      <c r="D19" s="950"/>
      <c r="E19" s="948"/>
      <c r="F19" s="571"/>
      <c r="G19" s="571"/>
      <c r="H19" s="571"/>
      <c r="I19" s="949">
        <f>I15-I18-I16</f>
        <v>0</v>
      </c>
      <c r="J19" s="425" t="s">
        <v>672</v>
      </c>
    </row>
    <row r="20" spans="2:10">
      <c r="B20" s="423" t="s">
        <v>278</v>
      </c>
      <c r="C20" s="774">
        <v>38.179099415204675</v>
      </c>
      <c r="D20" s="425"/>
      <c r="E20" s="921"/>
      <c r="F20" s="425"/>
      <c r="G20" s="921"/>
      <c r="H20" s="571"/>
      <c r="I20" s="921" t="s">
        <v>672</v>
      </c>
      <c r="J20" s="921" t="s">
        <v>672</v>
      </c>
    </row>
    <row r="21" spans="2:10">
      <c r="B21" s="423" t="s">
        <v>234</v>
      </c>
      <c r="C21" s="774">
        <f>204.39032748538+3.35342574257426</f>
        <v>207.74375322795427</v>
      </c>
      <c r="D21" s="425"/>
      <c r="E21" s="948"/>
      <c r="F21" s="426"/>
      <c r="G21" s="921"/>
      <c r="H21" s="571"/>
      <c r="I21" s="921" t="s">
        <v>672</v>
      </c>
      <c r="J21" s="921" t="s">
        <v>672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3" tint="0.59999389629810485"/>
  </sheetPr>
  <dimension ref="B1:L328"/>
  <sheetViews>
    <sheetView workbookViewId="0">
      <selection activeCell="E33" sqref="E33"/>
    </sheetView>
  </sheetViews>
  <sheetFormatPr baseColWidth="10" defaultColWidth="8.83203125" defaultRowHeight="14" x14ac:dyDescent="0"/>
  <cols>
    <col min="1" max="1" width="8.83203125" style="68"/>
    <col min="2" max="2" width="10" style="68" customWidth="1"/>
    <col min="3" max="3" width="33.33203125" style="68" bestFit="1" customWidth="1"/>
    <col min="4" max="4" width="8.83203125" style="68"/>
    <col min="5" max="5" width="10.5" style="68" customWidth="1"/>
    <col min="6" max="9" width="8.83203125" style="68"/>
    <col min="10" max="10" width="15.33203125" style="68" customWidth="1"/>
    <col min="11" max="11" width="15.5" style="68" customWidth="1"/>
    <col min="12" max="12" width="21.83203125" style="68" customWidth="1"/>
    <col min="13" max="13" width="19.6640625" style="68" customWidth="1"/>
    <col min="14" max="14" width="27.33203125" style="68" customWidth="1"/>
    <col min="15" max="16384" width="8.83203125" style="68"/>
  </cols>
  <sheetData>
    <row r="1" spans="2:12" ht="15" thickBot="1"/>
    <row r="2" spans="2:12">
      <c r="B2" s="841"/>
      <c r="C2" s="69"/>
      <c r="D2" s="69"/>
      <c r="E2" s="69"/>
      <c r="F2" s="69"/>
      <c r="G2" s="69"/>
      <c r="H2" s="70"/>
    </row>
    <row r="3" spans="2:12" s="47" customFormat="1" ht="15" thickBot="1">
      <c r="B3" s="845"/>
      <c r="C3" s="72" t="s">
        <v>193</v>
      </c>
      <c r="D3" s="72"/>
      <c r="E3" s="72" t="s">
        <v>194</v>
      </c>
      <c r="F3" s="72" t="s">
        <v>195</v>
      </c>
      <c r="G3" s="72"/>
      <c r="H3" s="846"/>
      <c r="J3" s="847" t="s">
        <v>209</v>
      </c>
      <c r="K3" s="847" t="s">
        <v>15</v>
      </c>
      <c r="L3" s="847" t="s">
        <v>16</v>
      </c>
    </row>
    <row r="4" spans="2:12">
      <c r="B4" s="71"/>
      <c r="C4" s="103"/>
      <c r="D4" s="103"/>
      <c r="E4" s="103"/>
      <c r="F4" s="103"/>
      <c r="G4" s="103"/>
      <c r="H4" s="74"/>
      <c r="J4" s="848"/>
      <c r="K4" s="848"/>
      <c r="L4" s="848"/>
    </row>
    <row r="5" spans="2:12">
      <c r="B5" s="397"/>
      <c r="C5" s="392" t="s">
        <v>324</v>
      </c>
      <c r="D5" s="88"/>
      <c r="E5" s="88"/>
      <c r="F5" s="88"/>
      <c r="G5" s="88"/>
      <c r="H5" s="400"/>
      <c r="J5" s="848"/>
      <c r="K5" s="848"/>
      <c r="L5" s="848"/>
    </row>
    <row r="6" spans="2:12">
      <c r="B6" s="397"/>
      <c r="C6" s="88" t="s">
        <v>592</v>
      </c>
      <c r="D6" s="88"/>
      <c r="E6" s="734" t="s">
        <v>619</v>
      </c>
      <c r="F6" s="88"/>
      <c r="G6" s="88"/>
      <c r="H6" s="400"/>
      <c r="J6" s="848"/>
      <c r="K6" s="848"/>
      <c r="L6" s="848"/>
    </row>
    <row r="7" spans="2:12">
      <c r="B7" s="397"/>
      <c r="C7" s="88" t="s">
        <v>707</v>
      </c>
      <c r="D7" s="88"/>
      <c r="E7" s="734" t="s">
        <v>863</v>
      </c>
      <c r="F7" s="88"/>
      <c r="G7" s="88"/>
      <c r="H7" s="400"/>
      <c r="J7" s="848"/>
      <c r="K7" s="848"/>
      <c r="L7" s="848"/>
    </row>
    <row r="8" spans="2:12">
      <c r="B8" s="71"/>
      <c r="C8" s="73" t="s">
        <v>178</v>
      </c>
      <c r="D8" s="73"/>
      <c r="E8" s="842"/>
      <c r="F8" s="73" t="s">
        <v>200</v>
      </c>
      <c r="G8" s="73"/>
      <c r="H8" s="74"/>
      <c r="J8" s="848"/>
      <c r="K8" s="848"/>
      <c r="L8" s="848"/>
    </row>
    <row r="9" spans="2:12">
      <c r="B9" s="71"/>
      <c r="C9" s="73" t="s">
        <v>179</v>
      </c>
      <c r="D9" s="73"/>
      <c r="E9" s="734"/>
      <c r="F9" s="73" t="s">
        <v>201</v>
      </c>
      <c r="G9" s="73"/>
      <c r="H9" s="74"/>
      <c r="J9" s="848"/>
      <c r="K9" s="848"/>
      <c r="L9" s="848"/>
    </row>
    <row r="10" spans="2:12">
      <c r="B10" s="71"/>
      <c r="C10" s="76" t="s">
        <v>602</v>
      </c>
      <c r="D10" s="73"/>
      <c r="E10" s="842"/>
      <c r="F10" s="73" t="s">
        <v>199</v>
      </c>
      <c r="G10" s="73" t="s">
        <v>702</v>
      </c>
      <c r="H10" s="74"/>
      <c r="J10" s="848"/>
      <c r="K10" s="848"/>
      <c r="L10" s="848"/>
    </row>
    <row r="11" spans="2:12">
      <c r="B11" s="397"/>
      <c r="C11" s="88"/>
      <c r="D11" s="88"/>
      <c r="E11" s="88"/>
      <c r="F11" s="88"/>
      <c r="G11" s="88"/>
      <c r="H11" s="400"/>
      <c r="J11" s="848"/>
      <c r="K11" s="848"/>
      <c r="L11" s="848"/>
    </row>
    <row r="12" spans="2:12">
      <c r="B12" s="71"/>
      <c r="C12" s="75" t="s">
        <v>363</v>
      </c>
      <c r="D12" s="73"/>
      <c r="E12" s="406"/>
      <c r="F12" s="73"/>
      <c r="G12" s="73"/>
      <c r="H12" s="74"/>
      <c r="J12" s="848"/>
      <c r="K12" s="848"/>
      <c r="L12" s="848"/>
    </row>
    <row r="13" spans="2:12">
      <c r="B13" s="71"/>
      <c r="C13" s="73" t="s">
        <v>175</v>
      </c>
      <c r="D13" s="73"/>
      <c r="E13" s="842"/>
      <c r="F13" s="73" t="s">
        <v>199</v>
      </c>
      <c r="G13" s="73"/>
      <c r="H13" s="74"/>
      <c r="J13" s="848"/>
      <c r="K13" s="848"/>
      <c r="L13" s="848"/>
    </row>
    <row r="14" spans="2:12">
      <c r="B14" s="397"/>
      <c r="C14" s="88"/>
      <c r="D14" s="88"/>
      <c r="E14" s="88"/>
      <c r="F14" s="88"/>
      <c r="G14" s="88"/>
      <c r="H14" s="400"/>
      <c r="J14" s="848"/>
      <c r="K14" s="848"/>
      <c r="L14" s="848"/>
    </row>
    <row r="15" spans="2:12">
      <c r="B15" s="71"/>
      <c r="C15" s="73" t="s">
        <v>176</v>
      </c>
      <c r="D15" s="73"/>
      <c r="E15" s="842"/>
      <c r="F15" s="73" t="s">
        <v>199</v>
      </c>
      <c r="G15" s="73"/>
      <c r="H15" s="74"/>
      <c r="J15" s="848"/>
      <c r="K15" s="848"/>
      <c r="L15" s="848"/>
    </row>
    <row r="16" spans="2:12">
      <c r="B16" s="71"/>
      <c r="C16" s="73" t="s">
        <v>174</v>
      </c>
      <c r="D16" s="73"/>
      <c r="E16" s="842"/>
      <c r="F16" s="73" t="s">
        <v>199</v>
      </c>
      <c r="G16" s="73"/>
      <c r="H16" s="74"/>
      <c r="J16" s="848"/>
      <c r="K16" s="848"/>
      <c r="L16" s="848"/>
    </row>
    <row r="17" spans="2:12">
      <c r="B17" s="71"/>
      <c r="C17" s="596" t="s">
        <v>708</v>
      </c>
      <c r="D17" s="73"/>
      <c r="E17" s="842"/>
      <c r="F17" s="73" t="s">
        <v>199</v>
      </c>
      <c r="G17" s="601" t="e">
        <f>E17/$E$16</f>
        <v>#DIV/0!</v>
      </c>
      <c r="H17" s="74" t="s">
        <v>46</v>
      </c>
      <c r="J17" s="848"/>
      <c r="K17" s="848"/>
      <c r="L17" s="848"/>
    </row>
    <row r="18" spans="2:12">
      <c r="B18" s="71"/>
      <c r="C18" s="596" t="s">
        <v>709</v>
      </c>
      <c r="D18" s="73"/>
      <c r="E18" s="842"/>
      <c r="F18" s="73" t="s">
        <v>199</v>
      </c>
      <c r="G18" s="601" t="e">
        <f>E18/$E$16</f>
        <v>#DIV/0!</v>
      </c>
      <c r="H18" s="74" t="s">
        <v>46</v>
      </c>
      <c r="J18" s="848"/>
      <c r="K18" s="848"/>
      <c r="L18" s="848"/>
    </row>
    <row r="19" spans="2:12">
      <c r="B19" s="71"/>
      <c r="C19" s="73"/>
      <c r="D19" s="73"/>
      <c r="E19" s="88"/>
      <c r="F19" s="73"/>
      <c r="G19" s="73"/>
      <c r="H19" s="74"/>
      <c r="J19" s="848"/>
      <c r="K19" s="848"/>
      <c r="L19" s="848"/>
    </row>
    <row r="20" spans="2:12">
      <c r="B20" s="71"/>
      <c r="C20" s="73" t="s">
        <v>182</v>
      </c>
      <c r="D20" s="73"/>
      <c r="E20" s="842"/>
      <c r="F20" s="73" t="s">
        <v>199</v>
      </c>
      <c r="G20" s="73"/>
      <c r="H20" s="74"/>
      <c r="J20" s="848"/>
      <c r="K20" s="848"/>
      <c r="L20" s="848"/>
    </row>
    <row r="21" spans="2:12">
      <c r="B21" s="71"/>
      <c r="C21" s="73" t="s">
        <v>180</v>
      </c>
      <c r="D21" s="73"/>
      <c r="E21" s="842"/>
      <c r="F21" s="73" t="s">
        <v>202</v>
      </c>
      <c r="G21" s="73"/>
      <c r="H21" s="74"/>
      <c r="J21" s="848"/>
      <c r="K21" s="848"/>
      <c r="L21" s="848"/>
    </row>
    <row r="22" spans="2:12">
      <c r="B22" s="71"/>
      <c r="C22" s="73" t="s">
        <v>181</v>
      </c>
      <c r="D22" s="73"/>
      <c r="E22" s="842"/>
      <c r="F22" s="73" t="s">
        <v>199</v>
      </c>
      <c r="G22" s="73"/>
      <c r="H22" s="74"/>
      <c r="J22" s="848"/>
      <c r="K22" s="848"/>
      <c r="L22" s="848"/>
    </row>
    <row r="23" spans="2:12">
      <c r="B23" s="71"/>
      <c r="C23" s="73" t="s">
        <v>183</v>
      </c>
      <c r="D23" s="73"/>
      <c r="E23" s="842"/>
      <c r="F23" s="73" t="s">
        <v>199</v>
      </c>
      <c r="G23" s="73"/>
      <c r="H23" s="74"/>
      <c r="J23" s="848"/>
      <c r="K23" s="848"/>
      <c r="L23" s="848"/>
    </row>
    <row r="24" spans="2:12">
      <c r="B24" s="71"/>
      <c r="C24" s="73"/>
      <c r="D24" s="73"/>
      <c r="E24" s="88"/>
      <c r="F24" s="73"/>
      <c r="G24" s="73"/>
      <c r="H24" s="74"/>
      <c r="J24" s="848"/>
      <c r="K24" s="848"/>
      <c r="L24" s="848"/>
    </row>
    <row r="25" spans="2:12">
      <c r="B25" s="71"/>
      <c r="C25" s="73" t="s">
        <v>355</v>
      </c>
      <c r="D25" s="73"/>
      <c r="E25" s="842"/>
      <c r="F25" s="73" t="s">
        <v>116</v>
      </c>
      <c r="G25" s="73"/>
      <c r="H25" s="74"/>
      <c r="J25" s="848"/>
      <c r="K25" s="848"/>
      <c r="L25" s="848"/>
    </row>
    <row r="26" spans="2:12">
      <c r="B26" s="71"/>
      <c r="C26" s="73" t="s">
        <v>118</v>
      </c>
      <c r="D26" s="73"/>
      <c r="E26" s="842"/>
      <c r="F26" s="73" t="s">
        <v>116</v>
      </c>
      <c r="G26" s="73"/>
      <c r="H26" s="74"/>
      <c r="J26" s="848"/>
      <c r="K26" s="848"/>
      <c r="L26" s="848"/>
    </row>
    <row r="27" spans="2:12">
      <c r="B27" s="71"/>
      <c r="C27" s="73" t="s">
        <v>703</v>
      </c>
      <c r="D27" s="73"/>
      <c r="E27" s="842"/>
      <c r="F27" s="73" t="s">
        <v>116</v>
      </c>
      <c r="G27" s="73"/>
      <c r="H27" s="74"/>
      <c r="J27" s="848"/>
      <c r="K27" s="848"/>
      <c r="L27" s="848"/>
    </row>
    <row r="28" spans="2:12">
      <c r="B28" s="71"/>
      <c r="C28" s="73" t="s">
        <v>119</v>
      </c>
      <c r="D28" s="73"/>
      <c r="E28" s="842"/>
      <c r="F28" s="73" t="s">
        <v>116</v>
      </c>
      <c r="G28" s="73"/>
      <c r="H28" s="74"/>
      <c r="J28" s="848"/>
      <c r="K28" s="848"/>
      <c r="L28" s="848"/>
    </row>
    <row r="29" spans="2:12">
      <c r="B29" s="71"/>
      <c r="C29" s="917" t="s">
        <v>832</v>
      </c>
      <c r="D29" s="917"/>
      <c r="E29" s="944"/>
      <c r="F29" s="917" t="s">
        <v>282</v>
      </c>
      <c r="G29" s="917"/>
      <c r="H29" s="918"/>
      <c r="J29" s="848"/>
      <c r="K29" s="848"/>
      <c r="L29" s="930"/>
    </row>
    <row r="30" spans="2:12">
      <c r="B30" s="71"/>
      <c r="C30" s="917" t="s">
        <v>853</v>
      </c>
      <c r="D30" s="917"/>
      <c r="E30" s="944"/>
      <c r="F30" s="917" t="s">
        <v>282</v>
      </c>
      <c r="G30" s="917"/>
      <c r="H30" s="918"/>
      <c r="J30" s="848"/>
      <c r="K30" s="848"/>
      <c r="L30" s="930"/>
    </row>
    <row r="31" spans="2:12">
      <c r="B31" s="71"/>
      <c r="C31" s="73"/>
      <c r="D31" s="73"/>
      <c r="E31" s="88"/>
      <c r="F31" s="73"/>
      <c r="G31" s="73"/>
      <c r="H31" s="74"/>
      <c r="J31" s="848"/>
      <c r="K31" s="848"/>
      <c r="L31" s="848"/>
    </row>
    <row r="32" spans="2:12">
      <c r="B32" s="71"/>
      <c r="C32" s="55" t="s">
        <v>310</v>
      </c>
      <c r="D32" s="73"/>
      <c r="E32" s="73"/>
      <c r="F32" s="73"/>
      <c r="G32" s="73"/>
      <c r="H32" s="74"/>
      <c r="J32" s="848"/>
      <c r="K32" s="848"/>
      <c r="L32" s="848"/>
    </row>
    <row r="33" spans="2:12">
      <c r="B33" s="71"/>
      <c r="C33" s="73" t="s">
        <v>172</v>
      </c>
      <c r="D33" s="73"/>
      <c r="E33" s="614"/>
      <c r="F33" s="73" t="s">
        <v>196</v>
      </c>
      <c r="G33" s="73"/>
      <c r="H33" s="74"/>
      <c r="J33" s="848"/>
      <c r="K33" s="848"/>
      <c r="L33" s="848"/>
    </row>
    <row r="34" spans="2:12">
      <c r="B34" s="71"/>
      <c r="C34" s="73" t="s">
        <v>173</v>
      </c>
      <c r="D34" s="73"/>
      <c r="E34" s="614"/>
      <c r="F34" s="73" t="s">
        <v>197</v>
      </c>
      <c r="G34" s="73"/>
      <c r="H34" s="74"/>
      <c r="J34" s="848"/>
      <c r="K34" s="848"/>
      <c r="L34" s="848"/>
    </row>
    <row r="35" spans="2:12">
      <c r="B35" s="71"/>
      <c r="C35" s="73"/>
      <c r="D35" s="73"/>
      <c r="E35" s="55"/>
      <c r="F35" s="55"/>
      <c r="G35" s="73"/>
      <c r="H35" s="74"/>
      <c r="J35" s="848"/>
      <c r="K35" s="848"/>
      <c r="L35" s="848"/>
    </row>
    <row r="36" spans="2:12">
      <c r="B36" s="71"/>
      <c r="C36" s="73"/>
      <c r="D36" s="73"/>
      <c r="E36" s="55"/>
      <c r="F36" s="55" t="s">
        <v>822</v>
      </c>
      <c r="G36" s="73"/>
      <c r="H36" s="74"/>
      <c r="J36" s="848"/>
      <c r="K36" s="848"/>
      <c r="L36" s="848"/>
    </row>
    <row r="37" spans="2:12">
      <c r="B37" s="71"/>
      <c r="C37" s="73" t="s">
        <v>823</v>
      </c>
      <c r="D37" s="73"/>
      <c r="E37" s="614"/>
      <c r="F37" s="844"/>
      <c r="G37" s="73" t="s">
        <v>198</v>
      </c>
      <c r="H37" s="74"/>
      <c r="J37" s="848"/>
      <c r="K37" s="848"/>
      <c r="L37" s="848"/>
    </row>
    <row r="38" spans="2:12">
      <c r="B38" s="71"/>
      <c r="C38" s="596" t="s">
        <v>800</v>
      </c>
      <c r="D38" s="73"/>
      <c r="E38" s="844"/>
      <c r="F38" s="844"/>
      <c r="G38" s="73" t="s">
        <v>198</v>
      </c>
      <c r="H38" s="74"/>
      <c r="J38" s="848"/>
      <c r="K38" s="848"/>
      <c r="L38" s="848"/>
    </row>
    <row r="39" spans="2:12">
      <c r="B39" s="71"/>
      <c r="C39" s="596" t="s">
        <v>801</v>
      </c>
      <c r="D39" s="73"/>
      <c r="E39" s="844"/>
      <c r="F39" s="844"/>
      <c r="G39" s="73" t="s">
        <v>198</v>
      </c>
      <c r="H39" s="74"/>
      <c r="J39" s="848"/>
      <c r="K39" s="848"/>
      <c r="L39" s="848"/>
    </row>
    <row r="40" spans="2:12">
      <c r="B40" s="71"/>
      <c r="C40" s="596" t="s">
        <v>802</v>
      </c>
      <c r="D40" s="73"/>
      <c r="E40" s="844"/>
      <c r="F40" s="844"/>
      <c r="G40" s="73" t="s">
        <v>198</v>
      </c>
      <c r="H40" s="74"/>
      <c r="J40" s="848"/>
      <c r="K40" s="848"/>
      <c r="L40" s="848"/>
    </row>
    <row r="41" spans="2:12">
      <c r="B41" s="71"/>
      <c r="C41" s="596" t="s">
        <v>803</v>
      </c>
      <c r="D41" s="73"/>
      <c r="E41" s="844"/>
      <c r="F41" s="844"/>
      <c r="G41" s="73" t="s">
        <v>198</v>
      </c>
      <c r="H41" s="74"/>
      <c r="J41" s="848"/>
      <c r="K41" s="848"/>
      <c r="L41" s="848"/>
    </row>
    <row r="42" spans="2:12">
      <c r="B42" s="71"/>
      <c r="C42" s="596" t="s">
        <v>804</v>
      </c>
      <c r="D42" s="73"/>
      <c r="E42" s="844"/>
      <c r="F42" s="844"/>
      <c r="G42" s="73" t="s">
        <v>198</v>
      </c>
      <c r="H42" s="74"/>
      <c r="J42" s="848"/>
      <c r="K42" s="848"/>
      <c r="L42" s="848"/>
    </row>
    <row r="43" spans="2:12">
      <c r="B43" s="71"/>
      <c r="C43" s="596" t="s">
        <v>805</v>
      </c>
      <c r="D43" s="73"/>
      <c r="E43" s="844"/>
      <c r="F43" s="844"/>
      <c r="G43" s="73" t="s">
        <v>198</v>
      </c>
      <c r="H43" s="74"/>
      <c r="J43" s="848"/>
      <c r="K43" s="848"/>
      <c r="L43" s="848"/>
    </row>
    <row r="44" spans="2:12">
      <c r="B44" s="71"/>
      <c r="C44" s="596" t="s">
        <v>806</v>
      </c>
      <c r="D44" s="73"/>
      <c r="E44" s="844"/>
      <c r="F44" s="844"/>
      <c r="G44" s="73" t="s">
        <v>198</v>
      </c>
      <c r="H44" s="74"/>
      <c r="J44" s="848"/>
      <c r="K44" s="848"/>
      <c r="L44" s="848"/>
    </row>
    <row r="45" spans="2:12">
      <c r="B45" s="71"/>
      <c r="C45" s="596" t="s">
        <v>807</v>
      </c>
      <c r="D45" s="73"/>
      <c r="E45" s="844"/>
      <c r="F45" s="844"/>
      <c r="G45" s="73" t="s">
        <v>198</v>
      </c>
      <c r="H45" s="74"/>
      <c r="J45" s="848"/>
      <c r="K45" s="848"/>
      <c r="L45" s="848"/>
    </row>
    <row r="46" spans="2:12">
      <c r="B46" s="71"/>
      <c r="C46" s="73"/>
      <c r="D46" s="73"/>
      <c r="E46" s="88"/>
      <c r="F46" s="73"/>
      <c r="G46" s="73"/>
      <c r="H46" s="74"/>
      <c r="J46" s="848"/>
      <c r="K46" s="848"/>
      <c r="L46" s="848"/>
    </row>
    <row r="47" spans="2:12">
      <c r="B47" s="71"/>
      <c r="C47" s="75" t="s">
        <v>603</v>
      </c>
      <c r="D47" s="73"/>
      <c r="E47" s="73"/>
      <c r="F47" s="73"/>
      <c r="G47" s="73"/>
      <c r="H47" s="74"/>
      <c r="J47" s="848"/>
      <c r="K47" s="848"/>
      <c r="L47" s="848"/>
    </row>
    <row r="48" spans="2:12">
      <c r="B48" s="71"/>
      <c r="C48" s="76" t="s">
        <v>161</v>
      </c>
      <c r="D48" s="73"/>
      <c r="E48" s="843"/>
      <c r="F48" s="73" t="s">
        <v>356</v>
      </c>
      <c r="G48" s="73"/>
      <c r="H48" s="74"/>
      <c r="J48" s="848"/>
      <c r="K48" s="848"/>
      <c r="L48" s="848"/>
    </row>
    <row r="49" spans="2:12">
      <c r="B49" s="71"/>
      <c r="C49" s="76" t="s">
        <v>362</v>
      </c>
      <c r="D49" s="73"/>
      <c r="E49" s="843"/>
      <c r="F49" s="73" t="s">
        <v>356</v>
      </c>
      <c r="G49" s="73"/>
      <c r="H49" s="74"/>
      <c r="J49" s="848"/>
      <c r="K49" s="848"/>
      <c r="L49" s="848"/>
    </row>
    <row r="50" spans="2:12">
      <c r="B50" s="71"/>
      <c r="C50" s="76"/>
      <c r="D50" s="73"/>
      <c r="E50" s="88"/>
      <c r="F50" s="73"/>
      <c r="G50" s="73"/>
      <c r="H50" s="74"/>
      <c r="J50" s="848"/>
      <c r="K50" s="848"/>
      <c r="L50" s="848"/>
    </row>
    <row r="51" spans="2:12">
      <c r="B51" s="71"/>
      <c r="C51" s="57" t="s">
        <v>47</v>
      </c>
      <c r="D51" s="73"/>
      <c r="E51" s="88"/>
      <c r="F51" s="73"/>
      <c r="G51" s="73"/>
      <c r="H51" s="74"/>
      <c r="J51" s="848"/>
      <c r="K51" s="848"/>
      <c r="L51" s="848"/>
    </row>
    <row r="52" spans="2:12">
      <c r="B52" s="71"/>
      <c r="C52" s="88" t="s">
        <v>604</v>
      </c>
      <c r="D52" s="73"/>
      <c r="E52" s="831"/>
      <c r="F52" s="73" t="s">
        <v>46</v>
      </c>
      <c r="G52" s="73"/>
      <c r="H52" s="74"/>
      <c r="J52" s="848"/>
      <c r="K52" s="848"/>
      <c r="L52" s="848"/>
    </row>
    <row r="53" spans="2:12">
      <c r="B53" s="71"/>
      <c r="C53" s="88" t="s">
        <v>854</v>
      </c>
      <c r="D53" s="917"/>
      <c r="E53" s="945"/>
      <c r="F53" s="911" t="s">
        <v>855</v>
      </c>
      <c r="G53" s="917"/>
      <c r="H53" s="918"/>
      <c r="J53" s="848"/>
      <c r="K53" s="848"/>
      <c r="L53" s="848"/>
    </row>
    <row r="54" spans="2:12">
      <c r="B54" s="71"/>
      <c r="C54" s="73"/>
      <c r="D54" s="73"/>
      <c r="E54" s="73"/>
      <c r="F54" s="73"/>
      <c r="G54" s="73"/>
      <c r="H54" s="74"/>
      <c r="J54" s="848"/>
      <c r="K54" s="848"/>
      <c r="L54" s="848"/>
    </row>
    <row r="55" spans="2:12">
      <c r="B55" s="397"/>
      <c r="C55" s="117" t="s">
        <v>601</v>
      </c>
      <c r="D55" s="118"/>
      <c r="E55" s="118"/>
      <c r="F55" s="118"/>
      <c r="G55" s="88"/>
      <c r="H55" s="400"/>
      <c r="J55" s="848"/>
      <c r="K55" s="848"/>
      <c r="L55" s="848"/>
    </row>
    <row r="56" spans="2:12">
      <c r="B56" s="397"/>
      <c r="C56" s="118" t="s">
        <v>104</v>
      </c>
      <c r="D56" s="88"/>
      <c r="E56" s="799"/>
      <c r="F56" s="118" t="s">
        <v>438</v>
      </c>
      <c r="G56" s="140"/>
      <c r="H56" s="400"/>
      <c r="J56" s="848"/>
      <c r="K56" s="848"/>
      <c r="L56" s="848"/>
    </row>
    <row r="57" spans="2:12">
      <c r="B57" s="397"/>
      <c r="C57" s="118" t="s">
        <v>105</v>
      </c>
      <c r="D57" s="88"/>
      <c r="E57" s="799"/>
      <c r="F57" s="118" t="s">
        <v>438</v>
      </c>
      <c r="G57" s="140"/>
      <c r="H57" s="400"/>
      <c r="J57" s="848"/>
      <c r="K57" s="848"/>
      <c r="L57" s="848"/>
    </row>
    <row r="58" spans="2:12">
      <c r="B58" s="397"/>
      <c r="C58" s="118" t="s">
        <v>106</v>
      </c>
      <c r="D58" s="88"/>
      <c r="E58" s="799"/>
      <c r="F58" s="118" t="s">
        <v>438</v>
      </c>
      <c r="G58" s="140"/>
      <c r="H58" s="400"/>
      <c r="J58" s="848"/>
      <c r="K58" s="848"/>
      <c r="L58" s="848"/>
    </row>
    <row r="59" spans="2:12">
      <c r="B59" s="397"/>
      <c r="C59" s="118" t="s">
        <v>342</v>
      </c>
      <c r="D59" s="88"/>
      <c r="E59" s="799"/>
      <c r="F59" s="118" t="s">
        <v>438</v>
      </c>
      <c r="G59" s="140"/>
      <c r="H59" s="400"/>
      <c r="J59" s="848"/>
      <c r="K59" s="848"/>
      <c r="L59" s="848"/>
    </row>
    <row r="60" spans="2:12">
      <c r="B60" s="397"/>
      <c r="C60" s="118" t="s">
        <v>110</v>
      </c>
      <c r="D60" s="88"/>
      <c r="E60" s="799"/>
      <c r="F60" s="118" t="s">
        <v>438</v>
      </c>
      <c r="G60" s="140"/>
      <c r="H60" s="400"/>
      <c r="J60" s="848"/>
      <c r="K60" s="848"/>
      <c r="L60" s="848"/>
    </row>
    <row r="61" spans="2:12">
      <c r="B61" s="397"/>
      <c r="C61" s="118" t="s">
        <v>439</v>
      </c>
      <c r="D61" s="88"/>
      <c r="E61" s="799"/>
      <c r="F61" s="118" t="s">
        <v>440</v>
      </c>
      <c r="G61" s="88"/>
      <c r="H61" s="400"/>
      <c r="J61" s="848"/>
      <c r="K61" s="848"/>
      <c r="L61" s="848"/>
    </row>
    <row r="62" spans="2:12" ht="15" thickBot="1">
      <c r="B62" s="508"/>
      <c r="C62" s="136"/>
      <c r="D62" s="136"/>
      <c r="E62" s="136"/>
      <c r="F62" s="136"/>
      <c r="G62" s="136"/>
      <c r="H62" s="404"/>
      <c r="J62" s="848"/>
      <c r="K62" s="848"/>
      <c r="L62" s="848"/>
    </row>
    <row r="328" spans="4:4">
      <c r="D328" s="68">
        <f>Transport!F25</f>
        <v>0</v>
      </c>
    </row>
  </sheetData>
  <phoneticPr fontId="15"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3"/>
  </sheetPr>
  <dimension ref="A1:AC87"/>
  <sheetViews>
    <sheetView tabSelected="1" workbookViewId="0">
      <selection activeCell="C87" sqref="C87"/>
    </sheetView>
  </sheetViews>
  <sheetFormatPr baseColWidth="10" defaultColWidth="8.83203125" defaultRowHeight="14" x14ac:dyDescent="0"/>
  <cols>
    <col min="1" max="1" width="7.33203125" style="68" customWidth="1"/>
    <col min="2" max="2" width="23.6640625" style="68" customWidth="1"/>
    <col min="3" max="7" width="15" style="68" customWidth="1"/>
    <col min="8" max="8" width="12.6640625" style="68" customWidth="1"/>
    <col min="9" max="9" width="12.1640625" style="68" customWidth="1"/>
    <col min="10" max="10" width="8.83203125" style="68"/>
    <col min="11" max="11" width="13.5" style="68" customWidth="1"/>
    <col min="12" max="12" width="5.6640625" style="68" customWidth="1"/>
    <col min="13" max="13" width="11.5" style="68" customWidth="1"/>
    <col min="14" max="14" width="13.83203125" style="68" customWidth="1"/>
    <col min="15" max="15" width="13.33203125" style="68" customWidth="1"/>
    <col min="16" max="16" width="10.6640625" style="68" customWidth="1"/>
    <col min="17" max="17" width="24.1640625" style="68" customWidth="1"/>
    <col min="18" max="16384" width="8.83203125" style="68"/>
  </cols>
  <sheetData>
    <row r="1" spans="2:26" ht="15" thickBot="1">
      <c r="B1" s="82"/>
      <c r="C1" s="82"/>
      <c r="D1" s="82"/>
      <c r="E1" s="82"/>
      <c r="V1" s="82"/>
    </row>
    <row r="2" spans="2:26">
      <c r="B2" s="86" t="s">
        <v>56</v>
      </c>
      <c r="C2" s="78"/>
      <c r="D2" s="69"/>
      <c r="E2" s="69"/>
      <c r="F2" s="69"/>
      <c r="G2" s="69"/>
      <c r="H2" s="69"/>
      <c r="I2" s="69"/>
      <c r="J2" s="70"/>
      <c r="L2" s="669"/>
      <c r="N2" s="669"/>
      <c r="O2" s="669"/>
      <c r="P2" s="669"/>
      <c r="Q2" s="669"/>
      <c r="R2" s="669"/>
      <c r="S2" s="102"/>
      <c r="T2" s="592"/>
      <c r="U2" s="102"/>
      <c r="V2" s="82"/>
    </row>
    <row r="3" spans="2:26">
      <c r="B3" s="79" t="s">
        <v>383</v>
      </c>
      <c r="C3" s="80"/>
      <c r="D3" s="73"/>
      <c r="E3" s="73"/>
      <c r="F3" s="73"/>
      <c r="G3" s="73"/>
      <c r="H3" s="73"/>
      <c r="I3" s="73"/>
      <c r="J3" s="74"/>
      <c r="K3" s="434"/>
      <c r="L3" s="669"/>
      <c r="M3" s="669"/>
      <c r="N3" s="669"/>
      <c r="O3" s="669"/>
      <c r="P3" s="669"/>
      <c r="Q3" s="669"/>
      <c r="R3" s="669"/>
      <c r="V3" s="82" t="s">
        <v>788</v>
      </c>
    </row>
    <row r="4" spans="2:26">
      <c r="B4" s="71" t="s">
        <v>605</v>
      </c>
      <c r="C4" s="81"/>
      <c r="D4" s="81"/>
      <c r="E4" s="73"/>
      <c r="F4" s="73"/>
      <c r="G4" s="73"/>
      <c r="H4" s="73"/>
      <c r="I4" s="73"/>
      <c r="J4" s="74"/>
      <c r="L4" s="669"/>
      <c r="M4" s="82" t="s">
        <v>746</v>
      </c>
      <c r="N4" s="669"/>
      <c r="O4" s="669"/>
      <c r="P4" s="669"/>
      <c r="Q4" s="669"/>
      <c r="R4" s="669"/>
      <c r="U4" s="82"/>
      <c r="V4" s="82"/>
      <c r="W4" s="82"/>
      <c r="X4" s="82"/>
      <c r="Y4" s="82"/>
      <c r="Z4" s="82"/>
    </row>
    <row r="5" spans="2:26">
      <c r="B5" s="71"/>
      <c r="C5" s="87" t="s">
        <v>206</v>
      </c>
      <c r="D5" s="87" t="s">
        <v>62</v>
      </c>
      <c r="E5" s="87" t="s">
        <v>205</v>
      </c>
      <c r="F5" s="87" t="s">
        <v>204</v>
      </c>
      <c r="G5" s="87" t="s">
        <v>239</v>
      </c>
      <c r="H5" s="87" t="s">
        <v>47</v>
      </c>
      <c r="I5" s="87" t="s">
        <v>48</v>
      </c>
      <c r="J5" s="74"/>
      <c r="K5" s="68" t="s">
        <v>692</v>
      </c>
      <c r="L5" s="669"/>
      <c r="M5" s="572" t="s">
        <v>206</v>
      </c>
      <c r="N5" s="572" t="s">
        <v>62</v>
      </c>
      <c r="O5" s="94" t="s">
        <v>205</v>
      </c>
      <c r="P5" s="572" t="s">
        <v>204</v>
      </c>
      <c r="Q5" s="572" t="s">
        <v>239</v>
      </c>
      <c r="R5" s="572" t="s">
        <v>47</v>
      </c>
      <c r="T5" s="68" t="s">
        <v>705</v>
      </c>
      <c r="V5" s="82" t="s">
        <v>311</v>
      </c>
    </row>
    <row r="6" spans="2:26">
      <c r="B6" s="89" t="s">
        <v>55</v>
      </c>
      <c r="C6" s="774"/>
      <c r="D6" s="774"/>
      <c r="E6" s="774"/>
      <c r="F6"/>
      <c r="G6" s="774"/>
      <c r="H6" s="774"/>
      <c r="I6" s="94"/>
      <c r="J6" s="74"/>
      <c r="K6" s="434">
        <f>SUM(C6:H6)-I6</f>
        <v>0</v>
      </c>
      <c r="L6" s="669"/>
      <c r="M6" s="573">
        <f>C6-Industry!D21-C24</f>
        <v>0</v>
      </c>
      <c r="N6" s="573">
        <f>D6-Households!D21</f>
        <v>0</v>
      </c>
      <c r="O6" s="573">
        <f>E6-Transport!F11</f>
        <v>0</v>
      </c>
      <c r="P6" s="573">
        <f>F6-Agriculture!D21</f>
        <v>0</v>
      </c>
      <c r="Q6" s="573">
        <f>G6-Buildings!D21</f>
        <v>0</v>
      </c>
      <c r="R6" s="573"/>
      <c r="T6" s="434">
        <f>C6+F41</f>
        <v>0</v>
      </c>
      <c r="V6" s="82" t="s">
        <v>293</v>
      </c>
    </row>
    <row r="7" spans="2:26">
      <c r="B7" s="79" t="s">
        <v>252</v>
      </c>
      <c r="C7" s="90"/>
      <c r="D7" s="90"/>
      <c r="E7" s="90"/>
      <c r="F7" s="90"/>
      <c r="G7" s="90"/>
      <c r="H7" s="90"/>
      <c r="I7" s="94"/>
      <c r="J7" s="74"/>
      <c r="K7" s="434">
        <f t="shared" ref="K7:K16" si="0">SUM(C7:H7)-I7</f>
        <v>0</v>
      </c>
      <c r="L7" s="669"/>
      <c r="M7" s="573">
        <f>C7-Industry!D22-C25</f>
        <v>0</v>
      </c>
      <c r="N7" s="573">
        <f>D7-Households!D22</f>
        <v>0</v>
      </c>
      <c r="O7" s="573"/>
      <c r="P7" s="573">
        <f>F7-Agriculture!D22</f>
        <v>0</v>
      </c>
      <c r="Q7" s="573">
        <f>G7-Buildings!D22</f>
        <v>0</v>
      </c>
      <c r="R7" s="573"/>
      <c r="T7" s="593">
        <f t="shared" ref="T7:T10" si="1">C7+F42</f>
        <v>0</v>
      </c>
      <c r="U7" s="82"/>
      <c r="V7" s="82"/>
    </row>
    <row r="8" spans="2:26">
      <c r="B8" s="79" t="s">
        <v>253</v>
      </c>
      <c r="C8" s="984"/>
      <c r="D8" s="984"/>
      <c r="E8" s="984"/>
      <c r="F8" s="90"/>
      <c r="G8" s="984"/>
      <c r="H8" s="984"/>
      <c r="I8" s="984"/>
      <c r="J8" s="74"/>
      <c r="K8" s="434">
        <f t="shared" si="0"/>
        <v>0</v>
      </c>
      <c r="L8" s="669"/>
      <c r="M8" s="573">
        <f>C8-Industry!D23-C26</f>
        <v>0</v>
      </c>
      <c r="N8" s="573">
        <f>D8-Households!D23</f>
        <v>0</v>
      </c>
      <c r="O8" s="573"/>
      <c r="P8" s="573">
        <f>F8-Agriculture!D23</f>
        <v>0</v>
      </c>
      <c r="Q8" s="573">
        <f>G8-Buildings!D23</f>
        <v>0</v>
      </c>
      <c r="R8" s="573"/>
      <c r="T8" s="434">
        <f t="shared" si="1"/>
        <v>0</v>
      </c>
      <c r="U8" s="82"/>
      <c r="V8" s="82"/>
    </row>
    <row r="9" spans="2:26">
      <c r="B9" s="79" t="s">
        <v>254</v>
      </c>
      <c r="C9" s="90"/>
      <c r="D9" s="90"/>
      <c r="E9" s="90"/>
      <c r="F9" s="90"/>
      <c r="G9" s="90"/>
      <c r="H9" s="90"/>
      <c r="I9" s="94"/>
      <c r="J9" s="74"/>
      <c r="K9" s="434">
        <f t="shared" si="0"/>
        <v>0</v>
      </c>
      <c r="L9" s="669"/>
      <c r="M9" s="573">
        <f>C9-Industry!D24-C27</f>
        <v>0</v>
      </c>
      <c r="N9" s="573">
        <f>D9-Households!D24</f>
        <v>0</v>
      </c>
      <c r="O9" s="573"/>
      <c r="P9" s="573">
        <f>F9-Agriculture!D24</f>
        <v>0</v>
      </c>
      <c r="Q9" s="573">
        <f>G9-Buildings!D24</f>
        <v>0</v>
      </c>
      <c r="R9" s="573"/>
      <c r="T9" s="593">
        <f t="shared" si="1"/>
        <v>0</v>
      </c>
      <c r="U9" s="82"/>
      <c r="V9" s="82"/>
      <c r="W9" s="82"/>
      <c r="X9" s="82"/>
      <c r="Y9" s="82"/>
    </row>
    <row r="10" spans="2:26">
      <c r="B10" s="79" t="s">
        <v>280</v>
      </c>
      <c r="C10" s="90"/>
      <c r="D10" s="90"/>
      <c r="E10" s="90"/>
      <c r="F10" s="90"/>
      <c r="G10" s="90"/>
      <c r="H10" s="90"/>
      <c r="I10" s="94"/>
      <c r="J10" s="74"/>
      <c r="K10" s="434">
        <f t="shared" si="0"/>
        <v>0</v>
      </c>
      <c r="L10" s="669"/>
      <c r="M10" s="573">
        <f>C10-Industry!D25-C28</f>
        <v>0</v>
      </c>
      <c r="N10" s="573">
        <f>D10-Households!D25</f>
        <v>0</v>
      </c>
      <c r="O10" s="573"/>
      <c r="P10" s="573">
        <f>F10-Agriculture!D25</f>
        <v>0</v>
      </c>
      <c r="Q10" s="573">
        <f>G10-Buildings!D25</f>
        <v>0</v>
      </c>
      <c r="R10" s="573"/>
      <c r="T10" s="593">
        <f t="shared" si="1"/>
        <v>0</v>
      </c>
      <c r="U10" s="82"/>
      <c r="V10" s="82"/>
      <c r="W10" s="82"/>
      <c r="X10" s="82"/>
      <c r="Y10" s="82"/>
    </row>
    <row r="11" spans="2:26">
      <c r="B11" s="79" t="s">
        <v>53</v>
      </c>
      <c r="C11" s="984"/>
      <c r="D11" s="984"/>
      <c r="E11" s="984"/>
      <c r="F11" s="90"/>
      <c r="G11" s="984"/>
      <c r="H11" s="984"/>
      <c r="I11" s="984"/>
      <c r="J11" s="74"/>
      <c r="K11" s="434">
        <f t="shared" si="0"/>
        <v>0</v>
      </c>
      <c r="L11" s="669"/>
      <c r="M11" s="573">
        <f>C11-Industry!D26-C29</f>
        <v>0</v>
      </c>
      <c r="N11" s="573">
        <f>D11-Households!D26</f>
        <v>0</v>
      </c>
      <c r="O11" s="573"/>
      <c r="P11" s="573">
        <f>F11-Agriculture!D26</f>
        <v>0</v>
      </c>
      <c r="Q11" s="573">
        <f>G11-Buildings!D26</f>
        <v>0</v>
      </c>
      <c r="R11" s="573"/>
      <c r="T11" s="434">
        <f>C11+F46</f>
        <v>0</v>
      </c>
      <c r="U11" s="82"/>
      <c r="V11" s="82"/>
      <c r="W11" s="82"/>
      <c r="X11" s="82"/>
      <c r="Y11" s="82"/>
    </row>
    <row r="12" spans="2:26">
      <c r="B12" s="79" t="s">
        <v>255</v>
      </c>
      <c r="C12" s="90"/>
      <c r="D12" s="90"/>
      <c r="E12" s="90"/>
      <c r="F12" s="90"/>
      <c r="G12" s="90"/>
      <c r="H12" s="90"/>
      <c r="I12" s="94"/>
      <c r="J12" s="74"/>
      <c r="K12" s="434">
        <f t="shared" si="0"/>
        <v>0</v>
      </c>
      <c r="L12" s="669"/>
      <c r="M12" s="573">
        <f>C12-Industry!D27-C30</f>
        <v>0</v>
      </c>
      <c r="N12" s="573">
        <f>D12-Households!D27</f>
        <v>0</v>
      </c>
      <c r="O12" s="573"/>
      <c r="P12" s="573">
        <f>F12-Agriculture!D27</f>
        <v>0</v>
      </c>
      <c r="Q12" s="573">
        <f>G12-Buildings!D27</f>
        <v>0</v>
      </c>
      <c r="R12" s="573"/>
      <c r="T12" s="593">
        <f>C12+F47</f>
        <v>0</v>
      </c>
      <c r="U12" s="82"/>
      <c r="V12" s="82"/>
      <c r="W12" s="82"/>
      <c r="X12" s="82"/>
      <c r="Y12" s="82"/>
    </row>
    <row r="13" spans="2:26">
      <c r="B13" s="79" t="s">
        <v>57</v>
      </c>
      <c r="C13" s="90"/>
      <c r="D13" s="90"/>
      <c r="E13" s="90"/>
      <c r="F13" s="90"/>
      <c r="G13" s="90"/>
      <c r="H13" s="90"/>
      <c r="I13" s="94"/>
      <c r="J13" s="74"/>
      <c r="K13" s="434">
        <f t="shared" si="0"/>
        <v>0</v>
      </c>
      <c r="L13" s="669"/>
      <c r="M13" s="573">
        <f>C13-Industry!D28-C31</f>
        <v>0</v>
      </c>
      <c r="N13" s="573">
        <f>D13-Households!D28</f>
        <v>0</v>
      </c>
      <c r="O13" s="573"/>
      <c r="P13" s="573">
        <f>F13-Agriculture!D28</f>
        <v>0</v>
      </c>
      <c r="Q13" s="573">
        <f>G13-Buildings!D28</f>
        <v>0</v>
      </c>
      <c r="R13" s="573"/>
      <c r="T13" s="593">
        <f>C13+F48</f>
        <v>0</v>
      </c>
      <c r="U13" s="82"/>
      <c r="V13" s="82" t="s">
        <v>369</v>
      </c>
      <c r="W13" s="82"/>
      <c r="X13" s="82"/>
      <c r="Y13" s="82"/>
    </row>
    <row r="14" spans="2:26">
      <c r="B14" s="79" t="s">
        <v>382</v>
      </c>
      <c r="C14" s="90"/>
      <c r="D14" s="90"/>
      <c r="E14" s="90"/>
      <c r="F14" s="90"/>
      <c r="G14" s="90"/>
      <c r="H14" s="90"/>
      <c r="I14" s="94"/>
      <c r="J14" s="74"/>
      <c r="K14" s="434">
        <f t="shared" si="0"/>
        <v>0</v>
      </c>
      <c r="L14" s="669"/>
      <c r="M14" s="573">
        <f>C14-Industry!D29-C32</f>
        <v>0</v>
      </c>
      <c r="N14" s="573">
        <f>D14-Households!D29</f>
        <v>0</v>
      </c>
      <c r="O14" s="573"/>
      <c r="P14" s="573">
        <f>F14-Agriculture!D29</f>
        <v>0</v>
      </c>
      <c r="Q14" s="573">
        <f>G14-Buildings!D29</f>
        <v>0</v>
      </c>
      <c r="R14" s="573"/>
      <c r="T14" s="593">
        <f>C14+F49</f>
        <v>0</v>
      </c>
      <c r="U14" s="82"/>
      <c r="V14" s="82"/>
      <c r="W14" s="82"/>
      <c r="X14" s="82"/>
      <c r="Y14" s="82"/>
    </row>
    <row r="15" spans="2:26">
      <c r="B15" s="79" t="s">
        <v>54</v>
      </c>
      <c r="C15" s="90"/>
      <c r="D15" s="90"/>
      <c r="E15" s="90"/>
      <c r="F15" s="90"/>
      <c r="G15" s="90"/>
      <c r="H15" s="90"/>
      <c r="I15" s="94"/>
      <c r="J15" s="74"/>
      <c r="K15" s="434">
        <f t="shared" si="0"/>
        <v>0</v>
      </c>
      <c r="L15" s="669"/>
      <c r="M15" s="573">
        <f>C15-Industry!D30-C33</f>
        <v>0</v>
      </c>
      <c r="N15" s="573">
        <f>D15-Households!D30</f>
        <v>0</v>
      </c>
      <c r="O15" s="573"/>
      <c r="P15" s="573">
        <f>F15-Agriculture!D30</f>
        <v>0</v>
      </c>
      <c r="Q15" s="573">
        <f>G15-Buildings!D30</f>
        <v>0</v>
      </c>
      <c r="R15" s="573"/>
      <c r="S15" s="82"/>
      <c r="T15" s="593">
        <f>C15+F50</f>
        <v>0</v>
      </c>
      <c r="U15" s="82"/>
      <c r="V15" s="82"/>
      <c r="W15" s="82"/>
      <c r="X15" s="82"/>
      <c r="Y15" s="82"/>
    </row>
    <row r="16" spans="2:26">
      <c r="B16" s="79" t="s">
        <v>397</v>
      </c>
      <c r="C16" s="90"/>
      <c r="D16" s="90"/>
      <c r="E16" s="90"/>
      <c r="F16" s="90"/>
      <c r="G16" s="90"/>
      <c r="H16" s="90"/>
      <c r="I16" s="94"/>
      <c r="J16" s="74"/>
      <c r="K16" s="434">
        <f t="shared" si="0"/>
        <v>0</v>
      </c>
      <c r="L16" s="669"/>
      <c r="M16" s="573">
        <f>C16-Industry!D31-C34</f>
        <v>0</v>
      </c>
      <c r="N16" s="573">
        <f>D16-Households!D31</f>
        <v>0</v>
      </c>
      <c r="O16" s="573"/>
      <c r="P16" s="573">
        <f>F16-Agriculture!D31</f>
        <v>0</v>
      </c>
      <c r="Q16" s="573">
        <f>G16-Buildings!D31</f>
        <v>0</v>
      </c>
      <c r="R16" s="573"/>
      <c r="S16" s="82"/>
      <c r="T16" s="593">
        <f>C16+F51</f>
        <v>0</v>
      </c>
      <c r="U16" s="82"/>
      <c r="V16" s="82"/>
      <c r="W16" s="82"/>
      <c r="X16" s="82"/>
      <c r="Y16" s="82"/>
    </row>
    <row r="17" spans="2:23" ht="15" thickBot="1">
      <c r="B17" s="782"/>
      <c r="C17" s="436"/>
      <c r="D17" s="436"/>
      <c r="E17" s="436"/>
      <c r="F17" s="436"/>
      <c r="G17" s="436"/>
      <c r="H17" s="436"/>
      <c r="I17" s="436"/>
      <c r="J17" s="77"/>
      <c r="L17" s="669"/>
      <c r="Q17" s="82"/>
      <c r="R17" s="82"/>
      <c r="S17" s="82"/>
      <c r="T17" s="82"/>
      <c r="U17" s="82"/>
      <c r="V17" s="82"/>
      <c r="W17" s="82"/>
    </row>
    <row r="18" spans="2:23">
      <c r="B18" s="82" t="s">
        <v>692</v>
      </c>
      <c r="C18" s="434">
        <f>SUM(C7:C16)-C6</f>
        <v>0</v>
      </c>
      <c r="D18" s="434">
        <f t="shared" ref="D18:I18" si="2">SUM(D7:D16)-D6</f>
        <v>0</v>
      </c>
      <c r="E18" s="434">
        <f t="shared" si="2"/>
        <v>0</v>
      </c>
      <c r="F18" s="434">
        <f t="shared" si="2"/>
        <v>0</v>
      </c>
      <c r="G18" s="434">
        <f t="shared" si="2"/>
        <v>0</v>
      </c>
      <c r="H18" s="434">
        <f t="shared" si="2"/>
        <v>0</v>
      </c>
      <c r="I18" s="434">
        <f t="shared" si="2"/>
        <v>0</v>
      </c>
      <c r="J18" s="587"/>
      <c r="P18" s="82"/>
      <c r="Q18" s="82"/>
      <c r="R18" s="82"/>
      <c r="S18" s="82"/>
      <c r="T18" s="82"/>
      <c r="U18" s="82"/>
      <c r="V18" s="82"/>
    </row>
    <row r="19" spans="2:23" ht="15" thickBot="1">
      <c r="B19" s="438"/>
      <c r="C19" s="438"/>
      <c r="D19" s="438"/>
      <c r="E19" s="438"/>
      <c r="F19" s="438"/>
      <c r="G19" s="438"/>
      <c r="H19" s="438"/>
      <c r="I19" s="438"/>
      <c r="J19" s="438"/>
      <c r="K19" s="102"/>
      <c r="P19" s="82"/>
      <c r="Q19" s="82"/>
      <c r="R19" s="82"/>
      <c r="S19" s="82"/>
      <c r="T19" s="82"/>
      <c r="U19" s="82"/>
      <c r="V19" s="82"/>
    </row>
    <row r="20" spans="2:23">
      <c r="B20" s="86" t="s">
        <v>120</v>
      </c>
      <c r="C20" s="78"/>
      <c r="D20" s="69"/>
      <c r="E20" s="69"/>
      <c r="F20" s="69"/>
      <c r="G20" s="69"/>
      <c r="H20" s="69"/>
      <c r="I20" s="69"/>
      <c r="J20" s="70"/>
      <c r="P20" s="82"/>
      <c r="Q20" s="82"/>
      <c r="R20" s="82"/>
      <c r="S20" s="82"/>
      <c r="T20" s="82"/>
      <c r="U20" s="82"/>
      <c r="V20" s="82"/>
      <c r="W20" s="82"/>
    </row>
    <row r="21" spans="2:23">
      <c r="B21" s="79" t="s">
        <v>384</v>
      </c>
      <c r="C21" s="80"/>
      <c r="D21" s="73"/>
      <c r="E21" s="73"/>
      <c r="F21" s="73"/>
      <c r="G21" s="73"/>
      <c r="H21" s="73"/>
      <c r="I21" s="73"/>
      <c r="J21" s="74"/>
      <c r="P21" s="82"/>
      <c r="Q21" s="82"/>
      <c r="R21" s="82"/>
    </row>
    <row r="22" spans="2:23">
      <c r="B22" s="71"/>
      <c r="C22" s="81"/>
      <c r="D22" s="81"/>
      <c r="E22" s="73"/>
      <c r="F22" s="73"/>
      <c r="G22" s="73"/>
      <c r="H22" s="73"/>
      <c r="I22" s="73"/>
      <c r="J22" s="74"/>
      <c r="P22" s="82"/>
      <c r="Q22" s="82"/>
      <c r="R22" s="82"/>
    </row>
    <row r="23" spans="2:23">
      <c r="B23" s="71"/>
      <c r="C23" s="87" t="s">
        <v>206</v>
      </c>
      <c r="D23" s="984" t="s">
        <v>62</v>
      </c>
      <c r="E23" s="87" t="s">
        <v>205</v>
      </c>
      <c r="F23" s="87" t="s">
        <v>204</v>
      </c>
      <c r="G23" s="87" t="s">
        <v>239</v>
      </c>
      <c r="H23" s="87"/>
      <c r="I23" s="93" t="s">
        <v>48</v>
      </c>
      <c r="J23" s="74"/>
      <c r="K23" s="68" t="s">
        <v>692</v>
      </c>
      <c r="P23" s="82"/>
      <c r="Q23" s="82"/>
      <c r="R23" s="82"/>
    </row>
    <row r="24" spans="2:23">
      <c r="B24" s="89" t="s">
        <v>55</v>
      </c>
      <c r="C24" s="774"/>
      <c r="D24" s="984"/>
      <c r="E24" s="133"/>
      <c r="F24" s="133"/>
      <c r="G24" s="133"/>
      <c r="H24" s="134"/>
      <c r="I24" s="94"/>
      <c r="J24" s="74"/>
      <c r="K24" s="434">
        <f t="shared" ref="K24:K34" si="3">SUM(C24:H24)-I24</f>
        <v>0</v>
      </c>
      <c r="N24" s="505"/>
      <c r="P24" s="82"/>
      <c r="Q24" s="82"/>
      <c r="R24" s="82"/>
    </row>
    <row r="25" spans="2:23">
      <c r="B25" s="79" t="s">
        <v>252</v>
      </c>
      <c r="C25" s="90"/>
      <c r="D25" s="984"/>
      <c r="E25" s="90"/>
      <c r="F25" s="90"/>
      <c r="G25" s="90"/>
      <c r="H25" s="90"/>
      <c r="I25" s="774"/>
      <c r="J25" s="74"/>
      <c r="K25" s="434">
        <f t="shared" si="3"/>
        <v>0</v>
      </c>
      <c r="P25" s="82"/>
      <c r="Q25" s="82"/>
      <c r="R25" s="82"/>
    </row>
    <row r="26" spans="2:23">
      <c r="B26" s="79" t="s">
        <v>253</v>
      </c>
      <c r="C26" s="984"/>
      <c r="D26" s="984"/>
      <c r="E26" s="984"/>
      <c r="F26" s="984"/>
      <c r="G26" s="984"/>
      <c r="H26" s="984"/>
      <c r="I26" s="984"/>
      <c r="J26" s="74"/>
      <c r="K26" s="434">
        <f t="shared" si="3"/>
        <v>0</v>
      </c>
      <c r="P26" s="82"/>
      <c r="Q26" s="82"/>
      <c r="R26" s="82"/>
    </row>
    <row r="27" spans="2:23">
      <c r="B27" s="79" t="s">
        <v>254</v>
      </c>
      <c r="C27" s="90"/>
      <c r="D27" s="984"/>
      <c r="E27" s="90"/>
      <c r="F27" s="90"/>
      <c r="G27" s="90"/>
      <c r="H27" s="90"/>
      <c r="I27" s="774"/>
      <c r="J27" s="74"/>
      <c r="K27" s="434">
        <f t="shared" si="3"/>
        <v>0</v>
      </c>
      <c r="P27" s="82"/>
      <c r="Q27" s="82"/>
      <c r="R27" s="82"/>
    </row>
    <row r="28" spans="2:23">
      <c r="B28" s="79" t="s">
        <v>280</v>
      </c>
      <c r="C28" s="90"/>
      <c r="D28" s="984"/>
      <c r="E28" s="90"/>
      <c r="F28" s="90"/>
      <c r="G28" s="90"/>
      <c r="H28" s="90"/>
      <c r="I28" s="774"/>
      <c r="J28" s="74"/>
      <c r="K28" s="434">
        <f t="shared" si="3"/>
        <v>0</v>
      </c>
      <c r="P28" s="82"/>
      <c r="Q28" s="82"/>
      <c r="R28" s="82"/>
    </row>
    <row r="29" spans="2:23">
      <c r="B29" s="79" t="s">
        <v>53</v>
      </c>
      <c r="C29" s="984"/>
      <c r="D29" s="984"/>
      <c r="E29" s="984"/>
      <c r="F29" s="984"/>
      <c r="G29" s="984"/>
      <c r="H29" s="984"/>
      <c r="I29" s="984"/>
      <c r="J29" s="74"/>
      <c r="K29" s="434">
        <f t="shared" si="3"/>
        <v>0</v>
      </c>
      <c r="P29" s="82"/>
      <c r="Q29" s="82"/>
      <c r="R29" s="82"/>
    </row>
    <row r="30" spans="2:23">
      <c r="B30" s="79" t="s">
        <v>255</v>
      </c>
      <c r="C30" s="90"/>
      <c r="D30" s="984"/>
      <c r="E30" s="90"/>
      <c r="F30" s="90"/>
      <c r="G30" s="90"/>
      <c r="H30" s="90"/>
      <c r="I30" s="774"/>
      <c r="J30" s="74"/>
      <c r="K30" s="434">
        <f t="shared" si="3"/>
        <v>0</v>
      </c>
    </row>
    <row r="31" spans="2:23">
      <c r="B31" s="79" t="s">
        <v>57</v>
      </c>
      <c r="C31" s="90"/>
      <c r="D31" s="984"/>
      <c r="E31" s="90"/>
      <c r="F31" s="90"/>
      <c r="G31" s="90"/>
      <c r="H31" s="90"/>
      <c r="I31" s="774"/>
      <c r="J31" s="74"/>
      <c r="K31" s="434">
        <f t="shared" si="3"/>
        <v>0</v>
      </c>
    </row>
    <row r="32" spans="2:23">
      <c r="B32" s="79" t="s">
        <v>382</v>
      </c>
      <c r="C32" s="90"/>
      <c r="D32" s="984"/>
      <c r="E32" s="90"/>
      <c r="F32" s="90"/>
      <c r="G32" s="90"/>
      <c r="H32" s="90"/>
      <c r="I32" s="774"/>
      <c r="J32" s="74"/>
      <c r="K32" s="434">
        <f t="shared" si="3"/>
        <v>0</v>
      </c>
    </row>
    <row r="33" spans="2:21">
      <c r="B33" s="79" t="s">
        <v>54</v>
      </c>
      <c r="C33" s="90"/>
      <c r="D33" s="984"/>
      <c r="E33" s="90"/>
      <c r="F33" s="90"/>
      <c r="G33" s="90"/>
      <c r="H33" s="90"/>
      <c r="I33" s="774"/>
      <c r="J33" s="74"/>
      <c r="K33" s="434">
        <f t="shared" si="3"/>
        <v>0</v>
      </c>
    </row>
    <row r="34" spans="2:21">
      <c r="B34" s="79" t="s">
        <v>397</v>
      </c>
      <c r="C34" s="90"/>
      <c r="D34" s="984"/>
      <c r="E34" s="90"/>
      <c r="F34" s="90"/>
      <c r="G34" s="90"/>
      <c r="H34" s="90"/>
      <c r="I34" s="774"/>
      <c r="J34" s="74"/>
      <c r="K34" s="434">
        <f t="shared" si="3"/>
        <v>0</v>
      </c>
    </row>
    <row r="35" spans="2:21" ht="15" thickBot="1">
      <c r="B35" s="782"/>
      <c r="C35" s="436"/>
      <c r="D35" s="436"/>
      <c r="E35" s="436"/>
      <c r="F35" s="436"/>
      <c r="G35" s="436"/>
      <c r="H35" s="436"/>
      <c r="I35" s="436"/>
      <c r="J35" s="77"/>
    </row>
    <row r="36" spans="2:21">
      <c r="B36" s="68" t="s">
        <v>692</v>
      </c>
      <c r="C36" s="434">
        <f>SUM(C25:C34)-C24</f>
        <v>0</v>
      </c>
      <c r="D36" s="434">
        <f t="shared" ref="D36:I36" si="4">SUM(D25:D34)-D24</f>
        <v>0</v>
      </c>
      <c r="E36" s="434">
        <f t="shared" si="4"/>
        <v>0</v>
      </c>
      <c r="F36" s="434">
        <f t="shared" si="4"/>
        <v>0</v>
      </c>
      <c r="G36" s="434">
        <f t="shared" si="4"/>
        <v>0</v>
      </c>
      <c r="H36" s="434">
        <f t="shared" si="4"/>
        <v>0</v>
      </c>
      <c r="I36" s="434">
        <f t="shared" si="4"/>
        <v>0</v>
      </c>
    </row>
    <row r="37" spans="2:21" ht="15" thickBot="1"/>
    <row r="38" spans="2:21">
      <c r="B38" s="768"/>
      <c r="C38" s="775" t="s">
        <v>407</v>
      </c>
      <c r="D38" s="775"/>
      <c r="E38" s="680"/>
      <c r="F38" s="680"/>
      <c r="G38" s="680"/>
      <c r="H38" s="776"/>
      <c r="I38" s="777" t="s">
        <v>207</v>
      </c>
      <c r="J38" s="778"/>
      <c r="K38" s="669"/>
      <c r="Q38" s="587"/>
    </row>
    <row r="39" spans="2:21" ht="30.75" customHeight="1">
      <c r="B39" s="460"/>
      <c r="C39" s="689" t="s">
        <v>379</v>
      </c>
      <c r="D39" s="849" t="s">
        <v>808</v>
      </c>
      <c r="E39" s="689" t="s">
        <v>381</v>
      </c>
      <c r="F39" s="689" t="s">
        <v>408</v>
      </c>
      <c r="G39" s="689" t="s">
        <v>380</v>
      </c>
      <c r="H39" s="419"/>
      <c r="I39" s="419"/>
      <c r="J39" s="779"/>
      <c r="K39" s="669"/>
      <c r="M39" s="82" t="s">
        <v>746</v>
      </c>
    </row>
    <row r="40" spans="2:21">
      <c r="B40" s="460"/>
      <c r="C40" s="417">
        <v>79</v>
      </c>
      <c r="D40" s="417">
        <v>93</v>
      </c>
      <c r="E40" s="417">
        <v>80</v>
      </c>
      <c r="F40" s="417">
        <v>85</v>
      </c>
      <c r="G40" s="417">
        <v>82</v>
      </c>
      <c r="H40" s="422"/>
      <c r="I40" s="422"/>
      <c r="J40" s="779"/>
      <c r="K40" s="669"/>
      <c r="M40" s="572" t="s">
        <v>700</v>
      </c>
      <c r="N40" s="572" t="s">
        <v>699</v>
      </c>
      <c r="O40" s="572" t="s">
        <v>698</v>
      </c>
      <c r="P40" s="94"/>
      <c r="Q40" s="94" t="s">
        <v>798</v>
      </c>
      <c r="R40" s="572" t="s">
        <v>799</v>
      </c>
      <c r="S40" s="572"/>
      <c r="T40" s="572"/>
    </row>
    <row r="41" spans="2:21">
      <c r="B41" s="462" t="s">
        <v>55</v>
      </c>
      <c r="C41" s="774"/>
      <c r="D41" s="774"/>
      <c r="E41" s="774"/>
      <c r="F41" s="774"/>
      <c r="G41" s="774"/>
      <c r="H41" s="422"/>
      <c r="I41" s="422"/>
      <c r="J41" s="779"/>
      <c r="K41" s="669"/>
      <c r="M41" s="573"/>
      <c r="N41" s="573"/>
      <c r="O41" s="573"/>
      <c r="P41" s="573"/>
      <c r="Q41" s="573"/>
      <c r="R41" s="573"/>
      <c r="S41" s="573"/>
      <c r="T41" s="573"/>
    </row>
    <row r="42" spans="2:21">
      <c r="B42" s="460" t="s">
        <v>252</v>
      </c>
      <c r="C42" s="90"/>
      <c r="D42" s="90"/>
      <c r="E42" s="90"/>
      <c r="F42" s="90"/>
      <c r="G42" s="90"/>
      <c r="H42" s="419"/>
      <c r="I42" s="419"/>
      <c r="J42" s="779"/>
      <c r="K42" s="669"/>
      <c r="L42" s="434"/>
      <c r="M42" s="573" t="e">
        <f>C42-Energy!AD7-Energy!AC24/Energy!AB24</f>
        <v>#DIV/0!</v>
      </c>
      <c r="N42" s="573">
        <f>(C42-D42)-Energy!AD7</f>
        <v>0</v>
      </c>
      <c r="O42" s="573" t="e">
        <f>D42-Energy!AC24/Energy!AB24</f>
        <v>#DIV/0!</v>
      </c>
      <c r="P42" s="573"/>
      <c r="Q42" s="94">
        <f t="shared" ref="Q42:Q45" si="5">I7+G42+F42+E42+C42</f>
        <v>0</v>
      </c>
      <c r="R42" s="573"/>
      <c r="S42" s="573"/>
      <c r="T42" s="573"/>
    </row>
    <row r="43" spans="2:21">
      <c r="B43" s="460" t="s">
        <v>253</v>
      </c>
      <c r="C43" s="90"/>
      <c r="D43" s="90"/>
      <c r="E43" s="90"/>
      <c r="F43" s="984"/>
      <c r="G43" s="90"/>
      <c r="H43" s="419"/>
      <c r="I43" s="419"/>
      <c r="J43" s="779"/>
      <c r="K43" s="669"/>
      <c r="L43" s="434"/>
      <c r="M43" s="573" t="e">
        <f>C43-Energy!AD8-Energy!AC25/Energy!AB25</f>
        <v>#DIV/0!</v>
      </c>
      <c r="N43" s="573">
        <f>(C43-D43)-Energy!AD8</f>
        <v>0</v>
      </c>
      <c r="O43" s="573" t="e">
        <f>D43-Energy!AC25/Energy!AB25</f>
        <v>#DIV/0!</v>
      </c>
      <c r="P43" s="573"/>
      <c r="Q43" s="94">
        <f t="shared" si="5"/>
        <v>0</v>
      </c>
      <c r="R43" s="573"/>
      <c r="S43" s="573"/>
      <c r="T43" s="573"/>
    </row>
    <row r="44" spans="2:21">
      <c r="B44" s="460" t="s">
        <v>254</v>
      </c>
      <c r="C44" s="90"/>
      <c r="D44" s="90"/>
      <c r="E44" s="90"/>
      <c r="F44" s="90"/>
      <c r="G44" s="90"/>
      <c r="H44" s="419"/>
      <c r="I44" s="419"/>
      <c r="J44" s="779"/>
      <c r="K44" s="669"/>
      <c r="L44" s="434"/>
      <c r="M44" s="573" t="e">
        <f>C44-Energy!AD9-Energy!AC26/Energy!AB26</f>
        <v>#DIV/0!</v>
      </c>
      <c r="N44" s="573">
        <f>(C44-D44)-Energy!AD9</f>
        <v>0</v>
      </c>
      <c r="O44" s="573" t="e">
        <f>D44-Energy!AC26/Energy!AB26</f>
        <v>#DIV/0!</v>
      </c>
      <c r="P44" s="573"/>
      <c r="Q44" s="94">
        <f t="shared" si="5"/>
        <v>0</v>
      </c>
      <c r="R44" s="573"/>
      <c r="S44" s="573"/>
      <c r="T44" s="573"/>
    </row>
    <row r="45" spans="2:21">
      <c r="B45" s="460" t="s">
        <v>280</v>
      </c>
      <c r="C45" s="90"/>
      <c r="D45" s="90"/>
      <c r="E45" s="90"/>
      <c r="F45" s="90"/>
      <c r="G45" s="90"/>
      <c r="H45" s="419"/>
      <c r="I45" s="419"/>
      <c r="J45" s="779"/>
      <c r="K45" s="669"/>
      <c r="L45" s="434"/>
      <c r="M45" s="573" t="e">
        <f>C45-Energy!AD10-Energy!AC27/Energy!AB27</f>
        <v>#DIV/0!</v>
      </c>
      <c r="N45" s="573">
        <f>(C45-D45)-Energy!AD10</f>
        <v>0</v>
      </c>
      <c r="O45" s="573" t="e">
        <f>D45-Energy!AC27/Energy!AB27</f>
        <v>#DIV/0!</v>
      </c>
      <c r="P45" s="573"/>
      <c r="Q45" s="94">
        <f t="shared" si="5"/>
        <v>0</v>
      </c>
      <c r="R45" s="573"/>
      <c r="S45" s="573"/>
      <c r="T45" s="573"/>
    </row>
    <row r="46" spans="2:21">
      <c r="B46" s="460" t="s">
        <v>53</v>
      </c>
      <c r="C46" s="90"/>
      <c r="D46" s="90"/>
      <c r="E46" s="90"/>
      <c r="F46" s="984"/>
      <c r="G46" s="90"/>
      <c r="H46" s="419"/>
      <c r="I46" s="419"/>
      <c r="J46" s="779"/>
      <c r="K46" s="669"/>
      <c r="L46" s="434"/>
      <c r="M46" s="573" t="e">
        <f>C46-Energy!AD11-Energy!AC28/Energy!AB28</f>
        <v>#DIV/0!</v>
      </c>
      <c r="N46" s="573">
        <f>(C46-D46)-Energy!AD11</f>
        <v>0</v>
      </c>
      <c r="O46" s="573" t="e">
        <f>D46-Energy!AC28/Energy!AB28</f>
        <v>#DIV/0!</v>
      </c>
      <c r="P46" s="573"/>
      <c r="Q46" s="94">
        <f>I11+G46+F46+E46+C46</f>
        <v>0</v>
      </c>
      <c r="R46" s="471"/>
      <c r="S46" s="573"/>
      <c r="T46" s="573"/>
    </row>
    <row r="47" spans="2:21">
      <c r="B47" s="460" t="s">
        <v>255</v>
      </c>
      <c r="C47" s="90"/>
      <c r="D47" s="90"/>
      <c r="E47" s="90"/>
      <c r="F47" s="90"/>
      <c r="G47" s="90"/>
      <c r="H47" s="419"/>
      <c r="I47" s="419"/>
      <c r="J47" s="779"/>
      <c r="K47" s="669"/>
      <c r="L47" s="434"/>
      <c r="M47" s="573" t="e">
        <f>C47-Energy!AD12-Energy!AC29/Energy!AB29</f>
        <v>#DIV/0!</v>
      </c>
      <c r="N47" s="573">
        <f>(C47-D47)-Energy!AD12</f>
        <v>0</v>
      </c>
      <c r="O47" s="573" t="e">
        <f>D47-Energy!AC29/Energy!AB29</f>
        <v>#DIV/0!</v>
      </c>
      <c r="P47" s="573"/>
      <c r="Q47" s="94">
        <f>I12+G47+F47+E47+C47</f>
        <v>0</v>
      </c>
      <c r="R47" s="471"/>
      <c r="S47" s="573"/>
      <c r="T47" s="573"/>
    </row>
    <row r="48" spans="2:21">
      <c r="B48" s="460" t="s">
        <v>57</v>
      </c>
      <c r="C48" s="90"/>
      <c r="D48" s="90"/>
      <c r="E48" s="90"/>
      <c r="F48" s="90"/>
      <c r="G48" s="90"/>
      <c r="H48" s="419"/>
      <c r="I48" s="419"/>
      <c r="J48" s="779"/>
      <c r="K48" s="669"/>
      <c r="L48" s="434"/>
      <c r="M48" s="573">
        <f>C48-(-Energy!AD13)</f>
        <v>0</v>
      </c>
      <c r="N48" s="573">
        <f>(C48-D48)-(-Energy!AD13)</f>
        <v>0</v>
      </c>
      <c r="O48" s="573"/>
      <c r="P48" s="573"/>
      <c r="Q48" s="94">
        <f>I13+G48+F48+E48+C48</f>
        <v>0</v>
      </c>
      <c r="R48" s="471"/>
      <c r="S48" s="573"/>
      <c r="T48" s="573"/>
      <c r="U48" s="68" t="s">
        <v>701</v>
      </c>
    </row>
    <row r="49" spans="1:29">
      <c r="B49" s="460" t="s">
        <v>382</v>
      </c>
      <c r="C49" s="90"/>
      <c r="D49" s="90"/>
      <c r="E49" s="90"/>
      <c r="F49" s="90"/>
      <c r="G49" s="90"/>
      <c r="H49" s="419"/>
      <c r="I49" s="419"/>
      <c r="J49" s="779"/>
      <c r="K49" s="669"/>
      <c r="L49" s="434"/>
      <c r="M49" s="573" t="e">
        <f>C49+Energy!AD14+Energy!AC34</f>
        <v>#VALUE!</v>
      </c>
      <c r="N49" s="573" t="e">
        <f>(C49-D49)-(-Energy!AD14)</f>
        <v>#VALUE!</v>
      </c>
      <c r="O49" s="573">
        <f>D49-(-Energy!AC34)</f>
        <v>0</v>
      </c>
      <c r="P49" s="573"/>
      <c r="Q49" s="94">
        <f>I14+G49+F49+E49+C49</f>
        <v>0</v>
      </c>
      <c r="R49" s="471"/>
      <c r="S49" s="573"/>
      <c r="T49" s="573"/>
    </row>
    <row r="50" spans="1:29">
      <c r="B50" s="460" t="s">
        <v>54</v>
      </c>
      <c r="C50" s="90"/>
      <c r="D50" s="90"/>
      <c r="E50" s="90"/>
      <c r="F50" s="90"/>
      <c r="G50" s="90"/>
      <c r="H50" s="419"/>
      <c r="I50" s="419"/>
      <c r="J50" s="779"/>
      <c r="K50" s="669"/>
      <c r="L50" s="434"/>
      <c r="M50" s="573">
        <f>C50-Energy!AD15</f>
        <v>0</v>
      </c>
      <c r="N50" s="573">
        <f>(C50-D50)-Energy!AD15</f>
        <v>0</v>
      </c>
      <c r="O50" s="573"/>
      <c r="P50" s="573"/>
      <c r="Q50" s="94">
        <f>I15+G50+F50+E50+C50</f>
        <v>0</v>
      </c>
      <c r="R50" s="471"/>
      <c r="S50" s="573"/>
      <c r="T50" s="573"/>
    </row>
    <row r="51" spans="1:29">
      <c r="B51" s="460" t="s">
        <v>397</v>
      </c>
      <c r="C51" s="90"/>
      <c r="D51" s="90"/>
      <c r="E51" s="90"/>
      <c r="F51" s="90"/>
      <c r="G51" s="90"/>
      <c r="H51" s="419"/>
      <c r="I51" s="419"/>
      <c r="J51" s="779"/>
      <c r="K51" s="669"/>
      <c r="L51" s="434"/>
      <c r="M51" s="573"/>
      <c r="N51" s="573"/>
      <c r="O51" s="573"/>
      <c r="P51" s="573"/>
      <c r="Q51" s="94">
        <f>I16+G51+F51+E51+C51</f>
        <v>0</v>
      </c>
      <c r="R51" s="471"/>
      <c r="S51" s="573"/>
      <c r="T51" s="573"/>
    </row>
    <row r="52" spans="1:29" ht="15" thickBot="1">
      <c r="B52" s="466"/>
      <c r="C52" s="436"/>
      <c r="D52" s="436"/>
      <c r="E52" s="436"/>
      <c r="F52" s="436"/>
      <c r="G52" s="436"/>
      <c r="H52" s="436"/>
      <c r="I52" s="780"/>
      <c r="J52" s="781"/>
      <c r="K52" s="669"/>
    </row>
    <row r="53" spans="1:29">
      <c r="B53" s="68" t="s">
        <v>826</v>
      </c>
      <c r="C53" s="434">
        <f>SUM(C42:C51)-C41</f>
        <v>0</v>
      </c>
      <c r="D53" s="434">
        <f t="shared" ref="D53:G53" si="6">SUM(D42:D51)-D41</f>
        <v>0</v>
      </c>
      <c r="E53" s="434">
        <f t="shared" si="6"/>
        <v>0</v>
      </c>
      <c r="F53" s="434">
        <f>SUM(F42:F51)-F41</f>
        <v>0</v>
      </c>
      <c r="G53" s="434">
        <f t="shared" si="6"/>
        <v>0</v>
      </c>
      <c r="K53" s="898"/>
    </row>
    <row r="54" spans="1:29" s="679" customFormat="1" ht="15" thickBot="1"/>
    <row r="55" spans="1:29">
      <c r="A55" s="82"/>
      <c r="B55" s="768"/>
      <c r="C55" s="395"/>
      <c r="D55" s="395"/>
      <c r="E55" s="395"/>
      <c r="F55" s="395"/>
      <c r="G55" s="395"/>
      <c r="H55" s="396"/>
      <c r="M55" s="82"/>
      <c r="N55" s="82"/>
      <c r="O55" s="82"/>
      <c r="P55" s="82"/>
      <c r="Q55" s="82"/>
      <c r="R55" s="82"/>
      <c r="S55" s="82"/>
      <c r="T55" s="82"/>
      <c r="U55" s="82"/>
      <c r="V55" s="82"/>
      <c r="W55" s="82"/>
      <c r="X55" s="82"/>
      <c r="Y55" s="82"/>
      <c r="Z55" s="82"/>
      <c r="AA55" s="82"/>
      <c r="AB55" s="82"/>
      <c r="AC55" s="82"/>
    </row>
    <row r="56" spans="1:29">
      <c r="A56" s="82"/>
      <c r="B56" s="769" t="s">
        <v>571</v>
      </c>
      <c r="C56" s="118"/>
      <c r="D56" s="88"/>
      <c r="E56" s="88"/>
      <c r="F56" s="118"/>
      <c r="G56" s="88"/>
      <c r="H56" s="400"/>
      <c r="M56" s="82"/>
      <c r="N56" s="82"/>
      <c r="O56" s="82"/>
      <c r="P56" s="82"/>
      <c r="Q56" s="82"/>
      <c r="R56" s="82"/>
      <c r="S56" s="82"/>
      <c r="T56" s="82"/>
      <c r="U56" s="82"/>
      <c r="V56" s="82"/>
      <c r="W56" s="82"/>
      <c r="X56" s="82"/>
      <c r="Y56" s="82"/>
      <c r="Z56" s="82"/>
      <c r="AA56" s="82"/>
      <c r="AB56" s="82"/>
      <c r="AC56" s="82"/>
    </row>
    <row r="57" spans="1:29">
      <c r="A57" s="82"/>
      <c r="B57" s="770" t="s">
        <v>572</v>
      </c>
      <c r="C57" s="118"/>
      <c r="D57" s="88"/>
      <c r="E57" s="94" t="e">
        <f>1-(E44/E9)</f>
        <v>#DIV/0!</v>
      </c>
      <c r="F57" s="118"/>
      <c r="G57" s="88"/>
      <c r="H57" s="400"/>
      <c r="I57" s="68" t="s">
        <v>782</v>
      </c>
    </row>
    <row r="58" spans="1:29">
      <c r="A58" s="82"/>
      <c r="B58" s="770" t="s">
        <v>573</v>
      </c>
      <c r="C58" s="118"/>
      <c r="D58" s="88"/>
      <c r="E58" s="94" t="e">
        <f>1-(E42/(I7+E42+F42))</f>
        <v>#DIV/0!</v>
      </c>
      <c r="F58" s="118"/>
      <c r="G58" s="88"/>
      <c r="H58" s="400"/>
      <c r="I58" s="68" t="s">
        <v>783</v>
      </c>
    </row>
    <row r="59" spans="1:29">
      <c r="A59" s="82"/>
      <c r="B59" s="770" t="s">
        <v>574</v>
      </c>
      <c r="C59" s="118"/>
      <c r="D59" s="88"/>
      <c r="E59" s="94">
        <v>0</v>
      </c>
      <c r="F59" s="118"/>
      <c r="G59" s="88"/>
      <c r="H59" s="400"/>
      <c r="I59" s="68" t="s">
        <v>784</v>
      </c>
    </row>
    <row r="60" spans="1:29" ht="15" thickBot="1">
      <c r="A60" s="82"/>
      <c r="B60" s="771"/>
      <c r="C60" s="772"/>
      <c r="D60" s="136"/>
      <c r="E60" s="136"/>
      <c r="F60" s="772"/>
      <c r="G60" s="136"/>
      <c r="H60" s="404"/>
    </row>
    <row r="61" spans="1:29" s="679" customFormat="1" ht="15" thickBot="1"/>
    <row r="62" spans="1:29">
      <c r="B62" s="768"/>
      <c r="C62" s="395"/>
      <c r="D62" s="395"/>
      <c r="E62" s="395"/>
      <c r="F62" s="395"/>
      <c r="G62" s="395"/>
      <c r="H62" s="395"/>
      <c r="I62" s="395"/>
      <c r="J62" s="396"/>
      <c r="K62" s="669"/>
    </row>
    <row r="63" spans="1:29">
      <c r="B63" s="773" t="s">
        <v>88</v>
      </c>
      <c r="C63" s="417"/>
      <c r="D63" s="417"/>
      <c r="E63" s="417"/>
      <c r="F63" s="417"/>
      <c r="G63" s="417"/>
      <c r="H63" s="417"/>
      <c r="I63" s="417"/>
      <c r="J63" s="74"/>
      <c r="P63" s="82"/>
      <c r="Q63" s="82"/>
      <c r="R63" s="82"/>
      <c r="S63" s="82"/>
      <c r="T63" s="82"/>
      <c r="U63" s="82"/>
      <c r="V63" s="82"/>
    </row>
    <row r="64" spans="1:29">
      <c r="B64" s="397"/>
      <c r="C64" s="87" t="s">
        <v>206</v>
      </c>
      <c r="D64" s="87" t="s">
        <v>62</v>
      </c>
      <c r="E64" s="87" t="s">
        <v>205</v>
      </c>
      <c r="F64" s="87" t="s">
        <v>204</v>
      </c>
      <c r="G64" s="87" t="s">
        <v>239</v>
      </c>
      <c r="H64" s="87" t="s">
        <v>47</v>
      </c>
      <c r="I64" s="87" t="s">
        <v>48</v>
      </c>
      <c r="J64" s="74"/>
      <c r="P64" s="82"/>
      <c r="Q64" s="82"/>
      <c r="R64" s="82"/>
    </row>
    <row r="65" spans="2:18">
      <c r="B65" s="83" t="s">
        <v>63</v>
      </c>
      <c r="C65" s="90"/>
      <c r="D65" s="90"/>
      <c r="E65" s="90"/>
      <c r="F65" s="90"/>
      <c r="G65" s="90"/>
      <c r="H65" s="90"/>
      <c r="I65" s="94"/>
      <c r="J65" s="74"/>
      <c r="P65" s="82"/>
      <c r="Q65" s="82"/>
      <c r="R65" s="82"/>
    </row>
    <row r="66" spans="2:18">
      <c r="B66" s="83" t="s">
        <v>64</v>
      </c>
      <c r="C66" s="90"/>
      <c r="D66" s="90"/>
      <c r="E66" s="90"/>
      <c r="F66" s="90"/>
      <c r="G66" s="90"/>
      <c r="H66" s="90"/>
      <c r="I66" s="94"/>
      <c r="J66" s="74"/>
      <c r="P66" s="82"/>
      <c r="Q66" s="82"/>
      <c r="R66" s="82"/>
    </row>
    <row r="67" spans="2:18">
      <c r="B67" s="83" t="s">
        <v>404</v>
      </c>
      <c r="C67" s="90"/>
      <c r="D67" s="90"/>
      <c r="E67" s="90"/>
      <c r="F67" s="90"/>
      <c r="G67" s="90"/>
      <c r="H67" s="90"/>
      <c r="I67" s="94"/>
      <c r="J67" s="74"/>
      <c r="P67" s="82"/>
      <c r="Q67" s="82"/>
      <c r="R67" s="82"/>
    </row>
    <row r="68" spans="2:18">
      <c r="B68" s="71" t="s">
        <v>403</v>
      </c>
      <c r="C68" s="90"/>
      <c r="D68" s="90"/>
      <c r="E68" s="90"/>
      <c r="F68" s="90"/>
      <c r="G68" s="90"/>
      <c r="H68" s="90"/>
      <c r="I68" s="94"/>
      <c r="J68" s="74"/>
      <c r="P68" s="82"/>
      <c r="Q68" s="82"/>
      <c r="R68" s="82"/>
    </row>
    <row r="69" spans="2:18">
      <c r="B69" s="71"/>
      <c r="C69" s="73"/>
      <c r="D69" s="73"/>
      <c r="E69" s="73"/>
      <c r="F69" s="73"/>
      <c r="G69" s="73"/>
      <c r="H69" s="73"/>
      <c r="I69" s="73"/>
      <c r="J69" s="74"/>
      <c r="P69" s="82"/>
      <c r="Q69" s="82"/>
      <c r="R69" s="82"/>
    </row>
    <row r="70" spans="2:18">
      <c r="B70" s="84"/>
      <c r="C70" s="85"/>
      <c r="D70" s="85"/>
      <c r="E70" s="85"/>
      <c r="F70" s="85"/>
      <c r="G70" s="85"/>
      <c r="H70" s="85"/>
      <c r="I70" s="85"/>
      <c r="J70" s="74"/>
      <c r="P70" s="82"/>
      <c r="Q70" s="82"/>
      <c r="R70" s="82"/>
    </row>
    <row r="71" spans="2:18" ht="15" thickBot="1">
      <c r="B71" s="17"/>
      <c r="C71" s="18"/>
      <c r="D71" s="18"/>
      <c r="E71" s="18"/>
      <c r="F71" s="18"/>
      <c r="G71" s="18"/>
      <c r="H71" s="18"/>
      <c r="I71" s="18"/>
      <c r="J71" s="77"/>
      <c r="P71" s="82"/>
      <c r="Q71" s="82"/>
      <c r="R71" s="82"/>
    </row>
    <row r="72" spans="2:18" ht="15" thickBot="1">
      <c r="P72" s="82"/>
      <c r="Q72" s="82"/>
      <c r="R72" s="82"/>
    </row>
    <row r="73" spans="2:18">
      <c r="B73" s="829" t="s">
        <v>829</v>
      </c>
      <c r="C73" s="458"/>
      <c r="D73" s="396"/>
    </row>
    <row r="74" spans="2:18">
      <c r="B74" s="460"/>
      <c r="C74" s="417"/>
      <c r="D74" s="400"/>
    </row>
    <row r="75" spans="2:18">
      <c r="B75" s="462" t="s">
        <v>55</v>
      </c>
      <c r="C75" s="774"/>
      <c r="D75" s="400"/>
    </row>
    <row r="76" spans="2:18">
      <c r="B76" s="460" t="s">
        <v>252</v>
      </c>
      <c r="C76" s="844"/>
      <c r="D76" s="400"/>
    </row>
    <row r="77" spans="2:18">
      <c r="B77" s="460" t="s">
        <v>253</v>
      </c>
      <c r="C77" s="844"/>
      <c r="D77" s="400"/>
    </row>
    <row r="78" spans="2:18">
      <c r="B78" s="460" t="s">
        <v>254</v>
      </c>
      <c r="C78" s="844"/>
      <c r="D78" s="400"/>
    </row>
    <row r="79" spans="2:18">
      <c r="B79" s="460" t="s">
        <v>280</v>
      </c>
      <c r="C79" s="844"/>
      <c r="D79" s="400"/>
    </row>
    <row r="80" spans="2:18">
      <c r="B80" s="460" t="s">
        <v>53</v>
      </c>
      <c r="C80" s="844"/>
      <c r="D80" s="400"/>
    </row>
    <row r="81" spans="2:4">
      <c r="B81" s="460" t="s">
        <v>255</v>
      </c>
      <c r="C81" s="844"/>
      <c r="D81" s="400"/>
    </row>
    <row r="82" spans="2:4">
      <c r="B82" s="460" t="s">
        <v>57</v>
      </c>
      <c r="C82" s="844"/>
      <c r="D82" s="400"/>
    </row>
    <row r="83" spans="2:4">
      <c r="B83" s="460" t="s">
        <v>382</v>
      </c>
      <c r="C83" s="844"/>
      <c r="D83" s="400"/>
    </row>
    <row r="84" spans="2:4">
      <c r="B84" s="460" t="s">
        <v>54</v>
      </c>
      <c r="C84" s="844"/>
      <c r="D84" s="400"/>
    </row>
    <row r="85" spans="2:4">
      <c r="B85" s="460" t="s">
        <v>397</v>
      </c>
      <c r="C85" s="844"/>
      <c r="D85" s="400"/>
    </row>
    <row r="86" spans="2:4" ht="15" thickBot="1">
      <c r="B86" s="508"/>
      <c r="C86" s="136"/>
      <c r="D86" s="404"/>
    </row>
    <row r="87" spans="2:4">
      <c r="B87" s="68" t="s">
        <v>826</v>
      </c>
      <c r="C87" s="434">
        <f>SUM(C76:C85)-C75</f>
        <v>0</v>
      </c>
    </row>
  </sheetData>
  <phoneticPr fontId="15" type="noConversion"/>
  <conditionalFormatting sqref="M6:R16 M41:P51 R41:T51">
    <cfRule type="cellIs" dxfId="22" priority="16" operator="notEqual">
      <formula>0</formula>
    </cfRule>
  </conditionalFormatting>
  <conditionalFormatting sqref="Q10">
    <cfRule type="cellIs" dxfId="21" priority="15" operator="notEqual">
      <formula>0</formula>
    </cfRule>
  </conditionalFormatting>
  <conditionalFormatting sqref="P6:P16">
    <cfRule type="cellIs" dxfId="20" priority="14" operator="notEqual">
      <formula>0</formula>
    </cfRule>
  </conditionalFormatting>
  <conditionalFormatting sqref="C18:I18">
    <cfRule type="cellIs" dxfId="19" priority="8" operator="notEqual">
      <formula>0</formula>
    </cfRule>
  </conditionalFormatting>
  <conditionalFormatting sqref="K6:K16">
    <cfRule type="cellIs" dxfId="13" priority="3" operator="equal">
      <formula>0</formula>
    </cfRule>
    <cfRule type="cellIs" dxfId="14" priority="13" operator="notEqual">
      <formula>0</formula>
    </cfRule>
  </conditionalFormatting>
  <conditionalFormatting sqref="C36:I36">
    <cfRule type="cellIs" dxfId="18" priority="10" operator="notEqual">
      <formula>0</formula>
    </cfRule>
  </conditionalFormatting>
  <conditionalFormatting sqref="K24:K34">
    <cfRule type="cellIs" dxfId="16" priority="4" operator="equal">
      <formula>0</formula>
    </cfRule>
    <cfRule type="cellIs" dxfId="17" priority="9" operator="notEqual">
      <formula>0</formula>
    </cfRule>
  </conditionalFormatting>
  <conditionalFormatting sqref="R45">
    <cfRule type="cellIs" dxfId="15" priority="6" operator="notEqual">
      <formula>0</formula>
    </cfRule>
  </conditionalFormatting>
  <conditionalFormatting sqref="C87">
    <cfRule type="cellIs" dxfId="3" priority="1" operator="equal">
      <formula>0</formula>
    </cfRule>
    <cfRule type="cellIs" dxfId="2" priority="2" operator="notEqual">
      <formula>0</formula>
    </cfRule>
  </conditionalFormatting>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4" tint="-0.249977111117893"/>
  </sheetPr>
  <dimension ref="A1:BO56"/>
  <sheetViews>
    <sheetView workbookViewId="0">
      <selection activeCell="H9" sqref="H9"/>
    </sheetView>
  </sheetViews>
  <sheetFormatPr baseColWidth="10" defaultColWidth="8.83203125" defaultRowHeight="14" x14ac:dyDescent="0"/>
  <cols>
    <col min="1" max="1" width="8.83203125" style="46"/>
    <col min="2" max="2" width="17.33203125" style="46" customWidth="1"/>
    <col min="3" max="3" width="19.5" style="46" customWidth="1"/>
    <col min="4" max="12" width="8.83203125" style="46"/>
    <col min="13" max="16" width="0" style="46" hidden="1" customWidth="1"/>
    <col min="17" max="16384" width="8.83203125" style="46"/>
  </cols>
  <sheetData>
    <row r="1" spans="1:10" ht="15" thickBot="1">
      <c r="A1" s="743"/>
    </row>
    <row r="2" spans="1:10">
      <c r="B2" s="13" t="s">
        <v>809</v>
      </c>
      <c r="C2" s="14"/>
      <c r="D2" s="2"/>
      <c r="E2" s="2"/>
      <c r="F2" s="2"/>
      <c r="G2" s="2"/>
      <c r="H2" s="2"/>
      <c r="I2" s="2"/>
      <c r="J2" s="3"/>
    </row>
    <row r="3" spans="1:10">
      <c r="B3" s="15" t="s">
        <v>383</v>
      </c>
      <c r="C3" s="12"/>
      <c r="D3" s="5"/>
      <c r="E3" s="5"/>
      <c r="F3" s="5"/>
      <c r="G3" s="5"/>
      <c r="H3" s="5"/>
      <c r="I3" s="5"/>
      <c r="J3" s="6"/>
    </row>
    <row r="4" spans="1:10">
      <c r="B4" s="104"/>
      <c r="C4" s="65"/>
      <c r="D4" s="65"/>
      <c r="E4" s="65"/>
      <c r="F4" s="5"/>
      <c r="G4" s="5"/>
      <c r="H4" s="5"/>
      <c r="I4" s="5"/>
      <c r="J4" s="6"/>
    </row>
    <row r="5" spans="1:10">
      <c r="B5" s="104"/>
      <c r="C5" s="73"/>
      <c r="D5" s="87" t="s">
        <v>206</v>
      </c>
      <c r="E5" s="65"/>
      <c r="F5" s="5"/>
      <c r="G5" s="5"/>
      <c r="H5" s="5"/>
      <c r="I5" s="5"/>
      <c r="J5" s="6"/>
    </row>
    <row r="6" spans="1:10">
      <c r="B6" s="104"/>
      <c r="C6" s="850" t="s">
        <v>55</v>
      </c>
      <c r="D6" s="714">
        <f>'Final Demand'!C6</f>
        <v>0</v>
      </c>
      <c r="E6" s="65"/>
      <c r="F6" s="5"/>
      <c r="G6" s="5"/>
      <c r="H6" s="5"/>
      <c r="I6" s="5"/>
      <c r="J6" s="6"/>
    </row>
    <row r="7" spans="1:10">
      <c r="B7" s="104"/>
      <c r="C7" s="80" t="s">
        <v>252</v>
      </c>
      <c r="D7" s="714">
        <f>'Final Demand'!C7</f>
        <v>0</v>
      </c>
      <c r="E7" s="65"/>
      <c r="F7" s="5"/>
      <c r="G7" s="5"/>
      <c r="H7" s="5"/>
      <c r="I7" s="5"/>
      <c r="J7" s="6"/>
    </row>
    <row r="8" spans="1:10">
      <c r="B8" s="104"/>
      <c r="C8" s="80" t="s">
        <v>253</v>
      </c>
      <c r="D8" s="889">
        <f>'Final Demand'!C8</f>
        <v>0</v>
      </c>
      <c r="E8" s="65"/>
      <c r="F8" s="5"/>
      <c r="G8" s="5"/>
      <c r="H8" s="5"/>
      <c r="I8" s="5"/>
      <c r="J8" s="6"/>
    </row>
    <row r="9" spans="1:10">
      <c r="B9" s="104"/>
      <c r="C9" s="80" t="s">
        <v>254</v>
      </c>
      <c r="D9" s="714">
        <f>'Final Demand'!C9</f>
        <v>0</v>
      </c>
      <c r="E9" s="65"/>
      <c r="F9" s="5"/>
      <c r="G9" s="5"/>
      <c r="H9" s="5"/>
      <c r="I9" s="5"/>
      <c r="J9" s="6"/>
    </row>
    <row r="10" spans="1:10">
      <c r="B10" s="104"/>
      <c r="C10" s="80" t="s">
        <v>280</v>
      </c>
      <c r="D10" s="714">
        <f>'Final Demand'!C10</f>
        <v>0</v>
      </c>
      <c r="E10" s="65"/>
      <c r="F10" s="5"/>
      <c r="G10" s="5"/>
      <c r="H10" s="5"/>
      <c r="I10" s="5"/>
      <c r="J10" s="6"/>
    </row>
    <row r="11" spans="1:10">
      <c r="B11" s="104"/>
      <c r="C11" s="80" t="s">
        <v>53</v>
      </c>
      <c r="D11" s="889">
        <f>'Final Demand'!C11</f>
        <v>0</v>
      </c>
      <c r="E11" s="65"/>
      <c r="F11" s="5"/>
      <c r="G11" s="5"/>
      <c r="H11" s="5"/>
      <c r="I11" s="5"/>
      <c r="J11" s="6"/>
    </row>
    <row r="12" spans="1:10">
      <c r="B12" s="104"/>
      <c r="C12" s="80" t="s">
        <v>255</v>
      </c>
      <c r="D12" s="714">
        <f>'Final Demand'!C12</f>
        <v>0</v>
      </c>
      <c r="E12" s="65"/>
      <c r="F12" s="5"/>
      <c r="G12" s="5"/>
      <c r="H12" s="5"/>
      <c r="I12" s="5"/>
      <c r="J12" s="6"/>
    </row>
    <row r="13" spans="1:10">
      <c r="B13" s="104"/>
      <c r="C13" s="80" t="s">
        <v>57</v>
      </c>
      <c r="D13" s="714">
        <f>'Final Demand'!C13</f>
        <v>0</v>
      </c>
      <c r="E13" s="65"/>
      <c r="F13" s="5"/>
      <c r="G13" s="5"/>
      <c r="H13" s="5"/>
      <c r="I13" s="5"/>
      <c r="J13" s="6"/>
    </row>
    <row r="14" spans="1:10">
      <c r="B14" s="104"/>
      <c r="C14" s="80" t="s">
        <v>382</v>
      </c>
      <c r="D14" s="714">
        <f>'Final Demand'!C14</f>
        <v>0</v>
      </c>
      <c r="E14" s="65"/>
      <c r="F14" s="5"/>
      <c r="G14" s="5"/>
      <c r="H14" s="5"/>
      <c r="I14" s="5"/>
      <c r="J14" s="6"/>
    </row>
    <row r="15" spans="1:10">
      <c r="B15" s="104"/>
      <c r="C15" s="80" t="s">
        <v>54</v>
      </c>
      <c r="D15" s="714">
        <f>'Final Demand'!C15</f>
        <v>0</v>
      </c>
      <c r="E15" s="65"/>
      <c r="F15" s="5"/>
      <c r="G15" s="5"/>
      <c r="H15" s="5"/>
      <c r="I15" s="5"/>
      <c r="J15" s="6"/>
    </row>
    <row r="16" spans="1:10">
      <c r="B16" s="104"/>
      <c r="C16" s="80" t="s">
        <v>397</v>
      </c>
      <c r="D16" s="714">
        <f>'Final Demand'!C16</f>
        <v>0</v>
      </c>
      <c r="E16" s="65"/>
      <c r="F16" s="5"/>
      <c r="G16" s="5"/>
      <c r="H16" s="5"/>
      <c r="I16" s="5"/>
      <c r="J16" s="6"/>
    </row>
    <row r="17" spans="2:13" ht="15" thickBot="1">
      <c r="B17" s="17"/>
      <c r="C17" s="18"/>
      <c r="D17" s="18"/>
      <c r="E17" s="18"/>
      <c r="F17" s="18"/>
      <c r="G17" s="18"/>
      <c r="H17" s="18"/>
      <c r="I17" s="18"/>
      <c r="J17" s="9"/>
    </row>
    <row r="18" spans="2:13" ht="15" thickBot="1"/>
    <row r="19" spans="2:13">
      <c r="B19" s="394" t="s">
        <v>724</v>
      </c>
      <c r="C19" s="395"/>
      <c r="D19" s="395"/>
      <c r="E19" s="395"/>
      <c r="F19" s="395"/>
      <c r="G19" s="395"/>
      <c r="H19" s="395"/>
      <c r="I19" s="395"/>
      <c r="J19" s="396"/>
      <c r="K19" s="60"/>
      <c r="L19" s="102"/>
      <c r="M19" s="138"/>
    </row>
    <row r="20" spans="2:13">
      <c r="B20" s="397"/>
      <c r="C20" s="418"/>
      <c r="D20" s="418" t="s">
        <v>55</v>
      </c>
      <c r="E20" s="423" t="s">
        <v>276</v>
      </c>
      <c r="F20" s="417" t="s">
        <v>47</v>
      </c>
      <c r="G20" s="418"/>
      <c r="H20" s="389"/>
      <c r="I20" s="389"/>
      <c r="J20" s="398"/>
      <c r="K20" s="60"/>
      <c r="L20" s="60"/>
      <c r="M20" s="138"/>
    </row>
    <row r="21" spans="2:13">
      <c r="B21" s="397"/>
      <c r="C21" s="418"/>
      <c r="D21" s="611">
        <f>SUM(D22:D31)</f>
        <v>0</v>
      </c>
      <c r="E21" s="611"/>
      <c r="F21" s="611"/>
      <c r="G21" s="418"/>
      <c r="H21" s="389"/>
      <c r="I21" s="389"/>
      <c r="J21" s="398"/>
      <c r="K21" s="60"/>
      <c r="L21" s="102"/>
      <c r="M21" s="138"/>
    </row>
    <row r="22" spans="2:13">
      <c r="B22" s="397"/>
      <c r="C22" s="423" t="s">
        <v>252</v>
      </c>
      <c r="D22" s="611">
        <f>'Final Demand'!C7-'Final Demand'!C25</f>
        <v>0</v>
      </c>
      <c r="E22" s="612">
        <f>D22</f>
        <v>0</v>
      </c>
      <c r="F22" s="612"/>
      <c r="G22" s="418"/>
      <c r="H22" s="389"/>
      <c r="I22" s="389"/>
      <c r="J22" s="398"/>
      <c r="K22" s="60"/>
      <c r="L22" s="60"/>
      <c r="M22" s="138"/>
    </row>
    <row r="23" spans="2:13">
      <c r="B23" s="397"/>
      <c r="C23" s="423" t="s">
        <v>253</v>
      </c>
      <c r="D23" s="611">
        <f>'Final Demand'!C8-'Final Demand'!C26</f>
        <v>0</v>
      </c>
      <c r="E23" s="612">
        <f t="shared" ref="E23:E31" si="0">D23</f>
        <v>0</v>
      </c>
      <c r="F23" s="612"/>
      <c r="G23" s="418"/>
      <c r="H23" s="389"/>
      <c r="I23" s="389"/>
      <c r="J23" s="398"/>
      <c r="K23" s="60"/>
      <c r="L23" s="102"/>
      <c r="M23" s="138"/>
    </row>
    <row r="24" spans="2:13">
      <c r="B24" s="397"/>
      <c r="C24" s="423" t="s">
        <v>254</v>
      </c>
      <c r="D24" s="611">
        <f>'Final Demand'!C9-'Final Demand'!C27</f>
        <v>0</v>
      </c>
      <c r="E24" s="612">
        <f t="shared" si="0"/>
        <v>0</v>
      </c>
      <c r="F24" s="612"/>
      <c r="G24" s="418"/>
      <c r="H24" s="389"/>
      <c r="I24" s="389"/>
      <c r="J24" s="398"/>
      <c r="K24" s="60"/>
      <c r="L24" s="60"/>
      <c r="M24" s="141"/>
    </row>
    <row r="25" spans="2:13">
      <c r="B25" s="397"/>
      <c r="C25" s="423" t="s">
        <v>280</v>
      </c>
      <c r="D25" s="611">
        <f>'Final Demand'!C10-'Final Demand'!C28</f>
        <v>0</v>
      </c>
      <c r="E25" s="612">
        <f t="shared" si="0"/>
        <v>0</v>
      </c>
      <c r="F25" s="612"/>
      <c r="G25" s="418"/>
      <c r="H25" s="389"/>
      <c r="I25" s="389"/>
      <c r="J25" s="398"/>
      <c r="K25" s="60"/>
      <c r="L25" s="102"/>
      <c r="M25" s="60"/>
    </row>
    <row r="26" spans="2:13">
      <c r="B26" s="397"/>
      <c r="C26" s="423" t="s">
        <v>53</v>
      </c>
      <c r="D26" s="611">
        <f>'Final Demand'!C11-'Final Demand'!C29</f>
        <v>0</v>
      </c>
      <c r="E26" s="612">
        <f t="shared" si="0"/>
        <v>0</v>
      </c>
      <c r="F26" s="612"/>
      <c r="G26" s="418"/>
      <c r="H26" s="389"/>
      <c r="I26" s="389"/>
      <c r="J26" s="398"/>
      <c r="K26" s="60"/>
      <c r="L26" s="60"/>
      <c r="M26" s="138"/>
    </row>
    <row r="27" spans="2:13">
      <c r="B27" s="397"/>
      <c r="C27" s="423" t="s">
        <v>255</v>
      </c>
      <c r="D27" s="611">
        <f>'Final Demand'!C12-'Final Demand'!C30</f>
        <v>0</v>
      </c>
      <c r="E27" s="612">
        <f t="shared" si="0"/>
        <v>0</v>
      </c>
      <c r="F27" s="612"/>
      <c r="G27" s="418"/>
      <c r="H27" s="389"/>
      <c r="I27" s="389"/>
      <c r="J27" s="398"/>
      <c r="K27" s="60"/>
      <c r="L27" s="102"/>
      <c r="M27" s="138"/>
    </row>
    <row r="28" spans="2:13">
      <c r="B28" s="397"/>
      <c r="C28" s="109" t="s">
        <v>57</v>
      </c>
      <c r="D28" s="613">
        <f>'Final Demand'!C13-'Final Demand'!C31</f>
        <v>0</v>
      </c>
      <c r="E28" s="614"/>
      <c r="F28" s="614">
        <f>D28</f>
        <v>0</v>
      </c>
      <c r="G28" s="389"/>
      <c r="H28" s="389"/>
      <c r="I28" s="389"/>
      <c r="J28" s="398"/>
      <c r="K28" s="60"/>
      <c r="L28" s="60"/>
      <c r="M28" s="138"/>
    </row>
    <row r="29" spans="2:13">
      <c r="B29" s="397"/>
      <c r="C29" s="423" t="s">
        <v>382</v>
      </c>
      <c r="D29" s="611">
        <f>'Final Demand'!C14-'Final Demand'!C32</f>
        <v>0</v>
      </c>
      <c r="E29" s="612">
        <f t="shared" si="0"/>
        <v>0</v>
      </c>
      <c r="F29" s="612"/>
      <c r="G29" s="418"/>
      <c r="H29" s="389"/>
      <c r="I29" s="389"/>
      <c r="J29" s="398"/>
      <c r="K29" s="60"/>
      <c r="L29" s="102"/>
      <c r="M29" s="141" t="s">
        <v>395</v>
      </c>
    </row>
    <row r="30" spans="2:13">
      <c r="B30" s="397"/>
      <c r="C30" s="423" t="s">
        <v>54</v>
      </c>
      <c r="D30" s="589"/>
      <c r="E30" s="589"/>
      <c r="F30" s="589"/>
      <c r="G30" s="418"/>
      <c r="H30" s="389"/>
      <c r="I30" s="389"/>
      <c r="J30" s="398"/>
      <c r="K30" s="60"/>
      <c r="L30" s="60"/>
      <c r="M30" s="138"/>
    </row>
    <row r="31" spans="2:13">
      <c r="B31" s="397"/>
      <c r="C31" s="423" t="s">
        <v>397</v>
      </c>
      <c r="D31" s="611">
        <f>'Final Demand'!C16</f>
        <v>0</v>
      </c>
      <c r="E31" s="612">
        <f t="shared" si="0"/>
        <v>0</v>
      </c>
      <c r="F31" s="612"/>
      <c r="G31" s="418"/>
      <c r="H31" s="389"/>
      <c r="I31" s="389"/>
      <c r="J31" s="398"/>
      <c r="K31" s="60"/>
      <c r="L31" s="102"/>
      <c r="M31" s="141" t="s">
        <v>396</v>
      </c>
    </row>
    <row r="32" spans="2:13">
      <c r="B32" s="397"/>
      <c r="C32" s="417"/>
      <c r="D32" s="417"/>
      <c r="E32" s="417"/>
      <c r="F32" s="417"/>
      <c r="G32" s="418"/>
      <c r="H32" s="389"/>
      <c r="I32" s="389"/>
      <c r="J32" s="398"/>
      <c r="K32" s="60"/>
      <c r="L32" s="60"/>
      <c r="M32" s="138"/>
    </row>
    <row r="33" spans="1:67">
      <c r="B33" s="397"/>
      <c r="C33" s="418" t="s">
        <v>364</v>
      </c>
      <c r="D33" s="417"/>
      <c r="E33" s="417"/>
      <c r="F33" s="417"/>
      <c r="G33" s="418"/>
      <c r="H33" s="389"/>
      <c r="I33" s="389"/>
      <c r="J33" s="398"/>
      <c r="K33" s="60"/>
      <c r="L33" s="102"/>
      <c r="M33" s="138"/>
    </row>
    <row r="34" spans="1:67">
      <c r="B34" s="397"/>
      <c r="C34" s="417" t="s">
        <v>63</v>
      </c>
      <c r="D34" s="417"/>
      <c r="E34" s="430"/>
      <c r="F34" s="417"/>
      <c r="G34" s="418"/>
      <c r="H34" s="389"/>
      <c r="I34" s="389"/>
      <c r="J34" s="398"/>
      <c r="K34" s="60"/>
      <c r="L34" s="60"/>
      <c r="M34" s="138"/>
    </row>
    <row r="35" spans="1:67">
      <c r="B35" s="397"/>
      <c r="C35" s="417" t="s">
        <v>64</v>
      </c>
      <c r="D35" s="417"/>
      <c r="E35" s="430"/>
      <c r="F35" s="417"/>
      <c r="G35" s="418"/>
      <c r="H35" s="389"/>
      <c r="I35" s="389"/>
      <c r="J35" s="398"/>
      <c r="K35" s="60"/>
      <c r="L35" s="102"/>
      <c r="M35" s="138"/>
    </row>
    <row r="36" spans="1:67">
      <c r="B36" s="397"/>
      <c r="C36" s="417" t="s">
        <v>404</v>
      </c>
      <c r="D36" s="417"/>
      <c r="E36" s="430"/>
      <c r="F36" s="417"/>
      <c r="G36" s="418"/>
      <c r="H36" s="389"/>
      <c r="I36" s="389"/>
      <c r="J36" s="398"/>
      <c r="K36" s="60"/>
      <c r="L36" s="60"/>
      <c r="M36" s="138"/>
    </row>
    <row r="37" spans="1:67">
      <c r="B37" s="397"/>
      <c r="C37" s="417" t="s">
        <v>403</v>
      </c>
      <c r="D37" s="417"/>
      <c r="E37" s="430"/>
      <c r="F37" s="417"/>
      <c r="G37" s="417"/>
      <c r="H37" s="88"/>
      <c r="I37" s="88"/>
      <c r="J37" s="400"/>
      <c r="K37" s="60"/>
      <c r="L37" s="102"/>
      <c r="M37" s="138"/>
    </row>
    <row r="38" spans="1:67">
      <c r="B38" s="397"/>
      <c r="C38" s="417"/>
      <c r="D38" s="417"/>
      <c r="E38" s="417"/>
      <c r="F38" s="417"/>
      <c r="G38" s="417"/>
      <c r="H38" s="88"/>
      <c r="I38" s="88"/>
      <c r="J38" s="400"/>
      <c r="K38" s="60"/>
      <c r="L38" s="60"/>
      <c r="M38" s="138"/>
    </row>
    <row r="39" spans="1:67" s="60" customFormat="1">
      <c r="B39" s="397"/>
      <c r="C39" s="418" t="s">
        <v>596</v>
      </c>
      <c r="D39" s="423"/>
      <c r="E39" s="423"/>
      <c r="F39" s="423"/>
      <c r="G39" s="417"/>
      <c r="H39" s="88"/>
      <c r="I39" s="88"/>
      <c r="J39" s="400"/>
      <c r="L39" s="138"/>
      <c r="M39" s="138"/>
      <c r="N39" s="138"/>
      <c r="O39" s="138"/>
      <c r="P39" s="138"/>
      <c r="Q39" s="138"/>
      <c r="S39" s="138"/>
      <c r="T39" s="138"/>
      <c r="U39" s="138"/>
      <c r="V39" s="138"/>
      <c r="W39" s="138"/>
    </row>
    <row r="40" spans="1:67" s="60" customFormat="1">
      <c r="B40" s="397"/>
      <c r="C40" s="418" t="s">
        <v>594</v>
      </c>
      <c r="D40" s="423"/>
      <c r="E40" s="423"/>
      <c r="F40" s="423"/>
      <c r="G40" s="417"/>
      <c r="H40" s="88"/>
      <c r="I40" s="88"/>
      <c r="J40" s="400"/>
      <c r="L40" s="138"/>
      <c r="M40" s="138"/>
      <c r="N40" s="138"/>
      <c r="O40" s="138"/>
      <c r="P40" s="138"/>
      <c r="Q40" s="138"/>
      <c r="S40" s="138"/>
      <c r="T40" s="138"/>
      <c r="U40" s="138"/>
      <c r="V40" s="138"/>
      <c r="W40" s="138"/>
    </row>
    <row r="41" spans="1:67" s="60" customFormat="1">
      <c r="B41" s="401"/>
      <c r="C41" s="417"/>
      <c r="D41" s="423"/>
      <c r="E41" s="418" t="s">
        <v>276</v>
      </c>
      <c r="F41" s="418"/>
      <c r="G41" s="417"/>
      <c r="H41" s="88"/>
      <c r="I41" s="88"/>
      <c r="J41" s="400"/>
      <c r="L41" s="138"/>
      <c r="M41" s="138"/>
      <c r="N41" s="138"/>
      <c r="O41" s="138"/>
      <c r="P41" s="138"/>
      <c r="Q41" s="138"/>
      <c r="S41" s="138"/>
      <c r="T41" s="138"/>
      <c r="U41" s="138"/>
      <c r="V41" s="138"/>
      <c r="W41" s="138"/>
    </row>
    <row r="42" spans="1:67" s="60" customFormat="1">
      <c r="B42" s="402"/>
      <c r="C42" s="418" t="s">
        <v>280</v>
      </c>
      <c r="D42" s="423"/>
      <c r="E42" s="423"/>
      <c r="F42" s="423"/>
      <c r="G42" s="417"/>
      <c r="H42" s="88"/>
      <c r="I42" s="88"/>
      <c r="J42" s="400"/>
      <c r="L42" s="138"/>
      <c r="M42" s="138"/>
      <c r="N42" s="138"/>
      <c r="O42" s="138"/>
      <c r="P42" s="138"/>
      <c r="Q42" s="138"/>
      <c r="S42" s="138"/>
      <c r="T42" s="138"/>
      <c r="U42" s="138"/>
      <c r="V42" s="138"/>
      <c r="W42" s="138"/>
    </row>
    <row r="43" spans="1:67" s="60" customFormat="1">
      <c r="B43" s="397"/>
      <c r="C43" s="417" t="s">
        <v>10</v>
      </c>
      <c r="D43" s="417"/>
      <c r="E43" s="489">
        <v>1</v>
      </c>
      <c r="F43" s="417" t="s">
        <v>46</v>
      </c>
      <c r="G43" s="417"/>
      <c r="H43" s="88"/>
      <c r="I43" s="88"/>
      <c r="J43" s="400"/>
      <c r="S43" s="138"/>
      <c r="T43" s="138"/>
      <c r="U43" s="138"/>
      <c r="V43" s="138"/>
      <c r="W43" s="138"/>
    </row>
    <row r="44" spans="1:67" customFormat="1">
      <c r="A44" s="60"/>
      <c r="B44" s="397"/>
      <c r="C44" s="417" t="s">
        <v>11</v>
      </c>
      <c r="D44" s="417"/>
      <c r="E44" s="489">
        <v>0</v>
      </c>
      <c r="F44" s="417" t="s">
        <v>46</v>
      </c>
      <c r="G44" s="417"/>
      <c r="H44" s="88"/>
      <c r="I44" s="88"/>
      <c r="J44" s="400"/>
      <c r="K44" s="60"/>
      <c r="L44" s="60"/>
      <c r="M44" s="60"/>
      <c r="N44" s="60"/>
      <c r="O44" s="60"/>
      <c r="P44" s="60"/>
      <c r="Q44" s="60"/>
      <c r="R44" s="60"/>
      <c r="S44" s="138"/>
      <c r="T44" s="138"/>
      <c r="U44" s="138"/>
      <c r="V44" s="138"/>
      <c r="W44" s="138"/>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row>
    <row r="45" spans="1:67" s="60" customFormat="1">
      <c r="B45" s="397"/>
      <c r="C45" s="417"/>
      <c r="D45" s="417"/>
      <c r="E45" s="417"/>
      <c r="F45" s="417"/>
      <c r="G45" s="417"/>
      <c r="H45" s="88"/>
      <c r="I45" s="88"/>
      <c r="J45" s="400"/>
      <c r="S45" s="138"/>
      <c r="T45" s="138"/>
      <c r="U45" s="138"/>
      <c r="V45" s="138"/>
      <c r="W45" s="138"/>
    </row>
    <row r="46" spans="1:67" s="60" customFormat="1">
      <c r="B46" s="402"/>
      <c r="C46" s="389" t="s">
        <v>57</v>
      </c>
      <c r="D46" s="88"/>
      <c r="E46" s="88"/>
      <c r="F46" s="88"/>
      <c r="G46" s="88"/>
      <c r="H46" s="88"/>
      <c r="I46" s="88"/>
      <c r="J46" s="400"/>
      <c r="R46" s="138"/>
      <c r="S46" s="138"/>
      <c r="T46" s="138"/>
      <c r="U46" s="138"/>
      <c r="V46" s="138"/>
      <c r="W46" s="138"/>
    </row>
    <row r="47" spans="1:67" s="60" customFormat="1">
      <c r="B47" s="397"/>
      <c r="C47" s="88" t="s">
        <v>12</v>
      </c>
      <c r="D47" s="88"/>
      <c r="E47" s="489">
        <v>1</v>
      </c>
      <c r="F47" s="88" t="s">
        <v>46</v>
      </c>
      <c r="G47" s="88"/>
      <c r="H47" s="88"/>
      <c r="I47" s="88"/>
      <c r="J47" s="400"/>
      <c r="R47" s="138"/>
      <c r="S47" s="138"/>
      <c r="T47" s="138"/>
      <c r="U47" s="138"/>
      <c r="V47" s="138"/>
      <c r="W47" s="138"/>
    </row>
    <row r="48" spans="1:67" s="60" customFormat="1">
      <c r="B48" s="397"/>
      <c r="C48" s="88" t="s">
        <v>597</v>
      </c>
      <c r="D48" s="88"/>
      <c r="E48" s="489">
        <v>0</v>
      </c>
      <c r="F48" s="88" t="s">
        <v>46</v>
      </c>
      <c r="G48" s="88"/>
      <c r="H48" s="88"/>
      <c r="I48" s="88"/>
      <c r="J48" s="400"/>
      <c r="R48" s="138"/>
      <c r="S48" s="138"/>
      <c r="T48" s="138"/>
      <c r="U48" s="138"/>
      <c r="V48" s="138"/>
      <c r="W48" s="138"/>
    </row>
    <row r="49" spans="2:23" s="60" customFormat="1">
      <c r="B49" s="397"/>
      <c r="C49" s="88"/>
      <c r="D49" s="88"/>
      <c r="E49" s="88"/>
      <c r="F49" s="88"/>
      <c r="G49" s="88"/>
      <c r="H49" s="88"/>
      <c r="I49" s="88"/>
      <c r="J49" s="400"/>
      <c r="R49" s="138"/>
      <c r="S49" s="138"/>
      <c r="T49" s="138"/>
      <c r="U49" s="138"/>
      <c r="V49" s="138"/>
      <c r="W49" s="138"/>
    </row>
    <row r="50" spans="2:23" s="60" customFormat="1">
      <c r="B50" s="397"/>
      <c r="C50" s="389" t="s">
        <v>398</v>
      </c>
      <c r="D50" s="417"/>
      <c r="E50" s="423"/>
      <c r="F50" s="423"/>
      <c r="G50" s="88"/>
      <c r="H50" s="88"/>
      <c r="I50" s="88"/>
      <c r="J50" s="400"/>
      <c r="R50" s="138"/>
      <c r="S50" s="138"/>
      <c r="T50" s="138"/>
      <c r="U50" s="138"/>
      <c r="V50" s="138"/>
      <c r="W50" s="138"/>
    </row>
    <row r="51" spans="2:23" s="60" customFormat="1">
      <c r="B51" s="402"/>
      <c r="C51" s="88" t="s">
        <v>399</v>
      </c>
      <c r="D51" s="417"/>
      <c r="E51" s="489">
        <v>1</v>
      </c>
      <c r="F51" s="417" t="s">
        <v>46</v>
      </c>
      <c r="G51" s="88"/>
      <c r="H51" s="88"/>
      <c r="I51" s="88"/>
      <c r="J51" s="400"/>
      <c r="R51" s="138"/>
      <c r="S51" s="138"/>
      <c r="T51" s="138"/>
      <c r="U51" s="138"/>
      <c r="V51" s="138"/>
      <c r="W51" s="138"/>
    </row>
    <row r="52" spans="2:23" s="60" customFormat="1">
      <c r="B52" s="402"/>
      <c r="C52" s="88" t="s">
        <v>593</v>
      </c>
      <c r="D52" s="417"/>
      <c r="E52" s="489">
        <v>0</v>
      </c>
      <c r="F52" s="417" t="s">
        <v>46</v>
      </c>
      <c r="G52" s="88"/>
      <c r="H52" s="88"/>
      <c r="I52" s="88"/>
      <c r="J52" s="400"/>
      <c r="R52" s="138"/>
      <c r="S52" s="138"/>
      <c r="T52" s="138"/>
      <c r="U52" s="138"/>
      <c r="V52" s="138"/>
      <c r="W52" s="138"/>
    </row>
    <row r="53" spans="2:23" s="60" customFormat="1">
      <c r="B53" s="402"/>
      <c r="C53" s="88" t="s">
        <v>554</v>
      </c>
      <c r="D53" s="417"/>
      <c r="E53" s="489">
        <v>0</v>
      </c>
      <c r="F53" s="417" t="s">
        <v>46</v>
      </c>
      <c r="G53" s="88"/>
      <c r="H53" s="88"/>
      <c r="I53" s="88"/>
      <c r="J53" s="400"/>
      <c r="R53" s="138"/>
      <c r="S53" s="138"/>
      <c r="T53" s="138"/>
      <c r="U53" s="138"/>
      <c r="V53" s="138"/>
      <c r="W53" s="138"/>
    </row>
    <row r="54" spans="2:23" s="60" customFormat="1">
      <c r="B54" s="402"/>
      <c r="C54" s="109"/>
      <c r="D54" s="423"/>
      <c r="E54" s="423"/>
      <c r="F54" s="423"/>
      <c r="G54" s="88"/>
      <c r="H54" s="88"/>
      <c r="I54" s="88"/>
      <c r="J54" s="400"/>
      <c r="R54" s="138"/>
      <c r="S54" s="138"/>
      <c r="T54" s="138"/>
      <c r="U54" s="138"/>
      <c r="V54" s="138"/>
      <c r="W54" s="138"/>
    </row>
    <row r="55" spans="2:23" s="60" customFormat="1" ht="15" thickBot="1">
      <c r="B55" s="403"/>
      <c r="C55" s="112"/>
      <c r="D55" s="112"/>
      <c r="E55" s="112"/>
      <c r="F55" s="112"/>
      <c r="G55" s="112"/>
      <c r="H55" s="112"/>
      <c r="I55" s="136"/>
      <c r="J55" s="404"/>
      <c r="R55" s="138"/>
      <c r="S55" s="138"/>
      <c r="T55" s="138"/>
      <c r="U55" s="138"/>
      <c r="V55" s="138"/>
      <c r="W55" s="138"/>
    </row>
    <row r="56" spans="2:23">
      <c r="K56" s="60"/>
      <c r="L56" s="60"/>
    </row>
  </sheetData>
  <phoneticPr fontId="38"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4" tint="-0.249977111117893"/>
  </sheetPr>
  <dimension ref="A1:AF128"/>
  <sheetViews>
    <sheetView workbookViewId="0">
      <selection activeCell="F89" sqref="F89:F108"/>
    </sheetView>
  </sheetViews>
  <sheetFormatPr baseColWidth="10" defaultColWidth="8.83203125" defaultRowHeight="14" x14ac:dyDescent="0"/>
  <cols>
    <col min="1" max="2" width="8.83203125" style="46"/>
    <col min="3" max="3" width="21.83203125" style="46" customWidth="1"/>
    <col min="4" max="5" width="8.83203125" style="46"/>
    <col min="6" max="6" width="10.5" style="46" bestFit="1" customWidth="1"/>
    <col min="7" max="12" width="8.83203125" style="46"/>
    <col min="13" max="13" width="14" style="46" customWidth="1"/>
    <col min="14" max="20" width="8.83203125" style="46" customWidth="1"/>
    <col min="21" max="21" width="23" style="46" customWidth="1"/>
    <col min="22" max="30" width="12.83203125" style="46" customWidth="1"/>
    <col min="31" max="16384" width="8.83203125" style="46"/>
  </cols>
  <sheetData>
    <row r="1" spans="1:23" s="60" customFormat="1" ht="15" thickBot="1">
      <c r="A1" s="743"/>
      <c r="L1" s="138"/>
      <c r="M1" s="138"/>
      <c r="N1" s="138"/>
      <c r="O1" s="138"/>
      <c r="P1" s="138"/>
      <c r="Q1" s="138"/>
      <c r="R1" s="138"/>
      <c r="S1" s="138"/>
      <c r="T1" s="138"/>
      <c r="U1" s="138"/>
      <c r="V1" s="138"/>
      <c r="W1" s="138"/>
    </row>
    <row r="2" spans="1:23" s="60" customFormat="1">
      <c r="B2" s="13" t="s">
        <v>809</v>
      </c>
      <c r="C2" s="14"/>
      <c r="D2" s="2"/>
      <c r="E2" s="2"/>
      <c r="F2" s="2"/>
      <c r="G2" s="2"/>
      <c r="H2" s="2"/>
      <c r="I2" s="2"/>
      <c r="J2" s="3"/>
      <c r="L2" s="138"/>
      <c r="M2" s="138"/>
      <c r="N2" s="138"/>
      <c r="O2" s="138"/>
      <c r="P2" s="138"/>
      <c r="Q2" s="138"/>
      <c r="R2" s="138"/>
      <c r="S2" s="138"/>
      <c r="T2" s="138"/>
      <c r="U2" s="138"/>
      <c r="V2" s="138"/>
      <c r="W2" s="138"/>
    </row>
    <row r="3" spans="1:23" s="60" customFormat="1">
      <c r="B3" s="15" t="s">
        <v>383</v>
      </c>
      <c r="C3" s="12"/>
      <c r="D3" s="5"/>
      <c r="E3" s="5"/>
      <c r="F3" s="5"/>
      <c r="G3" s="5"/>
      <c r="H3" s="5"/>
      <c r="I3" s="5"/>
      <c r="J3" s="6"/>
      <c r="L3" s="138"/>
      <c r="M3" s="138"/>
      <c r="N3" s="138"/>
      <c r="O3" s="138"/>
      <c r="P3" s="138"/>
      <c r="Q3" s="138"/>
      <c r="R3" s="138"/>
      <c r="S3" s="138"/>
      <c r="T3" s="138"/>
      <c r="U3" s="138"/>
      <c r="V3" s="138"/>
      <c r="W3" s="138"/>
    </row>
    <row r="4" spans="1:23" s="60" customFormat="1">
      <c r="B4" s="104"/>
      <c r="C4" s="65"/>
      <c r="D4" s="65"/>
      <c r="E4" s="65"/>
      <c r="F4" s="5"/>
      <c r="G4" s="5"/>
      <c r="H4" s="5"/>
      <c r="I4" s="5"/>
      <c r="J4" s="6"/>
      <c r="L4" s="138"/>
      <c r="M4" s="138"/>
      <c r="N4" s="138"/>
      <c r="O4" s="138"/>
      <c r="P4" s="138"/>
      <c r="Q4" s="138"/>
      <c r="R4" s="138"/>
      <c r="S4" s="138"/>
      <c r="T4" s="138"/>
      <c r="U4" s="138"/>
      <c r="V4" s="138"/>
      <c r="W4" s="138"/>
    </row>
    <row r="5" spans="1:23" s="60" customFormat="1">
      <c r="B5" s="104"/>
      <c r="C5" s="73"/>
      <c r="D5" s="87" t="s">
        <v>62</v>
      </c>
      <c r="E5" s="65"/>
      <c r="F5" s="5"/>
      <c r="G5" s="5"/>
      <c r="H5" s="5"/>
      <c r="I5" s="5"/>
      <c r="J5" s="6"/>
      <c r="L5" s="138"/>
      <c r="M5" s="138"/>
      <c r="N5" s="138"/>
      <c r="O5" s="138"/>
      <c r="P5" s="138"/>
      <c r="Q5" s="138"/>
      <c r="R5" s="138"/>
      <c r="S5" s="138"/>
      <c r="T5" s="138"/>
      <c r="U5" s="138"/>
      <c r="V5" s="138"/>
      <c r="W5" s="138"/>
    </row>
    <row r="6" spans="1:23" s="60" customFormat="1">
      <c r="B6" s="104"/>
      <c r="C6" s="850" t="s">
        <v>55</v>
      </c>
      <c r="D6" s="857">
        <f>'Final Demand'!D6</f>
        <v>0</v>
      </c>
      <c r="E6" s="65"/>
      <c r="F6" s="5"/>
      <c r="G6" s="5"/>
      <c r="H6" s="5"/>
      <c r="I6" s="5"/>
      <c r="J6" s="6"/>
      <c r="L6" s="138"/>
      <c r="M6" s="138"/>
      <c r="N6" s="138"/>
      <c r="O6" s="138"/>
      <c r="P6" s="138"/>
      <c r="Q6" s="138"/>
      <c r="R6" s="138"/>
      <c r="S6" s="138"/>
      <c r="T6" s="138"/>
      <c r="U6" s="138"/>
      <c r="V6" s="138"/>
      <c r="W6" s="138"/>
    </row>
    <row r="7" spans="1:23" s="60" customFormat="1">
      <c r="B7" s="104"/>
      <c r="C7" s="80" t="s">
        <v>252</v>
      </c>
      <c r="D7" s="857">
        <f>'Final Demand'!D7</f>
        <v>0</v>
      </c>
      <c r="E7" s="65"/>
      <c r="F7" s="5"/>
      <c r="G7" s="5"/>
      <c r="H7" s="5"/>
      <c r="I7" s="5"/>
      <c r="J7" s="6"/>
      <c r="L7" s="138"/>
      <c r="M7" s="138"/>
      <c r="N7" s="138"/>
      <c r="O7" s="138"/>
      <c r="P7" s="138"/>
      <c r="Q7" s="138"/>
      <c r="R7" s="138"/>
      <c r="S7" s="138"/>
      <c r="T7" s="138"/>
      <c r="U7" s="138"/>
      <c r="V7" s="138"/>
      <c r="W7" s="138"/>
    </row>
    <row r="8" spans="1:23" s="60" customFormat="1">
      <c r="B8" s="104"/>
      <c r="C8" s="80" t="s">
        <v>253</v>
      </c>
      <c r="D8" s="889">
        <f>'Final Demand'!D8</f>
        <v>0</v>
      </c>
      <c r="E8" s="65"/>
      <c r="F8" s="5"/>
      <c r="G8" s="5"/>
      <c r="H8" s="5"/>
      <c r="I8" s="5"/>
      <c r="J8" s="6"/>
      <c r="L8" s="138"/>
      <c r="M8" s="138"/>
      <c r="N8" s="138"/>
      <c r="O8" s="138"/>
      <c r="P8" s="138"/>
      <c r="Q8" s="138"/>
      <c r="R8" s="138"/>
      <c r="S8" s="138"/>
      <c r="T8" s="138"/>
      <c r="U8" s="138"/>
      <c r="V8" s="138"/>
      <c r="W8" s="138"/>
    </row>
    <row r="9" spans="1:23" s="60" customFormat="1">
      <c r="B9" s="104"/>
      <c r="C9" s="80" t="s">
        <v>254</v>
      </c>
      <c r="D9" s="857">
        <f>'Final Demand'!D9</f>
        <v>0</v>
      </c>
      <c r="E9" s="65"/>
      <c r="F9" s="5"/>
      <c r="G9" s="5"/>
      <c r="H9" s="5"/>
      <c r="I9" s="5"/>
      <c r="J9" s="6"/>
      <c r="L9" s="138"/>
      <c r="M9" s="138"/>
      <c r="N9" s="138"/>
      <c r="O9" s="138"/>
      <c r="P9" s="138"/>
      <c r="Q9" s="138"/>
      <c r="R9" s="138"/>
      <c r="S9" s="138"/>
      <c r="T9" s="138"/>
      <c r="U9" s="138"/>
      <c r="V9" s="138"/>
      <c r="W9" s="138"/>
    </row>
    <row r="10" spans="1:23" s="60" customFormat="1">
      <c r="B10" s="104"/>
      <c r="C10" s="80" t="s">
        <v>280</v>
      </c>
      <c r="D10" s="857">
        <f>'Final Demand'!D10</f>
        <v>0</v>
      </c>
      <c r="E10" s="65"/>
      <c r="F10" s="5"/>
      <c r="G10" s="5"/>
      <c r="H10" s="5"/>
      <c r="I10" s="5"/>
      <c r="J10" s="6"/>
      <c r="L10" s="138"/>
      <c r="M10" s="138"/>
      <c r="N10" s="138"/>
      <c r="O10" s="138"/>
      <c r="P10" s="138"/>
      <c r="Q10" s="138"/>
      <c r="R10" s="138"/>
      <c r="S10" s="138"/>
      <c r="T10" s="138"/>
      <c r="U10" s="138"/>
      <c r="V10" s="138"/>
      <c r="W10" s="138"/>
    </row>
    <row r="11" spans="1:23" s="60" customFormat="1">
      <c r="B11" s="104"/>
      <c r="C11" s="80" t="s">
        <v>53</v>
      </c>
      <c r="D11" s="889">
        <f>'Final Demand'!D11</f>
        <v>0</v>
      </c>
      <c r="E11" s="65"/>
      <c r="F11" s="5"/>
      <c r="G11" s="5"/>
      <c r="H11" s="5"/>
      <c r="I11" s="5"/>
      <c r="J11" s="6"/>
      <c r="L11" s="138"/>
      <c r="M11" s="138"/>
      <c r="N11" s="138"/>
      <c r="O11" s="138"/>
      <c r="P11" s="138"/>
      <c r="Q11" s="138"/>
      <c r="R11" s="138"/>
      <c r="S11" s="138"/>
      <c r="T11" s="138"/>
      <c r="U11" s="138"/>
      <c r="V11" s="138"/>
      <c r="W11" s="138"/>
    </row>
    <row r="12" spans="1:23" s="60" customFormat="1">
      <c r="B12" s="104"/>
      <c r="C12" s="80" t="s">
        <v>255</v>
      </c>
      <c r="D12" s="857">
        <f>'Final Demand'!D12</f>
        <v>0</v>
      </c>
      <c r="E12" s="65"/>
      <c r="F12" s="5"/>
      <c r="G12" s="5"/>
      <c r="H12" s="5"/>
      <c r="I12" s="5"/>
      <c r="J12" s="6"/>
      <c r="L12" s="138"/>
      <c r="M12" s="138"/>
      <c r="N12" s="138"/>
      <c r="O12" s="138"/>
      <c r="P12" s="138"/>
      <c r="Q12" s="138"/>
      <c r="R12" s="138"/>
      <c r="S12" s="138"/>
      <c r="T12" s="138"/>
      <c r="U12" s="138"/>
      <c r="V12" s="138"/>
      <c r="W12" s="138"/>
    </row>
    <row r="13" spans="1:23" s="60" customFormat="1">
      <c r="B13" s="104"/>
      <c r="C13" s="80" t="s">
        <v>57</v>
      </c>
      <c r="D13" s="857">
        <f>'Final Demand'!D13</f>
        <v>0</v>
      </c>
      <c r="E13" s="65"/>
      <c r="F13" s="5"/>
      <c r="G13" s="5"/>
      <c r="H13" s="5"/>
      <c r="I13" s="5"/>
      <c r="J13" s="6"/>
      <c r="L13" s="138"/>
      <c r="M13" s="138"/>
      <c r="N13" s="138"/>
      <c r="O13" s="138"/>
      <c r="P13" s="138"/>
      <c r="Q13" s="138"/>
      <c r="R13" s="138"/>
      <c r="S13" s="138"/>
      <c r="T13" s="138"/>
      <c r="U13" s="138"/>
      <c r="V13" s="138"/>
      <c r="W13" s="138"/>
    </row>
    <row r="14" spans="1:23" s="60" customFormat="1">
      <c r="B14" s="104"/>
      <c r="C14" s="80" t="s">
        <v>382</v>
      </c>
      <c r="D14" s="857">
        <f>'Final Demand'!D14</f>
        <v>0</v>
      </c>
      <c r="E14" s="65"/>
      <c r="F14" s="5"/>
      <c r="G14" s="5"/>
      <c r="H14" s="5"/>
      <c r="I14" s="5"/>
      <c r="J14" s="6"/>
      <c r="L14" s="138"/>
      <c r="M14" s="138"/>
      <c r="N14" s="138"/>
      <c r="O14" s="138"/>
      <c r="P14" s="138"/>
      <c r="Q14" s="138"/>
      <c r="R14" s="138"/>
      <c r="S14" s="138"/>
      <c r="T14" s="138"/>
      <c r="U14" s="138"/>
      <c r="V14" s="138"/>
      <c r="W14" s="138"/>
    </row>
    <row r="15" spans="1:23" s="60" customFormat="1">
      <c r="B15" s="104"/>
      <c r="C15" s="80" t="s">
        <v>54</v>
      </c>
      <c r="D15" s="857">
        <f>'Final Demand'!D15</f>
        <v>0</v>
      </c>
      <c r="E15" s="65"/>
      <c r="F15" s="5"/>
      <c r="G15" s="5"/>
      <c r="H15" s="5"/>
      <c r="I15" s="5"/>
      <c r="J15" s="6"/>
      <c r="L15" s="138"/>
      <c r="M15" s="138"/>
      <c r="N15" s="138"/>
      <c r="O15" s="138"/>
      <c r="P15" s="138"/>
      <c r="Q15" s="138"/>
      <c r="R15" s="138"/>
      <c r="S15" s="138"/>
      <c r="T15" s="138"/>
      <c r="U15" s="138"/>
      <c r="V15" s="138"/>
      <c r="W15" s="138"/>
    </row>
    <row r="16" spans="1:23" s="60" customFormat="1">
      <c r="B16" s="104"/>
      <c r="C16" s="80" t="s">
        <v>397</v>
      </c>
      <c r="D16" s="857">
        <f>'Final Demand'!D16</f>
        <v>0</v>
      </c>
      <c r="E16" s="65"/>
      <c r="F16" s="5"/>
      <c r="G16" s="5"/>
      <c r="H16" s="5"/>
      <c r="I16" s="5"/>
      <c r="J16" s="6"/>
      <c r="L16" s="138"/>
      <c r="M16" s="138"/>
      <c r="N16" s="138"/>
      <c r="O16" s="138"/>
      <c r="P16" s="138"/>
      <c r="Q16" s="138"/>
      <c r="R16" s="138"/>
      <c r="S16" s="138"/>
      <c r="T16" s="138"/>
      <c r="U16" s="138"/>
      <c r="V16" s="138"/>
      <c r="W16" s="138"/>
    </row>
    <row r="17" spans="2:32" s="60" customFormat="1" ht="15" thickBot="1">
      <c r="B17" s="788"/>
      <c r="C17" s="789"/>
      <c r="D17" s="789"/>
      <c r="E17" s="789"/>
      <c r="F17" s="8"/>
      <c r="G17" s="8"/>
      <c r="H17" s="8"/>
      <c r="I17" s="8"/>
      <c r="J17" s="9"/>
      <c r="L17" s="138"/>
      <c r="M17" s="138"/>
      <c r="N17" s="138"/>
      <c r="O17" s="138"/>
      <c r="P17" s="138"/>
      <c r="Q17" s="138"/>
      <c r="R17" s="138"/>
      <c r="S17" s="138"/>
      <c r="T17" s="138"/>
      <c r="U17" s="138"/>
      <c r="V17" s="138"/>
      <c r="W17" s="138"/>
    </row>
    <row r="18" spans="2:32" s="102" customFormat="1" ht="15" thickBot="1">
      <c r="L18" s="138"/>
      <c r="M18" s="138"/>
      <c r="N18" s="138"/>
      <c r="O18" s="138"/>
      <c r="P18" s="138"/>
      <c r="Q18" s="138"/>
      <c r="R18" s="138"/>
      <c r="S18" s="138"/>
      <c r="T18" s="138"/>
      <c r="U18" s="138"/>
      <c r="V18" s="138"/>
      <c r="W18" s="138"/>
    </row>
    <row r="19" spans="2:32" s="102" customFormat="1">
      <c r="B19" s="829" t="s">
        <v>606</v>
      </c>
      <c r="C19" s="680"/>
      <c r="D19" s="680"/>
      <c r="E19" s="680"/>
      <c r="F19" s="680"/>
      <c r="G19" s="680"/>
      <c r="H19" s="680"/>
      <c r="I19" s="680"/>
      <c r="J19" s="680"/>
      <c r="K19" s="459"/>
      <c r="L19" s="138"/>
      <c r="M19" s="138"/>
      <c r="N19" s="138"/>
      <c r="O19" s="138"/>
      <c r="P19" s="138"/>
      <c r="Q19" s="138"/>
      <c r="R19" s="138"/>
      <c r="S19" s="138"/>
      <c r="T19" s="138"/>
      <c r="U19" s="138"/>
      <c r="V19" s="138"/>
    </row>
    <row r="20" spans="2:32" s="68" customFormat="1">
      <c r="B20" s="460"/>
      <c r="C20" s="418"/>
      <c r="D20" s="418" t="s">
        <v>55</v>
      </c>
      <c r="E20" s="423" t="s">
        <v>276</v>
      </c>
      <c r="F20" s="423" t="s">
        <v>275</v>
      </c>
      <c r="G20" s="423" t="s">
        <v>8</v>
      </c>
      <c r="H20" s="423" t="s">
        <v>242</v>
      </c>
      <c r="I20" s="423" t="s">
        <v>278</v>
      </c>
      <c r="J20" s="423" t="s">
        <v>234</v>
      </c>
      <c r="K20" s="855"/>
      <c r="L20" s="591" t="s">
        <v>693</v>
      </c>
      <c r="M20" s="138"/>
      <c r="N20" s="138"/>
      <c r="O20" s="138"/>
      <c r="P20" s="138"/>
      <c r="Q20" s="138"/>
      <c r="R20" s="138"/>
      <c r="S20" s="138"/>
      <c r="T20" s="138"/>
      <c r="U20" s="138"/>
      <c r="V20" s="138"/>
    </row>
    <row r="21" spans="2:32" s="68" customFormat="1">
      <c r="B21" s="460"/>
      <c r="C21" s="418" t="s">
        <v>55</v>
      </c>
      <c r="D21" s="774"/>
      <c r="E21" s="774"/>
      <c r="F21" s="774"/>
      <c r="G21" s="774"/>
      <c r="H21" s="774"/>
      <c r="I21" s="774"/>
      <c r="J21" s="774"/>
      <c r="K21" s="465"/>
      <c r="L21" s="543">
        <f t="shared" ref="L21:L31" si="0">SUM(E21:J21)-D21</f>
        <v>0</v>
      </c>
      <c r="M21" s="138"/>
      <c r="N21" s="669"/>
      <c r="O21" s="669"/>
      <c r="P21" s="669"/>
      <c r="Q21" s="669"/>
      <c r="R21" s="669"/>
      <c r="S21" s="669"/>
      <c r="T21" s="669"/>
      <c r="U21" s="669"/>
      <c r="V21" s="669"/>
      <c r="W21" s="669"/>
      <c r="X21" s="669"/>
      <c r="Y21" s="669"/>
      <c r="Z21" s="669"/>
      <c r="AA21" s="669"/>
      <c r="AB21" s="669"/>
      <c r="AC21" s="669"/>
      <c r="AD21" s="543"/>
      <c r="AE21" s="543"/>
      <c r="AF21" s="543"/>
    </row>
    <row r="22" spans="2:32">
      <c r="B22" s="460"/>
      <c r="C22" s="423" t="s">
        <v>252</v>
      </c>
      <c r="D22" s="856"/>
      <c r="E22" s="571"/>
      <c r="F22" s="425" t="s">
        <v>672</v>
      </c>
      <c r="G22" s="571"/>
      <c r="H22" s="950" t="s">
        <v>672</v>
      </c>
      <c r="I22" s="425" t="s">
        <v>672</v>
      </c>
      <c r="J22" s="425" t="s">
        <v>672</v>
      </c>
      <c r="K22" s="465"/>
      <c r="L22" s="543">
        <f t="shared" si="0"/>
        <v>0</v>
      </c>
      <c r="M22" s="138"/>
      <c r="N22" s="82" t="s">
        <v>860</v>
      </c>
      <c r="O22" s="669"/>
      <c r="P22" s="669"/>
      <c r="Q22" s="669"/>
      <c r="R22" s="669"/>
      <c r="S22" s="669"/>
      <c r="T22" s="669"/>
      <c r="U22" s="669"/>
      <c r="V22" s="669"/>
      <c r="W22" s="669"/>
      <c r="X22" s="669"/>
      <c r="Y22" s="669"/>
      <c r="Z22" s="669"/>
      <c r="AA22" s="669"/>
      <c r="AB22" s="669"/>
      <c r="AC22" s="669"/>
      <c r="AD22" s="543"/>
      <c r="AE22" s="543"/>
      <c r="AF22" s="543"/>
    </row>
    <row r="23" spans="2:32">
      <c r="B23" s="460"/>
      <c r="C23" s="423" t="s">
        <v>253</v>
      </c>
      <c r="D23" s="425"/>
      <c r="E23" s="425"/>
      <c r="F23" s="417" t="s">
        <v>672</v>
      </c>
      <c r="G23" s="425"/>
      <c r="H23" s="425" t="s">
        <v>672</v>
      </c>
      <c r="I23" s="425" t="s">
        <v>672</v>
      </c>
      <c r="J23" s="425" t="s">
        <v>672</v>
      </c>
      <c r="K23" s="465"/>
      <c r="L23" s="543">
        <f t="shared" si="0"/>
        <v>0</v>
      </c>
      <c r="M23" s="138"/>
      <c r="N23" s="669"/>
      <c r="O23" s="669"/>
      <c r="P23" s="669"/>
      <c r="Q23" s="669"/>
      <c r="R23" s="669"/>
      <c r="S23" s="669"/>
      <c r="T23" s="669"/>
      <c r="U23" s="669"/>
      <c r="V23" s="669"/>
      <c r="W23" s="669"/>
      <c r="X23" s="669"/>
      <c r="Y23" s="669"/>
      <c r="Z23" s="669"/>
      <c r="AA23" s="669"/>
      <c r="AB23" s="669"/>
      <c r="AC23" s="669"/>
      <c r="AD23" s="543"/>
      <c r="AE23" s="543"/>
      <c r="AF23" s="543"/>
    </row>
    <row r="24" spans="2:32">
      <c r="B24" s="460"/>
      <c r="C24" s="423" t="s">
        <v>254</v>
      </c>
      <c r="D24" s="856"/>
      <c r="E24" s="571"/>
      <c r="F24" s="417" t="s">
        <v>672</v>
      </c>
      <c r="G24" s="571"/>
      <c r="H24" s="948"/>
      <c r="I24" s="417" t="s">
        <v>672</v>
      </c>
      <c r="J24" s="948"/>
      <c r="K24" s="465"/>
      <c r="L24" s="543">
        <f t="shared" si="0"/>
        <v>0</v>
      </c>
      <c r="M24" s="138"/>
      <c r="N24" s="82" t="s">
        <v>861</v>
      </c>
      <c r="O24" s="669"/>
      <c r="P24" s="669"/>
      <c r="Q24" s="669"/>
      <c r="R24" s="669"/>
      <c r="S24" s="669"/>
      <c r="T24" s="669"/>
      <c r="U24" s="669"/>
      <c r="V24" s="669"/>
      <c r="W24" s="669"/>
      <c r="X24" s="669"/>
      <c r="Y24" s="669"/>
      <c r="Z24" s="669"/>
      <c r="AA24" s="669"/>
      <c r="AB24" s="669"/>
      <c r="AC24" s="669"/>
      <c r="AD24" s="543"/>
      <c r="AE24" s="543"/>
      <c r="AF24" s="543"/>
    </row>
    <row r="25" spans="2:32">
      <c r="B25" s="460"/>
      <c r="C25" s="423" t="s">
        <v>280</v>
      </c>
      <c r="D25" s="856"/>
      <c r="E25" s="571"/>
      <c r="F25" s="425" t="s">
        <v>672</v>
      </c>
      <c r="G25" s="571"/>
      <c r="H25" s="571"/>
      <c r="I25" s="425" t="s">
        <v>672</v>
      </c>
      <c r="J25" s="426" t="s">
        <v>672</v>
      </c>
      <c r="K25" s="465"/>
      <c r="L25" s="543">
        <f t="shared" si="0"/>
        <v>0</v>
      </c>
      <c r="M25" s="138"/>
      <c r="N25" s="669"/>
      <c r="O25" s="669"/>
      <c r="P25" s="669"/>
      <c r="Q25" s="669"/>
      <c r="R25" s="669"/>
      <c r="S25" s="669"/>
      <c r="T25" s="669"/>
      <c r="U25" s="669"/>
      <c r="V25" s="669"/>
      <c r="W25" s="669"/>
      <c r="X25" s="669"/>
      <c r="Y25" s="669"/>
      <c r="Z25" s="669"/>
      <c r="AA25" s="669"/>
      <c r="AB25" s="669"/>
      <c r="AC25" s="669"/>
      <c r="AD25" s="543"/>
      <c r="AE25" s="543"/>
      <c r="AF25" s="543"/>
    </row>
    <row r="26" spans="2:32">
      <c r="B26" s="460"/>
      <c r="C26" s="423" t="s">
        <v>53</v>
      </c>
      <c r="D26" s="427"/>
      <c r="E26" s="417"/>
      <c r="F26" s="417" t="s">
        <v>672</v>
      </c>
      <c r="G26" s="417"/>
      <c r="H26" s="417"/>
      <c r="I26" s="417" t="s">
        <v>672</v>
      </c>
      <c r="J26" s="417" t="s">
        <v>672</v>
      </c>
      <c r="K26" s="465"/>
      <c r="L26" s="543">
        <f t="shared" si="0"/>
        <v>0</v>
      </c>
      <c r="M26" s="138"/>
      <c r="N26" s="669"/>
      <c r="O26" s="669"/>
      <c r="P26" s="669"/>
      <c r="Q26" s="669"/>
      <c r="R26" s="669"/>
      <c r="S26" s="669"/>
      <c r="T26" s="669"/>
      <c r="U26" s="669"/>
      <c r="V26" s="669"/>
      <c r="W26" s="669"/>
      <c r="X26" s="669"/>
      <c r="Y26" s="669"/>
      <c r="Z26" s="669"/>
      <c r="AA26" s="669"/>
      <c r="AB26" s="669"/>
      <c r="AC26" s="669"/>
      <c r="AD26" s="543"/>
      <c r="AE26" s="543"/>
      <c r="AF26" s="543"/>
    </row>
    <row r="27" spans="2:32">
      <c r="B27" s="460"/>
      <c r="C27" s="423" t="s">
        <v>255</v>
      </c>
      <c r="D27" s="856"/>
      <c r="E27" s="571"/>
      <c r="F27" s="417" t="s">
        <v>672</v>
      </c>
      <c r="G27" s="571"/>
      <c r="H27" s="571"/>
      <c r="I27" s="417" t="s">
        <v>672</v>
      </c>
      <c r="J27" s="417" t="s">
        <v>672</v>
      </c>
      <c r="K27" s="465"/>
      <c r="L27" s="543">
        <f t="shared" si="0"/>
        <v>0</v>
      </c>
      <c r="M27" s="138"/>
      <c r="N27" s="669"/>
      <c r="O27" s="669"/>
      <c r="P27" s="669"/>
      <c r="Q27" s="669"/>
      <c r="R27" s="669"/>
      <c r="S27" s="669"/>
      <c r="T27" s="669"/>
      <c r="U27" s="669"/>
      <c r="V27" s="669"/>
      <c r="W27" s="669"/>
      <c r="X27" s="669"/>
      <c r="Y27" s="669"/>
      <c r="Z27" s="669"/>
      <c r="AA27" s="669"/>
      <c r="AB27" s="669"/>
      <c r="AC27" s="669"/>
      <c r="AD27" s="543"/>
      <c r="AE27" s="543"/>
      <c r="AF27" s="543"/>
    </row>
    <row r="28" spans="2:32">
      <c r="B28" s="460"/>
      <c r="C28" s="423" t="s">
        <v>57</v>
      </c>
      <c r="D28" s="856"/>
      <c r="E28" s="571"/>
      <c r="F28" s="571"/>
      <c r="G28" s="571"/>
      <c r="H28" s="571"/>
      <c r="I28" s="571"/>
      <c r="J28" s="571"/>
      <c r="K28" s="465"/>
      <c r="L28" s="543">
        <f t="shared" si="0"/>
        <v>0</v>
      </c>
      <c r="M28" s="138"/>
      <c r="N28" s="669"/>
      <c r="O28" s="669"/>
      <c r="P28" s="669"/>
      <c r="Q28" s="669"/>
      <c r="R28" s="669"/>
      <c r="S28" s="669"/>
      <c r="T28" s="669"/>
      <c r="U28" s="669"/>
      <c r="V28" s="669"/>
      <c r="W28" s="669"/>
      <c r="X28" s="669"/>
      <c r="Y28" s="669"/>
      <c r="Z28" s="669"/>
      <c r="AA28" s="669"/>
      <c r="AB28" s="669"/>
      <c r="AC28" s="669"/>
      <c r="AD28" s="543"/>
      <c r="AE28" s="543"/>
      <c r="AF28" s="543"/>
    </row>
    <row r="29" spans="2:32">
      <c r="B29" s="460"/>
      <c r="C29" s="423" t="s">
        <v>382</v>
      </c>
      <c r="D29" s="856"/>
      <c r="E29" s="571"/>
      <c r="F29" s="417" t="s">
        <v>672</v>
      </c>
      <c r="G29" s="571"/>
      <c r="H29" s="949">
        <f>D29-G29-E29</f>
        <v>0</v>
      </c>
      <c r="I29" s="417" t="s">
        <v>672</v>
      </c>
      <c r="J29" s="417" t="s">
        <v>672</v>
      </c>
      <c r="K29" s="465" t="s">
        <v>395</v>
      </c>
      <c r="L29" s="543">
        <f t="shared" si="0"/>
        <v>0</v>
      </c>
      <c r="M29" s="138"/>
      <c r="N29" s="82" t="s">
        <v>859</v>
      </c>
      <c r="O29" s="669"/>
      <c r="P29" s="669"/>
      <c r="Q29" s="669"/>
      <c r="R29" s="669"/>
      <c r="S29" s="669"/>
      <c r="T29" s="669"/>
      <c r="U29" s="669"/>
      <c r="V29" s="669"/>
      <c r="W29" s="669"/>
      <c r="X29" s="669"/>
      <c r="Y29" s="669"/>
      <c r="Z29" s="669"/>
      <c r="AA29" s="669"/>
      <c r="AB29" s="669"/>
      <c r="AC29" s="669"/>
      <c r="AD29" s="543"/>
      <c r="AE29" s="543"/>
      <c r="AF29" s="543"/>
    </row>
    <row r="30" spans="2:32">
      <c r="B30" s="460"/>
      <c r="C30" s="423" t="s">
        <v>54</v>
      </c>
      <c r="D30" s="427"/>
      <c r="E30" s="417"/>
      <c r="F30" s="417" t="s">
        <v>672</v>
      </c>
      <c r="G30" s="417"/>
      <c r="H30" s="417" t="s">
        <v>672</v>
      </c>
      <c r="I30" s="417" t="s">
        <v>672</v>
      </c>
      <c r="J30" s="417" t="s">
        <v>672</v>
      </c>
      <c r="K30" s="465"/>
      <c r="L30" s="543">
        <f t="shared" si="0"/>
        <v>0</v>
      </c>
      <c r="M30" s="138"/>
      <c r="N30" s="669"/>
      <c r="O30" s="669"/>
      <c r="P30" s="669"/>
      <c r="Q30" s="669"/>
      <c r="R30" s="669"/>
      <c r="S30" s="669"/>
      <c r="T30" s="669"/>
      <c r="U30" s="669"/>
      <c r="V30" s="669"/>
      <c r="W30" s="669"/>
      <c r="X30" s="669"/>
      <c r="Y30" s="669"/>
      <c r="Z30" s="669"/>
      <c r="AA30" s="669"/>
      <c r="AB30" s="669"/>
      <c r="AC30" s="669"/>
      <c r="AD30" s="543"/>
      <c r="AE30" s="543"/>
      <c r="AF30" s="543"/>
    </row>
    <row r="31" spans="2:32">
      <c r="B31" s="460"/>
      <c r="C31" s="423" t="s">
        <v>397</v>
      </c>
      <c r="D31" s="856"/>
      <c r="E31" s="571"/>
      <c r="F31" s="417" t="s">
        <v>672</v>
      </c>
      <c r="G31" s="571"/>
      <c r="H31" s="425" t="s">
        <v>672</v>
      </c>
      <c r="I31" s="417" t="s">
        <v>672</v>
      </c>
      <c r="J31" s="417" t="s">
        <v>672</v>
      </c>
      <c r="K31" s="465" t="s">
        <v>396</v>
      </c>
      <c r="L31" s="543">
        <f t="shared" si="0"/>
        <v>0</v>
      </c>
      <c r="M31" s="138"/>
      <c r="N31" s="669"/>
      <c r="O31" s="669"/>
      <c r="P31" s="669"/>
      <c r="Q31" s="669"/>
      <c r="R31" s="669"/>
      <c r="S31" s="669"/>
      <c r="T31" s="669"/>
      <c r="U31" s="669"/>
      <c r="V31" s="669"/>
      <c r="W31" s="669"/>
      <c r="X31" s="669"/>
      <c r="Y31" s="669"/>
      <c r="Z31" s="669"/>
      <c r="AA31" s="669"/>
      <c r="AB31" s="669"/>
      <c r="AC31" s="669"/>
      <c r="AD31" s="543"/>
      <c r="AE31" s="543"/>
      <c r="AF31" s="543"/>
    </row>
    <row r="32" spans="2:32">
      <c r="B32" s="460"/>
      <c r="C32" s="417"/>
      <c r="D32" s="417"/>
      <c r="E32" s="417"/>
      <c r="F32" s="417"/>
      <c r="G32" s="417"/>
      <c r="H32" s="417"/>
      <c r="I32" s="417"/>
      <c r="J32" s="417"/>
      <c r="K32" s="461"/>
      <c r="L32" s="138"/>
      <c r="M32" s="138"/>
      <c r="N32" s="138"/>
      <c r="O32" s="138"/>
      <c r="P32" s="138"/>
      <c r="Q32" s="138"/>
      <c r="R32" s="138"/>
      <c r="S32" s="138"/>
      <c r="T32" s="138"/>
      <c r="U32" s="138"/>
      <c r="V32" s="138"/>
    </row>
    <row r="33" spans="1:32" s="60" customFormat="1">
      <c r="B33" s="460"/>
      <c r="C33" s="57" t="s">
        <v>88</v>
      </c>
      <c r="D33" s="417"/>
      <c r="E33" s="417"/>
      <c r="F33" s="417"/>
      <c r="G33" s="417"/>
      <c r="H33" s="417"/>
      <c r="I33" s="417"/>
      <c r="J33" s="417"/>
      <c r="K33" s="461"/>
      <c r="L33" s="138"/>
      <c r="M33" s="138"/>
      <c r="N33" s="138"/>
      <c r="O33" s="138"/>
      <c r="P33" s="138"/>
      <c r="Q33" s="138"/>
      <c r="R33" s="138"/>
      <c r="S33" s="138"/>
      <c r="T33" s="138"/>
      <c r="U33" s="138"/>
      <c r="V33" s="138"/>
    </row>
    <row r="34" spans="1:32" s="60" customFormat="1">
      <c r="B34" s="460"/>
      <c r="C34" s="142" t="s">
        <v>63</v>
      </c>
      <c r="D34" s="399"/>
      <c r="E34" s="744"/>
      <c r="F34" s="820"/>
      <c r="G34" s="820"/>
      <c r="H34" s="820"/>
      <c r="I34" s="820"/>
      <c r="J34" s="820"/>
      <c r="K34" s="461"/>
      <c r="L34" s="851" t="s">
        <v>810</v>
      </c>
      <c r="M34" s="138"/>
      <c r="N34" s="138"/>
      <c r="O34" s="138"/>
      <c r="P34" s="138"/>
      <c r="Q34" s="138"/>
      <c r="R34" s="138"/>
      <c r="S34" s="138"/>
      <c r="T34" s="138"/>
      <c r="U34" s="138"/>
      <c r="V34" s="138"/>
    </row>
    <row r="35" spans="1:32" s="60" customFormat="1">
      <c r="B35" s="460"/>
      <c r="C35" s="142" t="s">
        <v>64</v>
      </c>
      <c r="D35" s="399"/>
      <c r="E35" s="744"/>
      <c r="F35" s="820"/>
      <c r="G35" s="820"/>
      <c r="H35" s="820"/>
      <c r="I35" s="820"/>
      <c r="J35" s="820"/>
      <c r="K35" s="461"/>
      <c r="L35" s="851" t="s">
        <v>810</v>
      </c>
      <c r="M35" s="138"/>
      <c r="N35" s="138"/>
      <c r="O35" s="138"/>
      <c r="P35" s="138"/>
      <c r="Q35" s="138"/>
      <c r="R35" s="138"/>
      <c r="S35" s="138"/>
      <c r="T35" s="138"/>
      <c r="U35" s="138"/>
      <c r="V35" s="138"/>
    </row>
    <row r="36" spans="1:32" s="60" customFormat="1">
      <c r="B36" s="460"/>
      <c r="C36" s="142" t="s">
        <v>404</v>
      </c>
      <c r="D36" s="399"/>
      <c r="E36" s="744"/>
      <c r="F36" s="820"/>
      <c r="G36" s="421"/>
      <c r="H36" s="820"/>
      <c r="I36" s="820"/>
      <c r="J36" s="820"/>
      <c r="K36" s="461"/>
      <c r="L36" s="851" t="s">
        <v>810</v>
      </c>
      <c r="M36" s="138"/>
      <c r="N36" s="138"/>
      <c r="O36" s="138"/>
      <c r="P36" s="138"/>
      <c r="Q36" s="138"/>
      <c r="R36" s="138"/>
      <c r="S36" s="138"/>
      <c r="T36" s="138"/>
      <c r="U36" s="138"/>
      <c r="V36" s="138"/>
    </row>
    <row r="37" spans="1:32" s="60" customFormat="1">
      <c r="B37" s="460"/>
      <c r="C37" s="73" t="s">
        <v>403</v>
      </c>
      <c r="D37" s="399"/>
      <c r="E37" s="744"/>
      <c r="F37" s="820"/>
      <c r="G37" s="820"/>
      <c r="H37" s="820"/>
      <c r="I37" s="820"/>
      <c r="J37" s="820"/>
      <c r="K37" s="461"/>
      <c r="L37" s="851" t="s">
        <v>810</v>
      </c>
      <c r="M37" s="138"/>
      <c r="N37" s="138"/>
      <c r="O37" s="138"/>
      <c r="P37" s="138"/>
      <c r="Q37" s="138"/>
      <c r="R37" s="138"/>
      <c r="S37" s="138"/>
      <c r="T37" s="138"/>
      <c r="U37" s="138"/>
      <c r="V37" s="138"/>
    </row>
    <row r="38" spans="1:32" s="60" customFormat="1" ht="14.25" customHeight="1" thickBot="1">
      <c r="B38" s="466"/>
      <c r="C38" s="436"/>
      <c r="D38" s="436"/>
      <c r="E38" s="436"/>
      <c r="F38" s="436"/>
      <c r="G38" s="436"/>
      <c r="H38" s="436"/>
      <c r="I38" s="436"/>
      <c r="J38" s="436"/>
      <c r="K38" s="467"/>
      <c r="L38" s="138"/>
      <c r="M38" s="138"/>
      <c r="N38" s="138"/>
      <c r="O38" s="138"/>
      <c r="P38" s="138"/>
      <c r="Q38" s="138"/>
      <c r="R38" s="138"/>
      <c r="S38" s="138"/>
      <c r="T38" s="138"/>
      <c r="U38" s="138"/>
      <c r="V38" s="138"/>
    </row>
    <row r="39" spans="1:32">
      <c r="B39" s="138"/>
      <c r="C39" s="82" t="s">
        <v>693</v>
      </c>
      <c r="D39" s="588">
        <f>SUM(D22:D31)-D21</f>
        <v>0</v>
      </c>
      <c r="E39" s="588">
        <f t="shared" ref="E39:J39" si="1">SUM(E22:E31)-E21</f>
        <v>0</v>
      </c>
      <c r="F39" s="588">
        <f t="shared" si="1"/>
        <v>0</v>
      </c>
      <c r="G39" s="588">
        <f t="shared" si="1"/>
        <v>0</v>
      </c>
      <c r="H39" s="588">
        <f t="shared" si="1"/>
        <v>0</v>
      </c>
      <c r="I39" s="588">
        <f t="shared" si="1"/>
        <v>0</v>
      </c>
      <c r="J39" s="588">
        <f t="shared" si="1"/>
        <v>0</v>
      </c>
      <c r="K39" s="587"/>
      <c r="L39" s="138"/>
      <c r="M39" s="138"/>
      <c r="N39" s="138"/>
      <c r="O39" s="138"/>
      <c r="P39" s="138"/>
      <c r="Q39" s="138"/>
      <c r="R39" s="138"/>
      <c r="S39" s="138"/>
      <c r="T39" s="138"/>
      <c r="U39" s="138"/>
      <c r="V39" s="138"/>
    </row>
    <row r="40" spans="1:32" s="587" customFormat="1" ht="15" thickBot="1"/>
    <row r="41" spans="1:32" s="60" customFormat="1">
      <c r="B41" s="457"/>
      <c r="C41" s="458" t="s">
        <v>595</v>
      </c>
      <c r="D41" s="431"/>
      <c r="E41" s="431"/>
      <c r="F41" s="431"/>
      <c r="G41" s="431"/>
      <c r="H41" s="459"/>
      <c r="I41" s="138"/>
      <c r="J41" s="138"/>
      <c r="L41" s="138"/>
      <c r="M41" s="138"/>
      <c r="N41" s="138"/>
      <c r="O41" s="138"/>
      <c r="P41" s="138"/>
      <c r="Q41" s="138"/>
      <c r="S41" s="138"/>
      <c r="T41" s="138"/>
      <c r="U41" s="138"/>
      <c r="V41" s="138"/>
      <c r="W41" s="138"/>
    </row>
    <row r="42" spans="1:32" s="60" customFormat="1">
      <c r="B42" s="460"/>
      <c r="C42" s="418" t="s">
        <v>594</v>
      </c>
      <c r="D42" s="423"/>
      <c r="E42" s="423"/>
      <c r="F42" s="423"/>
      <c r="G42" s="423"/>
      <c r="H42" s="461"/>
      <c r="I42" s="138"/>
      <c r="J42" s="138"/>
      <c r="L42" s="138"/>
      <c r="M42" s="138"/>
      <c r="N42" s="138"/>
      <c r="O42" s="138"/>
      <c r="P42" s="138"/>
      <c r="Q42" s="138"/>
      <c r="S42" s="138"/>
      <c r="T42" s="138"/>
      <c r="U42" s="138"/>
      <c r="V42" s="138"/>
      <c r="W42" s="138"/>
    </row>
    <row r="43" spans="1:32" s="60" customFormat="1">
      <c r="B43" s="462"/>
      <c r="C43" s="417"/>
      <c r="D43" s="423"/>
      <c r="E43" s="418" t="s">
        <v>276</v>
      </c>
      <c r="F43" s="418"/>
      <c r="G43" s="418" t="s">
        <v>277</v>
      </c>
      <c r="H43" s="461"/>
      <c r="I43" s="138"/>
      <c r="J43" s="138"/>
      <c r="N43" s="138"/>
      <c r="O43" s="138"/>
      <c r="P43" s="138"/>
      <c r="Q43" s="138"/>
      <c r="S43" s="138"/>
      <c r="T43" s="138"/>
      <c r="U43" s="138"/>
      <c r="V43" s="138"/>
      <c r="W43" s="138"/>
    </row>
    <row r="44" spans="1:32" s="60" customFormat="1">
      <c r="B44" s="463"/>
      <c r="C44" s="418" t="s">
        <v>280</v>
      </c>
      <c r="D44" s="423"/>
      <c r="E44" s="423"/>
      <c r="F44" s="423"/>
      <c r="G44" s="423"/>
      <c r="H44" s="461"/>
      <c r="I44" s="138"/>
      <c r="J44" s="138"/>
      <c r="N44" s="138"/>
      <c r="O44" s="138"/>
      <c r="P44" s="138"/>
      <c r="Q44" s="138"/>
      <c r="S44" s="138"/>
      <c r="T44" s="138"/>
      <c r="U44" s="138"/>
      <c r="V44" s="138"/>
      <c r="W44" s="138"/>
    </row>
    <row r="45" spans="1:32" s="60" customFormat="1">
      <c r="B45" s="460"/>
      <c r="C45" s="417" t="s">
        <v>10</v>
      </c>
      <c r="D45" s="417"/>
      <c r="E45" s="464"/>
      <c r="F45" s="417"/>
      <c r="G45" s="464"/>
      <c r="H45" s="465" t="s">
        <v>46</v>
      </c>
      <c r="I45" s="138"/>
      <c r="J45" s="141"/>
      <c r="S45" s="138"/>
      <c r="T45" s="138"/>
      <c r="U45" s="138"/>
      <c r="V45" s="138"/>
      <c r="W45" s="138"/>
    </row>
    <row r="46" spans="1:32" customFormat="1">
      <c r="A46" s="60"/>
      <c r="B46" s="460"/>
      <c r="C46" s="417" t="s">
        <v>11</v>
      </c>
      <c r="D46" s="417"/>
      <c r="E46" s="464"/>
      <c r="F46" s="417"/>
      <c r="G46" s="464"/>
      <c r="H46" s="465" t="s">
        <v>46</v>
      </c>
      <c r="I46" s="138"/>
      <c r="J46" s="138"/>
      <c r="K46" s="60"/>
      <c r="L46" s="60"/>
      <c r="M46" s="60"/>
      <c r="N46" s="60"/>
      <c r="O46" s="60"/>
      <c r="P46" s="60"/>
      <c r="Q46" s="60"/>
      <c r="R46" s="60"/>
      <c r="S46" s="138"/>
      <c r="T46" s="138"/>
      <c r="U46" s="138"/>
      <c r="V46" s="138"/>
      <c r="W46" s="138"/>
      <c r="X46" s="669"/>
      <c r="Y46" s="669"/>
      <c r="Z46" s="669"/>
      <c r="AA46" s="669"/>
      <c r="AB46" s="669"/>
      <c r="AC46" s="669"/>
      <c r="AD46" s="669"/>
      <c r="AE46" s="669"/>
      <c r="AF46" s="669"/>
    </row>
    <row r="47" spans="1:32" s="60" customFormat="1">
      <c r="B47" s="460"/>
      <c r="C47" s="417" t="s">
        <v>400</v>
      </c>
      <c r="D47" s="417"/>
      <c r="E47" s="417"/>
      <c r="F47" s="417"/>
      <c r="G47" s="417"/>
      <c r="H47" s="465"/>
      <c r="I47" s="138"/>
      <c r="J47" s="138"/>
      <c r="S47" s="138"/>
      <c r="T47" s="138"/>
      <c r="U47" s="138"/>
      <c r="V47" s="138"/>
      <c r="W47" s="138"/>
    </row>
    <row r="48" spans="1:32" s="60" customFormat="1">
      <c r="B48" s="460"/>
      <c r="C48" s="417"/>
      <c r="D48" s="417"/>
      <c r="E48" s="417"/>
      <c r="F48" s="417"/>
      <c r="G48" s="417"/>
      <c r="H48" s="465"/>
      <c r="I48" s="138"/>
      <c r="J48" s="138"/>
      <c r="S48" s="138"/>
      <c r="T48" s="138"/>
      <c r="U48" s="138"/>
      <c r="V48" s="138"/>
      <c r="W48" s="138"/>
    </row>
    <row r="49" spans="2:23" s="60" customFormat="1">
      <c r="B49" s="460"/>
      <c r="C49" s="670" t="s">
        <v>754</v>
      </c>
      <c r="D49" s="671"/>
      <c r="E49" s="5"/>
      <c r="F49" s="5"/>
      <c r="G49" s="5"/>
      <c r="H49" s="465"/>
      <c r="I49" s="138"/>
      <c r="J49" s="138"/>
      <c r="S49" s="138"/>
      <c r="T49" s="138"/>
      <c r="U49" s="138"/>
      <c r="V49" s="138"/>
      <c r="W49" s="138"/>
    </row>
    <row r="50" spans="2:23" s="60" customFormat="1">
      <c r="B50" s="460"/>
      <c r="C50" s="671" t="s">
        <v>755</v>
      </c>
      <c r="D50" s="671"/>
      <c r="E50" s="489"/>
      <c r="F50" s="88"/>
      <c r="G50" s="325"/>
      <c r="H50" s="674" t="s">
        <v>46</v>
      </c>
      <c r="I50" s="138"/>
      <c r="J50" s="138"/>
      <c r="S50" s="138"/>
      <c r="T50" s="138"/>
      <c r="U50" s="138"/>
      <c r="V50" s="138"/>
      <c r="W50" s="138"/>
    </row>
    <row r="51" spans="2:23" s="60" customFormat="1">
      <c r="B51" s="460"/>
      <c r="C51" s="671" t="s">
        <v>756</v>
      </c>
      <c r="D51" s="671"/>
      <c r="E51" s="489"/>
      <c r="F51" s="88"/>
      <c r="G51" s="325"/>
      <c r="H51" s="674" t="s">
        <v>46</v>
      </c>
      <c r="I51" s="138"/>
      <c r="J51" s="138"/>
      <c r="S51" s="138"/>
      <c r="T51" s="138"/>
      <c r="U51" s="138"/>
      <c r="V51" s="138"/>
      <c r="W51" s="138"/>
    </row>
    <row r="52" spans="2:23" s="60" customFormat="1">
      <c r="B52" s="463"/>
      <c r="C52" s="423"/>
      <c r="D52" s="417"/>
      <c r="E52" s="109"/>
      <c r="F52" s="109"/>
      <c r="G52" s="417"/>
      <c r="H52" s="465"/>
      <c r="I52" s="138"/>
      <c r="J52" s="138"/>
      <c r="R52" s="138"/>
      <c r="S52" s="138"/>
      <c r="T52" s="138"/>
      <c r="U52" s="138"/>
      <c r="V52" s="138"/>
      <c r="W52" s="138"/>
    </row>
    <row r="53" spans="2:23" s="60" customFormat="1">
      <c r="B53" s="460"/>
      <c r="C53" s="418" t="s">
        <v>57</v>
      </c>
      <c r="D53" s="417"/>
      <c r="E53" s="417"/>
      <c r="F53" s="417"/>
      <c r="G53" s="423"/>
      <c r="H53" s="461"/>
      <c r="I53" s="138"/>
      <c r="J53" s="141" t="s">
        <v>856</v>
      </c>
      <c r="R53" s="138"/>
      <c r="S53" s="138"/>
      <c r="T53" s="138"/>
      <c r="U53" s="138"/>
      <c r="V53" s="138"/>
      <c r="W53" s="138"/>
    </row>
    <row r="54" spans="2:23" s="60" customFormat="1">
      <c r="B54" s="460"/>
      <c r="C54" s="417" t="s">
        <v>12</v>
      </c>
      <c r="D54" s="417"/>
      <c r="E54" s="464"/>
      <c r="F54" s="417"/>
      <c r="G54" s="946"/>
      <c r="H54" s="465" t="s">
        <v>46</v>
      </c>
      <c r="I54" s="138"/>
      <c r="J54" s="141" t="s">
        <v>857</v>
      </c>
      <c r="R54" s="138"/>
      <c r="S54" s="138"/>
      <c r="T54" s="138"/>
      <c r="U54" s="138"/>
      <c r="V54" s="138"/>
      <c r="W54" s="138"/>
    </row>
    <row r="55" spans="2:23" s="60" customFormat="1">
      <c r="B55" s="460"/>
      <c r="C55" s="417" t="s">
        <v>13</v>
      </c>
      <c r="D55" s="417"/>
      <c r="E55" s="464"/>
      <c r="F55" s="417"/>
      <c r="G55" s="946"/>
      <c r="H55" s="465" t="s">
        <v>46</v>
      </c>
      <c r="I55" s="138"/>
      <c r="J55" s="141" t="s">
        <v>858</v>
      </c>
      <c r="R55" s="138"/>
      <c r="S55" s="138"/>
      <c r="T55" s="138"/>
      <c r="U55" s="138"/>
      <c r="V55" s="138"/>
      <c r="W55" s="138"/>
    </row>
    <row r="56" spans="2:23" s="60" customFormat="1">
      <c r="B56" s="460"/>
      <c r="C56" s="417" t="s">
        <v>393</v>
      </c>
      <c r="D56" s="417"/>
      <c r="E56" s="464"/>
      <c r="F56" s="417"/>
      <c r="G56" s="946"/>
      <c r="H56" s="465" t="s">
        <v>46</v>
      </c>
      <c r="I56" s="138"/>
      <c r="J56" s="141" t="s">
        <v>858</v>
      </c>
      <c r="R56" s="138"/>
      <c r="S56" s="138"/>
      <c r="T56" s="138"/>
      <c r="U56" s="138"/>
      <c r="V56" s="138"/>
      <c r="W56" s="138"/>
    </row>
    <row r="57" spans="2:23" s="60" customFormat="1">
      <c r="B57" s="460"/>
      <c r="C57" s="417" t="s">
        <v>752</v>
      </c>
      <c r="D57" s="417"/>
      <c r="E57" s="852"/>
      <c r="F57" s="417"/>
      <c r="G57" s="947"/>
      <c r="H57" s="465" t="s">
        <v>46</v>
      </c>
      <c r="I57" s="138"/>
      <c r="J57" s="141" t="s">
        <v>858</v>
      </c>
      <c r="R57" s="138"/>
      <c r="S57" s="138"/>
      <c r="T57" s="138"/>
      <c r="U57" s="138"/>
      <c r="V57" s="138"/>
      <c r="W57" s="138"/>
    </row>
    <row r="58" spans="2:23" s="60" customFormat="1">
      <c r="B58" s="463"/>
      <c r="C58" s="417" t="s">
        <v>394</v>
      </c>
      <c r="D58" s="417"/>
      <c r="E58" s="423"/>
      <c r="F58" s="423"/>
      <c r="G58" s="426"/>
      <c r="H58" s="465"/>
      <c r="I58" s="138"/>
      <c r="J58" s="138"/>
      <c r="R58" s="138"/>
      <c r="S58" s="138"/>
      <c r="T58" s="138"/>
      <c r="U58" s="138"/>
      <c r="V58" s="138"/>
      <c r="W58" s="138"/>
    </row>
    <row r="59" spans="2:23" s="60" customFormat="1">
      <c r="B59" s="463"/>
      <c r="C59" s="423"/>
      <c r="D59" s="417"/>
      <c r="E59" s="423"/>
      <c r="F59" s="423"/>
      <c r="G59" s="426"/>
      <c r="H59" s="465"/>
      <c r="I59" s="138"/>
      <c r="J59" s="138"/>
      <c r="R59" s="138"/>
      <c r="S59" s="138"/>
      <c r="T59" s="138"/>
      <c r="U59" s="138"/>
      <c r="V59" s="138"/>
      <c r="W59" s="138"/>
    </row>
    <row r="60" spans="2:23" s="60" customFormat="1">
      <c r="B60" s="463"/>
      <c r="C60" s="418" t="s">
        <v>398</v>
      </c>
      <c r="D60" s="417"/>
      <c r="E60" s="423"/>
      <c r="F60" s="423"/>
      <c r="G60" s="423"/>
      <c r="H60" s="461"/>
      <c r="I60" s="138"/>
      <c r="J60" s="138"/>
      <c r="R60" s="138"/>
      <c r="S60" s="138"/>
      <c r="T60" s="138"/>
      <c r="U60" s="138"/>
      <c r="V60" s="138"/>
      <c r="W60" s="138"/>
    </row>
    <row r="61" spans="2:23" s="60" customFormat="1">
      <c r="B61" s="463"/>
      <c r="C61" s="417" t="s">
        <v>399</v>
      </c>
      <c r="D61" s="417"/>
      <c r="E61" s="464"/>
      <c r="F61" s="417"/>
      <c r="G61" s="464"/>
      <c r="H61" s="465" t="s">
        <v>46</v>
      </c>
      <c r="I61" s="138"/>
      <c r="J61" s="138"/>
      <c r="R61" s="138"/>
      <c r="S61" s="138"/>
      <c r="T61" s="138"/>
      <c r="U61" s="138"/>
      <c r="V61" s="138"/>
      <c r="W61" s="138"/>
    </row>
    <row r="62" spans="2:23" s="60" customFormat="1">
      <c r="B62" s="463"/>
      <c r="C62" s="417" t="s">
        <v>593</v>
      </c>
      <c r="D62" s="417"/>
      <c r="E62" s="464"/>
      <c r="F62" s="417"/>
      <c r="G62" s="464"/>
      <c r="H62" s="465" t="s">
        <v>46</v>
      </c>
      <c r="I62" s="138"/>
      <c r="J62" s="138"/>
      <c r="R62" s="138"/>
      <c r="S62" s="138"/>
      <c r="T62" s="138"/>
      <c r="U62" s="138"/>
      <c r="V62" s="138"/>
      <c r="W62" s="138"/>
    </row>
    <row r="63" spans="2:23" s="60" customFormat="1">
      <c r="B63" s="463"/>
      <c r="C63" s="417" t="s">
        <v>813</v>
      </c>
      <c r="D63" s="417"/>
      <c r="E63" s="852"/>
      <c r="F63" s="417"/>
      <c r="G63" s="464"/>
      <c r="H63" s="465" t="s">
        <v>46</v>
      </c>
      <c r="I63" s="138"/>
      <c r="J63" s="138"/>
      <c r="R63" s="138"/>
      <c r="S63" s="138"/>
      <c r="T63" s="138"/>
      <c r="U63" s="138"/>
      <c r="V63" s="138"/>
      <c r="W63" s="138"/>
    </row>
    <row r="64" spans="2:23" s="60" customFormat="1" ht="15" thickBot="1">
      <c r="B64" s="830"/>
      <c r="C64" s="436"/>
      <c r="D64" s="436"/>
      <c r="E64" s="436"/>
      <c r="F64" s="436"/>
      <c r="G64" s="436"/>
      <c r="H64" s="688"/>
      <c r="I64" s="138"/>
      <c r="J64" s="138"/>
      <c r="R64" s="138"/>
      <c r="S64" s="138"/>
      <c r="T64" s="138"/>
      <c r="U64" s="138"/>
      <c r="V64" s="138"/>
      <c r="W64" s="138"/>
    </row>
    <row r="65" spans="2:23" s="60" customFormat="1" ht="15" thickBot="1">
      <c r="B65" s="138"/>
      <c r="C65" s="138"/>
      <c r="D65" s="138"/>
      <c r="E65" s="138"/>
      <c r="F65" s="138"/>
      <c r="G65" s="138"/>
      <c r="H65" s="138"/>
      <c r="I65" s="138"/>
      <c r="J65" s="138"/>
      <c r="L65" s="138"/>
      <c r="M65" s="138"/>
      <c r="N65" s="138"/>
      <c r="O65" s="138"/>
      <c r="P65" s="138"/>
      <c r="Q65" s="138"/>
      <c r="R65" s="138"/>
      <c r="S65" s="138"/>
      <c r="T65" s="138"/>
      <c r="U65" s="138"/>
      <c r="V65" s="138"/>
      <c r="W65" s="138"/>
    </row>
    <row r="66" spans="2:23" s="60" customFormat="1">
      <c r="B66" s="853"/>
      <c r="C66" s="680"/>
      <c r="D66" s="680"/>
      <c r="E66" s="854"/>
      <c r="F66" s="680"/>
      <c r="G66" s="854"/>
      <c r="H66" s="681"/>
      <c r="I66" s="138"/>
      <c r="J66" s="138"/>
      <c r="R66" s="138"/>
      <c r="S66" s="138"/>
      <c r="T66" s="138"/>
      <c r="U66" s="138"/>
      <c r="V66" s="138"/>
      <c r="W66" s="138"/>
    </row>
    <row r="67" spans="2:23" s="60" customFormat="1">
      <c r="B67" s="463"/>
      <c r="C67" s="418" t="s">
        <v>785</v>
      </c>
      <c r="D67" s="423"/>
      <c r="E67" s="423"/>
      <c r="F67" s="423"/>
      <c r="G67" s="423"/>
      <c r="H67" s="461"/>
      <c r="I67" s="138"/>
      <c r="J67" s="138"/>
      <c r="R67" s="138"/>
      <c r="S67" s="138"/>
      <c r="T67" s="138"/>
      <c r="U67" s="138"/>
      <c r="V67" s="138"/>
      <c r="W67" s="138"/>
    </row>
    <row r="68" spans="2:23" s="60" customFormat="1">
      <c r="B68" s="463"/>
      <c r="C68" s="423" t="s">
        <v>626</v>
      </c>
      <c r="D68" s="423"/>
      <c r="E68" s="321"/>
      <c r="F68" s="417" t="s">
        <v>46</v>
      </c>
      <c r="G68" s="423"/>
      <c r="H68" s="461"/>
      <c r="I68" s="138"/>
      <c r="J68" s="138"/>
      <c r="R68" s="138"/>
      <c r="S68" s="138"/>
      <c r="T68" s="138"/>
      <c r="U68" s="138"/>
      <c r="V68" s="138"/>
      <c r="W68" s="138"/>
    </row>
    <row r="69" spans="2:23" s="60" customFormat="1">
      <c r="B69" s="463"/>
      <c r="C69" s="423" t="s">
        <v>627</v>
      </c>
      <c r="D69" s="423"/>
      <c r="E69" s="321"/>
      <c r="F69" s="417" t="s">
        <v>46</v>
      </c>
      <c r="G69" s="423"/>
      <c r="H69" s="461"/>
      <c r="I69" s="138"/>
      <c r="J69" s="138"/>
      <c r="R69" s="138"/>
      <c r="S69" s="138"/>
      <c r="T69" s="138"/>
      <c r="U69" s="138"/>
      <c r="V69" s="138"/>
      <c r="W69" s="138"/>
    </row>
    <row r="70" spans="2:23" s="60" customFormat="1">
      <c r="B70" s="463"/>
      <c r="C70" s="423" t="s">
        <v>628</v>
      </c>
      <c r="D70" s="423"/>
      <c r="E70" s="321"/>
      <c r="F70" s="417" t="s">
        <v>46</v>
      </c>
      <c r="G70" s="423"/>
      <c r="H70" s="461"/>
      <c r="I70" s="138"/>
      <c r="J70" s="138"/>
      <c r="R70" s="138"/>
      <c r="S70" s="138"/>
      <c r="T70" s="138"/>
      <c r="U70" s="138"/>
      <c r="V70" s="138"/>
      <c r="W70" s="138"/>
    </row>
    <row r="71" spans="2:23" s="60" customFormat="1">
      <c r="B71" s="463"/>
      <c r="C71" s="423"/>
      <c r="D71" s="423"/>
      <c r="E71" s="423"/>
      <c r="F71" s="423"/>
      <c r="G71" s="423"/>
      <c r="H71" s="461"/>
      <c r="I71" s="138"/>
      <c r="J71" s="138"/>
      <c r="R71" s="138"/>
      <c r="S71" s="138"/>
      <c r="T71" s="138"/>
      <c r="U71" s="138"/>
      <c r="V71" s="138"/>
      <c r="W71" s="138"/>
    </row>
    <row r="72" spans="2:23" s="60" customFormat="1">
      <c r="B72" s="460"/>
      <c r="C72" s="418" t="s">
        <v>401</v>
      </c>
      <c r="D72" s="417"/>
      <c r="E72" s="417"/>
      <c r="F72" s="423"/>
      <c r="G72" s="423"/>
      <c r="H72" s="461"/>
      <c r="I72" s="138"/>
      <c r="J72" s="138"/>
      <c r="R72" s="138"/>
      <c r="S72" s="138"/>
      <c r="T72" s="138"/>
      <c r="U72" s="138"/>
      <c r="V72" s="138"/>
      <c r="W72" s="138"/>
    </row>
    <row r="73" spans="2:23">
      <c r="B73" s="460"/>
      <c r="C73" s="417" t="s">
        <v>624</v>
      </c>
      <c r="D73" s="417"/>
      <c r="E73" s="464"/>
      <c r="F73" s="417" t="s">
        <v>46</v>
      </c>
      <c r="G73" s="423"/>
      <c r="H73" s="461"/>
      <c r="I73" s="138"/>
      <c r="J73" s="138"/>
      <c r="K73" s="60"/>
      <c r="L73" s="60"/>
      <c r="M73" s="60"/>
      <c r="R73" s="138"/>
      <c r="S73" s="138"/>
      <c r="T73" s="138"/>
      <c r="U73" s="138"/>
      <c r="V73" s="138"/>
      <c r="W73" s="138"/>
    </row>
    <row r="74" spans="2:23">
      <c r="B74" s="460"/>
      <c r="C74" s="417" t="s">
        <v>625</v>
      </c>
      <c r="D74" s="417"/>
      <c r="E74" s="464"/>
      <c r="F74" s="417" t="s">
        <v>46</v>
      </c>
      <c r="G74" s="423"/>
      <c r="H74" s="461"/>
      <c r="I74" s="138"/>
      <c r="J74" s="138"/>
      <c r="K74" s="60"/>
      <c r="L74" s="60"/>
      <c r="M74" s="60"/>
      <c r="R74" s="138"/>
      <c r="S74" s="138"/>
      <c r="T74" s="138"/>
      <c r="U74" s="138"/>
      <c r="V74" s="138"/>
      <c r="W74" s="138"/>
    </row>
    <row r="75" spans="2:23">
      <c r="B75" s="460"/>
      <c r="C75" s="417" t="s">
        <v>269</v>
      </c>
      <c r="D75" s="417"/>
      <c r="E75" s="464"/>
      <c r="F75" s="417" t="s">
        <v>46</v>
      </c>
      <c r="G75" s="423"/>
      <c r="H75" s="461"/>
      <c r="I75" s="138"/>
      <c r="J75" s="138"/>
      <c r="K75" s="60"/>
      <c r="L75" s="138"/>
      <c r="M75" s="138"/>
      <c r="R75" s="138"/>
      <c r="S75" s="138"/>
      <c r="T75" s="138"/>
      <c r="U75" s="138"/>
      <c r="V75" s="138"/>
      <c r="W75" s="138"/>
    </row>
    <row r="76" spans="2:23">
      <c r="B76" s="460"/>
      <c r="C76" s="417"/>
      <c r="D76" s="417"/>
      <c r="E76" s="417"/>
      <c r="F76" s="423"/>
      <c r="G76" s="423"/>
      <c r="H76" s="461"/>
      <c r="I76" s="138"/>
      <c r="J76" s="138"/>
      <c r="K76" s="60"/>
      <c r="L76" s="138"/>
      <c r="M76" s="138"/>
      <c r="R76" s="138"/>
      <c r="S76" s="138"/>
      <c r="T76" s="138"/>
      <c r="U76" s="138"/>
      <c r="V76" s="138"/>
      <c r="W76" s="138"/>
    </row>
    <row r="77" spans="2:23">
      <c r="B77" s="460"/>
      <c r="C77" s="418" t="s">
        <v>402</v>
      </c>
      <c r="D77" s="417"/>
      <c r="E77" s="417"/>
      <c r="F77" s="423"/>
      <c r="G77" s="423"/>
      <c r="H77" s="461"/>
      <c r="I77" s="138"/>
      <c r="J77" s="138"/>
      <c r="K77" s="60"/>
      <c r="L77" s="138"/>
      <c r="M77" s="138"/>
      <c r="R77" s="138"/>
      <c r="S77" s="138"/>
      <c r="T77" s="138"/>
      <c r="U77" s="138"/>
      <c r="V77" s="138"/>
      <c r="W77" s="138"/>
    </row>
    <row r="78" spans="2:23">
      <c r="B78" s="460"/>
      <c r="C78" s="417" t="s">
        <v>14</v>
      </c>
      <c r="D78" s="417"/>
      <c r="E78" s="464"/>
      <c r="F78" s="417" t="s">
        <v>46</v>
      </c>
      <c r="G78" s="423"/>
      <c r="H78" s="461"/>
      <c r="I78" s="138"/>
      <c r="J78" s="60"/>
      <c r="K78" s="60"/>
      <c r="L78" s="60"/>
      <c r="M78" s="138"/>
      <c r="R78" s="138"/>
      <c r="S78" s="138"/>
      <c r="T78" s="138"/>
      <c r="U78" s="138"/>
      <c r="V78" s="138"/>
      <c r="W78" s="138"/>
    </row>
    <row r="79" spans="2:23">
      <c r="B79" s="460"/>
      <c r="C79" s="417" t="s">
        <v>0</v>
      </c>
      <c r="D79" s="417"/>
      <c r="E79" s="464"/>
      <c r="F79" s="417" t="s">
        <v>46</v>
      </c>
      <c r="G79" s="423"/>
      <c r="H79" s="461"/>
      <c r="I79" s="138"/>
      <c r="J79" s="60"/>
      <c r="K79" s="60"/>
      <c r="L79" s="60"/>
      <c r="M79" s="138"/>
      <c r="R79" s="138"/>
      <c r="S79" s="138"/>
      <c r="T79" s="138"/>
      <c r="U79" s="138"/>
      <c r="V79" s="138"/>
      <c r="W79" s="138"/>
    </row>
    <row r="80" spans="2:23">
      <c r="B80" s="460"/>
      <c r="C80" s="417" t="s">
        <v>1</v>
      </c>
      <c r="D80" s="417"/>
      <c r="E80" s="464"/>
      <c r="F80" s="417" t="s">
        <v>46</v>
      </c>
      <c r="G80" s="423"/>
      <c r="H80" s="461"/>
      <c r="I80" s="138"/>
      <c r="J80" s="60"/>
      <c r="K80" s="60"/>
      <c r="L80" s="60"/>
      <c r="M80" s="138"/>
      <c r="N80" s="138"/>
      <c r="O80" s="138"/>
      <c r="P80" s="138"/>
      <c r="Q80" s="138"/>
      <c r="R80" s="138"/>
      <c r="S80" s="138"/>
      <c r="T80" s="138"/>
      <c r="U80" s="138"/>
      <c r="V80" s="138"/>
      <c r="W80" s="138"/>
    </row>
    <row r="81" spans="2:28">
      <c r="B81" s="460"/>
      <c r="C81" s="417" t="s">
        <v>2</v>
      </c>
      <c r="D81" s="417"/>
      <c r="E81" s="464"/>
      <c r="F81" s="417" t="s">
        <v>46</v>
      </c>
      <c r="G81" s="423"/>
      <c r="H81" s="461"/>
      <c r="I81" s="138"/>
      <c r="J81" s="60"/>
      <c r="K81" s="60"/>
      <c r="L81" s="60"/>
      <c r="M81" s="138"/>
      <c r="N81" s="138"/>
      <c r="O81" s="138"/>
      <c r="P81" s="138"/>
      <c r="Q81" s="138"/>
      <c r="R81" s="138"/>
      <c r="S81" s="138"/>
      <c r="T81" s="138"/>
      <c r="U81" s="138"/>
      <c r="V81" s="138"/>
      <c r="W81" s="138"/>
    </row>
    <row r="82" spans="2:28">
      <c r="B82" s="460"/>
      <c r="C82" s="417" t="s">
        <v>3</v>
      </c>
      <c r="D82" s="417"/>
      <c r="E82" s="464"/>
      <c r="F82" s="417" t="s">
        <v>46</v>
      </c>
      <c r="G82" s="423"/>
      <c r="H82" s="461"/>
      <c r="I82" s="138"/>
      <c r="J82" s="60"/>
      <c r="K82" s="60"/>
      <c r="L82" s="60"/>
      <c r="M82" s="138"/>
      <c r="N82" s="138"/>
      <c r="O82" s="138"/>
      <c r="P82" s="138"/>
      <c r="Q82" s="138"/>
      <c r="R82" s="138"/>
      <c r="S82" s="138"/>
      <c r="T82" s="138"/>
      <c r="U82" s="138"/>
      <c r="V82" s="138"/>
      <c r="W82" s="138"/>
      <c r="X82" s="102"/>
      <c r="Y82" s="102"/>
      <c r="Z82" s="102"/>
      <c r="AA82" s="102"/>
      <c r="AB82" s="102"/>
    </row>
    <row r="83" spans="2:28">
      <c r="B83" s="460"/>
      <c r="C83" s="417" t="s">
        <v>4</v>
      </c>
      <c r="D83" s="417"/>
      <c r="E83" s="464"/>
      <c r="F83" s="417" t="s">
        <v>46</v>
      </c>
      <c r="G83" s="423"/>
      <c r="H83" s="461"/>
      <c r="I83" s="138"/>
      <c r="J83" s="60"/>
      <c r="K83" s="60"/>
      <c r="L83" s="60"/>
      <c r="M83" s="138"/>
      <c r="N83" s="138"/>
      <c r="O83" s="138"/>
      <c r="P83" s="138"/>
      <c r="Q83" s="138"/>
      <c r="R83" s="138"/>
      <c r="S83" s="138"/>
      <c r="T83" s="138"/>
      <c r="U83" s="138"/>
      <c r="V83" s="138"/>
      <c r="W83" s="138"/>
    </row>
    <row r="84" spans="2:28">
      <c r="B84" s="460"/>
      <c r="C84" s="417" t="s">
        <v>5</v>
      </c>
      <c r="D84" s="417"/>
      <c r="E84" s="464"/>
      <c r="F84" s="417" t="s">
        <v>46</v>
      </c>
      <c r="G84" s="423"/>
      <c r="H84" s="461"/>
      <c r="I84" s="138"/>
      <c r="J84" s="60"/>
      <c r="K84" s="60"/>
      <c r="L84" s="60"/>
      <c r="M84" s="138"/>
      <c r="N84" s="138"/>
      <c r="O84" s="138"/>
      <c r="P84" s="138"/>
      <c r="Q84" s="138"/>
      <c r="R84" s="138"/>
      <c r="S84" s="138"/>
      <c r="T84" s="138"/>
      <c r="U84" s="138"/>
      <c r="V84" s="138"/>
      <c r="W84" s="138"/>
    </row>
    <row r="85" spans="2:28">
      <c r="B85" s="460"/>
      <c r="C85" s="417" t="s">
        <v>607</v>
      </c>
      <c r="D85" s="417"/>
      <c r="E85" s="464"/>
      <c r="F85" s="417" t="s">
        <v>46</v>
      </c>
      <c r="G85" s="423"/>
      <c r="H85" s="461"/>
      <c r="I85" s="138"/>
      <c r="J85" s="60"/>
      <c r="K85" s="60"/>
      <c r="L85" s="60"/>
      <c r="M85" s="138"/>
      <c r="N85" s="138"/>
      <c r="O85" s="138"/>
      <c r="P85" s="138"/>
      <c r="Q85" s="138"/>
      <c r="R85" s="138"/>
      <c r="S85" s="138"/>
      <c r="T85" s="138"/>
      <c r="U85" s="138"/>
      <c r="V85" s="138"/>
      <c r="W85" s="138"/>
    </row>
    <row r="86" spans="2:28" ht="15" thickBot="1">
      <c r="B86" s="466"/>
      <c r="C86" s="436"/>
      <c r="D86" s="436"/>
      <c r="E86" s="436"/>
      <c r="F86" s="435"/>
      <c r="G86" s="435"/>
      <c r="H86" s="467"/>
      <c r="I86" s="138"/>
      <c r="J86" s="60"/>
      <c r="K86" s="60"/>
      <c r="L86" s="60"/>
      <c r="M86" s="138"/>
      <c r="N86" s="138"/>
      <c r="O86" s="138"/>
      <c r="P86" s="138"/>
      <c r="Q86" s="138"/>
      <c r="R86" s="138"/>
      <c r="S86" s="138"/>
      <c r="T86" s="138"/>
      <c r="U86" s="138"/>
      <c r="V86" s="138"/>
      <c r="W86" s="138"/>
    </row>
    <row r="87" spans="2:28" ht="15" thickBot="1">
      <c r="B87" s="138"/>
      <c r="C87" s="138"/>
      <c r="D87" s="138"/>
      <c r="E87" s="138"/>
      <c r="F87" s="138"/>
      <c r="G87" s="138"/>
      <c r="H87" s="138"/>
      <c r="I87" s="138"/>
      <c r="J87" s="138"/>
      <c r="K87" s="60"/>
      <c r="L87" s="138"/>
      <c r="M87" s="138"/>
      <c r="N87" s="138"/>
      <c r="O87" s="138"/>
      <c r="P87" s="138"/>
      <c r="Q87" s="138"/>
      <c r="R87" s="138"/>
      <c r="S87" s="138"/>
      <c r="T87" s="138"/>
      <c r="U87" s="138"/>
      <c r="V87" s="138"/>
      <c r="W87" s="138"/>
    </row>
    <row r="88" spans="2:28">
      <c r="B88" s="907"/>
      <c r="C88" s="908"/>
      <c r="D88" s="908"/>
      <c r="E88" s="908"/>
      <c r="F88" s="908"/>
      <c r="G88" s="908"/>
      <c r="H88" s="909"/>
      <c r="I88" s="60"/>
      <c r="J88" s="138"/>
      <c r="K88" s="138"/>
      <c r="L88" s="138"/>
      <c r="M88" s="138"/>
      <c r="N88" s="138"/>
      <c r="O88" s="138"/>
      <c r="P88" s="138"/>
      <c r="Q88" s="138"/>
      <c r="R88" s="138"/>
      <c r="S88" s="138"/>
      <c r="T88" s="138"/>
      <c r="U88" s="138"/>
      <c r="W88" s="102"/>
    </row>
    <row r="89" spans="2:28">
      <c r="B89" s="910"/>
      <c r="C89" s="917" t="s">
        <v>177</v>
      </c>
      <c r="D89" s="917"/>
      <c r="E89" s="921"/>
      <c r="F89" s="927"/>
      <c r="G89" s="917" t="s">
        <v>200</v>
      </c>
      <c r="H89" s="912"/>
      <c r="I89" s="60"/>
      <c r="J89" s="138"/>
      <c r="K89" s="138"/>
      <c r="L89" s="138"/>
      <c r="M89" s="138"/>
      <c r="N89" s="138"/>
      <c r="O89" s="138"/>
      <c r="P89" s="138"/>
      <c r="Q89" s="138"/>
      <c r="R89" s="138"/>
      <c r="S89" s="138"/>
      <c r="T89" s="138"/>
      <c r="U89" s="138"/>
      <c r="W89" s="102"/>
    </row>
    <row r="90" spans="2:28">
      <c r="B90" s="910"/>
      <c r="C90" s="921"/>
      <c r="D90" s="921"/>
      <c r="E90" s="921"/>
      <c r="F90" s="921"/>
      <c r="G90" s="921"/>
      <c r="H90" s="912"/>
      <c r="I90" s="60"/>
      <c r="J90" s="138"/>
      <c r="K90" s="138"/>
      <c r="L90" s="138"/>
      <c r="M90" s="138"/>
      <c r="N90" s="138"/>
      <c r="O90" s="138"/>
      <c r="P90" s="138"/>
      <c r="Q90" s="138"/>
      <c r="R90" s="138"/>
      <c r="S90" s="138"/>
      <c r="T90" s="138"/>
      <c r="U90" s="138"/>
      <c r="W90" s="102"/>
    </row>
    <row r="91" spans="2:28">
      <c r="B91" s="910"/>
      <c r="C91" s="916" t="s">
        <v>154</v>
      </c>
      <c r="D91" s="911"/>
      <c r="E91" s="911"/>
      <c r="F91" s="911"/>
      <c r="G91" s="911"/>
      <c r="H91" s="912"/>
      <c r="I91" s="60"/>
      <c r="J91" s="138"/>
      <c r="K91" s="138"/>
      <c r="L91" s="138"/>
      <c r="M91" s="138"/>
      <c r="N91" s="138"/>
      <c r="O91" s="138"/>
      <c r="P91" s="138"/>
      <c r="Q91" s="138"/>
      <c r="R91" s="138"/>
      <c r="S91" s="138"/>
      <c r="T91" s="138"/>
      <c r="U91" s="138"/>
      <c r="W91" s="102"/>
    </row>
    <row r="92" spans="2:28">
      <c r="B92" s="910"/>
      <c r="C92" s="911" t="s">
        <v>155</v>
      </c>
      <c r="D92" s="911"/>
      <c r="E92" s="911"/>
      <c r="F92" s="929"/>
      <c r="G92" s="911" t="s">
        <v>46</v>
      </c>
      <c r="H92" s="912"/>
      <c r="I92" s="60" t="s">
        <v>608</v>
      </c>
      <c r="J92" s="138"/>
      <c r="K92" s="138"/>
      <c r="L92" s="138"/>
      <c r="M92" s="138"/>
      <c r="N92" s="138"/>
      <c r="O92" s="138"/>
      <c r="P92" s="138"/>
      <c r="Q92" s="138"/>
      <c r="R92" s="138"/>
      <c r="S92" s="138"/>
      <c r="T92" s="138"/>
      <c r="U92" s="138"/>
      <c r="W92" s="102"/>
    </row>
    <row r="93" spans="2:28">
      <c r="B93" s="910"/>
      <c r="C93" s="911" t="s">
        <v>156</v>
      </c>
      <c r="D93" s="911"/>
      <c r="E93" s="911"/>
      <c r="F93" s="929"/>
      <c r="G93" s="911" t="s">
        <v>46</v>
      </c>
      <c r="H93" s="912"/>
      <c r="I93" s="60"/>
      <c r="J93" s="138"/>
      <c r="K93" s="138"/>
      <c r="L93" s="138"/>
      <c r="M93" s="138"/>
      <c r="N93" s="138"/>
      <c r="O93" s="138"/>
      <c r="P93" s="138"/>
      <c r="Q93" s="138"/>
      <c r="R93" s="138"/>
      <c r="S93" s="138"/>
      <c r="T93" s="138"/>
      <c r="U93" s="138"/>
      <c r="W93" s="102"/>
    </row>
    <row r="94" spans="2:28">
      <c r="B94" s="910"/>
      <c r="C94" s="911"/>
      <c r="D94" s="911"/>
      <c r="E94" s="911"/>
      <c r="F94" s="911"/>
      <c r="G94" s="911"/>
      <c r="H94" s="912"/>
      <c r="I94" s="60"/>
      <c r="J94" s="138"/>
      <c r="K94" s="138"/>
      <c r="L94" s="138"/>
      <c r="M94" s="138"/>
      <c r="N94" s="138"/>
      <c r="O94" s="138"/>
      <c r="P94" s="138"/>
      <c r="Q94" s="138"/>
      <c r="R94" s="138"/>
      <c r="S94" s="138"/>
      <c r="T94" s="138"/>
      <c r="U94" s="138"/>
      <c r="W94" s="102"/>
    </row>
    <row r="95" spans="2:28">
      <c r="B95" s="910"/>
      <c r="C95" s="916" t="s">
        <v>157</v>
      </c>
      <c r="D95" s="911"/>
      <c r="E95" s="911"/>
      <c r="F95" s="911"/>
      <c r="G95" s="911"/>
      <c r="H95" s="912"/>
      <c r="I95" s="60"/>
      <c r="J95" s="138"/>
      <c r="K95" s="138"/>
      <c r="L95" s="138"/>
      <c r="M95" s="138"/>
      <c r="N95" s="138"/>
      <c r="O95" s="138"/>
      <c r="P95" s="138"/>
      <c r="Q95" s="138"/>
      <c r="R95" s="138"/>
      <c r="S95" s="138"/>
      <c r="T95" s="138"/>
      <c r="U95" s="138"/>
      <c r="W95" s="102"/>
    </row>
    <row r="96" spans="2:28">
      <c r="B96" s="910"/>
      <c r="C96" s="911" t="s">
        <v>155</v>
      </c>
      <c r="D96" s="911"/>
      <c r="E96" s="911"/>
      <c r="F96" s="927"/>
      <c r="G96" s="911" t="s">
        <v>160</v>
      </c>
      <c r="H96" s="912"/>
      <c r="I96" s="60"/>
      <c r="J96" s="138"/>
      <c r="K96" s="138"/>
      <c r="L96" s="138"/>
      <c r="M96" s="138"/>
      <c r="N96" s="138"/>
      <c r="O96" s="138"/>
      <c r="P96" s="138"/>
      <c r="Q96" s="138"/>
      <c r="R96" s="138"/>
      <c r="S96" s="138"/>
      <c r="T96" s="138"/>
      <c r="U96" s="138"/>
      <c r="W96" s="102"/>
    </row>
    <row r="97" spans="2:25">
      <c r="B97" s="910"/>
      <c r="C97" s="911" t="s">
        <v>156</v>
      </c>
      <c r="D97" s="911"/>
      <c r="E97" s="911"/>
      <c r="F97" s="927"/>
      <c r="G97" s="911" t="s">
        <v>160</v>
      </c>
      <c r="H97" s="912"/>
      <c r="I97" s="60"/>
      <c r="J97" s="138"/>
      <c r="K97" s="138"/>
      <c r="L97" s="138"/>
      <c r="M97" s="138"/>
      <c r="N97" s="138"/>
      <c r="O97" s="138"/>
      <c r="P97" s="138"/>
      <c r="Q97" s="138"/>
      <c r="R97" s="138"/>
      <c r="S97" s="138"/>
      <c r="T97" s="138"/>
      <c r="U97" s="138"/>
      <c r="W97" s="102"/>
    </row>
    <row r="98" spans="2:25">
      <c r="B98" s="910"/>
      <c r="C98" s="911"/>
      <c r="D98" s="911"/>
      <c r="E98" s="911"/>
      <c r="F98" s="911"/>
      <c r="G98" s="911"/>
      <c r="H98" s="912"/>
      <c r="I98" s="60"/>
      <c r="J98" s="138"/>
      <c r="K98" s="138"/>
      <c r="L98" s="138"/>
      <c r="M98" s="138"/>
      <c r="N98" s="138"/>
      <c r="O98" s="138"/>
      <c r="P98" s="138"/>
      <c r="Q98" s="138"/>
      <c r="R98" s="138"/>
      <c r="S98" s="138"/>
      <c r="T98" s="138"/>
      <c r="U98" s="138"/>
      <c r="W98" s="102"/>
    </row>
    <row r="99" spans="2:25">
      <c r="B99" s="910"/>
      <c r="C99" s="916" t="s">
        <v>159</v>
      </c>
      <c r="D99" s="911"/>
      <c r="E99" s="911"/>
      <c r="F99" s="911"/>
      <c r="G99" s="911"/>
      <c r="H99" s="912"/>
      <c r="I99" s="60"/>
      <c r="J99" s="138"/>
      <c r="K99" s="138"/>
      <c r="L99" s="138"/>
      <c r="M99" s="138"/>
      <c r="N99" s="138"/>
      <c r="O99" s="138"/>
      <c r="P99" s="138"/>
      <c r="Q99" s="138"/>
      <c r="R99" s="138"/>
      <c r="S99" s="138"/>
      <c r="T99" s="138"/>
      <c r="U99" s="138"/>
      <c r="W99" s="102"/>
    </row>
    <row r="100" spans="2:25">
      <c r="B100" s="910"/>
      <c r="C100" s="911" t="s">
        <v>155</v>
      </c>
      <c r="D100" s="911"/>
      <c r="E100" s="911"/>
      <c r="F100" s="927"/>
      <c r="G100" s="911" t="s">
        <v>160</v>
      </c>
      <c r="H100" s="912"/>
      <c r="I100" s="60"/>
      <c r="J100" s="138"/>
      <c r="K100" s="138"/>
      <c r="L100" s="138"/>
      <c r="M100" s="138"/>
      <c r="N100" s="138"/>
      <c r="O100" s="138"/>
      <c r="P100" s="138"/>
      <c r="Q100" s="138"/>
      <c r="R100" s="138"/>
      <c r="S100" s="138"/>
      <c r="T100" s="138"/>
      <c r="U100" s="138"/>
      <c r="W100" s="102"/>
    </row>
    <row r="101" spans="2:25">
      <c r="B101" s="910"/>
      <c r="C101" s="911" t="s">
        <v>156</v>
      </c>
      <c r="D101" s="911"/>
      <c r="E101" s="911"/>
      <c r="F101" s="927"/>
      <c r="G101" s="911" t="s">
        <v>160</v>
      </c>
      <c r="H101" s="912"/>
      <c r="I101" s="60"/>
      <c r="J101" s="138"/>
      <c r="K101" s="138"/>
      <c r="L101" s="138"/>
      <c r="M101" s="138"/>
      <c r="N101" s="138"/>
      <c r="O101" s="138"/>
      <c r="P101" s="138"/>
      <c r="Q101" s="138"/>
      <c r="R101" s="138"/>
      <c r="S101" s="138"/>
      <c r="T101" s="138"/>
      <c r="U101" s="138"/>
      <c r="W101" s="102"/>
    </row>
    <row r="102" spans="2:25">
      <c r="B102" s="910"/>
      <c r="C102" s="911"/>
      <c r="D102" s="911"/>
      <c r="E102" s="911"/>
      <c r="F102" s="911"/>
      <c r="G102" s="911"/>
      <c r="H102" s="912"/>
      <c r="I102" s="60"/>
      <c r="J102" s="138"/>
      <c r="K102" s="138"/>
      <c r="L102" s="138"/>
      <c r="M102" s="138"/>
      <c r="N102" s="138"/>
      <c r="O102" s="138"/>
      <c r="P102" s="138"/>
      <c r="Q102" s="138"/>
      <c r="R102" s="138"/>
      <c r="S102" s="138"/>
      <c r="T102" s="138"/>
      <c r="U102" s="138"/>
      <c r="W102" s="102"/>
    </row>
    <row r="103" spans="2:25" s="68" customFormat="1">
      <c r="B103" s="919"/>
      <c r="C103" s="925" t="s">
        <v>710</v>
      </c>
      <c r="D103" s="924"/>
      <c r="E103" s="924"/>
      <c r="F103" s="924"/>
      <c r="G103" s="924"/>
      <c r="H103" s="918"/>
    </row>
    <row r="104" spans="2:25" s="68" customFormat="1">
      <c r="B104" s="919"/>
      <c r="C104" s="911" t="s">
        <v>155</v>
      </c>
      <c r="D104" s="924"/>
      <c r="E104" s="924"/>
      <c r="F104" s="920"/>
      <c r="G104" s="924" t="s">
        <v>711</v>
      </c>
      <c r="H104" s="918"/>
      <c r="I104" s="68" t="s">
        <v>704</v>
      </c>
    </row>
    <row r="105" spans="2:25" s="68" customFormat="1">
      <c r="B105" s="919"/>
      <c r="C105" s="911" t="s">
        <v>156</v>
      </c>
      <c r="D105" s="924"/>
      <c r="E105" s="924"/>
      <c r="F105" s="920"/>
      <c r="G105" s="924" t="s">
        <v>711</v>
      </c>
      <c r="H105" s="918"/>
      <c r="I105" s="68" t="s">
        <v>704</v>
      </c>
    </row>
    <row r="106" spans="2:25">
      <c r="B106" s="919"/>
      <c r="C106" s="911"/>
      <c r="D106" s="924"/>
      <c r="E106" s="924"/>
      <c r="F106" s="921"/>
      <c r="G106" s="921"/>
      <c r="H106" s="923"/>
      <c r="I106" s="438"/>
      <c r="J106" s="438"/>
      <c r="K106" s="438"/>
      <c r="L106" s="138"/>
      <c r="M106" s="138"/>
      <c r="N106" s="138"/>
      <c r="O106" s="138"/>
      <c r="P106" s="138"/>
      <c r="Q106" s="138"/>
      <c r="R106" s="138"/>
      <c r="S106" s="138"/>
      <c r="T106" s="138"/>
      <c r="U106" s="138"/>
      <c r="W106" s="102"/>
    </row>
    <row r="107" spans="2:25" s="669" customFormat="1">
      <c r="B107" s="919"/>
      <c r="C107" s="925" t="s">
        <v>357</v>
      </c>
      <c r="D107" s="924"/>
      <c r="E107" s="924"/>
      <c r="F107" s="924"/>
      <c r="G107" s="924"/>
      <c r="H107" s="905"/>
    </row>
    <row r="108" spans="2:25" s="669" customFormat="1">
      <c r="B108" s="919"/>
      <c r="C108" s="924" t="s">
        <v>62</v>
      </c>
      <c r="D108" s="924"/>
      <c r="E108" s="924"/>
      <c r="F108" s="928"/>
      <c r="G108" s="924" t="s">
        <v>359</v>
      </c>
      <c r="H108" s="905"/>
      <c r="I108" s="930" t="s">
        <v>831</v>
      </c>
    </row>
    <row r="109" spans="2:25" s="669" customFormat="1" ht="15" thickBot="1">
      <c r="B109" s="913"/>
      <c r="C109" s="914"/>
      <c r="D109" s="914"/>
      <c r="E109" s="914"/>
      <c r="F109" s="914"/>
      <c r="G109" s="914"/>
      <c r="H109" s="915"/>
    </row>
    <row r="110" spans="2:25" s="669" customFormat="1"/>
    <row r="111" spans="2:25">
      <c r="B111" s="438"/>
      <c r="C111" s="438"/>
      <c r="D111" s="438"/>
      <c r="E111" s="438"/>
      <c r="F111" s="438"/>
      <c r="G111" s="438"/>
      <c r="H111" s="438"/>
      <c r="I111" s="438"/>
      <c r="J111" s="438"/>
      <c r="K111" s="438"/>
      <c r="L111" s="438"/>
      <c r="M111" s="438"/>
      <c r="N111" s="138"/>
      <c r="O111" s="138"/>
      <c r="P111" s="138"/>
      <c r="Q111" s="138"/>
      <c r="R111" s="138"/>
      <c r="S111" s="138"/>
      <c r="T111" s="138"/>
      <c r="U111" s="138"/>
      <c r="V111" s="138"/>
      <c r="W111" s="138"/>
      <c r="Y111" s="102"/>
    </row>
    <row r="112" spans="2:25">
      <c r="L112" s="138"/>
      <c r="M112" s="138"/>
      <c r="N112" s="138"/>
      <c r="O112" s="138"/>
      <c r="P112" s="138"/>
      <c r="Q112" s="138"/>
      <c r="R112" s="138"/>
      <c r="S112" s="138"/>
      <c r="T112" s="138"/>
      <c r="U112" s="138"/>
      <c r="V112" s="138"/>
      <c r="W112" s="138"/>
      <c r="Y112" s="102"/>
    </row>
    <row r="113" spans="1:25">
      <c r="L113" s="138"/>
      <c r="M113" s="138"/>
      <c r="N113" s="138"/>
      <c r="O113" s="138"/>
      <c r="P113" s="138"/>
      <c r="Q113" s="138"/>
      <c r="R113" s="138"/>
      <c r="S113" s="138"/>
      <c r="T113" s="138"/>
      <c r="U113" s="138"/>
      <c r="V113" s="138"/>
      <c r="W113" s="138"/>
      <c r="Y113" s="102"/>
    </row>
    <row r="114" spans="1:25">
      <c r="L114" s="138"/>
      <c r="M114" s="138"/>
      <c r="N114" s="138"/>
      <c r="O114" s="138"/>
      <c r="P114" s="138"/>
      <c r="Q114" s="138"/>
      <c r="R114" s="138"/>
      <c r="S114" s="138"/>
      <c r="T114" s="138"/>
      <c r="U114" s="138"/>
      <c r="V114" s="138"/>
      <c r="W114" s="138"/>
      <c r="Y114" s="102"/>
    </row>
    <row r="115" spans="1:2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Y115" s="102"/>
    </row>
    <row r="116" spans="1:25">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Y116" s="102"/>
    </row>
    <row r="117" spans="1:25">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Y117" s="102"/>
    </row>
    <row r="118" spans="1:25">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Y118" s="102"/>
    </row>
    <row r="119" spans="1:25">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Y119" s="102"/>
    </row>
    <row r="120" spans="1:25">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Y120" s="102"/>
    </row>
    <row r="121" spans="1:25">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Y121" s="102"/>
    </row>
    <row r="122" spans="1:25">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Y122" s="102"/>
    </row>
    <row r="123" spans="1:25">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row>
    <row r="124" spans="1:25">
      <c r="X124" s="102"/>
      <c r="Y124" s="102"/>
    </row>
    <row r="125" spans="1:25">
      <c r="X125" s="102"/>
      <c r="Y125" s="102"/>
    </row>
    <row r="126" spans="1:25">
      <c r="X126" s="102"/>
      <c r="Y126" s="102"/>
    </row>
    <row r="128" spans="1:25">
      <c r="L128" s="102"/>
      <c r="M128" s="102"/>
      <c r="N128" s="102"/>
      <c r="O128" s="102"/>
      <c r="P128" s="102"/>
      <c r="Q128" s="102"/>
      <c r="R128" s="102"/>
      <c r="S128" s="102"/>
      <c r="T128" s="102"/>
      <c r="U128" s="102"/>
    </row>
  </sheetData>
  <phoneticPr fontId="3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4" tint="-0.249977111117893"/>
  </sheetPr>
  <dimension ref="A1:Y188"/>
  <sheetViews>
    <sheetView workbookViewId="0">
      <selection activeCell="F3" sqref="F3:F71"/>
    </sheetView>
  </sheetViews>
  <sheetFormatPr baseColWidth="10" defaultColWidth="8.83203125" defaultRowHeight="14" x14ac:dyDescent="0"/>
  <cols>
    <col min="1" max="3" width="8.83203125" style="68"/>
    <col min="4" max="4" width="15.1640625" style="68" customWidth="1"/>
    <col min="5" max="5" width="17.33203125" style="68" customWidth="1"/>
    <col min="6" max="6" width="12.5" style="68" customWidth="1"/>
    <col min="7" max="7" width="8.83203125" style="68"/>
    <col min="8" max="10" width="8.83203125" style="82"/>
    <col min="11" max="11" width="8.83203125" style="68"/>
    <col min="12" max="12" width="11.6640625" style="68" customWidth="1"/>
    <col min="13" max="13" width="8.83203125" style="68"/>
    <col min="14" max="14" width="11.6640625" style="68" customWidth="1"/>
    <col min="15" max="16384" width="8.83203125" style="68"/>
  </cols>
  <sheetData>
    <row r="1" spans="2:25" ht="15" thickBot="1"/>
    <row r="2" spans="2:25">
      <c r="B2" s="784"/>
      <c r="C2" s="785"/>
      <c r="D2" s="785"/>
      <c r="E2" s="785"/>
      <c r="F2" s="785"/>
      <c r="G2" s="786"/>
    </row>
    <row r="3" spans="2:25">
      <c r="B3" s="71" t="s">
        <v>353</v>
      </c>
      <c r="C3" s="65"/>
      <c r="D3" s="65"/>
      <c r="E3" s="65"/>
      <c r="F3" s="614"/>
      <c r="G3" s="74" t="s">
        <v>200</v>
      </c>
      <c r="H3" s="438"/>
      <c r="I3" s="82" t="s">
        <v>747</v>
      </c>
      <c r="K3" s="438"/>
      <c r="L3" s="438"/>
      <c r="M3" s="438"/>
      <c r="N3" s="438"/>
      <c r="O3" s="438"/>
      <c r="P3" s="438"/>
      <c r="Q3" s="438"/>
    </row>
    <row r="4" spans="2:25">
      <c r="B4" s="71" t="s">
        <v>354</v>
      </c>
      <c r="C4" s="65"/>
      <c r="D4" s="65"/>
      <c r="E4" s="65"/>
      <c r="F4" s="614"/>
      <c r="G4" s="74" t="s">
        <v>200</v>
      </c>
      <c r="H4" s="438"/>
      <c r="I4" s="438"/>
      <c r="J4" s="438"/>
      <c r="K4" s="438"/>
      <c r="L4" s="438"/>
      <c r="M4" s="438"/>
      <c r="N4" s="438"/>
      <c r="O4" s="438"/>
      <c r="P4" s="438"/>
      <c r="Q4" s="438"/>
    </row>
    <row r="5" spans="2:25">
      <c r="B5" s="104" t="s">
        <v>366</v>
      </c>
      <c r="C5" s="65"/>
      <c r="D5" s="65"/>
      <c r="E5" s="65"/>
      <c r="F5" s="614"/>
      <c r="G5" s="787" t="s">
        <v>200</v>
      </c>
      <c r="H5" s="438"/>
      <c r="I5" s="438"/>
      <c r="J5" s="438"/>
      <c r="K5" s="438"/>
      <c r="L5" s="438"/>
      <c r="M5" s="438"/>
      <c r="N5" s="438"/>
      <c r="O5" s="438"/>
      <c r="P5" s="438"/>
      <c r="Q5" s="438"/>
    </row>
    <row r="6" spans="2:25" ht="15" thickBot="1">
      <c r="B6" s="788"/>
      <c r="C6" s="789"/>
      <c r="D6" s="789"/>
      <c r="E6" s="789"/>
      <c r="F6" s="789"/>
      <c r="G6" s="790"/>
      <c r="H6" s="438"/>
      <c r="I6" s="438"/>
      <c r="J6" s="438"/>
      <c r="K6" s="438"/>
      <c r="L6" s="438"/>
      <c r="M6" s="438"/>
      <c r="N6" s="438"/>
      <c r="O6" s="438"/>
      <c r="P6" s="438"/>
      <c r="Q6" s="438"/>
    </row>
    <row r="7" spans="2:25" ht="15" thickBot="1"/>
    <row r="8" spans="2:25">
      <c r="B8" s="791" t="s">
        <v>392</v>
      </c>
      <c r="C8" s="785"/>
      <c r="D8" s="785"/>
      <c r="E8" s="785"/>
      <c r="F8" s="785"/>
      <c r="G8" s="786"/>
      <c r="J8" s="699" t="s">
        <v>789</v>
      </c>
      <c r="K8" s="700"/>
      <c r="L8" s="701"/>
      <c r="M8" s="702"/>
      <c r="N8" s="702"/>
      <c r="O8" s="702"/>
      <c r="P8" s="702"/>
      <c r="Q8" s="702"/>
      <c r="R8" s="702"/>
      <c r="S8" s="702"/>
      <c r="T8" s="702"/>
      <c r="U8" s="702"/>
      <c r="V8" s="702"/>
      <c r="W8" s="702"/>
    </row>
    <row r="9" spans="2:25" s="47" customFormat="1">
      <c r="B9" s="792"/>
      <c r="C9" s="107" t="s">
        <v>128</v>
      </c>
      <c r="D9" s="107" t="s">
        <v>129</v>
      </c>
      <c r="E9" s="107" t="s">
        <v>130</v>
      </c>
      <c r="F9" s="429"/>
      <c r="G9" s="793"/>
      <c r="J9" s="703"/>
      <c r="K9" s="704"/>
      <c r="L9" s="705"/>
      <c r="M9" s="705"/>
      <c r="N9" s="705"/>
      <c r="O9" s="705"/>
      <c r="P9" s="706"/>
      <c r="Q9" s="706"/>
      <c r="R9" s="706"/>
      <c r="S9" s="706"/>
      <c r="T9" s="706"/>
      <c r="U9" s="706"/>
      <c r="V9" s="706"/>
      <c r="W9" s="706"/>
      <c r="X9" s="108"/>
      <c r="Y9" s="68"/>
    </row>
    <row r="10" spans="2:25">
      <c r="B10" s="104"/>
      <c r="C10" s="65"/>
      <c r="D10" s="65"/>
      <c r="E10" s="65"/>
      <c r="F10" s="419"/>
      <c r="G10" s="787"/>
      <c r="H10" s="68"/>
      <c r="I10" s="68"/>
      <c r="J10" s="707"/>
      <c r="K10" s="706"/>
      <c r="L10" s="706"/>
      <c r="M10" s="706"/>
      <c r="N10" s="706">
        <v>6</v>
      </c>
      <c r="O10" s="706"/>
      <c r="P10" s="706">
        <v>3</v>
      </c>
      <c r="Q10" s="706">
        <v>2</v>
      </c>
      <c r="R10" s="706">
        <v>4</v>
      </c>
      <c r="S10" s="706">
        <v>5</v>
      </c>
      <c r="T10" s="706"/>
      <c r="U10" s="706"/>
      <c r="V10" s="706"/>
      <c r="W10" s="706"/>
      <c r="X10" s="64"/>
    </row>
    <row r="11" spans="2:25">
      <c r="B11" s="792" t="s">
        <v>55</v>
      </c>
      <c r="C11" s="107"/>
      <c r="D11" s="107"/>
      <c r="E11" s="107"/>
      <c r="F11" s="794"/>
      <c r="G11" s="787"/>
      <c r="H11" s="587"/>
      <c r="I11" s="587"/>
      <c r="J11" s="708"/>
      <c r="K11" s="709"/>
      <c r="L11" s="709"/>
      <c r="M11" s="709" t="s">
        <v>236</v>
      </c>
      <c r="N11" s="710" t="s">
        <v>55</v>
      </c>
      <c r="O11" s="710"/>
      <c r="P11" s="710" t="s">
        <v>132</v>
      </c>
      <c r="Q11" s="710" t="s">
        <v>236</v>
      </c>
      <c r="R11" s="710" t="s">
        <v>139</v>
      </c>
      <c r="S11" s="710" t="s">
        <v>142</v>
      </c>
      <c r="T11" s="709"/>
      <c r="U11" s="709" t="s">
        <v>284</v>
      </c>
      <c r="V11" s="709" t="s">
        <v>285</v>
      </c>
      <c r="W11" s="709" t="s">
        <v>32</v>
      </c>
      <c r="X11" s="64"/>
    </row>
    <row r="12" spans="2:25">
      <c r="B12" s="792"/>
      <c r="C12" s="107"/>
      <c r="D12" s="107"/>
      <c r="E12" s="107"/>
      <c r="F12" s="429"/>
      <c r="G12" s="787"/>
      <c r="H12" s="587"/>
      <c r="I12" s="587"/>
      <c r="J12" s="711" t="s">
        <v>55</v>
      </c>
      <c r="K12" s="709"/>
      <c r="L12" s="709"/>
      <c r="M12" s="709"/>
      <c r="N12" s="715">
        <f>SUM(N13:N22)</f>
        <v>0</v>
      </c>
      <c r="O12" s="712"/>
      <c r="P12" s="715">
        <f>SUM(P13:P22)</f>
        <v>0</v>
      </c>
      <c r="Q12" s="715">
        <f>SUM(Q13:Q22)</f>
        <v>0</v>
      </c>
      <c r="R12" s="715">
        <f>SUM(R13:R22)</f>
        <v>0</v>
      </c>
      <c r="S12" s="715">
        <f>SUM(S13:S22)</f>
        <v>0</v>
      </c>
      <c r="T12" s="709"/>
      <c r="U12" s="715">
        <f>SUM(U13:U22)</f>
        <v>0</v>
      </c>
      <c r="V12" s="715">
        <f t="shared" ref="V12:W12" si="0">SUM(V13:V22)</f>
        <v>0</v>
      </c>
      <c r="W12" s="715">
        <f t="shared" si="0"/>
        <v>0</v>
      </c>
    </row>
    <row r="13" spans="2:25">
      <c r="B13" s="792" t="s">
        <v>132</v>
      </c>
      <c r="C13" s="107"/>
      <c r="D13" s="107"/>
      <c r="E13" s="107"/>
      <c r="F13" s="794"/>
      <c r="G13" s="787"/>
      <c r="H13" s="587"/>
      <c r="I13" s="587"/>
      <c r="J13" s="708" t="s">
        <v>252</v>
      </c>
      <c r="K13" s="709"/>
      <c r="L13" s="709"/>
      <c r="M13" s="709"/>
      <c r="N13" s="715">
        <f>SUM(P13:S13)</f>
        <v>0</v>
      </c>
      <c r="O13" s="712"/>
      <c r="P13" s="712"/>
      <c r="Q13" s="714">
        <f>F55</f>
        <v>0</v>
      </c>
      <c r="R13" s="712"/>
      <c r="S13" s="712"/>
      <c r="T13" s="709"/>
      <c r="U13" s="712"/>
      <c r="V13" s="712"/>
      <c r="W13" s="712"/>
    </row>
    <row r="14" spans="2:25">
      <c r="B14" s="792"/>
      <c r="C14" s="391" t="s">
        <v>590</v>
      </c>
      <c r="D14" s="107"/>
      <c r="E14" s="107"/>
      <c r="F14" s="794"/>
      <c r="G14" s="787"/>
      <c r="H14" s="587"/>
      <c r="I14" s="587"/>
      <c r="J14" s="708" t="s">
        <v>253</v>
      </c>
      <c r="K14" s="709"/>
      <c r="L14" s="709"/>
      <c r="M14" s="709"/>
      <c r="N14" s="712"/>
      <c r="O14" s="712"/>
      <c r="P14" s="712"/>
      <c r="Q14" s="712"/>
      <c r="R14" s="712"/>
      <c r="S14" s="712"/>
      <c r="T14" s="709"/>
      <c r="U14" s="712"/>
      <c r="V14" s="712"/>
      <c r="W14" s="712"/>
    </row>
    <row r="15" spans="2:25">
      <c r="B15" s="104"/>
      <c r="C15" s="65"/>
      <c r="D15" s="65" t="s">
        <v>281</v>
      </c>
      <c r="E15" s="65"/>
      <c r="F15" s="419"/>
      <c r="G15" s="787"/>
      <c r="H15" s="587"/>
      <c r="I15" s="587"/>
      <c r="J15" s="713" t="s">
        <v>254</v>
      </c>
      <c r="K15" s="709"/>
      <c r="L15" s="709"/>
      <c r="M15" s="709"/>
      <c r="N15" s="715">
        <f>SUM(P15:S15)</f>
        <v>0</v>
      </c>
      <c r="O15" s="712"/>
      <c r="P15" s="715">
        <f>P30</f>
        <v>0</v>
      </c>
      <c r="Q15" s="715">
        <f>Q30</f>
        <v>0</v>
      </c>
      <c r="R15" s="715">
        <f>R30</f>
        <v>0</v>
      </c>
      <c r="S15" s="715">
        <f>S30</f>
        <v>0</v>
      </c>
      <c r="T15" s="709"/>
      <c r="U15" s="715">
        <f>U30</f>
        <v>0</v>
      </c>
      <c r="V15" s="715">
        <f>V30</f>
        <v>0</v>
      </c>
      <c r="W15" s="715">
        <f>W30</f>
        <v>0</v>
      </c>
    </row>
    <row r="16" spans="2:25">
      <c r="B16" s="104"/>
      <c r="C16" s="65"/>
      <c r="D16" s="65"/>
      <c r="E16" s="65" t="s">
        <v>213</v>
      </c>
      <c r="F16" s="571"/>
      <c r="G16" s="787"/>
      <c r="H16" s="587"/>
      <c r="I16" s="587"/>
      <c r="J16" s="708" t="s">
        <v>280</v>
      </c>
      <c r="K16" s="709"/>
      <c r="L16" s="709"/>
      <c r="M16" s="709"/>
      <c r="N16" s="715">
        <f>SUM(P16:S16)</f>
        <v>0</v>
      </c>
      <c r="O16" s="712"/>
      <c r="P16" s="715">
        <f>SUM(U16:W16)</f>
        <v>0</v>
      </c>
      <c r="Q16" s="712"/>
      <c r="R16" s="712"/>
      <c r="S16" s="712"/>
      <c r="T16" s="709"/>
      <c r="U16" s="714">
        <f>F16</f>
        <v>0</v>
      </c>
      <c r="V16" s="714">
        <f>F29</f>
        <v>0</v>
      </c>
      <c r="W16" s="714">
        <f>F42</f>
        <v>0</v>
      </c>
    </row>
    <row r="17" spans="2:23">
      <c r="B17" s="104"/>
      <c r="C17" s="65"/>
      <c r="D17" s="65"/>
      <c r="E17" s="65" t="s">
        <v>133</v>
      </c>
      <c r="F17" s="571"/>
      <c r="G17" s="787"/>
      <c r="H17" s="587"/>
      <c r="I17" s="587"/>
      <c r="J17" s="708" t="s">
        <v>53</v>
      </c>
      <c r="K17" s="709"/>
      <c r="L17" s="709"/>
      <c r="M17" s="709"/>
      <c r="N17" s="712"/>
      <c r="O17" s="712"/>
      <c r="P17" s="712"/>
      <c r="Q17" s="712"/>
      <c r="R17" s="712"/>
      <c r="S17" s="712"/>
      <c r="T17" s="709"/>
      <c r="U17" s="712"/>
      <c r="V17" s="712"/>
      <c r="W17" s="712"/>
    </row>
    <row r="18" spans="2:23">
      <c r="B18" s="104"/>
      <c r="C18" s="65"/>
      <c r="D18" s="65" t="s">
        <v>220</v>
      </c>
      <c r="E18" s="65" t="s">
        <v>220</v>
      </c>
      <c r="F18" s="571"/>
      <c r="G18" s="787"/>
      <c r="H18" s="587"/>
      <c r="I18" s="587"/>
      <c r="J18" s="713" t="s">
        <v>255</v>
      </c>
      <c r="K18" s="709"/>
      <c r="L18" s="709"/>
      <c r="M18" s="709"/>
      <c r="N18" s="715">
        <f>SUM(P18:S18)</f>
        <v>0</v>
      </c>
      <c r="O18" s="712"/>
      <c r="P18" s="715">
        <f>P24</f>
        <v>0</v>
      </c>
      <c r="Q18" s="715">
        <f>Q24</f>
        <v>0</v>
      </c>
      <c r="R18" s="715">
        <f>R24</f>
        <v>0</v>
      </c>
      <c r="S18" s="712"/>
      <c r="T18" s="709"/>
      <c r="U18" s="715">
        <f>U24</f>
        <v>0</v>
      </c>
      <c r="V18" s="715">
        <f>V24</f>
        <v>0</v>
      </c>
      <c r="W18" s="715">
        <f>W24</f>
        <v>0</v>
      </c>
    </row>
    <row r="19" spans="2:23">
      <c r="B19" s="104"/>
      <c r="C19" s="65"/>
      <c r="D19" s="65" t="s">
        <v>219</v>
      </c>
      <c r="E19" s="65"/>
      <c r="F19" s="419"/>
      <c r="G19" s="787"/>
      <c r="H19" s="587"/>
      <c r="I19" s="587"/>
      <c r="J19" s="708" t="s">
        <v>57</v>
      </c>
      <c r="K19" s="709"/>
      <c r="L19" s="709"/>
      <c r="M19" s="709"/>
      <c r="N19" s="715">
        <f>SUM(P19:S19)</f>
        <v>0</v>
      </c>
      <c r="O19" s="712"/>
      <c r="P19" s="715">
        <f>SUM(U19:W19)</f>
        <v>0</v>
      </c>
      <c r="Q19" s="714">
        <f>F59</f>
        <v>0</v>
      </c>
      <c r="R19" s="712"/>
      <c r="S19" s="712"/>
      <c r="T19" s="709"/>
      <c r="U19" s="714">
        <f>F25</f>
        <v>0</v>
      </c>
      <c r="V19" s="714">
        <f>F38</f>
        <v>0</v>
      </c>
      <c r="W19" s="714">
        <f>F51</f>
        <v>0</v>
      </c>
    </row>
    <row r="20" spans="2:23">
      <c r="B20" s="104"/>
      <c r="C20" s="65"/>
      <c r="D20" s="65"/>
      <c r="E20" s="65" t="s">
        <v>134</v>
      </c>
      <c r="F20" s="571"/>
      <c r="G20" s="787"/>
      <c r="H20" s="587"/>
      <c r="I20" s="587"/>
      <c r="J20" s="708" t="s">
        <v>382</v>
      </c>
      <c r="K20" s="709"/>
      <c r="L20" s="709"/>
      <c r="M20" s="709"/>
      <c r="N20" s="712"/>
      <c r="O20" s="712"/>
      <c r="P20" s="712"/>
      <c r="Q20" s="712"/>
      <c r="R20" s="712"/>
      <c r="S20" s="712"/>
      <c r="T20" s="709"/>
      <c r="U20" s="712"/>
      <c r="V20" s="712"/>
      <c r="W20" s="712"/>
    </row>
    <row r="21" spans="2:23">
      <c r="B21" s="104"/>
      <c r="C21" s="65"/>
      <c r="D21" s="65"/>
      <c r="E21" s="65" t="s">
        <v>135</v>
      </c>
      <c r="F21" s="571"/>
      <c r="G21" s="787"/>
      <c r="H21" s="587"/>
      <c r="I21" s="587"/>
      <c r="J21" s="708" t="s">
        <v>54</v>
      </c>
      <c r="K21" s="709"/>
      <c r="L21" s="709"/>
      <c r="M21" s="709"/>
      <c r="N21" s="712"/>
      <c r="O21" s="712"/>
      <c r="P21" s="712"/>
      <c r="Q21" s="712"/>
      <c r="R21" s="712"/>
      <c r="S21" s="712"/>
      <c r="T21" s="709"/>
      <c r="U21" s="712"/>
      <c r="V21" s="712"/>
      <c r="W21" s="712"/>
    </row>
    <row r="22" spans="2:23">
      <c r="B22" s="104"/>
      <c r="C22" s="65"/>
      <c r="D22" s="65" t="s">
        <v>218</v>
      </c>
      <c r="E22" s="65"/>
      <c r="F22" s="419"/>
      <c r="G22" s="787"/>
      <c r="H22" s="587"/>
      <c r="I22" s="587"/>
      <c r="J22" s="708" t="s">
        <v>397</v>
      </c>
      <c r="K22" s="709"/>
      <c r="L22" s="709"/>
      <c r="M22" s="709"/>
      <c r="N22" s="709"/>
      <c r="O22" s="709"/>
      <c r="P22" s="709"/>
      <c r="Q22" s="709"/>
      <c r="R22" s="709"/>
      <c r="S22" s="709"/>
      <c r="T22" s="709"/>
      <c r="U22" s="709"/>
      <c r="V22" s="709"/>
      <c r="W22" s="709"/>
    </row>
    <row r="23" spans="2:23">
      <c r="B23" s="104"/>
      <c r="C23" s="65"/>
      <c r="D23" s="65"/>
      <c r="E23" s="65" t="s">
        <v>136</v>
      </c>
      <c r="F23" s="571"/>
      <c r="G23" s="787"/>
      <c r="H23" s="587"/>
      <c r="I23" s="587"/>
      <c r="J23" s="708"/>
      <c r="K23" s="709"/>
      <c r="L23" s="709"/>
      <c r="M23" s="709"/>
      <c r="N23" s="709"/>
      <c r="O23" s="709"/>
      <c r="P23" s="709"/>
      <c r="Q23" s="709"/>
      <c r="R23" s="709"/>
      <c r="S23" s="709"/>
      <c r="T23" s="709"/>
      <c r="U23" s="709"/>
      <c r="V23" s="709"/>
      <c r="W23" s="709"/>
    </row>
    <row r="24" spans="2:23">
      <c r="B24" s="104"/>
      <c r="C24" s="65"/>
      <c r="D24" s="65"/>
      <c r="E24" s="65" t="s">
        <v>137</v>
      </c>
      <c r="F24" s="571"/>
      <c r="G24" s="787"/>
      <c r="H24" s="587"/>
      <c r="I24" s="587"/>
      <c r="J24" s="711" t="s">
        <v>385</v>
      </c>
      <c r="K24" s="709"/>
      <c r="L24" s="709"/>
      <c r="M24" s="709"/>
      <c r="N24" s="709"/>
      <c r="O24" s="709"/>
      <c r="P24" s="715">
        <f>SUM(P25:P27)</f>
        <v>0</v>
      </c>
      <c r="Q24" s="715">
        <f>SUM(Q25:Q27)</f>
        <v>0</v>
      </c>
      <c r="R24" s="715">
        <f>SUM(R25:R27)</f>
        <v>0</v>
      </c>
      <c r="S24" s="709"/>
      <c r="T24" s="709"/>
      <c r="U24" s="715">
        <f>SUM(U25:U27)</f>
        <v>0</v>
      </c>
      <c r="V24" s="715">
        <f>SUM(V25:V27)</f>
        <v>0</v>
      </c>
      <c r="W24" s="715">
        <f>SUM(W25:W27)</f>
        <v>0</v>
      </c>
    </row>
    <row r="25" spans="2:23">
      <c r="B25" s="104"/>
      <c r="C25" s="65"/>
      <c r="D25" s="65" t="s">
        <v>212</v>
      </c>
      <c r="E25" s="65" t="s">
        <v>212</v>
      </c>
      <c r="F25" s="571"/>
      <c r="G25" s="787"/>
      <c r="H25" s="587"/>
      <c r="I25" s="587"/>
      <c r="J25" s="708" t="s">
        <v>377</v>
      </c>
      <c r="K25" s="709"/>
      <c r="L25" s="709"/>
      <c r="M25" s="709"/>
      <c r="N25" s="709"/>
      <c r="O25" s="709"/>
      <c r="P25" s="709"/>
      <c r="Q25" s="709"/>
      <c r="R25" s="709"/>
      <c r="S25" s="709"/>
      <c r="T25" s="709"/>
      <c r="U25" s="709"/>
      <c r="V25" s="709"/>
      <c r="W25" s="709"/>
    </row>
    <row r="26" spans="2:23">
      <c r="B26" s="104"/>
      <c r="C26" s="65"/>
      <c r="D26" s="65"/>
      <c r="E26" s="65"/>
      <c r="F26" s="419"/>
      <c r="G26" s="787"/>
      <c r="H26" s="587"/>
      <c r="I26" s="587"/>
      <c r="J26" s="713" t="s">
        <v>375</v>
      </c>
      <c r="K26" s="709"/>
      <c r="L26" s="709"/>
      <c r="M26" s="709"/>
      <c r="N26" s="709"/>
      <c r="O26" s="709"/>
      <c r="P26" s="715">
        <f t="shared" ref="P26" si="1">P39</f>
        <v>0</v>
      </c>
      <c r="Q26" s="715">
        <f t="shared" ref="Q26" si="2">Q39</f>
        <v>0</v>
      </c>
      <c r="R26" s="715">
        <f t="shared" ref="R26" si="3">R39</f>
        <v>0</v>
      </c>
      <c r="S26" s="709"/>
      <c r="T26" s="709"/>
      <c r="U26" s="715">
        <f t="shared" ref="U26:V26" si="4">U39</f>
        <v>0</v>
      </c>
      <c r="V26" s="715">
        <f t="shared" si="4"/>
        <v>0</v>
      </c>
      <c r="W26" s="715">
        <f>W39</f>
        <v>0</v>
      </c>
    </row>
    <row r="27" spans="2:23">
      <c r="B27" s="792"/>
      <c r="C27" s="391" t="s">
        <v>591</v>
      </c>
      <c r="D27" s="107"/>
      <c r="E27" s="107"/>
      <c r="F27" s="794"/>
      <c r="G27" s="787"/>
      <c r="H27" s="587"/>
      <c r="I27" s="587"/>
      <c r="J27" s="713" t="s">
        <v>77</v>
      </c>
      <c r="K27" s="709"/>
      <c r="L27" s="709"/>
      <c r="M27" s="709"/>
      <c r="N27" s="709"/>
      <c r="O27" s="709"/>
      <c r="P27" s="715">
        <f>P45</f>
        <v>0</v>
      </c>
      <c r="Q27" s="709"/>
      <c r="R27" s="709"/>
      <c r="S27" s="709"/>
      <c r="T27" s="709"/>
      <c r="U27" s="715">
        <f>U45</f>
        <v>0</v>
      </c>
      <c r="V27" s="715">
        <f>V45</f>
        <v>0</v>
      </c>
      <c r="W27" s="715">
        <f>W45</f>
        <v>0</v>
      </c>
    </row>
    <row r="28" spans="2:23">
      <c r="B28" s="104"/>
      <c r="C28" s="65"/>
      <c r="D28" s="65" t="s">
        <v>281</v>
      </c>
      <c r="E28" s="65"/>
      <c r="F28" s="419"/>
      <c r="G28" s="787"/>
      <c r="H28" s="587"/>
      <c r="I28" s="587"/>
      <c r="J28" s="708" t="s">
        <v>378</v>
      </c>
      <c r="K28" s="709"/>
      <c r="L28" s="709"/>
      <c r="M28" s="709"/>
      <c r="N28" s="709"/>
      <c r="O28" s="709"/>
      <c r="P28" s="709"/>
      <c r="Q28" s="709"/>
      <c r="R28" s="709"/>
      <c r="S28" s="709"/>
      <c r="T28" s="709"/>
      <c r="U28" s="709"/>
      <c r="V28" s="709"/>
      <c r="W28" s="709"/>
    </row>
    <row r="29" spans="2:23">
      <c r="B29" s="104"/>
      <c r="C29" s="65"/>
      <c r="D29" s="65"/>
      <c r="E29" s="65" t="s">
        <v>213</v>
      </c>
      <c r="F29" s="571"/>
      <c r="G29" s="787"/>
      <c r="H29" s="587"/>
      <c r="I29" s="587"/>
      <c r="J29" s="708"/>
      <c r="K29" s="709"/>
      <c r="L29" s="709"/>
      <c r="M29" s="709"/>
      <c r="N29" s="709"/>
      <c r="O29" s="709"/>
      <c r="P29" s="709"/>
      <c r="Q29" s="709"/>
      <c r="R29" s="709"/>
      <c r="S29" s="709"/>
      <c r="T29" s="709"/>
      <c r="U29" s="709"/>
      <c r="V29" s="709"/>
      <c r="W29" s="709"/>
    </row>
    <row r="30" spans="2:23">
      <c r="B30" s="104"/>
      <c r="C30" s="65"/>
      <c r="D30" s="65"/>
      <c r="E30" s="65" t="s">
        <v>133</v>
      </c>
      <c r="F30" s="571"/>
      <c r="G30" s="787"/>
      <c r="H30" s="587"/>
      <c r="I30" s="587"/>
      <c r="J30" s="711" t="s">
        <v>387</v>
      </c>
      <c r="K30" s="709"/>
      <c r="L30" s="709"/>
      <c r="M30" s="709"/>
      <c r="N30" s="715">
        <f>SUM(N31:N36)</f>
        <v>0</v>
      </c>
      <c r="O30" s="709"/>
      <c r="P30" s="715">
        <f>SUM(P31:P36)</f>
        <v>0</v>
      </c>
      <c r="Q30" s="715">
        <f t="shared" ref="Q30" si="5">SUM(Q31:Q36)</f>
        <v>0</v>
      </c>
      <c r="R30" s="715">
        <f t="shared" ref="R30" si="6">SUM(R31:R36)</f>
        <v>0</v>
      </c>
      <c r="S30" s="715">
        <f t="shared" ref="S30" si="7">SUM(S31:S36)</f>
        <v>0</v>
      </c>
      <c r="T30" s="709"/>
      <c r="U30" s="715">
        <f>SUM(U31:U36)</f>
        <v>0</v>
      </c>
      <c r="V30" s="715">
        <f t="shared" ref="V30:W30" si="8">SUM(V31:V36)</f>
        <v>0</v>
      </c>
      <c r="W30" s="715">
        <f t="shared" si="8"/>
        <v>0</v>
      </c>
    </row>
    <row r="31" spans="2:23">
      <c r="B31" s="104"/>
      <c r="C31" s="65"/>
      <c r="D31" s="65" t="s">
        <v>220</v>
      </c>
      <c r="E31" s="65" t="s">
        <v>220</v>
      </c>
      <c r="F31" s="571"/>
      <c r="G31" s="787"/>
      <c r="H31" s="587"/>
      <c r="I31" s="587"/>
      <c r="J31" s="708" t="s">
        <v>59</v>
      </c>
      <c r="K31" s="709"/>
      <c r="L31" s="709"/>
      <c r="M31" s="709"/>
      <c r="N31" s="715">
        <f>SUM(P31:S31)</f>
        <v>0</v>
      </c>
      <c r="O31" s="709"/>
      <c r="P31" s="715">
        <f>SUM(U31:W31)</f>
        <v>0</v>
      </c>
      <c r="Q31" s="709"/>
      <c r="R31" s="714">
        <f>F65</f>
        <v>0</v>
      </c>
      <c r="S31" s="709"/>
      <c r="T31" s="709"/>
      <c r="U31" s="714">
        <f>F23</f>
        <v>0</v>
      </c>
      <c r="V31" s="714">
        <f>F36</f>
        <v>0</v>
      </c>
      <c r="W31" s="714">
        <f>F49</f>
        <v>0</v>
      </c>
    </row>
    <row r="32" spans="2:23">
      <c r="B32" s="104"/>
      <c r="C32" s="65"/>
      <c r="D32" s="65" t="s">
        <v>219</v>
      </c>
      <c r="E32" s="65"/>
      <c r="F32" s="419"/>
      <c r="G32" s="787"/>
      <c r="H32" s="587"/>
      <c r="I32" s="587"/>
      <c r="J32" s="708" t="s">
        <v>131</v>
      </c>
      <c r="K32" s="709"/>
      <c r="L32" s="709"/>
      <c r="M32" s="709"/>
      <c r="N32" s="715">
        <f t="shared" ref="N32:N34" si="9">SUM(P32:S32)</f>
        <v>0</v>
      </c>
      <c r="O32" s="709"/>
      <c r="P32" s="709"/>
      <c r="Q32" s="709"/>
      <c r="R32" s="714">
        <f>F64</f>
        <v>0</v>
      </c>
      <c r="S32" s="709"/>
      <c r="T32" s="709"/>
      <c r="U32" s="709"/>
      <c r="V32" s="709"/>
      <c r="W32" s="709"/>
    </row>
    <row r="33" spans="2:23">
      <c r="B33" s="104"/>
      <c r="C33" s="65"/>
      <c r="D33" s="65"/>
      <c r="E33" s="65" t="s">
        <v>134</v>
      </c>
      <c r="F33" s="571"/>
      <c r="G33" s="787"/>
      <c r="H33" s="587"/>
      <c r="I33" s="587"/>
      <c r="J33" s="708" t="s">
        <v>58</v>
      </c>
      <c r="K33" s="709"/>
      <c r="L33" s="709"/>
      <c r="M33" s="709"/>
      <c r="N33" s="715">
        <f t="shared" si="9"/>
        <v>0</v>
      </c>
      <c r="O33" s="709"/>
      <c r="P33" s="715">
        <f>SUM(U33:W33)</f>
        <v>0</v>
      </c>
      <c r="Q33" s="714">
        <f>F57</f>
        <v>0</v>
      </c>
      <c r="R33" s="709"/>
      <c r="S33" s="714">
        <f>F70</f>
        <v>0</v>
      </c>
      <c r="T33" s="709"/>
      <c r="U33" s="714">
        <f>F20</f>
        <v>0</v>
      </c>
      <c r="V33" s="714">
        <f>F33</f>
        <v>0</v>
      </c>
      <c r="W33" s="714">
        <f>F46</f>
        <v>0</v>
      </c>
    </row>
    <row r="34" spans="2:23">
      <c r="B34" s="104"/>
      <c r="C34" s="65"/>
      <c r="D34" s="65"/>
      <c r="E34" s="65" t="s">
        <v>135</v>
      </c>
      <c r="F34" s="571"/>
      <c r="G34" s="787"/>
      <c r="H34" s="587"/>
      <c r="I34" s="587"/>
      <c r="J34" s="708" t="s">
        <v>220</v>
      </c>
      <c r="K34" s="709"/>
      <c r="L34" s="709"/>
      <c r="M34" s="709"/>
      <c r="N34" s="715">
        <f t="shared" si="9"/>
        <v>0</v>
      </c>
      <c r="O34" s="709"/>
      <c r="P34" s="715">
        <f>SUM(U34:W34)</f>
        <v>0</v>
      </c>
      <c r="Q34" s="709"/>
      <c r="R34" s="709"/>
      <c r="S34" s="709"/>
      <c r="T34" s="709"/>
      <c r="U34" s="714">
        <f>F18</f>
        <v>0</v>
      </c>
      <c r="V34" s="714">
        <f>F31</f>
        <v>0</v>
      </c>
      <c r="W34" s="714">
        <f>F44</f>
        <v>0</v>
      </c>
    </row>
    <row r="35" spans="2:23">
      <c r="B35" s="104"/>
      <c r="C35" s="65"/>
      <c r="D35" s="65" t="s">
        <v>218</v>
      </c>
      <c r="E35" s="65"/>
      <c r="F35" s="419"/>
      <c r="G35" s="787"/>
      <c r="H35" s="587"/>
      <c r="I35" s="587"/>
      <c r="J35" s="708" t="s">
        <v>376</v>
      </c>
      <c r="K35" s="709"/>
      <c r="L35" s="709"/>
      <c r="M35" s="709"/>
      <c r="N35" s="709"/>
      <c r="O35" s="709"/>
      <c r="P35" s="709"/>
      <c r="Q35" s="709"/>
      <c r="R35" s="709"/>
      <c r="S35" s="709"/>
      <c r="T35" s="709"/>
      <c r="U35" s="709"/>
      <c r="V35" s="709"/>
      <c r="W35" s="709"/>
    </row>
    <row r="36" spans="2:23">
      <c r="B36" s="104"/>
      <c r="C36" s="65"/>
      <c r="D36" s="65"/>
      <c r="E36" s="65" t="s">
        <v>136</v>
      </c>
      <c r="F36" s="571"/>
      <c r="G36" s="787"/>
      <c r="H36" s="587"/>
      <c r="I36" s="587"/>
      <c r="J36" s="708" t="s">
        <v>374</v>
      </c>
      <c r="K36" s="709"/>
      <c r="L36" s="709"/>
      <c r="M36" s="709"/>
      <c r="N36" s="709"/>
      <c r="O36" s="709"/>
      <c r="P36" s="709"/>
      <c r="Q36" s="709"/>
      <c r="R36" s="709"/>
      <c r="S36" s="709"/>
      <c r="T36" s="709"/>
      <c r="U36" s="709"/>
      <c r="V36" s="709"/>
      <c r="W36" s="709"/>
    </row>
    <row r="37" spans="2:23">
      <c r="B37" s="104"/>
      <c r="C37" s="65"/>
      <c r="D37" s="65"/>
      <c r="E37" s="65" t="s">
        <v>137</v>
      </c>
      <c r="F37" s="571"/>
      <c r="G37" s="787"/>
      <c r="H37" s="587"/>
      <c r="I37" s="587"/>
      <c r="J37" s="708" t="s">
        <v>378</v>
      </c>
      <c r="K37" s="709"/>
      <c r="L37" s="709"/>
      <c r="M37" s="709"/>
      <c r="N37" s="709"/>
      <c r="O37" s="709"/>
      <c r="P37" s="709"/>
      <c r="Q37" s="709"/>
      <c r="R37" s="709"/>
      <c r="S37" s="709"/>
      <c r="T37" s="709"/>
      <c r="U37" s="709"/>
      <c r="V37" s="709"/>
      <c r="W37" s="709"/>
    </row>
    <row r="38" spans="2:23">
      <c r="B38" s="104"/>
      <c r="C38" s="65"/>
      <c r="D38" s="65" t="s">
        <v>212</v>
      </c>
      <c r="E38" s="65" t="s">
        <v>212</v>
      </c>
      <c r="F38" s="571"/>
      <c r="G38" s="787"/>
      <c r="H38" s="587"/>
      <c r="I38" s="587"/>
      <c r="J38" s="708"/>
      <c r="K38" s="709"/>
      <c r="L38" s="709"/>
      <c r="M38" s="709"/>
      <c r="N38" s="709"/>
      <c r="O38" s="709"/>
      <c r="P38" s="709"/>
      <c r="Q38" s="709"/>
      <c r="R38" s="709"/>
      <c r="S38" s="709"/>
      <c r="T38" s="709"/>
      <c r="U38" s="709"/>
      <c r="V38" s="709"/>
      <c r="W38" s="709"/>
    </row>
    <row r="39" spans="2:23">
      <c r="B39" s="104"/>
      <c r="C39" s="65"/>
      <c r="D39" s="65"/>
      <c r="E39" s="65"/>
      <c r="F39" s="419"/>
      <c r="G39" s="787"/>
      <c r="H39" s="587"/>
      <c r="I39" s="587"/>
      <c r="J39" s="711" t="s">
        <v>390</v>
      </c>
      <c r="K39" s="709"/>
      <c r="L39" s="709"/>
      <c r="M39" s="709"/>
      <c r="N39" s="709"/>
      <c r="O39" s="709"/>
      <c r="P39" s="715">
        <f>SUM(P40:P42)</f>
        <v>0</v>
      </c>
      <c r="Q39" s="715">
        <f>SUM(Q40:Q42)</f>
        <v>0</v>
      </c>
      <c r="R39" s="715">
        <f>SUM(R40:R42)</f>
        <v>0</v>
      </c>
      <c r="S39" s="709"/>
      <c r="T39" s="709"/>
      <c r="U39" s="715">
        <f>SUM(U40:U42)</f>
        <v>0</v>
      </c>
      <c r="V39" s="715">
        <f t="shared" ref="V39:W39" si="10">SUM(V40:V42)</f>
        <v>0</v>
      </c>
      <c r="W39" s="715">
        <f t="shared" si="10"/>
        <v>0</v>
      </c>
    </row>
    <row r="40" spans="2:23">
      <c r="B40" s="792"/>
      <c r="C40" s="107" t="s">
        <v>6</v>
      </c>
      <c r="D40" s="107"/>
      <c r="E40" s="107"/>
      <c r="F40" s="794"/>
      <c r="G40" s="787"/>
      <c r="H40" s="587"/>
      <c r="I40" s="587"/>
      <c r="J40" s="708" t="s">
        <v>222</v>
      </c>
      <c r="K40" s="709"/>
      <c r="L40" s="709"/>
      <c r="M40" s="709"/>
      <c r="N40" s="709"/>
      <c r="O40" s="709"/>
      <c r="P40" s="715">
        <f>SUM(U40:W40)</f>
        <v>0</v>
      </c>
      <c r="Q40" s="709"/>
      <c r="R40" s="714">
        <f>F66</f>
        <v>0</v>
      </c>
      <c r="S40" s="709"/>
      <c r="T40" s="709"/>
      <c r="U40" s="714">
        <f>F24</f>
        <v>0</v>
      </c>
      <c r="V40" s="714">
        <f>F37</f>
        <v>0</v>
      </c>
      <c r="W40" s="714">
        <f>F50</f>
        <v>0</v>
      </c>
    </row>
    <row r="41" spans="2:23">
      <c r="B41" s="104"/>
      <c r="C41" s="65"/>
      <c r="D41" s="65" t="s">
        <v>281</v>
      </c>
      <c r="E41" s="65"/>
      <c r="F41" s="419"/>
      <c r="G41" s="787"/>
      <c r="H41" s="587"/>
      <c r="I41" s="587"/>
      <c r="J41" s="708" t="s">
        <v>221</v>
      </c>
      <c r="K41" s="709"/>
      <c r="L41" s="709"/>
      <c r="M41" s="709"/>
      <c r="N41" s="709"/>
      <c r="O41" s="709"/>
      <c r="P41" s="715">
        <f>SUM(U41:W41)</f>
        <v>0</v>
      </c>
      <c r="Q41" s="714">
        <f>F58</f>
        <v>0</v>
      </c>
      <c r="R41" s="709"/>
      <c r="S41" s="709"/>
      <c r="T41" s="709"/>
      <c r="U41" s="714">
        <f>F21</f>
        <v>0</v>
      </c>
      <c r="V41" s="714">
        <f>F34</f>
        <v>0</v>
      </c>
      <c r="W41" s="714">
        <f>F47</f>
        <v>0</v>
      </c>
    </row>
    <row r="42" spans="2:23">
      <c r="B42" s="104"/>
      <c r="C42" s="65"/>
      <c r="D42" s="65"/>
      <c r="E42" s="65" t="s">
        <v>213</v>
      </c>
      <c r="F42" s="692"/>
      <c r="G42" s="787"/>
      <c r="H42" s="587"/>
      <c r="I42" s="587"/>
      <c r="J42" s="708" t="s">
        <v>331</v>
      </c>
      <c r="K42" s="709"/>
      <c r="L42" s="709"/>
      <c r="M42" s="709"/>
      <c r="N42" s="709"/>
      <c r="O42" s="709"/>
      <c r="P42" s="709"/>
      <c r="Q42" s="709"/>
      <c r="R42" s="709"/>
      <c r="S42" s="709"/>
      <c r="T42" s="709"/>
      <c r="U42" s="709"/>
      <c r="V42" s="709"/>
      <c r="W42" s="709"/>
    </row>
    <row r="43" spans="2:23">
      <c r="B43" s="104"/>
      <c r="C43" s="65"/>
      <c r="D43" s="65"/>
      <c r="E43" s="65" t="s">
        <v>133</v>
      </c>
      <c r="F43" s="692"/>
      <c r="G43" s="787"/>
      <c r="H43" s="587"/>
      <c r="I43" s="587"/>
      <c r="J43" s="708" t="s">
        <v>378</v>
      </c>
      <c r="K43" s="709"/>
      <c r="L43" s="709"/>
      <c r="M43" s="709"/>
      <c r="N43" s="709"/>
      <c r="O43" s="709"/>
      <c r="P43" s="709"/>
      <c r="Q43" s="709"/>
      <c r="R43" s="709"/>
      <c r="S43" s="709"/>
      <c r="T43" s="709"/>
      <c r="U43" s="709"/>
      <c r="V43" s="709"/>
      <c r="W43" s="709"/>
    </row>
    <row r="44" spans="2:23">
      <c r="B44" s="104"/>
      <c r="C44" s="65"/>
      <c r="D44" s="65" t="s">
        <v>220</v>
      </c>
      <c r="E44" s="65" t="s">
        <v>220</v>
      </c>
      <c r="F44" s="692"/>
      <c r="G44" s="787"/>
      <c r="H44" s="587"/>
      <c r="I44" s="587"/>
      <c r="J44" s="708"/>
      <c r="K44" s="709"/>
      <c r="L44" s="709"/>
      <c r="M44" s="709"/>
      <c r="N44" s="709"/>
      <c r="O44" s="709"/>
      <c r="P44" s="709"/>
      <c r="Q44" s="709"/>
      <c r="R44" s="709"/>
      <c r="S44" s="709"/>
      <c r="T44" s="709"/>
      <c r="U44" s="709"/>
      <c r="V44" s="709"/>
      <c r="W44" s="709"/>
    </row>
    <row r="45" spans="2:23">
      <c r="B45" s="104"/>
      <c r="C45" s="65"/>
      <c r="D45" s="65" t="s">
        <v>219</v>
      </c>
      <c r="E45" s="65"/>
      <c r="F45" s="419"/>
      <c r="G45" s="787"/>
      <c r="H45" s="587"/>
      <c r="I45" s="587"/>
      <c r="J45" s="711" t="s">
        <v>391</v>
      </c>
      <c r="K45" s="709"/>
      <c r="L45" s="709"/>
      <c r="M45" s="709"/>
      <c r="N45" s="709"/>
      <c r="O45" s="709"/>
      <c r="P45" s="715">
        <f>SUM(U45:W45)</f>
        <v>0</v>
      </c>
      <c r="Q45" s="709"/>
      <c r="R45" s="709"/>
      <c r="S45" s="709"/>
      <c r="T45" s="709"/>
      <c r="U45" s="715">
        <f>SUM(U46:U47)</f>
        <v>0</v>
      </c>
      <c r="V45" s="715">
        <f t="shared" ref="V45:W45" si="11">SUM(V46:V47)</f>
        <v>0</v>
      </c>
      <c r="W45" s="715">
        <f t="shared" si="11"/>
        <v>0</v>
      </c>
    </row>
    <row r="46" spans="2:23">
      <c r="B46" s="104"/>
      <c r="C46" s="65"/>
      <c r="D46" s="65"/>
      <c r="E46" s="65" t="s">
        <v>134</v>
      </c>
      <c r="F46" s="571"/>
      <c r="G46" s="787"/>
      <c r="H46" s="587"/>
      <c r="I46" s="587"/>
      <c r="J46" s="708" t="s">
        <v>388</v>
      </c>
      <c r="K46" s="709"/>
      <c r="L46" s="709"/>
      <c r="M46" s="709"/>
      <c r="N46" s="709"/>
      <c r="O46" s="709"/>
      <c r="P46" s="709"/>
      <c r="Q46" s="709"/>
      <c r="R46" s="709"/>
      <c r="S46" s="709"/>
      <c r="T46" s="709"/>
      <c r="U46" s="709"/>
      <c r="V46" s="709"/>
      <c r="W46" s="709"/>
    </row>
    <row r="47" spans="2:23">
      <c r="B47" s="104"/>
      <c r="C47" s="65"/>
      <c r="D47" s="65"/>
      <c r="E47" s="65" t="s">
        <v>135</v>
      </c>
      <c r="F47" s="571"/>
      <c r="G47" s="787"/>
      <c r="H47" s="587"/>
      <c r="I47" s="587"/>
      <c r="J47" s="708" t="s">
        <v>389</v>
      </c>
      <c r="K47" s="709"/>
      <c r="L47" s="709"/>
      <c r="M47" s="709"/>
      <c r="N47" s="709"/>
      <c r="O47" s="709"/>
      <c r="P47" s="715">
        <f>SUM(U47:W47)</f>
        <v>0</v>
      </c>
      <c r="Q47" s="709"/>
      <c r="R47" s="709"/>
      <c r="S47" s="709"/>
      <c r="T47" s="709"/>
      <c r="U47" s="714">
        <f>F17</f>
        <v>0</v>
      </c>
      <c r="V47" s="714">
        <f>F30</f>
        <v>0</v>
      </c>
      <c r="W47" s="714">
        <f>F43</f>
        <v>0</v>
      </c>
    </row>
    <row r="48" spans="2:23">
      <c r="B48" s="104"/>
      <c r="C48" s="65"/>
      <c r="D48" s="65" t="s">
        <v>218</v>
      </c>
      <c r="E48" s="65"/>
      <c r="F48" s="419"/>
      <c r="G48" s="787"/>
      <c r="H48" s="587"/>
      <c r="I48" s="587"/>
      <c r="J48" s="708" t="s">
        <v>378</v>
      </c>
      <c r="K48" s="709"/>
      <c r="L48" s="709"/>
      <c r="M48" s="709"/>
      <c r="N48" s="709"/>
      <c r="O48" s="709"/>
      <c r="P48" s="709"/>
      <c r="Q48" s="709"/>
      <c r="R48" s="709"/>
      <c r="S48" s="709"/>
      <c r="T48" s="709"/>
      <c r="U48" s="709"/>
      <c r="V48" s="709"/>
      <c r="W48" s="709"/>
    </row>
    <row r="49" spans="1:23">
      <c r="B49" s="104"/>
      <c r="C49" s="65"/>
      <c r="D49" s="65"/>
      <c r="E49" s="65" t="s">
        <v>136</v>
      </c>
      <c r="F49" s="692"/>
      <c r="G49" s="787"/>
      <c r="H49" s="587"/>
      <c r="I49" s="587"/>
      <c r="J49" s="704"/>
      <c r="K49" s="706"/>
      <c r="L49" s="706"/>
      <c r="M49" s="706"/>
      <c r="N49" s="706"/>
      <c r="O49" s="706"/>
      <c r="P49" s="706"/>
      <c r="Q49" s="706"/>
      <c r="R49" s="706"/>
      <c r="S49" s="706"/>
      <c r="T49" s="706"/>
      <c r="U49" s="706"/>
      <c r="V49" s="706"/>
      <c r="W49" s="706"/>
    </row>
    <row r="50" spans="1:23">
      <c r="B50" s="104"/>
      <c r="C50" s="65"/>
      <c r="D50" s="65"/>
      <c r="E50" s="65" t="s">
        <v>137</v>
      </c>
      <c r="F50" s="692"/>
      <c r="G50" s="787"/>
      <c r="H50" s="587"/>
      <c r="I50" s="587"/>
      <c r="J50" s="587"/>
      <c r="K50" s="587"/>
      <c r="L50" s="587"/>
      <c r="M50" s="438"/>
      <c r="N50" s="438"/>
      <c r="O50" s="438"/>
      <c r="P50" s="438"/>
      <c r="Q50" s="438"/>
      <c r="R50" s="438"/>
      <c r="S50" s="438"/>
      <c r="T50" s="438"/>
      <c r="U50" s="438"/>
    </row>
    <row r="51" spans="1:23">
      <c r="B51" s="104"/>
      <c r="C51" s="65"/>
      <c r="D51" s="65" t="s">
        <v>212</v>
      </c>
      <c r="E51" s="65" t="s">
        <v>212</v>
      </c>
      <c r="F51" s="692"/>
      <c r="G51" s="787"/>
      <c r="H51" s="587"/>
      <c r="I51" s="587"/>
      <c r="J51" s="587"/>
      <c r="K51" s="587"/>
      <c r="L51" s="587"/>
      <c r="M51" s="438"/>
      <c r="N51" s="438"/>
      <c r="O51" s="438"/>
      <c r="P51" s="438"/>
      <c r="Q51" s="438"/>
      <c r="R51" s="438"/>
      <c r="S51" s="438"/>
      <c r="T51" s="438"/>
      <c r="U51" s="438"/>
    </row>
    <row r="52" spans="1:23">
      <c r="B52" s="104"/>
      <c r="C52" s="65"/>
      <c r="D52" s="65"/>
      <c r="E52" s="65"/>
      <c r="F52" s="419"/>
      <c r="G52" s="787"/>
      <c r="H52" s="587"/>
      <c r="I52" s="587"/>
      <c r="J52" s="587"/>
      <c r="K52" s="587"/>
      <c r="L52" s="587"/>
      <c r="M52" s="438"/>
      <c r="N52" s="438"/>
      <c r="O52" s="438"/>
      <c r="P52" s="438"/>
      <c r="Q52" s="438"/>
      <c r="R52" s="438"/>
      <c r="S52" s="438"/>
      <c r="T52" s="438"/>
      <c r="U52" s="438"/>
    </row>
    <row r="53" spans="1:23">
      <c r="B53" s="104"/>
      <c r="C53" s="65"/>
      <c r="D53" s="65"/>
      <c r="E53" s="65"/>
      <c r="F53" s="419"/>
      <c r="G53" s="787"/>
      <c r="H53" s="587"/>
      <c r="I53" s="587"/>
      <c r="J53" s="587"/>
      <c r="K53" s="587"/>
      <c r="L53" s="587"/>
      <c r="M53" s="438"/>
      <c r="N53" s="438"/>
      <c r="O53" s="438"/>
      <c r="P53" s="438"/>
      <c r="Q53" s="438"/>
      <c r="R53" s="438"/>
      <c r="S53" s="438"/>
      <c r="T53" s="438"/>
      <c r="U53" s="438"/>
    </row>
    <row r="54" spans="1:23">
      <c r="B54" s="792" t="s">
        <v>236</v>
      </c>
      <c r="C54" s="107" t="s">
        <v>138</v>
      </c>
      <c r="D54" s="107"/>
      <c r="E54" s="107"/>
      <c r="F54" s="794"/>
      <c r="G54" s="787"/>
      <c r="H54" s="587"/>
      <c r="I54" s="587"/>
      <c r="J54" s="587"/>
      <c r="K54" s="587"/>
      <c r="L54" s="587"/>
      <c r="M54" s="438"/>
      <c r="N54" s="438"/>
      <c r="O54" s="438"/>
      <c r="P54" s="438"/>
      <c r="Q54" s="438"/>
      <c r="R54" s="438"/>
      <c r="S54" s="438"/>
      <c r="T54" s="438"/>
      <c r="U54" s="438"/>
    </row>
    <row r="55" spans="1:23">
      <c r="B55" s="104"/>
      <c r="C55" s="65"/>
      <c r="D55" s="65" t="s">
        <v>217</v>
      </c>
      <c r="E55" s="65" t="s">
        <v>217</v>
      </c>
      <c r="F55" s="571"/>
      <c r="G55" s="787"/>
      <c r="H55" s="587"/>
      <c r="I55" s="587"/>
      <c r="J55" s="587"/>
      <c r="K55" s="587"/>
      <c r="L55" s="587"/>
      <c r="M55" s="438"/>
      <c r="N55" s="438"/>
      <c r="O55" s="438"/>
      <c r="P55" s="438"/>
      <c r="Q55" s="438"/>
      <c r="R55" s="438"/>
      <c r="S55" s="438"/>
      <c r="T55" s="438"/>
      <c r="U55" s="438"/>
    </row>
    <row r="56" spans="1:23">
      <c r="B56" s="104"/>
      <c r="C56" s="65"/>
      <c r="D56" s="65" t="s">
        <v>219</v>
      </c>
      <c r="E56" s="65"/>
      <c r="F56" s="419"/>
      <c r="G56" s="787"/>
      <c r="H56" s="587"/>
      <c r="I56" s="587"/>
      <c r="J56" s="587"/>
      <c r="K56" s="587"/>
      <c r="L56" s="587"/>
      <c r="M56" s="438"/>
      <c r="N56" s="438"/>
      <c r="O56" s="438"/>
      <c r="P56" s="438"/>
      <c r="Q56" s="438"/>
      <c r="R56" s="438"/>
      <c r="S56" s="438"/>
      <c r="T56" s="438"/>
      <c r="U56" s="438"/>
    </row>
    <row r="57" spans="1:23">
      <c r="A57" s="102"/>
      <c r="B57" s="104"/>
      <c r="C57" s="65"/>
      <c r="D57" s="65"/>
      <c r="E57" s="65" t="s">
        <v>134</v>
      </c>
      <c r="F57" s="571"/>
      <c r="G57" s="787"/>
      <c r="H57" s="587"/>
      <c r="I57" s="587"/>
      <c r="J57" s="587"/>
      <c r="K57" s="587"/>
      <c r="L57" s="587"/>
      <c r="M57" s="438"/>
      <c r="N57" s="438"/>
      <c r="O57" s="438"/>
      <c r="P57" s="438"/>
      <c r="Q57" s="438"/>
      <c r="R57" s="438"/>
      <c r="S57" s="438"/>
      <c r="T57" s="438"/>
      <c r="U57" s="438"/>
    </row>
    <row r="58" spans="1:23">
      <c r="A58" s="102"/>
      <c r="B58" s="104"/>
      <c r="C58" s="65"/>
      <c r="D58" s="65"/>
      <c r="E58" s="65" t="s">
        <v>135</v>
      </c>
      <c r="F58" s="571"/>
      <c r="G58" s="795" t="s">
        <v>691</v>
      </c>
      <c r="H58" s="587"/>
      <c r="I58" s="587"/>
      <c r="J58" s="587"/>
      <c r="K58" s="587"/>
      <c r="L58" s="587"/>
      <c r="M58" s="438"/>
      <c r="N58" s="438"/>
      <c r="O58" s="438"/>
      <c r="P58" s="438"/>
      <c r="Q58" s="438"/>
      <c r="R58" s="438"/>
      <c r="S58" s="438"/>
      <c r="T58" s="438"/>
      <c r="U58" s="438"/>
    </row>
    <row r="59" spans="1:23">
      <c r="A59" s="102"/>
      <c r="B59" s="104"/>
      <c r="C59" s="65"/>
      <c r="D59" s="65" t="s">
        <v>212</v>
      </c>
      <c r="E59" s="65" t="s">
        <v>212</v>
      </c>
      <c r="F59" s="571"/>
      <c r="G59" s="787"/>
      <c r="H59" s="587"/>
      <c r="I59" s="587"/>
      <c r="J59" s="587"/>
      <c r="K59" s="587"/>
      <c r="L59" s="587"/>
      <c r="M59" s="438"/>
      <c r="N59" s="438"/>
      <c r="O59" s="438"/>
      <c r="P59" s="438"/>
      <c r="Q59" s="438"/>
      <c r="R59" s="438"/>
      <c r="S59" s="438"/>
      <c r="T59" s="438"/>
      <c r="U59" s="438"/>
    </row>
    <row r="60" spans="1:23">
      <c r="A60" s="102"/>
      <c r="B60" s="104"/>
      <c r="C60" s="65"/>
      <c r="D60" s="65"/>
      <c r="E60" s="65"/>
      <c r="F60" s="419"/>
      <c r="G60" s="787"/>
      <c r="H60" s="587"/>
      <c r="I60" s="587"/>
      <c r="J60" s="587"/>
      <c r="K60" s="587"/>
      <c r="L60" s="587"/>
      <c r="M60" s="438"/>
      <c r="N60" s="438"/>
      <c r="O60" s="438"/>
      <c r="P60" s="438"/>
      <c r="Q60" s="438"/>
      <c r="R60" s="438"/>
      <c r="S60" s="438"/>
      <c r="T60" s="438"/>
      <c r="U60" s="438"/>
    </row>
    <row r="61" spans="1:23">
      <c r="A61" s="102"/>
      <c r="B61" s="104"/>
      <c r="C61" s="65"/>
      <c r="D61" s="65"/>
      <c r="E61" s="65"/>
      <c r="F61" s="419"/>
      <c r="G61" s="787"/>
      <c r="H61" s="587"/>
      <c r="I61" s="587"/>
      <c r="J61" s="587"/>
      <c r="K61" s="587"/>
      <c r="L61" s="587"/>
      <c r="M61" s="438"/>
      <c r="N61" s="438"/>
      <c r="O61" s="438"/>
      <c r="P61" s="438"/>
      <c r="Q61" s="438"/>
      <c r="R61" s="438"/>
      <c r="S61" s="438"/>
      <c r="T61" s="438"/>
      <c r="U61" s="438"/>
    </row>
    <row r="62" spans="1:23">
      <c r="A62" s="102"/>
      <c r="B62" s="792" t="s">
        <v>139</v>
      </c>
      <c r="C62" s="107"/>
      <c r="D62" s="107"/>
      <c r="E62" s="107"/>
      <c r="F62" s="794"/>
      <c r="G62" s="787"/>
      <c r="H62" s="587"/>
      <c r="I62" s="587"/>
      <c r="J62" s="587"/>
      <c r="K62" s="587"/>
      <c r="L62" s="587"/>
      <c r="M62" s="438"/>
      <c r="N62" s="438"/>
      <c r="O62" s="438"/>
      <c r="P62" s="438"/>
      <c r="Q62" s="438"/>
      <c r="R62" s="438"/>
      <c r="S62" s="438"/>
      <c r="T62" s="438"/>
      <c r="U62" s="438"/>
    </row>
    <row r="63" spans="1:23">
      <c r="A63" s="102"/>
      <c r="B63" s="104"/>
      <c r="C63" s="65" t="s">
        <v>140</v>
      </c>
      <c r="D63" s="65"/>
      <c r="E63" s="65"/>
      <c r="F63" s="419"/>
      <c r="G63" s="787"/>
      <c r="H63" s="587"/>
      <c r="I63" s="587"/>
      <c r="J63" s="587"/>
      <c r="K63" s="587"/>
      <c r="L63" s="587"/>
      <c r="M63" s="438"/>
      <c r="N63" s="438"/>
      <c r="O63" s="438"/>
      <c r="P63" s="438"/>
      <c r="Q63" s="438"/>
      <c r="R63" s="438"/>
      <c r="S63" s="438"/>
      <c r="T63" s="438"/>
      <c r="U63" s="438"/>
    </row>
    <row r="64" spans="1:23">
      <c r="A64" s="102"/>
      <c r="B64" s="104"/>
      <c r="C64" s="65"/>
      <c r="D64" s="65"/>
      <c r="E64" s="65" t="s">
        <v>223</v>
      </c>
      <c r="F64" s="571"/>
      <c r="G64" s="787"/>
      <c r="H64" s="587"/>
      <c r="I64" s="587"/>
      <c r="J64" s="587"/>
      <c r="K64" s="587"/>
      <c r="L64" s="587"/>
      <c r="M64" s="438"/>
      <c r="N64" s="438"/>
      <c r="O64" s="438"/>
      <c r="P64" s="438"/>
      <c r="Q64" s="438"/>
      <c r="R64" s="438"/>
      <c r="S64" s="438"/>
      <c r="T64" s="438"/>
      <c r="U64" s="438"/>
    </row>
    <row r="65" spans="1:21">
      <c r="A65" s="102"/>
      <c r="B65" s="104"/>
      <c r="C65" s="65"/>
      <c r="D65" s="65"/>
      <c r="E65" s="126" t="s">
        <v>218</v>
      </c>
      <c r="F65" s="571"/>
      <c r="G65" s="787"/>
      <c r="H65" s="587"/>
      <c r="I65" s="587"/>
      <c r="J65" s="587"/>
      <c r="K65" s="587"/>
      <c r="L65" s="587"/>
      <c r="M65" s="438"/>
      <c r="N65" s="438"/>
      <c r="O65" s="438"/>
      <c r="P65" s="438"/>
      <c r="Q65" s="438"/>
      <c r="R65" s="438"/>
      <c r="S65" s="438"/>
      <c r="T65" s="438"/>
      <c r="U65" s="438"/>
    </row>
    <row r="66" spans="1:21">
      <c r="A66" s="102"/>
      <c r="B66" s="104"/>
      <c r="C66" s="88"/>
      <c r="D66" s="88"/>
      <c r="E66" s="88" t="s">
        <v>222</v>
      </c>
      <c r="F66" s="571"/>
      <c r="G66" s="787"/>
      <c r="H66" s="587"/>
      <c r="I66" s="587"/>
      <c r="J66" s="587"/>
      <c r="K66" s="587"/>
      <c r="L66" s="587"/>
      <c r="M66" s="438"/>
      <c r="N66" s="438"/>
      <c r="O66" s="438"/>
      <c r="P66" s="438"/>
      <c r="Q66" s="438"/>
      <c r="R66" s="438"/>
      <c r="S66" s="438"/>
      <c r="T66" s="438"/>
      <c r="U66" s="438"/>
    </row>
    <row r="67" spans="1:21">
      <c r="A67" s="102"/>
      <c r="B67" s="104"/>
      <c r="C67" s="106" t="s">
        <v>141</v>
      </c>
      <c r="D67" s="106"/>
      <c r="E67" s="106" t="s">
        <v>223</v>
      </c>
      <c r="F67" s="433"/>
      <c r="G67" s="787"/>
      <c r="H67" s="587"/>
      <c r="I67" s="587"/>
      <c r="J67" s="587"/>
      <c r="K67" s="587"/>
      <c r="L67" s="587"/>
      <c r="M67" s="438"/>
      <c r="N67" s="438"/>
      <c r="O67" s="438"/>
      <c r="P67" s="438"/>
      <c r="Q67" s="438"/>
      <c r="R67" s="438"/>
      <c r="S67" s="438"/>
      <c r="T67" s="438"/>
      <c r="U67" s="438"/>
    </row>
    <row r="68" spans="1:21">
      <c r="A68" s="102"/>
      <c r="B68" s="397"/>
      <c r="C68" s="88"/>
      <c r="D68" s="88"/>
      <c r="E68" s="88"/>
      <c r="F68" s="419"/>
      <c r="G68" s="787"/>
      <c r="H68" s="587"/>
      <c r="I68" s="587"/>
      <c r="J68" s="587"/>
      <c r="K68" s="587"/>
      <c r="L68" s="587"/>
      <c r="M68" s="438"/>
      <c r="N68" s="438"/>
      <c r="O68" s="438"/>
      <c r="P68" s="438"/>
      <c r="Q68" s="438"/>
      <c r="R68" s="438"/>
      <c r="S68" s="438"/>
      <c r="T68" s="438"/>
      <c r="U68" s="438"/>
    </row>
    <row r="69" spans="1:21">
      <c r="A69" s="102"/>
      <c r="B69" s="792" t="s">
        <v>142</v>
      </c>
      <c r="C69" s="107"/>
      <c r="D69" s="107"/>
      <c r="E69" s="107"/>
      <c r="F69" s="794"/>
      <c r="G69" s="787"/>
      <c r="H69" s="587"/>
      <c r="I69" s="587"/>
      <c r="J69" s="587"/>
      <c r="K69" s="587"/>
      <c r="L69" s="587"/>
      <c r="M69" s="438"/>
      <c r="N69" s="438"/>
      <c r="O69" s="438"/>
      <c r="P69" s="438"/>
      <c r="Q69" s="438"/>
      <c r="R69" s="438"/>
      <c r="S69" s="438"/>
      <c r="T69" s="438"/>
      <c r="U69" s="438"/>
    </row>
    <row r="70" spans="1:21">
      <c r="A70" s="102"/>
      <c r="B70" s="104"/>
      <c r="C70" s="65" t="s">
        <v>143</v>
      </c>
      <c r="D70" s="65"/>
      <c r="E70" s="139" t="s">
        <v>219</v>
      </c>
      <c r="F70" s="571"/>
      <c r="G70" s="787"/>
      <c r="H70" s="587"/>
      <c r="I70" s="587"/>
      <c r="J70" s="587"/>
      <c r="K70" s="587"/>
      <c r="L70" s="587"/>
      <c r="M70" s="438"/>
      <c r="N70" s="438"/>
      <c r="O70" s="438"/>
      <c r="P70" s="438"/>
      <c r="Q70" s="438"/>
      <c r="R70" s="438"/>
      <c r="S70" s="438"/>
      <c r="T70" s="438"/>
      <c r="U70" s="438"/>
    </row>
    <row r="71" spans="1:21" s="102" customFormat="1" ht="15" thickBot="1">
      <c r="B71" s="403"/>
      <c r="C71" s="112"/>
      <c r="D71" s="112"/>
      <c r="E71" s="112"/>
      <c r="F71" s="796"/>
      <c r="G71" s="797"/>
      <c r="K71" s="438"/>
      <c r="L71" s="438"/>
      <c r="M71" s="438"/>
      <c r="N71" s="438"/>
      <c r="O71" s="438"/>
      <c r="P71" s="438"/>
      <c r="Q71" s="438"/>
      <c r="R71" s="438"/>
      <c r="S71" s="438"/>
      <c r="T71" s="438"/>
      <c r="U71" s="438"/>
    </row>
    <row r="72" spans="1:21" s="102" customFormat="1">
      <c r="K72" s="438"/>
      <c r="L72" s="438"/>
      <c r="M72" s="438"/>
      <c r="N72" s="438"/>
      <c r="O72" s="438"/>
      <c r="P72" s="438"/>
      <c r="Q72" s="438"/>
      <c r="R72" s="438"/>
      <c r="S72" s="438"/>
      <c r="T72" s="438"/>
      <c r="U72" s="438"/>
    </row>
    <row r="73" spans="1:21" s="102" customFormat="1">
      <c r="K73" s="438"/>
      <c r="L73" s="438"/>
      <c r="M73" s="438"/>
      <c r="N73" s="438"/>
      <c r="O73" s="438"/>
      <c r="P73" s="438"/>
      <c r="Q73" s="438"/>
      <c r="R73" s="438"/>
      <c r="S73" s="438"/>
      <c r="T73" s="438"/>
      <c r="U73" s="438"/>
    </row>
    <row r="74" spans="1:21">
      <c r="A74" s="102"/>
      <c r="B74" s="102"/>
      <c r="C74" s="102"/>
      <c r="D74" s="102"/>
      <c r="E74" s="102"/>
      <c r="F74" s="102"/>
      <c r="G74" s="102"/>
      <c r="H74" s="102"/>
      <c r="I74" s="102"/>
      <c r="J74" s="102"/>
      <c r="K74" s="438"/>
      <c r="L74" s="438"/>
      <c r="M74" s="438"/>
      <c r="N74" s="438"/>
      <c r="O74" s="438"/>
      <c r="P74" s="438"/>
      <c r="Q74" s="438"/>
      <c r="R74" s="438"/>
      <c r="S74" s="438"/>
      <c r="T74" s="438"/>
      <c r="U74" s="438"/>
    </row>
    <row r="75" spans="1:21">
      <c r="A75" s="102"/>
      <c r="B75" s="102"/>
      <c r="C75" s="102"/>
      <c r="D75" s="102"/>
      <c r="E75" s="102"/>
      <c r="F75" s="102"/>
      <c r="G75" s="102"/>
      <c r="H75" s="102"/>
      <c r="I75" s="102"/>
      <c r="J75" s="102"/>
      <c r="K75" s="438"/>
      <c r="L75" s="438"/>
      <c r="M75" s="438"/>
      <c r="N75" s="438"/>
      <c r="O75" s="438"/>
      <c r="P75" s="438"/>
      <c r="Q75" s="438"/>
      <c r="R75" s="438"/>
      <c r="S75" s="438"/>
      <c r="T75" s="438"/>
      <c r="U75" s="438"/>
    </row>
    <row r="76" spans="1:21">
      <c r="A76" s="102"/>
      <c r="B76" s="102"/>
      <c r="C76" s="102"/>
      <c r="D76" s="102"/>
      <c r="E76" s="102"/>
      <c r="F76" s="102"/>
      <c r="G76" s="102"/>
      <c r="H76" s="102"/>
      <c r="I76" s="102"/>
      <c r="J76" s="102"/>
      <c r="K76" s="438"/>
      <c r="L76" s="438"/>
      <c r="M76" s="438"/>
      <c r="N76" s="438"/>
      <c r="O76" s="438"/>
      <c r="P76" s="438"/>
      <c r="Q76" s="438"/>
      <c r="R76" s="438"/>
      <c r="S76" s="438"/>
      <c r="T76" s="438"/>
      <c r="U76" s="438"/>
    </row>
    <row r="77" spans="1:21">
      <c r="A77" s="102"/>
      <c r="B77" s="102"/>
      <c r="C77" s="102"/>
      <c r="D77" s="102"/>
      <c r="E77" s="102"/>
      <c r="F77" s="102"/>
      <c r="G77" s="102"/>
      <c r="H77" s="102"/>
      <c r="I77" s="102"/>
      <c r="J77" s="102"/>
      <c r="K77" s="438"/>
      <c r="L77" s="438"/>
      <c r="M77" s="438"/>
      <c r="N77" s="438"/>
      <c r="O77" s="438"/>
      <c r="P77" s="438"/>
      <c r="Q77" s="438"/>
      <c r="R77" s="438"/>
      <c r="S77" s="438"/>
      <c r="T77" s="438"/>
      <c r="U77" s="438"/>
    </row>
    <row r="78" spans="1:21">
      <c r="A78" s="102"/>
      <c r="B78" s="102"/>
      <c r="C78" s="102"/>
      <c r="D78" s="102"/>
      <c r="E78" s="102"/>
      <c r="F78" s="102"/>
      <c r="G78" s="102"/>
      <c r="H78" s="102"/>
      <c r="I78" s="102"/>
      <c r="J78" s="102"/>
      <c r="K78" s="438"/>
      <c r="L78" s="438"/>
      <c r="M78" s="438"/>
      <c r="N78" s="438"/>
      <c r="O78" s="438"/>
      <c r="P78" s="438"/>
      <c r="Q78" s="438"/>
      <c r="R78" s="438"/>
      <c r="S78" s="438"/>
      <c r="T78" s="438"/>
      <c r="U78" s="438"/>
    </row>
    <row r="79" spans="1:21">
      <c r="A79" s="102"/>
      <c r="H79" s="68"/>
      <c r="I79" s="68"/>
      <c r="J79" s="68"/>
      <c r="K79" s="438"/>
      <c r="L79" s="438"/>
      <c r="M79" s="438"/>
      <c r="N79" s="438"/>
      <c r="O79" s="438"/>
      <c r="P79" s="438"/>
      <c r="Q79" s="438"/>
      <c r="R79" s="438"/>
      <c r="S79" s="438"/>
      <c r="T79" s="438"/>
      <c r="U79" s="438"/>
    </row>
    <row r="80" spans="1:21">
      <c r="A80" s="102"/>
      <c r="H80" s="68"/>
      <c r="I80" s="68"/>
      <c r="J80" s="68"/>
      <c r="K80" s="438"/>
      <c r="L80" s="438"/>
      <c r="M80" s="438"/>
      <c r="N80" s="438"/>
      <c r="O80" s="438"/>
      <c r="P80" s="438"/>
      <c r="Q80" s="438"/>
      <c r="R80" s="438"/>
      <c r="S80" s="438"/>
      <c r="T80" s="438"/>
      <c r="U80" s="438"/>
    </row>
    <row r="81" spans="1:21">
      <c r="A81" s="102"/>
      <c r="H81" s="68"/>
      <c r="I81" s="68"/>
      <c r="J81" s="68"/>
      <c r="K81" s="438"/>
      <c r="L81" s="438"/>
      <c r="M81" s="438"/>
      <c r="N81" s="438"/>
      <c r="O81" s="438"/>
      <c r="P81" s="438"/>
      <c r="Q81" s="438"/>
      <c r="R81" s="438"/>
      <c r="S81" s="438"/>
      <c r="T81" s="438"/>
      <c r="U81" s="438"/>
    </row>
    <row r="82" spans="1:21">
      <c r="H82" s="68"/>
      <c r="I82" s="68"/>
      <c r="J82" s="68"/>
      <c r="K82" s="438"/>
      <c r="L82" s="438"/>
      <c r="M82" s="438"/>
      <c r="N82" s="438"/>
      <c r="O82" s="438"/>
      <c r="P82" s="438"/>
      <c r="Q82" s="438"/>
      <c r="R82" s="438"/>
      <c r="S82" s="438"/>
      <c r="T82" s="438"/>
      <c r="U82" s="438"/>
    </row>
    <row r="83" spans="1:21">
      <c r="H83" s="68"/>
      <c r="I83" s="68"/>
      <c r="J83" s="68"/>
      <c r="K83" s="438"/>
      <c r="L83" s="438"/>
      <c r="M83" s="438"/>
      <c r="N83" s="438"/>
      <c r="O83" s="438"/>
      <c r="P83" s="438"/>
      <c r="Q83" s="438"/>
      <c r="R83" s="438"/>
      <c r="S83" s="438"/>
      <c r="T83" s="438"/>
      <c r="U83" s="438"/>
    </row>
    <row r="84" spans="1:21">
      <c r="H84" s="68"/>
      <c r="I84" s="68"/>
      <c r="J84" s="68"/>
      <c r="K84" s="438"/>
      <c r="L84" s="438"/>
      <c r="M84" s="438"/>
      <c r="N84" s="438"/>
      <c r="O84" s="438"/>
      <c r="P84" s="438"/>
      <c r="Q84" s="438"/>
      <c r="R84" s="438"/>
      <c r="S84" s="438"/>
      <c r="T84" s="438"/>
      <c r="U84" s="438"/>
    </row>
    <row r="85" spans="1:21">
      <c r="H85" s="68"/>
      <c r="I85" s="68"/>
      <c r="J85" s="68"/>
      <c r="K85" s="438"/>
      <c r="L85" s="438"/>
      <c r="M85" s="438"/>
      <c r="N85" s="438"/>
      <c r="O85" s="438"/>
      <c r="P85" s="438"/>
      <c r="Q85" s="438"/>
      <c r="R85" s="438"/>
      <c r="S85" s="438"/>
      <c r="T85" s="438"/>
      <c r="U85" s="438"/>
    </row>
    <row r="86" spans="1:21">
      <c r="H86" s="68"/>
      <c r="I86" s="68"/>
      <c r="J86" s="68"/>
      <c r="K86" s="438"/>
      <c r="L86" s="438"/>
      <c r="M86" s="438"/>
      <c r="N86" s="438"/>
      <c r="O86" s="438"/>
      <c r="P86" s="438"/>
      <c r="Q86" s="438"/>
      <c r="R86" s="438"/>
      <c r="S86" s="438"/>
      <c r="T86" s="438"/>
      <c r="U86" s="438"/>
    </row>
    <row r="87" spans="1:21">
      <c r="H87" s="68"/>
      <c r="I87" s="68"/>
      <c r="J87" s="68"/>
      <c r="K87" s="438"/>
      <c r="L87" s="438"/>
      <c r="M87" s="438"/>
      <c r="N87" s="438"/>
      <c r="O87" s="438"/>
      <c r="P87" s="438"/>
      <c r="Q87" s="438"/>
      <c r="R87" s="438"/>
      <c r="S87" s="438"/>
      <c r="T87" s="438"/>
      <c r="U87" s="438"/>
    </row>
    <row r="88" spans="1:21">
      <c r="H88" s="68"/>
      <c r="I88" s="68"/>
      <c r="J88" s="68"/>
      <c r="K88" s="438"/>
      <c r="L88" s="438"/>
      <c r="M88" s="438"/>
      <c r="N88" s="438"/>
      <c r="O88" s="438"/>
      <c r="P88" s="438"/>
      <c r="Q88" s="438"/>
      <c r="R88" s="438"/>
      <c r="S88" s="438"/>
      <c r="T88" s="438"/>
      <c r="U88" s="438"/>
    </row>
    <row r="89" spans="1:21">
      <c r="H89" s="68"/>
      <c r="I89" s="68"/>
      <c r="J89" s="68"/>
      <c r="K89" s="438"/>
      <c r="L89" s="438"/>
      <c r="M89" s="438"/>
      <c r="N89" s="438"/>
      <c r="O89" s="438"/>
      <c r="P89" s="438"/>
      <c r="Q89" s="438"/>
      <c r="R89" s="438"/>
      <c r="S89" s="438"/>
      <c r="T89" s="438"/>
      <c r="U89" s="438"/>
    </row>
    <row r="90" spans="1:21">
      <c r="H90" s="68"/>
      <c r="I90" s="68"/>
      <c r="J90" s="68"/>
      <c r="K90" s="438"/>
      <c r="L90" s="438"/>
      <c r="M90" s="438"/>
      <c r="N90" s="438"/>
      <c r="O90" s="438"/>
      <c r="P90" s="438"/>
      <c r="Q90" s="438"/>
      <c r="R90" s="438"/>
      <c r="S90" s="438"/>
      <c r="T90" s="438"/>
      <c r="U90" s="438"/>
    </row>
    <row r="91" spans="1:21">
      <c r="H91" s="68"/>
      <c r="I91" s="68"/>
      <c r="J91" s="68"/>
      <c r="K91" s="438"/>
      <c r="L91" s="438"/>
      <c r="M91" s="438"/>
      <c r="N91" s="438"/>
      <c r="O91" s="438"/>
      <c r="P91" s="438"/>
      <c r="Q91" s="438"/>
      <c r="R91" s="438"/>
      <c r="S91" s="438"/>
      <c r="T91" s="438"/>
      <c r="U91" s="438"/>
    </row>
    <row r="92" spans="1:21">
      <c r="H92" s="68"/>
      <c r="I92" s="68"/>
      <c r="J92" s="68"/>
      <c r="K92" s="438"/>
      <c r="L92" s="438"/>
      <c r="M92" s="438"/>
      <c r="N92" s="438"/>
      <c r="O92" s="438"/>
      <c r="P92" s="438"/>
      <c r="Q92" s="438"/>
      <c r="R92" s="438"/>
      <c r="S92" s="438"/>
      <c r="T92" s="438"/>
      <c r="U92" s="438"/>
    </row>
    <row r="93" spans="1:21">
      <c r="H93" s="68"/>
      <c r="I93" s="68"/>
      <c r="J93" s="68"/>
      <c r="K93" s="438"/>
      <c r="L93" s="438"/>
      <c r="M93" s="438"/>
      <c r="N93" s="438"/>
      <c r="O93" s="438"/>
      <c r="P93" s="438"/>
      <c r="Q93" s="438"/>
      <c r="R93" s="438"/>
      <c r="S93" s="438"/>
      <c r="T93" s="438"/>
      <c r="U93" s="438"/>
    </row>
    <row r="94" spans="1:21">
      <c r="H94" s="68"/>
      <c r="I94" s="68"/>
      <c r="J94" s="68"/>
      <c r="K94" s="438"/>
      <c r="L94" s="438"/>
      <c r="M94" s="438"/>
      <c r="N94" s="438"/>
      <c r="O94" s="438"/>
      <c r="P94" s="438"/>
      <c r="Q94" s="438"/>
      <c r="R94" s="438"/>
      <c r="S94" s="438"/>
      <c r="T94" s="438"/>
      <c r="U94" s="438"/>
    </row>
    <row r="95" spans="1:21">
      <c r="H95" s="68"/>
      <c r="I95" s="68"/>
      <c r="J95" s="68"/>
      <c r="K95" s="438"/>
      <c r="L95" s="438"/>
      <c r="M95" s="438"/>
      <c r="N95" s="438"/>
      <c r="O95" s="438"/>
      <c r="P95" s="438"/>
      <c r="Q95" s="438"/>
      <c r="R95" s="438"/>
      <c r="S95" s="438"/>
      <c r="T95" s="438"/>
      <c r="U95" s="438"/>
    </row>
    <row r="96" spans="1:21">
      <c r="H96" s="68"/>
      <c r="I96" s="68"/>
      <c r="J96" s="68"/>
      <c r="K96" s="438"/>
      <c r="L96" s="438"/>
      <c r="M96" s="438"/>
      <c r="N96" s="438"/>
      <c r="O96" s="438"/>
      <c r="P96" s="438"/>
      <c r="Q96" s="438"/>
      <c r="R96" s="438"/>
      <c r="S96" s="438"/>
      <c r="T96" s="438"/>
      <c r="U96" s="438"/>
    </row>
    <row r="97" spans="8:21">
      <c r="H97" s="68"/>
      <c r="I97" s="68"/>
      <c r="J97" s="68"/>
      <c r="K97" s="438"/>
      <c r="L97" s="438"/>
      <c r="M97" s="438"/>
      <c r="N97" s="438"/>
      <c r="O97" s="438"/>
      <c r="P97" s="438"/>
      <c r="Q97" s="438"/>
      <c r="R97" s="438"/>
      <c r="S97" s="438"/>
      <c r="T97" s="438"/>
      <c r="U97" s="438"/>
    </row>
    <row r="98" spans="8:21">
      <c r="H98" s="68"/>
      <c r="I98" s="68"/>
      <c r="J98" s="68"/>
      <c r="K98" s="438"/>
      <c r="L98" s="438"/>
      <c r="M98" s="438"/>
      <c r="N98" s="438"/>
      <c r="O98" s="438"/>
      <c r="P98" s="438"/>
      <c r="Q98" s="438"/>
      <c r="R98" s="438"/>
      <c r="S98" s="438"/>
      <c r="T98" s="438"/>
      <c r="U98" s="438"/>
    </row>
    <row r="99" spans="8:21">
      <c r="H99" s="68"/>
      <c r="I99" s="68"/>
      <c r="J99" s="68"/>
      <c r="K99" s="438"/>
      <c r="L99" s="438"/>
      <c r="M99" s="438"/>
      <c r="N99" s="438"/>
      <c r="O99" s="438"/>
      <c r="P99" s="438"/>
      <c r="Q99" s="438"/>
      <c r="R99" s="438"/>
      <c r="S99" s="438"/>
      <c r="T99" s="438"/>
      <c r="U99" s="438"/>
    </row>
    <row r="100" spans="8:21">
      <c r="H100" s="68"/>
      <c r="I100" s="68"/>
      <c r="J100" s="68"/>
      <c r="K100" s="438"/>
      <c r="L100" s="438"/>
      <c r="M100" s="438"/>
      <c r="N100" s="438"/>
      <c r="O100" s="438"/>
      <c r="P100" s="438"/>
      <c r="Q100" s="438"/>
      <c r="R100" s="438"/>
      <c r="S100" s="438"/>
      <c r="T100" s="438"/>
      <c r="U100" s="438"/>
    </row>
    <row r="101" spans="8:21">
      <c r="H101" s="68"/>
      <c r="I101" s="68"/>
      <c r="J101" s="68"/>
      <c r="K101" s="438"/>
      <c r="L101" s="438"/>
      <c r="M101" s="438"/>
      <c r="N101" s="438"/>
      <c r="O101" s="438"/>
      <c r="P101" s="438"/>
      <c r="Q101" s="438"/>
      <c r="R101" s="438"/>
      <c r="S101" s="438"/>
      <c r="T101" s="438"/>
      <c r="U101" s="438"/>
    </row>
    <row r="102" spans="8:21">
      <c r="H102" s="68"/>
      <c r="I102" s="68"/>
      <c r="J102" s="68"/>
      <c r="K102" s="438"/>
      <c r="L102" s="438"/>
      <c r="M102" s="438"/>
      <c r="N102" s="438"/>
      <c r="O102" s="438"/>
      <c r="P102" s="438"/>
      <c r="Q102" s="438"/>
      <c r="R102" s="438"/>
      <c r="S102" s="438"/>
      <c r="T102" s="438"/>
      <c r="U102" s="438"/>
    </row>
    <row r="103" spans="8:21">
      <c r="H103" s="68"/>
      <c r="I103" s="68"/>
      <c r="J103" s="68"/>
      <c r="K103" s="438"/>
      <c r="L103" s="438"/>
      <c r="M103" s="438"/>
      <c r="N103" s="438"/>
      <c r="O103" s="438"/>
      <c r="P103" s="438"/>
      <c r="Q103" s="438"/>
      <c r="R103" s="438"/>
      <c r="S103" s="438"/>
      <c r="T103" s="438"/>
      <c r="U103" s="438"/>
    </row>
    <row r="104" spans="8:21">
      <c r="H104" s="68"/>
      <c r="I104" s="68"/>
      <c r="J104" s="68"/>
      <c r="K104" s="438"/>
      <c r="L104" s="438"/>
      <c r="M104" s="438"/>
      <c r="N104" s="438"/>
      <c r="O104" s="438"/>
      <c r="P104" s="438"/>
      <c r="Q104" s="438"/>
      <c r="R104" s="438"/>
      <c r="S104" s="438"/>
      <c r="T104" s="438"/>
      <c r="U104" s="438"/>
    </row>
    <row r="105" spans="8:21">
      <c r="H105" s="68"/>
      <c r="I105" s="68"/>
      <c r="J105" s="68"/>
      <c r="K105" s="438"/>
      <c r="L105" s="438"/>
      <c r="M105" s="438"/>
      <c r="N105" s="438"/>
      <c r="O105" s="438"/>
      <c r="P105" s="438"/>
      <c r="Q105" s="438"/>
      <c r="R105" s="438"/>
      <c r="S105" s="438"/>
      <c r="T105" s="438"/>
      <c r="U105" s="438"/>
    </row>
    <row r="106" spans="8:21">
      <c r="H106" s="68"/>
      <c r="I106" s="68"/>
      <c r="J106" s="68"/>
      <c r="K106" s="438"/>
      <c r="L106" s="438"/>
      <c r="M106" s="438"/>
      <c r="N106" s="438"/>
      <c r="O106" s="438"/>
      <c r="P106" s="438"/>
      <c r="Q106" s="438"/>
      <c r="R106" s="438"/>
      <c r="S106" s="438"/>
      <c r="T106" s="438"/>
      <c r="U106" s="438"/>
    </row>
    <row r="107" spans="8:21">
      <c r="H107" s="68"/>
      <c r="I107" s="68"/>
      <c r="J107" s="68"/>
      <c r="K107" s="438"/>
      <c r="L107" s="438"/>
      <c r="M107" s="438"/>
      <c r="N107" s="438"/>
      <c r="O107" s="438"/>
      <c r="P107" s="438"/>
      <c r="Q107" s="438"/>
      <c r="R107" s="438"/>
      <c r="S107" s="438"/>
      <c r="T107" s="438"/>
      <c r="U107" s="438"/>
    </row>
    <row r="108" spans="8:21">
      <c r="H108" s="68"/>
      <c r="I108" s="68"/>
      <c r="J108" s="68"/>
      <c r="K108" s="438"/>
      <c r="L108" s="438"/>
      <c r="M108" s="438"/>
      <c r="N108" s="438"/>
      <c r="O108" s="438"/>
      <c r="P108" s="438"/>
      <c r="Q108" s="438"/>
      <c r="R108" s="438"/>
      <c r="S108" s="438"/>
      <c r="T108" s="438"/>
      <c r="U108" s="438"/>
    </row>
    <row r="109" spans="8:21">
      <c r="H109" s="68"/>
      <c r="I109" s="68"/>
      <c r="J109" s="68"/>
      <c r="K109" s="438"/>
      <c r="L109" s="438"/>
      <c r="M109" s="438"/>
      <c r="N109" s="438"/>
      <c r="O109" s="438"/>
      <c r="P109" s="438"/>
      <c r="Q109" s="438"/>
      <c r="R109" s="438"/>
      <c r="S109" s="438"/>
      <c r="T109" s="438"/>
      <c r="U109" s="438"/>
    </row>
    <row r="110" spans="8:21">
      <c r="H110" s="68"/>
      <c r="I110" s="68"/>
      <c r="J110" s="68"/>
      <c r="K110" s="438"/>
      <c r="L110" s="438"/>
      <c r="M110" s="438"/>
      <c r="N110" s="438"/>
      <c r="O110" s="438"/>
      <c r="P110" s="438"/>
      <c r="Q110" s="438"/>
      <c r="R110" s="438"/>
      <c r="S110" s="438"/>
      <c r="T110" s="438"/>
      <c r="U110" s="438"/>
    </row>
    <row r="111" spans="8:21">
      <c r="H111" s="68"/>
      <c r="I111" s="68"/>
      <c r="J111" s="68"/>
      <c r="K111" s="438"/>
      <c r="L111" s="438"/>
      <c r="M111" s="438"/>
      <c r="N111" s="438"/>
      <c r="O111" s="438"/>
      <c r="P111" s="438"/>
      <c r="Q111" s="438"/>
      <c r="R111" s="438"/>
      <c r="S111" s="438"/>
      <c r="T111" s="438"/>
      <c r="U111" s="438"/>
    </row>
    <row r="112" spans="8:21">
      <c r="H112" s="68"/>
      <c r="I112" s="68"/>
      <c r="J112" s="68"/>
    </row>
    <row r="113" spans="1:10">
      <c r="H113" s="68"/>
      <c r="I113" s="68"/>
      <c r="J113" s="68"/>
    </row>
    <row r="114" spans="1:10">
      <c r="H114" s="68"/>
      <c r="I114" s="68"/>
      <c r="J114" s="68"/>
    </row>
    <row r="115" spans="1:10">
      <c r="H115" s="68"/>
      <c r="I115" s="68"/>
      <c r="J115" s="68"/>
    </row>
    <row r="116" spans="1:10">
      <c r="H116" s="68"/>
      <c r="I116" s="68"/>
      <c r="J116" s="68"/>
    </row>
    <row r="117" spans="1:10">
      <c r="H117" s="68"/>
      <c r="I117" s="68"/>
      <c r="J117" s="68"/>
    </row>
    <row r="119" spans="1:10">
      <c r="A119" s="95"/>
      <c r="B119" s="92"/>
      <c r="C119" s="92"/>
      <c r="D119" s="92"/>
      <c r="E119" s="92"/>
      <c r="F119" s="92"/>
      <c r="G119" s="92"/>
    </row>
    <row r="120" spans="1:10">
      <c r="A120" s="95"/>
      <c r="B120" s="92"/>
      <c r="C120" s="92"/>
      <c r="D120" s="92"/>
      <c r="E120" s="92"/>
      <c r="F120" s="92"/>
      <c r="G120" s="92"/>
    </row>
    <row r="121" spans="1:10">
      <c r="A121" s="95"/>
      <c r="B121" s="92"/>
      <c r="C121" s="92"/>
      <c r="D121" s="92"/>
      <c r="E121" s="92"/>
      <c r="F121" s="92"/>
      <c r="G121" s="92"/>
    </row>
    <row r="122" spans="1:10">
      <c r="A122" s="95"/>
      <c r="B122" s="92"/>
      <c r="C122" s="92"/>
      <c r="D122" s="92"/>
      <c r="E122" s="92"/>
      <c r="F122" s="92"/>
      <c r="G122" s="92"/>
    </row>
    <row r="123" spans="1:10">
      <c r="A123" s="95"/>
      <c r="B123" s="92"/>
      <c r="C123" s="92"/>
      <c r="D123" s="92"/>
      <c r="E123" s="92"/>
      <c r="F123" s="92"/>
      <c r="G123" s="92"/>
    </row>
    <row r="124" spans="1:10">
      <c r="A124" s="95"/>
      <c r="B124" s="92"/>
      <c r="C124" s="92"/>
      <c r="D124" s="92"/>
      <c r="E124" s="92"/>
      <c r="F124" s="92"/>
      <c r="G124" s="92"/>
    </row>
    <row r="125" spans="1:10">
      <c r="A125" s="95"/>
      <c r="B125" s="92"/>
      <c r="C125" s="92"/>
      <c r="D125" s="92"/>
      <c r="E125" s="92"/>
      <c r="F125" s="92"/>
      <c r="G125" s="92"/>
    </row>
    <row r="126" spans="1:10">
      <c r="A126" s="95"/>
      <c r="B126" s="92"/>
      <c r="C126" s="92"/>
      <c r="D126" s="92"/>
      <c r="E126" s="92"/>
      <c r="F126" s="92"/>
      <c r="G126" s="92"/>
    </row>
    <row r="127" spans="1:10">
      <c r="A127" s="95"/>
      <c r="B127" s="92"/>
      <c r="C127" s="92"/>
      <c r="D127" s="92"/>
      <c r="E127" s="92"/>
      <c r="F127" s="92"/>
      <c r="G127" s="92"/>
    </row>
    <row r="128" spans="1:10">
      <c r="A128" s="95"/>
      <c r="B128" s="92"/>
      <c r="C128" s="92"/>
      <c r="D128" s="92"/>
      <c r="E128" s="92"/>
      <c r="F128" s="92"/>
      <c r="G128" s="92"/>
    </row>
    <row r="129" spans="1:20">
      <c r="A129" s="95"/>
      <c r="B129" s="92"/>
      <c r="C129" s="92"/>
      <c r="D129" s="92"/>
      <c r="E129" s="92"/>
      <c r="F129" s="92"/>
      <c r="G129" s="92"/>
    </row>
    <row r="130" spans="1:20">
      <c r="A130" s="95"/>
      <c r="B130" s="92"/>
      <c r="C130" s="92"/>
      <c r="D130" s="92"/>
      <c r="E130" s="92"/>
      <c r="F130" s="92"/>
      <c r="G130" s="92"/>
    </row>
    <row r="131" spans="1:20">
      <c r="A131" s="95"/>
      <c r="B131" s="92"/>
      <c r="C131" s="92"/>
      <c r="D131" s="92"/>
      <c r="E131" s="92"/>
      <c r="F131" s="92"/>
      <c r="G131" s="92"/>
    </row>
    <row r="132" spans="1:20">
      <c r="A132" s="95"/>
      <c r="B132" s="92"/>
      <c r="C132" s="92"/>
      <c r="D132" s="92"/>
      <c r="E132" s="92"/>
      <c r="F132" s="92"/>
      <c r="G132" s="92"/>
    </row>
    <row r="133" spans="1:20">
      <c r="A133" s="95"/>
      <c r="B133" s="92"/>
      <c r="C133" s="92"/>
      <c r="D133" s="92"/>
      <c r="E133" s="92"/>
      <c r="F133" s="92"/>
      <c r="G133" s="92"/>
      <c r="L133" s="96"/>
      <c r="M133" s="96"/>
      <c r="N133" s="96"/>
      <c r="O133" s="96"/>
      <c r="P133" s="96"/>
      <c r="Q133" s="96"/>
      <c r="R133" s="96"/>
      <c r="S133" s="96"/>
      <c r="T133" s="96"/>
    </row>
    <row r="134" spans="1:20">
      <c r="A134" s="95"/>
      <c r="B134" s="92"/>
      <c r="C134" s="92"/>
      <c r="D134" s="92"/>
      <c r="E134" s="92"/>
      <c r="F134" s="92"/>
      <c r="G134" s="92"/>
      <c r="L134" s="96"/>
      <c r="M134" s="96"/>
      <c r="N134" s="96"/>
      <c r="O134" s="96"/>
      <c r="P134" s="96"/>
      <c r="Q134" s="96"/>
      <c r="R134" s="96"/>
      <c r="S134" s="96"/>
      <c r="T134" s="96"/>
    </row>
    <row r="135" spans="1:20">
      <c r="A135" s="95"/>
      <c r="B135" s="92"/>
      <c r="C135" s="92"/>
      <c r="D135" s="92"/>
      <c r="E135" s="92"/>
      <c r="F135" s="92"/>
      <c r="G135" s="92"/>
      <c r="L135" s="96"/>
      <c r="M135" s="96"/>
      <c r="N135" s="97"/>
      <c r="O135" s="96"/>
      <c r="P135" s="96"/>
      <c r="Q135" s="96"/>
      <c r="R135" s="97"/>
      <c r="S135" s="96"/>
      <c r="T135" s="96"/>
    </row>
    <row r="136" spans="1:20">
      <c r="A136" s="95"/>
      <c r="B136" s="92"/>
      <c r="C136" s="92"/>
      <c r="D136" s="92"/>
      <c r="E136" s="92"/>
      <c r="F136" s="92"/>
      <c r="G136" s="92"/>
      <c r="L136" s="96"/>
      <c r="M136" s="96"/>
      <c r="N136" s="96"/>
      <c r="O136" s="96"/>
      <c r="P136" s="96"/>
      <c r="Q136" s="96"/>
      <c r="R136" s="96"/>
      <c r="S136" s="96"/>
      <c r="T136" s="96"/>
    </row>
    <row r="137" spans="1:20">
      <c r="A137" s="95"/>
      <c r="B137" s="92"/>
      <c r="C137" s="92"/>
      <c r="D137" s="92"/>
      <c r="E137" s="92"/>
      <c r="F137" s="92"/>
      <c r="G137" s="92"/>
      <c r="L137" s="96"/>
      <c r="M137" s="96"/>
      <c r="N137" s="96"/>
      <c r="O137" s="96"/>
      <c r="P137" s="96"/>
      <c r="Q137" s="96"/>
      <c r="R137" s="96"/>
      <c r="S137" s="96"/>
      <c r="T137" s="96"/>
    </row>
    <row r="138" spans="1:20">
      <c r="A138" s="95"/>
      <c r="B138" s="92"/>
      <c r="C138" s="92"/>
      <c r="D138" s="92"/>
      <c r="E138" s="92"/>
      <c r="F138" s="92"/>
      <c r="G138" s="92"/>
      <c r="L138" s="96"/>
      <c r="M138" s="96"/>
      <c r="N138" s="96"/>
      <c r="O138" s="96"/>
      <c r="P138" s="96"/>
      <c r="Q138" s="96"/>
      <c r="R138" s="96"/>
      <c r="S138" s="96"/>
      <c r="T138" s="96"/>
    </row>
    <row r="139" spans="1:20">
      <c r="A139" s="95"/>
      <c r="B139" s="92"/>
      <c r="C139" s="92"/>
      <c r="D139" s="92"/>
      <c r="E139" s="92"/>
      <c r="F139" s="92"/>
      <c r="G139" s="92"/>
      <c r="L139" s="96"/>
      <c r="M139" s="96"/>
      <c r="N139" s="96"/>
      <c r="O139" s="96"/>
      <c r="P139" s="96"/>
      <c r="Q139" s="96"/>
      <c r="R139" s="96"/>
      <c r="S139" s="96"/>
      <c r="T139" s="96"/>
    </row>
    <row r="140" spans="1:20">
      <c r="A140" s="95"/>
      <c r="B140" s="92"/>
      <c r="C140" s="92"/>
      <c r="D140" s="92"/>
      <c r="E140" s="92"/>
      <c r="F140" s="92"/>
      <c r="G140" s="92"/>
      <c r="L140" s="96"/>
      <c r="M140" s="96"/>
      <c r="N140" s="96"/>
      <c r="O140" s="96"/>
      <c r="P140" s="96"/>
      <c r="Q140" s="96"/>
      <c r="R140" s="96"/>
      <c r="S140" s="96"/>
      <c r="T140" s="96"/>
    </row>
    <row r="141" spans="1:20">
      <c r="A141" s="95"/>
      <c r="B141" s="92"/>
      <c r="C141" s="92"/>
      <c r="D141" s="92"/>
      <c r="E141" s="92"/>
      <c r="F141" s="92"/>
      <c r="G141" s="92"/>
      <c r="L141" s="96"/>
      <c r="M141" s="96"/>
      <c r="N141" s="96"/>
      <c r="O141" s="96"/>
      <c r="P141" s="96"/>
      <c r="Q141" s="96"/>
      <c r="R141" s="96"/>
      <c r="S141" s="96"/>
      <c r="T141" s="96"/>
    </row>
    <row r="142" spans="1:20">
      <c r="A142" s="95"/>
      <c r="B142" s="92"/>
      <c r="C142" s="92"/>
      <c r="D142" s="92"/>
      <c r="E142" s="92"/>
      <c r="F142" s="92"/>
      <c r="G142" s="92"/>
      <c r="L142" s="96"/>
      <c r="M142" s="96"/>
      <c r="N142" s="96"/>
      <c r="O142" s="96"/>
      <c r="P142" s="96"/>
      <c r="Q142" s="96"/>
      <c r="R142" s="96"/>
      <c r="S142" s="96"/>
      <c r="T142" s="96"/>
    </row>
    <row r="143" spans="1:20">
      <c r="A143" s="95"/>
      <c r="B143" s="92"/>
      <c r="C143" s="98"/>
      <c r="D143" s="92"/>
      <c r="E143" s="92"/>
      <c r="F143" s="92"/>
      <c r="G143" s="92"/>
      <c r="L143" s="96"/>
      <c r="M143" s="96"/>
      <c r="N143" s="97"/>
      <c r="O143" s="96"/>
      <c r="P143" s="96"/>
      <c r="Q143" s="96"/>
      <c r="R143" s="97"/>
      <c r="S143" s="96"/>
      <c r="T143" s="96"/>
    </row>
    <row r="144" spans="1:20">
      <c r="A144" s="95"/>
      <c r="B144" s="92"/>
      <c r="C144" s="92"/>
      <c r="D144" s="92"/>
      <c r="E144" s="92"/>
      <c r="F144" s="92"/>
      <c r="G144" s="92"/>
      <c r="L144" s="96"/>
      <c r="M144" s="96"/>
      <c r="N144" s="96"/>
      <c r="O144" s="96"/>
      <c r="P144" s="96"/>
      <c r="Q144" s="96"/>
      <c r="R144" s="96"/>
      <c r="S144" s="96"/>
      <c r="T144" s="96"/>
    </row>
    <row r="145" spans="1:20">
      <c r="A145" s="95"/>
      <c r="B145" s="92"/>
      <c r="C145" s="92"/>
      <c r="D145" s="92"/>
      <c r="E145" s="92"/>
      <c r="F145" s="92"/>
      <c r="G145" s="92"/>
      <c r="L145" s="96"/>
      <c r="M145" s="96"/>
      <c r="N145" s="96"/>
      <c r="O145" s="96"/>
      <c r="P145" s="96"/>
      <c r="Q145" s="96"/>
      <c r="R145" s="96"/>
      <c r="S145" s="96"/>
      <c r="T145" s="96"/>
    </row>
    <row r="146" spans="1:20">
      <c r="A146" s="95"/>
      <c r="B146" s="92"/>
      <c r="C146" s="92"/>
      <c r="D146" s="92"/>
      <c r="E146" s="92"/>
      <c r="F146" s="92"/>
      <c r="G146" s="92"/>
      <c r="L146" s="96"/>
      <c r="M146" s="96"/>
      <c r="N146" s="96"/>
      <c r="O146" s="96"/>
      <c r="P146" s="96"/>
      <c r="Q146" s="96"/>
      <c r="R146" s="96"/>
      <c r="S146" s="96"/>
      <c r="T146" s="96"/>
    </row>
    <row r="147" spans="1:20">
      <c r="A147" s="95"/>
      <c r="B147" s="92"/>
      <c r="C147" s="92"/>
      <c r="D147" s="92"/>
      <c r="E147" s="92"/>
      <c r="F147" s="92"/>
      <c r="G147" s="92"/>
      <c r="L147" s="96"/>
      <c r="M147" s="96"/>
      <c r="N147" s="96"/>
      <c r="O147" s="96"/>
      <c r="P147" s="96"/>
      <c r="Q147" s="96"/>
      <c r="R147" s="96"/>
      <c r="S147" s="96"/>
      <c r="T147" s="96"/>
    </row>
    <row r="148" spans="1:20">
      <c r="A148" s="95"/>
      <c r="B148" s="92"/>
      <c r="C148" s="92"/>
      <c r="D148" s="92"/>
      <c r="E148" s="92"/>
      <c r="F148" s="92"/>
      <c r="G148" s="92"/>
      <c r="L148" s="96"/>
      <c r="M148" s="96"/>
      <c r="N148" s="96"/>
      <c r="O148" s="96"/>
      <c r="P148" s="96"/>
      <c r="Q148" s="96"/>
      <c r="R148" s="96"/>
      <c r="S148" s="96"/>
      <c r="T148" s="96"/>
    </row>
    <row r="149" spans="1:20">
      <c r="A149" s="95"/>
      <c r="B149" s="92"/>
      <c r="C149" s="92"/>
      <c r="D149" s="92"/>
      <c r="E149" s="92"/>
      <c r="F149" s="92"/>
      <c r="G149" s="92"/>
      <c r="L149" s="96"/>
      <c r="M149" s="96"/>
      <c r="N149" s="96"/>
      <c r="O149" s="96"/>
      <c r="P149" s="96"/>
      <c r="Q149" s="96"/>
      <c r="R149" s="96"/>
      <c r="S149" s="96"/>
      <c r="T149" s="96"/>
    </row>
    <row r="150" spans="1:20">
      <c r="A150" s="95"/>
      <c r="B150" s="92"/>
      <c r="C150" s="92"/>
      <c r="D150" s="92"/>
      <c r="E150" s="92"/>
      <c r="F150" s="92"/>
      <c r="G150" s="92"/>
      <c r="L150" s="96"/>
      <c r="M150" s="96"/>
      <c r="N150" s="96"/>
      <c r="O150" s="96"/>
      <c r="P150" s="96"/>
      <c r="Q150" s="96"/>
      <c r="R150" s="96"/>
      <c r="S150" s="96"/>
      <c r="T150" s="96"/>
    </row>
    <row r="151" spans="1:20">
      <c r="A151" s="95"/>
      <c r="B151" s="92"/>
      <c r="C151" s="98"/>
      <c r="D151" s="92"/>
      <c r="E151" s="92"/>
      <c r="F151" s="92"/>
      <c r="G151" s="92"/>
    </row>
    <row r="152" spans="1:20">
      <c r="A152" s="95"/>
      <c r="B152" s="92"/>
      <c r="C152" s="92"/>
      <c r="D152" s="92"/>
      <c r="E152" s="92"/>
      <c r="F152" s="92"/>
      <c r="G152" s="92"/>
    </row>
    <row r="153" spans="1:20">
      <c r="A153" s="95"/>
      <c r="B153" s="92"/>
      <c r="C153" s="92"/>
      <c r="D153" s="92"/>
      <c r="E153" s="92"/>
      <c r="F153" s="92"/>
      <c r="G153" s="92"/>
    </row>
    <row r="154" spans="1:20">
      <c r="A154" s="95"/>
      <c r="B154" s="92"/>
      <c r="C154" s="92"/>
      <c r="D154" s="92"/>
      <c r="E154" s="92"/>
      <c r="F154" s="92"/>
      <c r="G154" s="92"/>
    </row>
    <row r="155" spans="1:20">
      <c r="A155" s="95"/>
      <c r="B155" s="92"/>
      <c r="C155" s="92"/>
      <c r="D155" s="92"/>
      <c r="E155" s="92"/>
      <c r="F155" s="92"/>
      <c r="G155" s="92"/>
    </row>
    <row r="156" spans="1:20">
      <c r="A156" s="95"/>
      <c r="B156" s="92"/>
      <c r="C156" s="92"/>
      <c r="D156" s="92"/>
      <c r="E156" s="92"/>
      <c r="F156" s="92"/>
      <c r="G156" s="92"/>
    </row>
    <row r="157" spans="1:20">
      <c r="A157" s="95"/>
      <c r="B157" s="92"/>
      <c r="C157" s="92"/>
      <c r="D157" s="92"/>
      <c r="E157" s="92"/>
      <c r="F157" s="92"/>
      <c r="G157" s="92"/>
    </row>
    <row r="158" spans="1:20">
      <c r="A158" s="95"/>
      <c r="B158" s="92"/>
      <c r="C158" s="92"/>
      <c r="D158" s="92"/>
      <c r="E158" s="92"/>
      <c r="F158" s="92"/>
      <c r="G158" s="92"/>
    </row>
    <row r="159" spans="1:20">
      <c r="A159" s="95"/>
      <c r="B159" s="92"/>
      <c r="C159" s="92"/>
      <c r="D159" s="92"/>
      <c r="E159" s="92"/>
      <c r="F159" s="92"/>
      <c r="G159" s="92"/>
    </row>
    <row r="160" spans="1:20">
      <c r="A160" s="95"/>
      <c r="B160" s="92"/>
      <c r="C160" s="92"/>
      <c r="D160" s="92"/>
      <c r="E160" s="92"/>
      <c r="F160" s="92"/>
      <c r="G160" s="92"/>
    </row>
    <row r="161" spans="1:7">
      <c r="A161" s="95"/>
      <c r="B161" s="92"/>
      <c r="C161" s="92"/>
      <c r="D161" s="92"/>
      <c r="E161" s="92"/>
      <c r="F161" s="92"/>
      <c r="G161" s="92"/>
    </row>
    <row r="162" spans="1:7">
      <c r="A162" s="95"/>
      <c r="B162" s="92"/>
      <c r="C162" s="92"/>
      <c r="D162" s="92"/>
      <c r="E162" s="92"/>
      <c r="F162" s="92"/>
      <c r="G162" s="92"/>
    </row>
    <row r="163" spans="1:7">
      <c r="A163" s="95"/>
      <c r="B163" s="92"/>
      <c r="C163" s="92"/>
      <c r="D163" s="92"/>
      <c r="E163" s="92"/>
      <c r="F163" s="92"/>
      <c r="G163" s="92"/>
    </row>
    <row r="164" spans="1:7">
      <c r="A164" s="95"/>
      <c r="B164" s="92"/>
      <c r="C164" s="92"/>
      <c r="D164" s="92"/>
      <c r="E164" s="92"/>
      <c r="F164" s="92"/>
      <c r="G164" s="92"/>
    </row>
    <row r="165" spans="1:7">
      <c r="A165" s="95"/>
      <c r="B165" s="92"/>
      <c r="C165" s="92"/>
      <c r="D165" s="92"/>
      <c r="E165" s="92"/>
      <c r="F165" s="92"/>
      <c r="G165" s="92"/>
    </row>
    <row r="166" spans="1:7">
      <c r="A166" s="95"/>
      <c r="B166" s="92"/>
      <c r="C166" s="92"/>
      <c r="D166" s="92"/>
      <c r="E166" s="92"/>
      <c r="F166" s="92"/>
      <c r="G166" s="92"/>
    </row>
    <row r="167" spans="1:7">
      <c r="A167" s="95"/>
      <c r="B167" s="92"/>
      <c r="C167" s="92"/>
      <c r="D167" s="92"/>
      <c r="E167" s="92"/>
      <c r="F167" s="92"/>
      <c r="G167" s="92"/>
    </row>
    <row r="168" spans="1:7">
      <c r="A168" s="95"/>
      <c r="B168" s="92"/>
      <c r="C168" s="92"/>
      <c r="D168" s="92"/>
      <c r="E168" s="92"/>
      <c r="F168" s="92"/>
      <c r="G168" s="92"/>
    </row>
    <row r="169" spans="1:7">
      <c r="A169" s="95"/>
      <c r="B169" s="92"/>
      <c r="C169" s="92"/>
      <c r="D169" s="92"/>
      <c r="E169" s="92"/>
      <c r="F169" s="92"/>
      <c r="G169" s="92"/>
    </row>
    <row r="170" spans="1:7">
      <c r="A170" s="95"/>
      <c r="B170" s="92"/>
      <c r="C170" s="92"/>
      <c r="D170" s="92"/>
      <c r="E170" s="92"/>
      <c r="F170" s="92"/>
      <c r="G170" s="92"/>
    </row>
    <row r="171" spans="1:7">
      <c r="A171" s="95"/>
      <c r="B171" s="92"/>
      <c r="C171" s="92"/>
      <c r="D171" s="92"/>
      <c r="E171" s="92"/>
      <c r="F171" s="92"/>
      <c r="G171" s="92"/>
    </row>
    <row r="172" spans="1:7">
      <c r="A172" s="95"/>
      <c r="B172" s="92"/>
      <c r="C172" s="92"/>
      <c r="D172" s="92"/>
      <c r="E172" s="92"/>
      <c r="F172" s="92"/>
      <c r="G172" s="92"/>
    </row>
    <row r="173" spans="1:7">
      <c r="A173" s="95"/>
      <c r="B173" s="92"/>
      <c r="C173" s="92"/>
      <c r="D173" s="92"/>
      <c r="E173" s="92"/>
      <c r="F173" s="92"/>
      <c r="G173" s="92"/>
    </row>
    <row r="174" spans="1:7">
      <c r="A174" s="95"/>
      <c r="B174" s="92"/>
      <c r="C174" s="92"/>
      <c r="D174" s="92"/>
      <c r="E174" s="92"/>
      <c r="F174" s="92"/>
      <c r="G174" s="92"/>
    </row>
    <row r="175" spans="1:7">
      <c r="A175" s="95"/>
      <c r="B175" s="92"/>
      <c r="C175" s="92"/>
      <c r="D175" s="92"/>
      <c r="E175" s="92"/>
      <c r="F175" s="92"/>
      <c r="G175" s="92"/>
    </row>
    <row r="176" spans="1:7">
      <c r="A176" s="95"/>
      <c r="B176" s="92"/>
      <c r="C176" s="92"/>
      <c r="D176" s="92"/>
      <c r="E176" s="92"/>
      <c r="F176" s="99"/>
      <c r="G176" s="92"/>
    </row>
    <row r="177" spans="1:7">
      <c r="A177" s="95"/>
      <c r="B177" s="92"/>
      <c r="C177" s="92"/>
      <c r="D177" s="92"/>
      <c r="E177" s="92"/>
      <c r="F177" s="99"/>
      <c r="G177" s="92"/>
    </row>
    <row r="178" spans="1:7">
      <c r="A178" s="95"/>
      <c r="B178" s="92"/>
      <c r="C178" s="92"/>
      <c r="D178" s="92"/>
      <c r="E178" s="92"/>
      <c r="F178" s="99"/>
      <c r="G178" s="92"/>
    </row>
    <row r="179" spans="1:7">
      <c r="A179" s="95"/>
      <c r="B179" s="92"/>
      <c r="C179" s="92"/>
      <c r="D179" s="92"/>
      <c r="E179" s="92"/>
      <c r="F179" s="92"/>
      <c r="G179" s="92"/>
    </row>
    <row r="180" spans="1:7">
      <c r="A180" s="95"/>
      <c r="B180" s="92"/>
      <c r="C180" s="92"/>
      <c r="D180" s="92"/>
      <c r="E180" s="92"/>
      <c r="F180" s="100"/>
      <c r="G180" s="92"/>
    </row>
    <row r="181" spans="1:7">
      <c r="A181" s="95"/>
      <c r="B181" s="92"/>
      <c r="C181" s="92"/>
      <c r="D181" s="92"/>
      <c r="E181" s="92"/>
      <c r="F181" s="100"/>
      <c r="G181" s="92"/>
    </row>
    <row r="182" spans="1:7">
      <c r="A182" s="95"/>
      <c r="B182" s="92"/>
      <c r="C182" s="92"/>
      <c r="D182" s="92"/>
      <c r="E182" s="92"/>
      <c r="F182" s="100"/>
      <c r="G182" s="92"/>
    </row>
    <row r="183" spans="1:7">
      <c r="A183" s="95"/>
      <c r="B183" s="92"/>
      <c r="C183" s="92"/>
      <c r="D183" s="92"/>
      <c r="E183" s="92"/>
      <c r="F183" s="100"/>
      <c r="G183" s="92"/>
    </row>
    <row r="184" spans="1:7">
      <c r="A184" s="95"/>
      <c r="B184" s="92"/>
      <c r="C184" s="92"/>
      <c r="D184" s="92"/>
      <c r="E184" s="92"/>
      <c r="F184" s="100"/>
      <c r="G184" s="92"/>
    </row>
    <row r="185" spans="1:7">
      <c r="A185" s="95"/>
      <c r="B185" s="92"/>
      <c r="C185" s="92"/>
      <c r="D185" s="92"/>
      <c r="E185" s="92"/>
      <c r="F185" s="100"/>
      <c r="G185" s="92"/>
    </row>
    <row r="186" spans="1:7">
      <c r="A186" s="95"/>
      <c r="B186" s="92"/>
      <c r="C186" s="92"/>
      <c r="D186" s="92"/>
      <c r="E186" s="92"/>
      <c r="F186" s="100"/>
      <c r="G186" s="92"/>
    </row>
    <row r="187" spans="1:7">
      <c r="B187" s="92"/>
      <c r="C187" s="92"/>
      <c r="D187" s="92"/>
      <c r="E187" s="92"/>
      <c r="F187" s="92"/>
      <c r="G187" s="92"/>
    </row>
    <row r="188" spans="1:7">
      <c r="B188" s="92"/>
      <c r="C188" s="92"/>
      <c r="D188" s="92"/>
      <c r="E188" s="92"/>
      <c r="F188" s="92"/>
      <c r="G188" s="92"/>
    </row>
  </sheetData>
  <phoneticPr fontId="38"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4" tint="-0.249977111117893"/>
  </sheetPr>
  <dimension ref="A1:V55"/>
  <sheetViews>
    <sheetView workbookViewId="0">
      <selection activeCell="D14" sqref="D14"/>
    </sheetView>
  </sheetViews>
  <sheetFormatPr baseColWidth="10" defaultColWidth="8.83203125" defaultRowHeight="14" x14ac:dyDescent="0"/>
  <cols>
    <col min="1" max="2" width="8.83203125" style="46"/>
    <col min="3" max="3" width="19.5" style="46" customWidth="1"/>
    <col min="4" max="7" width="8.83203125" style="46"/>
    <col min="8" max="8" width="9" style="46" bestFit="1" customWidth="1"/>
    <col min="9" max="12" width="8.83203125" style="46"/>
    <col min="13" max="15" width="0" style="46" hidden="1" customWidth="1"/>
    <col min="16" max="16384" width="8.83203125" style="46"/>
  </cols>
  <sheetData>
    <row r="1" spans="1:10" s="60" customFormat="1" ht="15" thickBot="1">
      <c r="A1" s="743"/>
    </row>
    <row r="2" spans="1:10" s="60" customFormat="1">
      <c r="B2" s="13" t="s">
        <v>809</v>
      </c>
      <c r="C2" s="14"/>
      <c r="D2" s="2"/>
      <c r="E2" s="2"/>
      <c r="F2" s="2"/>
      <c r="G2" s="2"/>
      <c r="H2" s="2"/>
      <c r="I2" s="2"/>
      <c r="J2" s="3"/>
    </row>
    <row r="3" spans="1:10" s="60" customFormat="1">
      <c r="B3" s="15" t="s">
        <v>383</v>
      </c>
      <c r="C3" s="12"/>
      <c r="D3" s="5"/>
      <c r="E3" s="5"/>
      <c r="F3" s="5"/>
      <c r="G3" s="5"/>
      <c r="H3" s="5"/>
      <c r="I3" s="5"/>
      <c r="J3" s="6"/>
    </row>
    <row r="4" spans="1:10" s="60" customFormat="1">
      <c r="B4" s="104"/>
      <c r="C4" s="65"/>
      <c r="D4" s="65"/>
      <c r="E4" s="65"/>
      <c r="F4" s="5"/>
      <c r="G4" s="5"/>
      <c r="H4" s="5"/>
      <c r="I4" s="5"/>
      <c r="J4" s="6"/>
    </row>
    <row r="5" spans="1:10" s="60" customFormat="1">
      <c r="B5" s="104"/>
      <c r="C5" s="73"/>
      <c r="D5" s="87" t="s">
        <v>204</v>
      </c>
      <c r="E5" s="65"/>
      <c r="F5" s="5"/>
      <c r="G5" s="5"/>
      <c r="H5" s="5"/>
      <c r="I5" s="5"/>
      <c r="J5" s="6"/>
    </row>
    <row r="6" spans="1:10" s="60" customFormat="1">
      <c r="B6" s="104"/>
      <c r="C6" s="850" t="s">
        <v>55</v>
      </c>
      <c r="D6" s="857">
        <f>'Final Demand'!F6</f>
        <v>0</v>
      </c>
      <c r="E6" s="65"/>
      <c r="F6" s="5"/>
      <c r="G6" s="5"/>
      <c r="H6" s="5"/>
      <c r="I6" s="5"/>
      <c r="J6" s="6"/>
    </row>
    <row r="7" spans="1:10" s="60" customFormat="1">
      <c r="B7" s="104"/>
      <c r="C7" s="80" t="s">
        <v>252</v>
      </c>
      <c r="D7" s="857">
        <f>'Final Demand'!F7</f>
        <v>0</v>
      </c>
      <c r="E7" s="65"/>
      <c r="F7" s="5"/>
      <c r="G7" s="5"/>
      <c r="H7" s="5"/>
      <c r="I7" s="5"/>
      <c r="J7" s="6"/>
    </row>
    <row r="8" spans="1:10" s="60" customFormat="1">
      <c r="B8" s="104"/>
      <c r="C8" s="80" t="s">
        <v>253</v>
      </c>
      <c r="D8" s="889">
        <f>'Final Demand'!F8</f>
        <v>0</v>
      </c>
      <c r="E8" s="65"/>
      <c r="F8" s="5"/>
      <c r="G8" s="5"/>
      <c r="H8" s="5"/>
      <c r="I8" s="5"/>
      <c r="J8" s="6"/>
    </row>
    <row r="9" spans="1:10" s="60" customFormat="1">
      <c r="B9" s="104"/>
      <c r="C9" s="80" t="s">
        <v>254</v>
      </c>
      <c r="D9" s="857">
        <f>'Final Demand'!F9</f>
        <v>0</v>
      </c>
      <c r="E9" s="65"/>
      <c r="F9" s="5"/>
      <c r="G9" s="5"/>
      <c r="H9" s="5"/>
      <c r="I9" s="5"/>
      <c r="J9" s="6"/>
    </row>
    <row r="10" spans="1:10" s="60" customFormat="1">
      <c r="B10" s="104"/>
      <c r="C10" s="80" t="s">
        <v>280</v>
      </c>
      <c r="D10" s="857">
        <f>'Final Demand'!F10</f>
        <v>0</v>
      </c>
      <c r="E10" s="65"/>
      <c r="F10" s="5"/>
      <c r="G10" s="5"/>
      <c r="H10" s="5"/>
      <c r="I10" s="5"/>
      <c r="J10" s="6"/>
    </row>
    <row r="11" spans="1:10" s="60" customFormat="1">
      <c r="B11" s="104"/>
      <c r="C11" s="80" t="s">
        <v>53</v>
      </c>
      <c r="D11" s="889">
        <f>'Final Demand'!F11</f>
        <v>0</v>
      </c>
      <c r="E11" s="65"/>
      <c r="F11" s="5"/>
      <c r="G11" s="5"/>
      <c r="H11" s="5"/>
      <c r="I11" s="5"/>
      <c r="J11" s="6"/>
    </row>
    <row r="12" spans="1:10" s="60" customFormat="1">
      <c r="B12" s="104"/>
      <c r="C12" s="80" t="s">
        <v>255</v>
      </c>
      <c r="D12" s="857">
        <f>'Final Demand'!F12</f>
        <v>0</v>
      </c>
      <c r="E12" s="65"/>
      <c r="F12" s="5"/>
      <c r="G12" s="5"/>
      <c r="H12" s="5"/>
      <c r="I12" s="5"/>
      <c r="J12" s="6"/>
    </row>
    <row r="13" spans="1:10" s="60" customFormat="1">
      <c r="B13" s="104"/>
      <c r="C13" s="80" t="s">
        <v>57</v>
      </c>
      <c r="D13" s="857">
        <f>'Final Demand'!F13</f>
        <v>0</v>
      </c>
      <c r="E13" s="65"/>
      <c r="F13" s="5"/>
      <c r="G13" s="5"/>
      <c r="H13" s="5"/>
      <c r="I13" s="5"/>
      <c r="J13" s="6"/>
    </row>
    <row r="14" spans="1:10" s="60" customFormat="1">
      <c r="B14" s="104"/>
      <c r="C14" s="80" t="s">
        <v>382</v>
      </c>
      <c r="D14" s="857">
        <f>'Final Demand'!F14</f>
        <v>0</v>
      </c>
      <c r="E14" s="65"/>
      <c r="F14" s="5"/>
      <c r="G14" s="5"/>
      <c r="H14" s="5"/>
      <c r="I14" s="5"/>
      <c r="J14" s="6"/>
    </row>
    <row r="15" spans="1:10" s="60" customFormat="1">
      <c r="B15" s="104"/>
      <c r="C15" s="80" t="s">
        <v>54</v>
      </c>
      <c r="D15" s="857">
        <f>'Final Demand'!F15</f>
        <v>0</v>
      </c>
      <c r="E15" s="65"/>
      <c r="F15" s="5"/>
      <c r="G15" s="5"/>
      <c r="H15" s="5"/>
      <c r="I15" s="5"/>
      <c r="J15" s="6"/>
    </row>
    <row r="16" spans="1:10" s="60" customFormat="1">
      <c r="B16" s="104"/>
      <c r="C16" s="80" t="s">
        <v>397</v>
      </c>
      <c r="D16" s="857">
        <f>'Final Demand'!F16</f>
        <v>0</v>
      </c>
      <c r="E16" s="65"/>
      <c r="F16" s="5"/>
      <c r="G16" s="5"/>
      <c r="H16" s="5"/>
      <c r="I16" s="5"/>
      <c r="J16" s="6"/>
    </row>
    <row r="17" spans="2:22" s="60" customFormat="1" ht="15" thickBot="1">
      <c r="B17" s="788"/>
      <c r="C17" s="789"/>
      <c r="D17" s="789"/>
      <c r="E17" s="789"/>
      <c r="F17" s="8"/>
      <c r="G17" s="8"/>
      <c r="H17" s="8"/>
      <c r="I17" s="8"/>
      <c r="J17" s="9"/>
    </row>
    <row r="18" spans="2:22" s="102" customFormat="1" ht="15" thickBot="1"/>
    <row r="19" spans="2:22">
      <c r="B19" s="394" t="s">
        <v>405</v>
      </c>
      <c r="C19" s="395"/>
      <c r="D19" s="395"/>
      <c r="E19" s="395"/>
      <c r="F19" s="395"/>
      <c r="G19" s="395"/>
      <c r="H19" s="395"/>
      <c r="I19" s="395"/>
      <c r="J19" s="396"/>
      <c r="M19" s="43">
        <v>0.3</v>
      </c>
      <c r="N19" s="44">
        <v>0.3</v>
      </c>
      <c r="O19" s="45">
        <f>1-SUM(M19:N19)</f>
        <v>0.4</v>
      </c>
    </row>
    <row r="20" spans="2:22">
      <c r="B20" s="397"/>
      <c r="C20" s="389"/>
      <c r="D20" s="389" t="s">
        <v>55</v>
      </c>
      <c r="E20" s="109" t="s">
        <v>276</v>
      </c>
      <c r="F20" s="88" t="s">
        <v>47</v>
      </c>
      <c r="G20" s="389"/>
      <c r="H20" s="389"/>
      <c r="I20" s="389"/>
      <c r="J20" s="398"/>
      <c r="P20" s="46" t="s">
        <v>694</v>
      </c>
    </row>
    <row r="21" spans="2:22">
      <c r="B21" s="397"/>
      <c r="C21" s="389"/>
      <c r="D21" s="399"/>
      <c r="E21" s="399"/>
      <c r="F21" s="399"/>
      <c r="G21" s="392"/>
      <c r="H21" s="392"/>
      <c r="I21" s="392"/>
      <c r="J21" s="398"/>
      <c r="P21" s="399"/>
      <c r="Q21" s="399"/>
      <c r="R21" s="399"/>
      <c r="S21" s="392"/>
      <c r="T21" s="392"/>
      <c r="U21" s="392"/>
      <c r="V21" s="398"/>
    </row>
    <row r="22" spans="2:22">
      <c r="B22" s="397"/>
      <c r="C22" s="109" t="s">
        <v>252</v>
      </c>
      <c r="D22" s="579"/>
      <c r="E22" s="105"/>
      <c r="F22" s="105"/>
      <c r="G22" s="392"/>
      <c r="H22" s="392"/>
      <c r="I22" s="392"/>
      <c r="J22" s="398"/>
      <c r="P22" s="579"/>
      <c r="Q22" s="105"/>
      <c r="R22" s="105"/>
      <c r="S22" s="392"/>
      <c r="T22" s="392"/>
      <c r="U22" s="392"/>
      <c r="V22" s="398"/>
    </row>
    <row r="23" spans="2:22">
      <c r="B23" s="397"/>
      <c r="C23" s="109" t="s">
        <v>253</v>
      </c>
      <c r="D23" s="579"/>
      <c r="E23" s="105"/>
      <c r="F23" s="105"/>
      <c r="G23" s="392"/>
      <c r="H23" s="392"/>
      <c r="I23" s="392"/>
      <c r="J23" s="398"/>
      <c r="P23" s="579"/>
      <c r="Q23" s="105"/>
      <c r="R23" s="105"/>
      <c r="S23" s="392"/>
      <c r="T23" s="392"/>
      <c r="U23" s="392"/>
      <c r="V23" s="398"/>
    </row>
    <row r="24" spans="2:22">
      <c r="B24" s="397"/>
      <c r="C24" s="109" t="s">
        <v>254</v>
      </c>
      <c r="D24" s="399"/>
      <c r="E24" s="105"/>
      <c r="F24" s="105"/>
      <c r="G24" s="392"/>
      <c r="H24" s="392"/>
      <c r="I24" s="392"/>
      <c r="J24" s="398"/>
      <c r="P24" s="399"/>
      <c r="Q24" s="105"/>
      <c r="R24" s="105"/>
      <c r="S24" s="392"/>
      <c r="T24" s="392"/>
      <c r="U24" s="392"/>
      <c r="V24" s="398"/>
    </row>
    <row r="25" spans="2:22">
      <c r="B25" s="397"/>
      <c r="C25" s="109" t="s">
        <v>280</v>
      </c>
      <c r="D25" s="579"/>
      <c r="E25" s="105"/>
      <c r="F25" s="105"/>
      <c r="G25" s="392"/>
      <c r="H25" s="392"/>
      <c r="I25" s="392"/>
      <c r="J25" s="398"/>
      <c r="P25" s="579"/>
      <c r="Q25" s="105"/>
      <c r="R25" s="105"/>
      <c r="S25" s="392"/>
      <c r="T25" s="392"/>
      <c r="U25" s="392"/>
      <c r="V25" s="398"/>
    </row>
    <row r="26" spans="2:22">
      <c r="B26" s="397"/>
      <c r="C26" s="109" t="s">
        <v>53</v>
      </c>
      <c r="D26" s="579"/>
      <c r="E26" s="105"/>
      <c r="F26" s="105"/>
      <c r="G26" s="392"/>
      <c r="H26" s="392" t="s">
        <v>673</v>
      </c>
      <c r="I26" s="392"/>
      <c r="J26" s="398"/>
      <c r="P26" s="579"/>
      <c r="Q26" s="105"/>
      <c r="R26" s="105"/>
      <c r="S26" s="392"/>
      <c r="T26" s="392" t="s">
        <v>673</v>
      </c>
      <c r="U26" s="392"/>
      <c r="V26" s="398"/>
    </row>
    <row r="27" spans="2:22">
      <c r="B27" s="397"/>
      <c r="C27" s="109" t="s">
        <v>255</v>
      </c>
      <c r="D27" s="579"/>
      <c r="E27" s="105"/>
      <c r="F27" s="105"/>
      <c r="G27" s="392"/>
      <c r="H27" s="392"/>
      <c r="I27" s="392"/>
      <c r="J27" s="398"/>
      <c r="P27" s="579"/>
      <c r="Q27" s="105"/>
      <c r="R27" s="105"/>
      <c r="S27" s="392"/>
      <c r="T27" s="392"/>
      <c r="U27" s="392"/>
      <c r="V27" s="398"/>
    </row>
    <row r="28" spans="2:22">
      <c r="B28" s="397"/>
      <c r="C28" s="109" t="s">
        <v>57</v>
      </c>
      <c r="D28" s="579"/>
      <c r="E28" s="105"/>
      <c r="F28" s="105"/>
      <c r="G28" s="392"/>
      <c r="H28" s="392"/>
      <c r="I28" s="392"/>
      <c r="J28" s="398"/>
      <c r="P28" s="579"/>
      <c r="Q28" s="105"/>
      <c r="R28" s="105"/>
      <c r="S28" s="392"/>
      <c r="T28" s="392"/>
      <c r="U28" s="392"/>
      <c r="V28" s="398"/>
    </row>
    <row r="29" spans="2:22">
      <c r="B29" s="397"/>
      <c r="C29" s="109" t="s">
        <v>382</v>
      </c>
      <c r="D29" s="579"/>
      <c r="E29" s="105"/>
      <c r="F29" s="105"/>
      <c r="G29" s="392"/>
      <c r="H29" s="392" t="s">
        <v>673</v>
      </c>
      <c r="I29" s="392"/>
      <c r="J29" s="398"/>
      <c r="P29" s="579"/>
      <c r="Q29" s="105"/>
      <c r="R29" s="105"/>
      <c r="S29" s="392"/>
      <c r="T29" s="392" t="s">
        <v>673</v>
      </c>
      <c r="U29" s="392"/>
      <c r="V29" s="398"/>
    </row>
    <row r="30" spans="2:22">
      <c r="B30" s="397"/>
      <c r="C30" s="109" t="s">
        <v>54</v>
      </c>
      <c r="D30" s="88"/>
      <c r="E30" s="88"/>
      <c r="F30" s="88"/>
      <c r="G30" s="392"/>
      <c r="H30" s="392"/>
      <c r="I30" s="392"/>
      <c r="J30" s="398"/>
      <c r="P30" s="88"/>
      <c r="Q30" s="88"/>
      <c r="R30" s="88"/>
      <c r="S30" s="392"/>
      <c r="T30" s="392"/>
      <c r="U30" s="392"/>
      <c r="V30" s="398"/>
    </row>
    <row r="31" spans="2:22">
      <c r="B31" s="397"/>
      <c r="C31" s="109" t="s">
        <v>397</v>
      </c>
      <c r="D31" s="579"/>
      <c r="E31" s="105"/>
      <c r="F31" s="105"/>
      <c r="G31" s="392"/>
      <c r="H31" s="392"/>
      <c r="I31" s="392"/>
      <c r="J31" s="398"/>
      <c r="P31" s="579"/>
      <c r="Q31" s="105"/>
      <c r="R31" s="105"/>
      <c r="S31" s="392"/>
      <c r="T31" s="392"/>
      <c r="U31" s="392"/>
      <c r="V31" s="398"/>
    </row>
    <row r="32" spans="2:22">
      <c r="B32" s="397"/>
      <c r="C32" s="88"/>
      <c r="D32" s="88"/>
      <c r="E32" s="88"/>
      <c r="F32" s="88"/>
      <c r="G32" s="389"/>
      <c r="H32" s="389"/>
      <c r="I32" s="389"/>
      <c r="J32" s="398"/>
    </row>
    <row r="33" spans="2:10">
      <c r="B33" s="397"/>
      <c r="C33" s="57" t="s">
        <v>364</v>
      </c>
      <c r="D33" s="88"/>
      <c r="E33" s="88"/>
      <c r="F33" s="88"/>
      <c r="G33" s="389"/>
      <c r="H33" s="389"/>
      <c r="I33" s="389"/>
      <c r="J33" s="398"/>
    </row>
    <row r="34" spans="2:10">
      <c r="B34" s="397"/>
      <c r="C34" s="142" t="s">
        <v>63</v>
      </c>
      <c r="D34" s="88"/>
      <c r="E34" s="90"/>
      <c r="F34" s="88"/>
      <c r="G34" s="389"/>
      <c r="H34" s="389"/>
      <c r="I34" s="389"/>
      <c r="J34" s="398"/>
    </row>
    <row r="35" spans="2:10">
      <c r="B35" s="397"/>
      <c r="C35" s="142" t="s">
        <v>64</v>
      </c>
      <c r="D35" s="88"/>
      <c r="E35" s="90"/>
      <c r="F35" s="88"/>
      <c r="G35" s="389"/>
      <c r="H35" s="389"/>
      <c r="I35" s="389"/>
      <c r="J35" s="398"/>
    </row>
    <row r="36" spans="2:10">
      <c r="B36" s="397"/>
      <c r="C36" s="142" t="s">
        <v>404</v>
      </c>
      <c r="D36" s="88"/>
      <c r="E36" s="90"/>
      <c r="F36" s="88"/>
      <c r="G36" s="389"/>
      <c r="H36" s="389"/>
      <c r="I36" s="389"/>
      <c r="J36" s="398"/>
    </row>
    <row r="37" spans="2:10">
      <c r="B37" s="397"/>
      <c r="C37" s="73" t="s">
        <v>403</v>
      </c>
      <c r="D37" s="88"/>
      <c r="E37" s="90"/>
      <c r="F37" s="88"/>
      <c r="G37" s="88"/>
      <c r="H37" s="88"/>
      <c r="I37" s="88"/>
      <c r="J37" s="400"/>
    </row>
    <row r="38" spans="2:10">
      <c r="B38" s="397"/>
      <c r="C38" s="88"/>
      <c r="D38" s="88"/>
      <c r="E38" s="88"/>
      <c r="F38" s="88"/>
      <c r="G38" s="88"/>
      <c r="H38" s="88"/>
      <c r="I38" s="88"/>
      <c r="J38" s="400"/>
    </row>
    <row r="39" spans="2:10">
      <c r="B39" s="397"/>
      <c r="C39" s="389" t="s">
        <v>596</v>
      </c>
      <c r="D39" s="109"/>
      <c r="E39" s="109"/>
      <c r="F39" s="109"/>
      <c r="G39" s="88"/>
      <c r="H39" s="88"/>
      <c r="I39" s="88"/>
      <c r="J39" s="400"/>
    </row>
    <row r="40" spans="2:10">
      <c r="B40" s="397"/>
      <c r="C40" s="389" t="s">
        <v>594</v>
      </c>
      <c r="D40" s="109"/>
      <c r="E40" s="109"/>
      <c r="F40" s="109"/>
      <c r="G40" s="88"/>
      <c r="H40" s="88"/>
      <c r="I40" s="88"/>
      <c r="J40" s="400"/>
    </row>
    <row r="41" spans="2:10">
      <c r="B41" s="401"/>
      <c r="C41" s="88"/>
      <c r="D41" s="109"/>
      <c r="E41" s="389" t="s">
        <v>276</v>
      </c>
      <c r="F41" s="389"/>
      <c r="G41" s="88"/>
      <c r="H41" s="88"/>
      <c r="I41" s="88"/>
      <c r="J41" s="400"/>
    </row>
    <row r="42" spans="2:10">
      <c r="B42" s="402"/>
      <c r="C42" s="389" t="s">
        <v>280</v>
      </c>
      <c r="D42" s="109"/>
      <c r="E42" s="109"/>
      <c r="F42" s="109"/>
      <c r="G42" s="88"/>
      <c r="H42" s="88"/>
      <c r="I42" s="88"/>
      <c r="J42" s="400"/>
    </row>
    <row r="43" spans="2:10">
      <c r="B43" s="397"/>
      <c r="C43" s="88" t="s">
        <v>10</v>
      </c>
      <c r="D43" s="88"/>
      <c r="E43" s="105"/>
      <c r="F43" s="88" t="s">
        <v>46</v>
      </c>
      <c r="G43" s="88"/>
      <c r="H43" s="88"/>
      <c r="I43" s="88"/>
      <c r="J43" s="400"/>
    </row>
    <row r="44" spans="2:10">
      <c r="B44" s="397"/>
      <c r="C44" s="88" t="s">
        <v>11</v>
      </c>
      <c r="D44" s="88"/>
      <c r="E44" s="105"/>
      <c r="F44" s="88" t="s">
        <v>46</v>
      </c>
      <c r="G44" s="88"/>
      <c r="H44" s="88"/>
      <c r="I44" s="88"/>
      <c r="J44" s="400"/>
    </row>
    <row r="45" spans="2:10">
      <c r="B45" s="397"/>
      <c r="C45" s="88"/>
      <c r="D45" s="88"/>
      <c r="E45" s="88"/>
      <c r="F45" s="88"/>
      <c r="G45" s="88"/>
      <c r="H45" s="88"/>
      <c r="I45" s="88"/>
      <c r="J45" s="400"/>
    </row>
    <row r="46" spans="2:10">
      <c r="B46" s="402"/>
      <c r="C46" s="389" t="s">
        <v>57</v>
      </c>
      <c r="D46" s="88"/>
      <c r="E46" s="88"/>
      <c r="F46" s="88"/>
      <c r="G46" s="88"/>
      <c r="H46" s="88"/>
      <c r="I46" s="88"/>
      <c r="J46" s="400"/>
    </row>
    <row r="47" spans="2:10">
      <c r="B47" s="397"/>
      <c r="C47" s="88" t="s">
        <v>12</v>
      </c>
      <c r="D47" s="88"/>
      <c r="E47" s="105"/>
      <c r="F47" s="88" t="s">
        <v>46</v>
      </c>
      <c r="G47" s="88"/>
      <c r="H47" s="88"/>
      <c r="I47" s="88"/>
      <c r="J47" s="400"/>
    </row>
    <row r="48" spans="2:10">
      <c r="B48" s="397"/>
      <c r="C48" s="88" t="s">
        <v>828</v>
      </c>
      <c r="D48" s="88"/>
      <c r="E48" s="105"/>
      <c r="F48" s="88" t="s">
        <v>46</v>
      </c>
      <c r="G48" s="88"/>
      <c r="H48" s="88"/>
      <c r="I48" s="88"/>
      <c r="J48" s="400"/>
    </row>
    <row r="49" spans="2:10">
      <c r="B49" s="397"/>
      <c r="C49" s="88"/>
      <c r="D49" s="88"/>
      <c r="E49" s="88"/>
      <c r="F49" s="88"/>
      <c r="G49" s="88"/>
      <c r="H49" s="88"/>
      <c r="I49" s="88"/>
      <c r="J49" s="400"/>
    </row>
    <row r="50" spans="2:10">
      <c r="B50" s="397"/>
      <c r="C50" s="389" t="s">
        <v>398</v>
      </c>
      <c r="D50" s="88"/>
      <c r="E50" s="109"/>
      <c r="F50" s="109"/>
      <c r="G50" s="88"/>
      <c r="H50" s="88"/>
      <c r="I50" s="88"/>
      <c r="J50" s="400"/>
    </row>
    <row r="51" spans="2:10">
      <c r="B51" s="402"/>
      <c r="C51" s="88" t="s">
        <v>399</v>
      </c>
      <c r="D51" s="88"/>
      <c r="E51" s="105"/>
      <c r="F51" s="88" t="s">
        <v>46</v>
      </c>
      <c r="G51" s="88"/>
      <c r="H51" s="88"/>
      <c r="I51" s="88"/>
      <c r="J51" s="400"/>
    </row>
    <row r="52" spans="2:10">
      <c r="B52" s="402"/>
      <c r="C52" s="88" t="s">
        <v>593</v>
      </c>
      <c r="D52" s="88"/>
      <c r="E52" s="105"/>
      <c r="F52" s="88" t="s">
        <v>46</v>
      </c>
      <c r="G52" s="88"/>
      <c r="H52" s="88"/>
      <c r="I52" s="88"/>
      <c r="J52" s="400"/>
    </row>
    <row r="53" spans="2:10">
      <c r="B53" s="402"/>
      <c r="C53" s="88" t="s">
        <v>554</v>
      </c>
      <c r="D53" s="88"/>
      <c r="E53" s="105"/>
      <c r="F53" s="88" t="s">
        <v>46</v>
      </c>
      <c r="G53" s="88"/>
      <c r="H53" s="88"/>
      <c r="I53" s="88"/>
      <c r="J53" s="400"/>
    </row>
    <row r="54" spans="2:10">
      <c r="B54" s="402"/>
      <c r="C54" s="109"/>
      <c r="D54" s="109"/>
      <c r="E54" s="109"/>
      <c r="F54" s="109"/>
      <c r="G54" s="88"/>
      <c r="H54" s="88"/>
      <c r="I54" s="88"/>
      <c r="J54" s="400"/>
    </row>
    <row r="55" spans="2:10" ht="15" thickBot="1">
      <c r="B55" s="403"/>
      <c r="C55" s="112"/>
      <c r="D55" s="112"/>
      <c r="E55" s="112"/>
      <c r="F55" s="112"/>
      <c r="G55" s="112"/>
      <c r="H55" s="112"/>
      <c r="I55" s="136"/>
      <c r="J55" s="404"/>
    </row>
  </sheetData>
  <phoneticPr fontId="3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4" tint="-0.249977111117893"/>
  </sheetPr>
  <dimension ref="A1:AA98"/>
  <sheetViews>
    <sheetView workbookViewId="0">
      <selection activeCell="H97" sqref="H97"/>
    </sheetView>
  </sheetViews>
  <sheetFormatPr baseColWidth="10" defaultColWidth="8.83203125" defaultRowHeight="14" x14ac:dyDescent="0"/>
  <cols>
    <col min="1" max="1" width="8.83203125" style="68"/>
    <col min="2" max="2" width="13.83203125" style="68" customWidth="1"/>
    <col min="3" max="11" width="8.83203125" style="68"/>
    <col min="12" max="23" width="0" style="68" hidden="1" customWidth="1"/>
    <col min="24" max="16384" width="8.83203125" style="68"/>
  </cols>
  <sheetData>
    <row r="1" spans="1:10" ht="15" thickBot="1">
      <c r="A1" s="743"/>
    </row>
    <row r="2" spans="1:10">
      <c r="B2" s="13" t="s">
        <v>809</v>
      </c>
      <c r="C2" s="14"/>
      <c r="D2" s="2"/>
      <c r="E2" s="2"/>
      <c r="F2" s="2"/>
      <c r="G2" s="2"/>
      <c r="H2" s="2"/>
      <c r="I2" s="2"/>
      <c r="J2" s="3"/>
    </row>
    <row r="3" spans="1:10">
      <c r="B3" s="15" t="s">
        <v>383</v>
      </c>
      <c r="C3" s="12"/>
      <c r="D3" s="5"/>
      <c r="E3" s="5"/>
      <c r="F3" s="5"/>
      <c r="G3" s="5"/>
      <c r="H3" s="5"/>
      <c r="I3" s="5"/>
      <c r="J3" s="6"/>
    </row>
    <row r="4" spans="1:10">
      <c r="B4" s="104"/>
      <c r="C4" s="65"/>
      <c r="D4" s="65"/>
      <c r="E4" s="65"/>
      <c r="F4" s="5"/>
      <c r="G4" s="5"/>
      <c r="H4" s="5"/>
      <c r="I4" s="5"/>
      <c r="J4" s="6"/>
    </row>
    <row r="5" spans="1:10">
      <c r="B5" s="104"/>
      <c r="C5" s="73"/>
      <c r="D5" s="87" t="s">
        <v>239</v>
      </c>
      <c r="E5" s="65"/>
      <c r="F5" s="5"/>
      <c r="G5" s="5"/>
      <c r="H5" s="5"/>
      <c r="I5" s="5"/>
      <c r="J5" s="6"/>
    </row>
    <row r="6" spans="1:10">
      <c r="B6" s="104"/>
      <c r="C6" s="850" t="s">
        <v>55</v>
      </c>
      <c r="D6" s="857">
        <f>'Final Demand'!G6</f>
        <v>0</v>
      </c>
      <c r="E6" s="65"/>
      <c r="F6" s="5"/>
      <c r="G6" s="5"/>
      <c r="H6" s="5"/>
      <c r="I6" s="5"/>
      <c r="J6" s="6"/>
    </row>
    <row r="7" spans="1:10">
      <c r="B7" s="104"/>
      <c r="C7" s="80" t="s">
        <v>252</v>
      </c>
      <c r="D7" s="857">
        <f>'Final Demand'!G7</f>
        <v>0</v>
      </c>
      <c r="E7" s="65"/>
      <c r="F7" s="5"/>
      <c r="G7" s="5"/>
      <c r="H7" s="5"/>
      <c r="I7" s="5"/>
      <c r="J7" s="6"/>
    </row>
    <row r="8" spans="1:10">
      <c r="B8" s="104"/>
      <c r="C8" s="80" t="s">
        <v>253</v>
      </c>
      <c r="D8" s="889">
        <f>'Final Demand'!G8</f>
        <v>0</v>
      </c>
      <c r="E8" s="65"/>
      <c r="F8" s="5"/>
      <c r="G8" s="5"/>
      <c r="H8" s="5"/>
      <c r="I8" s="5"/>
      <c r="J8" s="6"/>
    </row>
    <row r="9" spans="1:10">
      <c r="B9" s="104"/>
      <c r="C9" s="80" t="s">
        <v>254</v>
      </c>
      <c r="D9" s="857">
        <f>'Final Demand'!G9</f>
        <v>0</v>
      </c>
      <c r="E9" s="65"/>
      <c r="F9" s="5"/>
      <c r="G9" s="5"/>
      <c r="H9" s="5"/>
      <c r="I9" s="5"/>
      <c r="J9" s="6"/>
    </row>
    <row r="10" spans="1:10">
      <c r="B10" s="104"/>
      <c r="C10" s="80" t="s">
        <v>280</v>
      </c>
      <c r="D10" s="857">
        <f>'Final Demand'!G10</f>
        <v>0</v>
      </c>
      <c r="E10" s="65"/>
      <c r="F10" s="5"/>
      <c r="G10" s="5"/>
      <c r="H10" s="5"/>
      <c r="I10" s="5"/>
      <c r="J10" s="6"/>
    </row>
    <row r="11" spans="1:10">
      <c r="B11" s="104"/>
      <c r="C11" s="80" t="s">
        <v>53</v>
      </c>
      <c r="D11" s="889">
        <f>'Final Demand'!G11</f>
        <v>0</v>
      </c>
      <c r="E11" s="65"/>
      <c r="F11" s="5"/>
      <c r="G11" s="5"/>
      <c r="H11" s="5"/>
      <c r="I11" s="5"/>
      <c r="J11" s="6"/>
    </row>
    <row r="12" spans="1:10">
      <c r="B12" s="104"/>
      <c r="C12" s="80" t="s">
        <v>255</v>
      </c>
      <c r="D12" s="857">
        <f>'Final Demand'!G12</f>
        <v>0</v>
      </c>
      <c r="E12" s="65"/>
      <c r="F12" s="5"/>
      <c r="G12" s="5"/>
      <c r="H12" s="5"/>
      <c r="I12" s="5"/>
      <c r="J12" s="6"/>
    </row>
    <row r="13" spans="1:10">
      <c r="B13" s="104"/>
      <c r="C13" s="80" t="s">
        <v>57</v>
      </c>
      <c r="D13" s="857">
        <f>'Final Demand'!G13</f>
        <v>0</v>
      </c>
      <c r="E13" s="65"/>
      <c r="F13" s="5"/>
      <c r="G13" s="5"/>
      <c r="H13" s="5"/>
      <c r="I13" s="5"/>
      <c r="J13" s="6"/>
    </row>
    <row r="14" spans="1:10">
      <c r="B14" s="104"/>
      <c r="C14" s="80" t="s">
        <v>382</v>
      </c>
      <c r="D14" s="857">
        <f>'Final Demand'!G14</f>
        <v>0</v>
      </c>
      <c r="E14" s="65"/>
      <c r="F14" s="5"/>
      <c r="G14" s="5"/>
      <c r="H14" s="5"/>
      <c r="I14" s="5"/>
      <c r="J14" s="6"/>
    </row>
    <row r="15" spans="1:10">
      <c r="B15" s="104"/>
      <c r="C15" s="80" t="s">
        <v>54</v>
      </c>
      <c r="D15" s="857">
        <f>'Final Demand'!G15</f>
        <v>0</v>
      </c>
      <c r="E15" s="65"/>
      <c r="F15" s="5"/>
      <c r="G15" s="5"/>
      <c r="H15" s="5"/>
      <c r="I15" s="5"/>
      <c r="J15" s="6"/>
    </row>
    <row r="16" spans="1:10">
      <c r="B16" s="104"/>
      <c r="C16" s="80" t="s">
        <v>397</v>
      </c>
      <c r="D16" s="857">
        <f>'Final Demand'!G16</f>
        <v>0</v>
      </c>
      <c r="E16" s="65"/>
      <c r="F16" s="5"/>
      <c r="G16" s="5"/>
      <c r="H16" s="5"/>
      <c r="I16" s="5"/>
      <c r="J16" s="6"/>
    </row>
    <row r="17" spans="2:27" ht="15" thickBot="1">
      <c r="B17" s="788"/>
      <c r="C17" s="789"/>
      <c r="D17" s="789"/>
      <c r="E17" s="789"/>
      <c r="F17" s="8"/>
      <c r="G17" s="8"/>
      <c r="H17" s="8"/>
      <c r="I17" s="8"/>
      <c r="J17" s="9"/>
    </row>
    <row r="18" spans="2:27" ht="15" thickBot="1">
      <c r="E18" s="595"/>
      <c r="F18" s="595"/>
      <c r="G18" s="595"/>
      <c r="H18" s="595"/>
      <c r="I18" s="595"/>
      <c r="J18" s="595"/>
      <c r="K18" s="595"/>
    </row>
    <row r="19" spans="2:27">
      <c r="B19" s="394" t="s">
        <v>405</v>
      </c>
      <c r="C19" s="395"/>
      <c r="D19" s="395"/>
      <c r="E19" s="395"/>
      <c r="F19" s="395"/>
      <c r="G19" s="395"/>
      <c r="H19" s="395"/>
      <c r="I19" s="395"/>
      <c r="J19" s="395"/>
      <c r="K19" s="395"/>
      <c r="L19" s="395"/>
      <c r="M19" s="395"/>
      <c r="N19" s="395"/>
      <c r="O19" s="395"/>
      <c r="P19" s="395"/>
      <c r="Q19" s="395"/>
      <c r="R19" s="395"/>
      <c r="S19" s="395"/>
      <c r="T19" s="395"/>
      <c r="U19" s="395"/>
      <c r="V19" s="395"/>
      <c r="W19" s="395"/>
      <c r="X19" s="396"/>
    </row>
    <row r="20" spans="2:27">
      <c r="B20" s="397"/>
      <c r="C20" s="392"/>
      <c r="D20" s="392" t="s">
        <v>55</v>
      </c>
      <c r="E20" s="88" t="s">
        <v>276</v>
      </c>
      <c r="F20" s="88" t="s">
        <v>275</v>
      </c>
      <c r="G20" s="88" t="s">
        <v>8</v>
      </c>
      <c r="H20" s="88" t="s">
        <v>242</v>
      </c>
      <c r="I20" s="88" t="s">
        <v>278</v>
      </c>
      <c r="J20" s="88" t="s">
        <v>234</v>
      </c>
      <c r="K20" s="88" t="s">
        <v>9</v>
      </c>
      <c r="L20" s="392"/>
      <c r="M20" s="141"/>
      <c r="N20" s="96"/>
      <c r="O20" s="96"/>
      <c r="P20" s="96"/>
      <c r="Q20" s="96"/>
      <c r="R20" s="96"/>
      <c r="S20" s="96"/>
      <c r="T20" s="96"/>
      <c r="U20" s="96"/>
      <c r="V20" s="96"/>
      <c r="W20" s="96"/>
      <c r="X20" s="400"/>
      <c r="Y20" s="68" t="s">
        <v>693</v>
      </c>
    </row>
    <row r="21" spans="2:27">
      <c r="B21" s="401" t="s">
        <v>55</v>
      </c>
      <c r="C21" s="392"/>
      <c r="D21" s="455"/>
      <c r="E21" s="798"/>
      <c r="F21" s="798"/>
      <c r="G21" s="798"/>
      <c r="H21" s="798"/>
      <c r="I21" s="798"/>
      <c r="J21" s="798"/>
      <c r="K21" s="798"/>
      <c r="L21" s="798">
        <f t="shared" ref="L21:W21" si="0">SUM(L22:L31)</f>
        <v>0</v>
      </c>
      <c r="M21" s="798">
        <f t="shared" si="0"/>
        <v>0</v>
      </c>
      <c r="N21" s="798">
        <f t="shared" si="0"/>
        <v>0</v>
      </c>
      <c r="O21" s="798">
        <f t="shared" si="0"/>
        <v>0</v>
      </c>
      <c r="P21" s="798">
        <f t="shared" si="0"/>
        <v>0</v>
      </c>
      <c r="Q21" s="798">
        <f t="shared" si="0"/>
        <v>0</v>
      </c>
      <c r="R21" s="798">
        <f t="shared" si="0"/>
        <v>0</v>
      </c>
      <c r="S21" s="798">
        <f t="shared" si="0"/>
        <v>0</v>
      </c>
      <c r="T21" s="798">
        <f t="shared" si="0"/>
        <v>0</v>
      </c>
      <c r="U21" s="798">
        <f t="shared" si="0"/>
        <v>0</v>
      </c>
      <c r="V21" s="798">
        <f t="shared" si="0"/>
        <v>0</v>
      </c>
      <c r="W21" s="798">
        <f t="shared" si="0"/>
        <v>0</v>
      </c>
      <c r="X21" s="400"/>
      <c r="Y21" s="505">
        <f>SUM(E21:K21)-D21</f>
        <v>0</v>
      </c>
    </row>
    <row r="22" spans="2:27">
      <c r="B22" s="401" t="s">
        <v>252</v>
      </c>
      <c r="C22" s="392"/>
      <c r="D22" s="455"/>
      <c r="E22" s="799"/>
      <c r="F22" s="140"/>
      <c r="G22" s="692"/>
      <c r="H22" s="140"/>
      <c r="I22" s="140"/>
      <c r="J22" s="140"/>
      <c r="K22" s="692"/>
      <c r="L22" s="88"/>
      <c r="M22" s="141"/>
      <c r="N22" s="96"/>
      <c r="O22" s="96"/>
      <c r="P22" s="96"/>
      <c r="Q22" s="96"/>
      <c r="R22" s="96"/>
      <c r="S22" s="96"/>
      <c r="T22" s="96"/>
      <c r="U22" s="96"/>
      <c r="V22" s="96"/>
      <c r="W22" s="96"/>
      <c r="X22" s="400"/>
      <c r="Y22" s="505">
        <f t="shared" ref="Y22:Y31" si="1">SUM(E22:K22)-D22</f>
        <v>0</v>
      </c>
    </row>
    <row r="23" spans="2:27">
      <c r="B23" s="401" t="s">
        <v>253</v>
      </c>
      <c r="C23" s="392"/>
      <c r="D23" s="455"/>
      <c r="E23" s="692"/>
      <c r="F23" s="88"/>
      <c r="G23" s="692"/>
      <c r="H23" s="140"/>
      <c r="I23" s="140"/>
      <c r="J23" s="140"/>
      <c r="K23" s="692"/>
      <c r="L23" s="88"/>
      <c r="M23" s="141"/>
      <c r="N23" s="96"/>
      <c r="O23" s="96"/>
      <c r="P23" s="96"/>
      <c r="Q23" s="96"/>
      <c r="R23" s="96"/>
      <c r="S23" s="96"/>
      <c r="T23" s="96"/>
      <c r="U23" s="96"/>
      <c r="V23" s="96"/>
      <c r="W23" s="96"/>
      <c r="X23" s="400"/>
      <c r="Y23" s="505">
        <f t="shared" si="1"/>
        <v>0</v>
      </c>
    </row>
    <row r="24" spans="2:27">
      <c r="B24" s="401" t="s">
        <v>254</v>
      </c>
      <c r="C24" s="392"/>
      <c r="D24" s="455"/>
      <c r="E24" s="799"/>
      <c r="F24" s="88"/>
      <c r="G24" s="692"/>
      <c r="H24" s="692"/>
      <c r="I24" s="88"/>
      <c r="J24" s="799"/>
      <c r="K24" s="799"/>
      <c r="L24" s="88"/>
      <c r="M24" s="141"/>
      <c r="N24" s="96"/>
      <c r="O24" s="96"/>
      <c r="P24" s="96"/>
      <c r="Q24" s="96"/>
      <c r="R24" s="96"/>
      <c r="S24" s="96"/>
      <c r="T24" s="96"/>
      <c r="U24" s="96"/>
      <c r="V24" s="96"/>
      <c r="W24" s="96"/>
      <c r="X24" s="400"/>
      <c r="Y24" s="505">
        <f t="shared" si="1"/>
        <v>0</v>
      </c>
    </row>
    <row r="25" spans="2:27">
      <c r="B25" s="401" t="s">
        <v>280</v>
      </c>
      <c r="C25" s="392"/>
      <c r="D25" s="455"/>
      <c r="E25" s="799"/>
      <c r="F25" s="799"/>
      <c r="G25" s="799"/>
      <c r="H25" s="799"/>
      <c r="I25" s="140"/>
      <c r="J25" s="799"/>
      <c r="K25" s="799"/>
      <c r="L25" s="88"/>
      <c r="M25" s="96"/>
      <c r="N25" s="96"/>
      <c r="O25" s="96"/>
      <c r="P25" s="96"/>
      <c r="Q25" s="96"/>
      <c r="R25" s="96"/>
      <c r="S25" s="96"/>
      <c r="T25" s="96"/>
      <c r="U25" s="96"/>
      <c r="V25" s="96"/>
      <c r="W25" s="96"/>
      <c r="X25" s="400"/>
      <c r="Y25" s="505">
        <f t="shared" si="1"/>
        <v>0</v>
      </c>
    </row>
    <row r="26" spans="2:27">
      <c r="B26" s="401" t="s">
        <v>53</v>
      </c>
      <c r="C26" s="392"/>
      <c r="D26" s="590"/>
      <c r="E26" s="88"/>
      <c r="F26" s="88"/>
      <c r="G26" s="88"/>
      <c r="H26" s="88"/>
      <c r="I26" s="88"/>
      <c r="J26" s="88"/>
      <c r="K26" s="692"/>
      <c r="L26" s="88"/>
      <c r="M26" s="141"/>
      <c r="N26" s="96"/>
      <c r="O26" s="96"/>
      <c r="P26" s="96"/>
      <c r="Q26" s="96"/>
      <c r="R26" s="96"/>
      <c r="S26" s="96"/>
      <c r="T26" s="96"/>
      <c r="U26" s="96"/>
      <c r="V26" s="96"/>
      <c r="W26" s="96"/>
      <c r="X26" s="400"/>
      <c r="Y26" s="505">
        <f t="shared" si="1"/>
        <v>0</v>
      </c>
    </row>
    <row r="27" spans="2:27">
      <c r="B27" s="401" t="s">
        <v>255</v>
      </c>
      <c r="C27" s="392"/>
      <c r="D27" s="455"/>
      <c r="E27" s="799"/>
      <c r="F27" s="88"/>
      <c r="G27" s="692"/>
      <c r="H27" s="692"/>
      <c r="I27" s="88"/>
      <c r="J27" s="799"/>
      <c r="K27" s="799"/>
      <c r="L27" s="88"/>
      <c r="M27" s="141"/>
      <c r="N27" s="96"/>
      <c r="O27" s="96"/>
      <c r="P27" s="96"/>
      <c r="Q27" s="96"/>
      <c r="R27" s="96"/>
      <c r="S27" s="96"/>
      <c r="T27" s="96"/>
      <c r="U27" s="96"/>
      <c r="V27" s="96"/>
      <c r="W27" s="96"/>
      <c r="X27" s="400"/>
      <c r="Y27" s="505">
        <f t="shared" si="1"/>
        <v>0</v>
      </c>
    </row>
    <row r="28" spans="2:27">
      <c r="B28" s="401" t="s">
        <v>57</v>
      </c>
      <c r="C28" s="392"/>
      <c r="D28" s="455"/>
      <c r="E28" s="799"/>
      <c r="F28" s="799"/>
      <c r="G28" s="799"/>
      <c r="H28" s="799"/>
      <c r="I28" s="799"/>
      <c r="J28" s="799"/>
      <c r="K28" s="799"/>
      <c r="L28" s="88"/>
      <c r="M28" s="141"/>
      <c r="N28" s="96"/>
      <c r="O28" s="96"/>
      <c r="P28" s="96"/>
      <c r="Q28" s="96"/>
      <c r="R28" s="96"/>
      <c r="S28" s="96"/>
      <c r="T28" s="96"/>
      <c r="U28" s="96"/>
      <c r="V28" s="96"/>
      <c r="W28" s="96"/>
      <c r="X28" s="400"/>
      <c r="Y28" s="505">
        <f t="shared" si="1"/>
        <v>0</v>
      </c>
    </row>
    <row r="29" spans="2:27">
      <c r="B29" s="401" t="s">
        <v>382</v>
      </c>
      <c r="C29" s="392"/>
      <c r="D29" s="455"/>
      <c r="E29" s="799"/>
      <c r="F29" s="88"/>
      <c r="G29" s="692"/>
      <c r="H29" s="88"/>
      <c r="I29" s="88"/>
      <c r="J29" s="88"/>
      <c r="K29" s="692"/>
      <c r="L29" s="88"/>
      <c r="M29" s="141" t="s">
        <v>395</v>
      </c>
      <c r="N29" s="96"/>
      <c r="O29" s="96"/>
      <c r="P29" s="96"/>
      <c r="Q29" s="96"/>
      <c r="R29" s="96"/>
      <c r="S29" s="96"/>
      <c r="T29" s="96"/>
      <c r="U29" s="96"/>
      <c r="V29" s="96"/>
      <c r="W29" s="96"/>
      <c r="X29" s="400"/>
      <c r="Y29" s="505">
        <f t="shared" si="1"/>
        <v>0</v>
      </c>
    </row>
    <row r="30" spans="2:27">
      <c r="B30" s="401" t="s">
        <v>54</v>
      </c>
      <c r="C30" s="392"/>
      <c r="D30" s="590"/>
      <c r="E30" s="88"/>
      <c r="F30" s="88"/>
      <c r="G30" s="88"/>
      <c r="H30" s="88"/>
      <c r="I30" s="88"/>
      <c r="J30" s="88"/>
      <c r="K30" s="692"/>
      <c r="L30" s="88"/>
      <c r="M30" s="88"/>
      <c r="N30" s="88"/>
      <c r="O30" s="88"/>
      <c r="P30" s="88"/>
      <c r="Q30" s="88"/>
      <c r="R30" s="88"/>
      <c r="S30" s="88"/>
      <c r="T30" s="88"/>
      <c r="U30" s="88"/>
      <c r="V30" s="88"/>
      <c r="W30" s="88"/>
      <c r="X30" s="400"/>
      <c r="Y30" s="505">
        <f t="shared" si="1"/>
        <v>0</v>
      </c>
    </row>
    <row r="31" spans="2:27">
      <c r="B31" s="401" t="s">
        <v>397</v>
      </c>
      <c r="C31" s="392"/>
      <c r="D31" s="455"/>
      <c r="E31" s="90"/>
      <c r="F31" s="88"/>
      <c r="G31" s="692"/>
      <c r="H31" s="140"/>
      <c r="I31" s="88"/>
      <c r="J31" s="88"/>
      <c r="K31" s="692"/>
      <c r="L31" s="88"/>
      <c r="M31" s="141" t="s">
        <v>396</v>
      </c>
      <c r="N31" s="96"/>
      <c r="O31" s="96"/>
      <c r="P31" s="96"/>
      <c r="Q31" s="96"/>
      <c r="R31" s="96"/>
      <c r="S31" s="96"/>
      <c r="T31" s="96"/>
      <c r="U31" s="96"/>
      <c r="V31" s="96"/>
      <c r="W31" s="96"/>
      <c r="X31" s="400"/>
      <c r="Y31" s="505">
        <f t="shared" si="1"/>
        <v>0</v>
      </c>
      <c r="AA31" s="851" t="s">
        <v>810</v>
      </c>
    </row>
    <row r="32" spans="2:27">
      <c r="B32" s="397"/>
      <c r="C32" s="88"/>
      <c r="D32" s="88"/>
      <c r="E32" s="88"/>
      <c r="F32" s="88"/>
      <c r="G32" s="88"/>
      <c r="H32" s="88"/>
      <c r="I32" s="88"/>
      <c r="J32" s="88"/>
      <c r="K32" s="88"/>
      <c r="L32" s="88"/>
      <c r="M32" s="141"/>
      <c r="N32" s="96"/>
      <c r="O32" s="96"/>
      <c r="P32" s="96"/>
      <c r="Q32" s="96"/>
      <c r="R32" s="96"/>
      <c r="S32" s="96"/>
      <c r="T32" s="96"/>
      <c r="U32" s="96"/>
      <c r="V32" s="96"/>
      <c r="W32" s="96"/>
      <c r="X32" s="400"/>
    </row>
    <row r="33" spans="2:27">
      <c r="B33" s="773" t="s">
        <v>652</v>
      </c>
      <c r="C33" s="88"/>
      <c r="D33" s="88"/>
      <c r="E33" s="88"/>
      <c r="F33" s="88"/>
      <c r="G33" s="88"/>
      <c r="H33" s="88"/>
      <c r="I33" s="88"/>
      <c r="J33" s="88"/>
      <c r="K33" s="88"/>
      <c r="L33" s="88"/>
      <c r="M33" s="141"/>
      <c r="N33" s="96"/>
      <c r="O33" s="96"/>
      <c r="P33" s="96"/>
      <c r="Q33" s="96"/>
      <c r="R33" s="96"/>
      <c r="S33" s="96"/>
      <c r="T33" s="96"/>
      <c r="U33" s="96"/>
      <c r="V33" s="96"/>
      <c r="W33" s="96"/>
      <c r="X33" s="400"/>
    </row>
    <row r="34" spans="2:27">
      <c r="B34" s="83" t="s">
        <v>63</v>
      </c>
      <c r="C34" s="88"/>
      <c r="D34" s="399"/>
      <c r="E34" s="734"/>
      <c r="F34" s="692"/>
      <c r="G34" s="692"/>
      <c r="H34" s="692"/>
      <c r="I34" s="692"/>
      <c r="J34" s="692"/>
      <c r="K34" s="692"/>
      <c r="L34" s="88"/>
      <c r="M34" s="141"/>
      <c r="N34" s="96"/>
      <c r="O34" s="96"/>
      <c r="P34" s="96"/>
      <c r="Q34" s="96"/>
      <c r="R34" s="96"/>
      <c r="S34" s="96"/>
      <c r="T34" s="96"/>
      <c r="U34" s="96"/>
      <c r="V34" s="96"/>
      <c r="W34" s="96"/>
      <c r="X34" s="400"/>
      <c r="AA34" s="851" t="s">
        <v>810</v>
      </c>
    </row>
    <row r="35" spans="2:27">
      <c r="B35" s="83" t="s">
        <v>64</v>
      </c>
      <c r="C35" s="88"/>
      <c r="D35" s="399"/>
      <c r="E35" s="744"/>
      <c r="F35" s="692"/>
      <c r="G35" s="692"/>
      <c r="H35" s="692"/>
      <c r="I35" s="692"/>
      <c r="J35" s="692"/>
      <c r="K35" s="692"/>
      <c r="L35" s="88"/>
      <c r="M35" s="141"/>
      <c r="N35" s="96"/>
      <c r="O35" s="96"/>
      <c r="P35" s="96"/>
      <c r="Q35" s="96"/>
      <c r="R35" s="96"/>
      <c r="S35" s="96"/>
      <c r="T35" s="96"/>
      <c r="U35" s="96"/>
      <c r="V35" s="96"/>
      <c r="W35" s="96"/>
      <c r="X35" s="400"/>
      <c r="AA35" s="851" t="s">
        <v>810</v>
      </c>
    </row>
    <row r="36" spans="2:27">
      <c r="B36" s="83" t="s">
        <v>404</v>
      </c>
      <c r="C36" s="88"/>
      <c r="D36" s="399"/>
      <c r="E36" s="734"/>
      <c r="F36" s="692"/>
      <c r="G36" s="692"/>
      <c r="H36" s="692"/>
      <c r="I36" s="692"/>
      <c r="J36" s="692"/>
      <c r="K36" s="692"/>
      <c r="L36" s="88"/>
      <c r="M36" s="141"/>
      <c r="N36" s="96"/>
      <c r="O36" s="96"/>
      <c r="P36" s="96"/>
      <c r="Q36" s="96"/>
      <c r="R36" s="96"/>
      <c r="S36" s="96"/>
      <c r="T36" s="96"/>
      <c r="U36" s="96"/>
      <c r="V36" s="96"/>
      <c r="W36" s="96"/>
      <c r="X36" s="400"/>
      <c r="AA36" s="851" t="s">
        <v>810</v>
      </c>
    </row>
    <row r="37" spans="2:27">
      <c r="B37" s="71" t="s">
        <v>403</v>
      </c>
      <c r="C37" s="88"/>
      <c r="D37" s="399"/>
      <c r="E37" s="734"/>
      <c r="F37" s="692"/>
      <c r="G37" s="692"/>
      <c r="H37" s="692"/>
      <c r="I37" s="692"/>
      <c r="J37" s="692"/>
      <c r="K37" s="692"/>
      <c r="L37" s="88"/>
      <c r="M37" s="141"/>
      <c r="N37" s="96"/>
      <c r="O37" s="96"/>
      <c r="P37" s="96"/>
      <c r="Q37" s="96"/>
      <c r="R37" s="96"/>
      <c r="S37" s="96"/>
      <c r="T37" s="96"/>
      <c r="U37" s="96"/>
      <c r="V37" s="96"/>
      <c r="W37" s="96"/>
      <c r="X37" s="400"/>
      <c r="AA37" s="851" t="s">
        <v>810</v>
      </c>
    </row>
    <row r="38" spans="2:27" ht="15" thickBot="1">
      <c r="B38" s="508"/>
      <c r="C38" s="136"/>
      <c r="D38" s="136"/>
      <c r="E38" s="136"/>
      <c r="F38" s="136"/>
      <c r="G38" s="136"/>
      <c r="H38" s="136"/>
      <c r="I38" s="136"/>
      <c r="J38" s="136"/>
      <c r="K38" s="136"/>
      <c r="L38" s="136"/>
      <c r="M38" s="800"/>
      <c r="N38" s="514"/>
      <c r="O38" s="514"/>
      <c r="P38" s="514"/>
      <c r="Q38" s="514"/>
      <c r="R38" s="514"/>
      <c r="S38" s="514"/>
      <c r="T38" s="514"/>
      <c r="U38" s="514"/>
      <c r="V38" s="514"/>
      <c r="W38" s="514"/>
      <c r="X38" s="404"/>
    </row>
    <row r="39" spans="2:27">
      <c r="B39" s="82" t="s">
        <v>693</v>
      </c>
      <c r="C39" s="587"/>
      <c r="D39" s="587">
        <f>SUM(D22:D31)-D21</f>
        <v>0</v>
      </c>
      <c r="E39" s="587">
        <f t="shared" ref="E39:W39" si="2">SUM(E22:E31)-E21</f>
        <v>0</v>
      </c>
      <c r="F39" s="587">
        <f t="shared" si="2"/>
        <v>0</v>
      </c>
      <c r="G39" s="587">
        <f t="shared" si="2"/>
        <v>0</v>
      </c>
      <c r="H39" s="587">
        <f t="shared" si="2"/>
        <v>0</v>
      </c>
      <c r="I39" s="587">
        <f t="shared" si="2"/>
        <v>0</v>
      </c>
      <c r="J39" s="587">
        <f t="shared" si="2"/>
        <v>0</v>
      </c>
      <c r="K39" s="587">
        <f t="shared" si="2"/>
        <v>0</v>
      </c>
      <c r="L39" s="587">
        <f t="shared" si="2"/>
        <v>0</v>
      </c>
      <c r="M39" s="587">
        <f t="shared" si="2"/>
        <v>0</v>
      </c>
      <c r="N39" s="587">
        <f t="shared" si="2"/>
        <v>0</v>
      </c>
      <c r="O39" s="587">
        <f t="shared" si="2"/>
        <v>0</v>
      </c>
      <c r="P39" s="587">
        <f t="shared" si="2"/>
        <v>0</v>
      </c>
      <c r="Q39" s="587">
        <f t="shared" si="2"/>
        <v>0</v>
      </c>
      <c r="R39" s="587">
        <f t="shared" si="2"/>
        <v>0</v>
      </c>
      <c r="S39" s="587">
        <f t="shared" si="2"/>
        <v>0</v>
      </c>
      <c r="T39" s="587">
        <f t="shared" si="2"/>
        <v>0</v>
      </c>
      <c r="U39" s="587">
        <f t="shared" si="2"/>
        <v>0</v>
      </c>
      <c r="V39" s="587">
        <f t="shared" si="2"/>
        <v>0</v>
      </c>
      <c r="W39" s="587">
        <f t="shared" si="2"/>
        <v>0</v>
      </c>
      <c r="X39" s="587"/>
    </row>
    <row r="40" spans="2:27" s="490" customFormat="1" ht="15" thickBot="1">
      <c r="D40" s="570"/>
      <c r="E40" s="570"/>
      <c r="F40" s="570"/>
      <c r="G40" s="570"/>
      <c r="H40" s="570"/>
      <c r="I40" s="570"/>
      <c r="J40" s="570"/>
      <c r="K40" s="570"/>
    </row>
    <row r="41" spans="2:27" s="490" customFormat="1">
      <c r="B41" s="737"/>
      <c r="C41" s="738"/>
      <c r="D41" s="738"/>
      <c r="E41" s="738"/>
      <c r="F41" s="738"/>
      <c r="G41" s="738"/>
      <c r="H41" s="738"/>
      <c r="I41" s="738"/>
      <c r="J41" s="739"/>
      <c r="K41" s="570"/>
    </row>
    <row r="42" spans="2:27">
      <c r="B42" s="71"/>
      <c r="C42" s="500" t="s">
        <v>245</v>
      </c>
      <c r="D42" s="496"/>
      <c r="E42" s="497"/>
      <c r="F42" s="498"/>
      <c r="G42" s="498"/>
      <c r="H42" s="501"/>
      <c r="I42" s="497"/>
      <c r="J42" s="74"/>
    </row>
    <row r="43" spans="2:27">
      <c r="B43" s="79"/>
      <c r="C43" s="496" t="s">
        <v>246</v>
      </c>
      <c r="D43" s="496"/>
      <c r="E43" s="497"/>
      <c r="F43" s="498"/>
      <c r="G43" s="498"/>
      <c r="H43" s="904"/>
      <c r="I43" s="497" t="s">
        <v>46</v>
      </c>
      <c r="J43" s="74"/>
    </row>
    <row r="44" spans="2:27">
      <c r="B44" s="79"/>
      <c r="C44" s="496" t="s">
        <v>361</v>
      </c>
      <c r="D44" s="496"/>
      <c r="E44" s="497"/>
      <c r="F44" s="498"/>
      <c r="G44" s="498"/>
      <c r="H44" s="904"/>
      <c r="I44" s="497" t="s">
        <v>46</v>
      </c>
      <c r="J44" s="74"/>
    </row>
    <row r="45" spans="2:27">
      <c r="B45" s="79"/>
      <c r="C45" s="496" t="s">
        <v>47</v>
      </c>
      <c r="D45" s="496"/>
      <c r="E45" s="497"/>
      <c r="F45" s="498"/>
      <c r="G45" s="498"/>
      <c r="H45" s="904"/>
      <c r="I45" s="497" t="s">
        <v>46</v>
      </c>
      <c r="J45" s="74"/>
    </row>
    <row r="46" spans="2:27">
      <c r="B46" s="79"/>
      <c r="C46" s="498"/>
      <c r="D46" s="498"/>
      <c r="E46" s="498"/>
      <c r="F46" s="498"/>
      <c r="G46" s="498"/>
      <c r="H46" s="498"/>
      <c r="I46" s="498"/>
      <c r="J46" s="74"/>
    </row>
    <row r="47" spans="2:27">
      <c r="B47" s="79"/>
      <c r="C47" s="75" t="s">
        <v>596</v>
      </c>
      <c r="D47" s="496"/>
      <c r="E47" s="497"/>
      <c r="F47" s="498"/>
      <c r="G47" s="498"/>
      <c r="H47" s="498"/>
      <c r="I47" s="498"/>
      <c r="J47" s="74"/>
    </row>
    <row r="48" spans="2:27">
      <c r="B48" s="460"/>
      <c r="C48" s="418" t="s">
        <v>773</v>
      </c>
      <c r="D48" s="423"/>
      <c r="E48" s="423"/>
      <c r="F48" s="423"/>
      <c r="G48" s="423"/>
      <c r="H48" s="498"/>
      <c r="I48" s="498"/>
      <c r="J48" s="74"/>
    </row>
    <row r="49" spans="2:24">
      <c r="B49" s="460"/>
      <c r="C49" s="418"/>
      <c r="D49" s="423"/>
      <c r="E49" s="423"/>
      <c r="F49" s="423"/>
      <c r="G49" s="423"/>
      <c r="H49" s="423"/>
      <c r="I49" s="498"/>
      <c r="J49" s="74"/>
    </row>
    <row r="50" spans="2:24">
      <c r="B50" s="460"/>
      <c r="C50" s="418" t="s">
        <v>774</v>
      </c>
      <c r="D50" s="671"/>
      <c r="E50" s="5"/>
      <c r="F50" s="5"/>
      <c r="G50" s="5"/>
      <c r="H50" s="437"/>
      <c r="I50" s="498"/>
      <c r="J50" s="74"/>
    </row>
    <row r="51" spans="2:24">
      <c r="B51" s="460"/>
      <c r="C51" s="671" t="s">
        <v>10</v>
      </c>
      <c r="D51" s="671"/>
      <c r="E51" s="497"/>
      <c r="F51" s="498"/>
      <c r="G51" s="498"/>
      <c r="H51" s="386"/>
      <c r="I51" s="690" t="s">
        <v>46</v>
      </c>
      <c r="J51" s="74"/>
    </row>
    <row r="52" spans="2:24">
      <c r="B52" s="460"/>
      <c r="C52" s="671" t="s">
        <v>775</v>
      </c>
      <c r="D52" s="671"/>
      <c r="E52" s="497"/>
      <c r="F52" s="498"/>
      <c r="G52" s="498"/>
      <c r="H52" s="386"/>
      <c r="I52" s="690" t="s">
        <v>46</v>
      </c>
      <c r="J52" s="74"/>
    </row>
    <row r="53" spans="2:24">
      <c r="B53" s="460"/>
      <c r="C53" s="671"/>
      <c r="D53" s="671"/>
      <c r="E53" s="497"/>
      <c r="F53" s="498"/>
      <c r="G53" s="498"/>
      <c r="H53" s="498"/>
      <c r="I53" s="691"/>
      <c r="J53" s="74"/>
    </row>
    <row r="54" spans="2:24">
      <c r="B54" s="460"/>
      <c r="C54" s="670" t="s">
        <v>776</v>
      </c>
      <c r="D54" s="671"/>
      <c r="E54" s="497"/>
      <c r="F54" s="498"/>
      <c r="G54" s="5"/>
      <c r="H54" s="498"/>
      <c r="I54" s="691"/>
      <c r="J54" s="74"/>
    </row>
    <row r="55" spans="2:24">
      <c r="B55" s="460"/>
      <c r="C55" s="417" t="s">
        <v>12</v>
      </c>
      <c r="D55" s="417"/>
      <c r="E55" s="497"/>
      <c r="F55" s="498"/>
      <c r="G55" s="498"/>
      <c r="H55" s="831"/>
      <c r="I55" s="690" t="s">
        <v>46</v>
      </c>
      <c r="J55" s="74"/>
    </row>
    <row r="56" spans="2:24">
      <c r="B56" s="460"/>
      <c r="C56" s="417" t="s">
        <v>752</v>
      </c>
      <c r="D56" s="417"/>
      <c r="E56" s="497"/>
      <c r="F56" s="498"/>
      <c r="G56" s="498"/>
      <c r="H56" s="386"/>
      <c r="I56" s="690" t="s">
        <v>46</v>
      </c>
      <c r="J56" s="74"/>
    </row>
    <row r="57" spans="2:24">
      <c r="B57" s="493"/>
      <c r="C57" s="498"/>
      <c r="D57" s="498"/>
      <c r="E57" s="498"/>
      <c r="F57" s="498"/>
      <c r="G57" s="498"/>
      <c r="H57" s="498"/>
      <c r="I57" s="498"/>
      <c r="J57" s="74"/>
    </row>
    <row r="58" spans="2:24">
      <c r="B58" s="493"/>
      <c r="C58" s="500" t="s">
        <v>398</v>
      </c>
      <c r="D58" s="496"/>
      <c r="E58" s="497"/>
      <c r="F58" s="498"/>
      <c r="G58" s="498"/>
      <c r="H58" s="118"/>
      <c r="I58" s="497"/>
      <c r="J58" s="74"/>
    </row>
    <row r="59" spans="2:24">
      <c r="B59" s="493"/>
      <c r="C59" s="496" t="s">
        <v>249</v>
      </c>
      <c r="D59" s="495"/>
      <c r="E59" s="497"/>
      <c r="F59" s="498"/>
      <c r="G59" s="498"/>
      <c r="H59" s="489"/>
      <c r="I59" s="690" t="s">
        <v>46</v>
      </c>
      <c r="J59" s="74"/>
      <c r="X59" s="851" t="s">
        <v>812</v>
      </c>
    </row>
    <row r="60" spans="2:24">
      <c r="B60" s="493"/>
      <c r="C60" s="496" t="s">
        <v>814</v>
      </c>
      <c r="D60" s="495"/>
      <c r="E60" s="497"/>
      <c r="F60" s="498"/>
      <c r="G60" s="498"/>
      <c r="H60" s="692"/>
      <c r="I60" s="690" t="s">
        <v>46</v>
      </c>
      <c r="J60" s="74"/>
      <c r="X60" s="851" t="s">
        <v>815</v>
      </c>
    </row>
    <row r="61" spans="2:24">
      <c r="B61" s="493"/>
      <c r="C61" s="496" t="s">
        <v>811</v>
      </c>
      <c r="D61" s="495"/>
      <c r="E61" s="497"/>
      <c r="F61" s="498"/>
      <c r="G61" s="498"/>
      <c r="H61" s="489"/>
      <c r="I61" s="690" t="s">
        <v>46</v>
      </c>
      <c r="J61" s="74"/>
      <c r="X61" s="851" t="s">
        <v>812</v>
      </c>
    </row>
    <row r="62" spans="2:24" ht="15" thickBot="1">
      <c r="B62" s="832"/>
      <c r="C62" s="833"/>
      <c r="D62" s="834"/>
      <c r="E62" s="835"/>
      <c r="F62" s="836"/>
      <c r="G62" s="836"/>
      <c r="H62" s="772"/>
      <c r="I62" s="835"/>
      <c r="J62" s="77"/>
    </row>
    <row r="63" spans="2:24" s="733" customFormat="1" ht="15" thickBot="1"/>
    <row r="64" spans="2:24">
      <c r="B64" s="837"/>
      <c r="C64" s="838"/>
      <c r="D64" s="838"/>
      <c r="E64" s="838"/>
      <c r="F64" s="838"/>
      <c r="G64" s="838"/>
      <c r="H64" s="838"/>
      <c r="I64" s="838"/>
      <c r="J64" s="70"/>
    </row>
    <row r="65" spans="2:24">
      <c r="B65" s="493"/>
      <c r="C65" s="75" t="s">
        <v>292</v>
      </c>
      <c r="D65" s="498"/>
      <c r="E65" s="498"/>
      <c r="F65" s="498"/>
      <c r="G65" s="498"/>
      <c r="H65" s="502"/>
      <c r="I65" s="498"/>
      <c r="J65" s="74"/>
    </row>
    <row r="66" spans="2:24">
      <c r="B66" s="493"/>
      <c r="C66" s="496" t="s">
        <v>144</v>
      </c>
      <c r="D66" s="498"/>
      <c r="E66" s="498"/>
      <c r="F66" s="498"/>
      <c r="G66" s="498"/>
      <c r="H66" s="831"/>
      <c r="I66" s="498" t="s">
        <v>46</v>
      </c>
      <c r="J66" s="74"/>
    </row>
    <row r="67" spans="2:24">
      <c r="B67" s="493"/>
      <c r="C67" s="496" t="s">
        <v>145</v>
      </c>
      <c r="D67" s="498"/>
      <c r="E67" s="498"/>
      <c r="F67" s="498"/>
      <c r="G67" s="498"/>
      <c r="H67" s="831"/>
      <c r="I67" s="498" t="s">
        <v>46</v>
      </c>
      <c r="J67" s="74"/>
    </row>
    <row r="68" spans="2:24">
      <c r="B68" s="493"/>
      <c r="C68" s="496" t="s">
        <v>850</v>
      </c>
      <c r="D68" s="924"/>
      <c r="E68" s="924"/>
      <c r="F68" s="924"/>
      <c r="G68" s="924"/>
      <c r="H68" s="831"/>
      <c r="I68" s="924"/>
      <c r="J68" s="918"/>
      <c r="X68" s="930" t="s">
        <v>851</v>
      </c>
    </row>
    <row r="69" spans="2:24" ht="15" thickBot="1">
      <c r="B69" s="782"/>
      <c r="C69" s="833"/>
      <c r="D69" s="836"/>
      <c r="E69" s="836"/>
      <c r="F69" s="836"/>
      <c r="G69" s="836"/>
      <c r="H69" s="835"/>
      <c r="I69" s="836"/>
      <c r="J69" s="77"/>
    </row>
    <row r="70" spans="2:24" s="733" customFormat="1" ht="15" thickBot="1"/>
    <row r="71" spans="2:24">
      <c r="B71" s="837"/>
      <c r="C71" s="838"/>
      <c r="D71" s="838"/>
      <c r="E71" s="838"/>
      <c r="F71" s="838"/>
      <c r="G71" s="838"/>
      <c r="H71" s="838"/>
      <c r="I71" s="838"/>
      <c r="J71" s="70"/>
    </row>
    <row r="72" spans="2:24">
      <c r="B72" s="493"/>
      <c r="C72" s="75" t="s">
        <v>286</v>
      </c>
      <c r="D72" s="498"/>
      <c r="E72" s="498"/>
      <c r="F72" s="498"/>
      <c r="G72" s="498"/>
      <c r="H72" s="502"/>
      <c r="I72" s="498"/>
      <c r="J72" s="74"/>
    </row>
    <row r="73" spans="2:24">
      <c r="B73" s="494"/>
      <c r="C73" s="496" t="s">
        <v>288</v>
      </c>
      <c r="D73" s="498"/>
      <c r="E73" s="498"/>
      <c r="F73" s="498"/>
      <c r="G73" s="498"/>
      <c r="H73" s="831"/>
      <c r="I73" s="498" t="s">
        <v>46</v>
      </c>
      <c r="J73" s="74"/>
    </row>
    <row r="74" spans="2:24">
      <c r="B74" s="494"/>
      <c r="C74" s="496" t="s">
        <v>289</v>
      </c>
      <c r="D74" s="498"/>
      <c r="E74" s="498"/>
      <c r="F74" s="498"/>
      <c r="G74" s="498"/>
      <c r="H74" s="831"/>
      <c r="I74" s="498" t="s">
        <v>46</v>
      </c>
      <c r="J74" s="74"/>
    </row>
    <row r="75" spans="2:24">
      <c r="B75" s="494"/>
      <c r="C75" s="496" t="s">
        <v>269</v>
      </c>
      <c r="D75" s="498"/>
      <c r="E75" s="498"/>
      <c r="F75" s="498"/>
      <c r="G75" s="498"/>
      <c r="H75" s="831"/>
      <c r="I75" s="498" t="s">
        <v>46</v>
      </c>
      <c r="J75" s="74"/>
    </row>
    <row r="76" spans="2:24">
      <c r="B76" s="493"/>
      <c r="C76" s="496"/>
      <c r="D76" s="495"/>
      <c r="E76" s="497"/>
      <c r="F76" s="498"/>
      <c r="G76" s="498"/>
      <c r="H76" s="118"/>
      <c r="I76" s="497"/>
      <c r="J76" s="74"/>
    </row>
    <row r="77" spans="2:24">
      <c r="B77" s="79"/>
      <c r="C77" s="75" t="s">
        <v>797</v>
      </c>
      <c r="D77" s="498"/>
      <c r="E77" s="498"/>
      <c r="F77" s="498"/>
      <c r="G77" s="498"/>
      <c r="H77" s="502"/>
      <c r="I77" s="498"/>
      <c r="J77" s="74"/>
    </row>
    <row r="78" spans="2:24">
      <c r="B78" s="79"/>
      <c r="C78" s="496" t="s">
        <v>146</v>
      </c>
      <c r="D78" s="498"/>
      <c r="E78" s="498"/>
      <c r="F78" s="498"/>
      <c r="G78" s="498"/>
      <c r="H78" s="831"/>
      <c r="I78" s="498" t="s">
        <v>46</v>
      </c>
      <c r="J78" s="74"/>
    </row>
    <row r="79" spans="2:24">
      <c r="B79" s="79"/>
      <c r="C79" s="496" t="s">
        <v>147</v>
      </c>
      <c r="D79" s="498"/>
      <c r="E79" s="498"/>
      <c r="F79" s="498"/>
      <c r="G79" s="498"/>
      <c r="H79" s="831"/>
      <c r="I79" s="498" t="s">
        <v>46</v>
      </c>
      <c r="J79" s="74"/>
    </row>
    <row r="80" spans="2:24">
      <c r="B80" s="79"/>
      <c r="C80" s="496" t="s">
        <v>148</v>
      </c>
      <c r="D80" s="498"/>
      <c r="E80" s="498"/>
      <c r="F80" s="498"/>
      <c r="G80" s="498"/>
      <c r="H80" s="831"/>
      <c r="I80" s="498" t="s">
        <v>46</v>
      </c>
      <c r="J80" s="74"/>
    </row>
    <row r="81" spans="2:10">
      <c r="B81" s="79"/>
      <c r="C81" s="496" t="s">
        <v>149</v>
      </c>
      <c r="D81" s="498"/>
      <c r="E81" s="498"/>
      <c r="F81" s="498"/>
      <c r="G81" s="498"/>
      <c r="H81" s="831"/>
      <c r="I81" s="498" t="s">
        <v>46</v>
      </c>
      <c r="J81" s="74"/>
    </row>
    <row r="82" spans="2:10" ht="15" thickBot="1">
      <c r="B82" s="782"/>
      <c r="C82" s="833"/>
      <c r="D82" s="836"/>
      <c r="E82" s="836"/>
      <c r="F82" s="836"/>
      <c r="G82" s="836"/>
      <c r="H82" s="835"/>
      <c r="I82" s="836"/>
      <c r="J82" s="77"/>
    </row>
    <row r="83" spans="2:10" s="733" customFormat="1" ht="15" thickBot="1"/>
    <row r="84" spans="2:10">
      <c r="B84" s="837"/>
      <c r="C84" s="838"/>
      <c r="D84" s="838"/>
      <c r="E84" s="838"/>
      <c r="F84" s="838"/>
      <c r="G84" s="838"/>
      <c r="H84" s="838"/>
      <c r="I84" s="838"/>
      <c r="J84" s="70"/>
    </row>
    <row r="85" spans="2:10">
      <c r="B85" s="79"/>
      <c r="C85" s="75" t="s">
        <v>150</v>
      </c>
      <c r="D85" s="498"/>
      <c r="E85" s="498"/>
      <c r="F85" s="498"/>
      <c r="G85" s="498"/>
      <c r="H85" s="502"/>
      <c r="I85" s="498"/>
      <c r="J85" s="74"/>
    </row>
    <row r="86" spans="2:10">
      <c r="B86" s="79"/>
      <c r="C86" s="496" t="s">
        <v>151</v>
      </c>
      <c r="D86" s="498"/>
      <c r="E86" s="498"/>
      <c r="F86" s="498"/>
      <c r="G86" s="498"/>
      <c r="H86" s="831"/>
      <c r="I86" s="498" t="s">
        <v>46</v>
      </c>
      <c r="J86" s="74"/>
    </row>
    <row r="87" spans="2:10">
      <c r="B87" s="79"/>
      <c r="C87" s="496" t="s">
        <v>152</v>
      </c>
      <c r="D87" s="498"/>
      <c r="E87" s="498"/>
      <c r="F87" s="498"/>
      <c r="G87" s="498"/>
      <c r="H87" s="831"/>
      <c r="I87" s="498" t="s">
        <v>46</v>
      </c>
      <c r="J87" s="74"/>
    </row>
    <row r="88" spans="2:10">
      <c r="B88" s="79"/>
      <c r="C88" s="496" t="s">
        <v>153</v>
      </c>
      <c r="D88" s="498"/>
      <c r="E88" s="498"/>
      <c r="F88" s="498"/>
      <c r="G88" s="498"/>
      <c r="H88" s="839"/>
      <c r="I88" s="498"/>
      <c r="J88" s="74"/>
    </row>
    <row r="89" spans="2:10" ht="15" thickBot="1">
      <c r="B89" s="782"/>
      <c r="C89" s="833"/>
      <c r="D89" s="836"/>
      <c r="E89" s="836"/>
      <c r="F89" s="836"/>
      <c r="G89" s="836"/>
      <c r="H89" s="835"/>
      <c r="I89" s="836"/>
      <c r="J89" s="77"/>
    </row>
    <row r="90" spans="2:10" s="733" customFormat="1" ht="15" thickBot="1"/>
    <row r="91" spans="2:10">
      <c r="B91" s="837"/>
      <c r="C91" s="838"/>
      <c r="D91" s="838"/>
      <c r="E91" s="838"/>
      <c r="F91" s="838"/>
      <c r="G91" s="838"/>
      <c r="H91" s="838"/>
      <c r="I91" s="838"/>
      <c r="J91" s="70"/>
    </row>
    <row r="92" spans="2:10">
      <c r="B92" s="79"/>
      <c r="C92" s="499" t="s">
        <v>710</v>
      </c>
      <c r="D92" s="498"/>
      <c r="E92" s="498"/>
      <c r="F92" s="498"/>
      <c r="G92" s="498"/>
      <c r="H92" s="498"/>
      <c r="I92" s="498"/>
      <c r="J92" s="74"/>
    </row>
    <row r="93" spans="2:10">
      <c r="B93" s="79"/>
      <c r="C93" s="496" t="s">
        <v>246</v>
      </c>
      <c r="D93" s="498"/>
      <c r="E93" s="498"/>
      <c r="F93" s="498"/>
      <c r="G93" s="498"/>
      <c r="H93" s="734"/>
      <c r="I93" s="498" t="s">
        <v>711</v>
      </c>
      <c r="J93" s="74"/>
    </row>
    <row r="94" spans="2:10">
      <c r="B94" s="79"/>
      <c r="C94" s="496" t="s">
        <v>361</v>
      </c>
      <c r="D94" s="498"/>
      <c r="E94" s="498"/>
      <c r="F94" s="498"/>
      <c r="G94" s="498"/>
      <c r="H94" s="734"/>
      <c r="I94" s="498" t="s">
        <v>711</v>
      </c>
      <c r="J94" s="74"/>
    </row>
    <row r="95" spans="2:10">
      <c r="B95" s="71"/>
      <c r="C95" s="498"/>
      <c r="D95" s="498"/>
      <c r="E95" s="498"/>
      <c r="F95" s="498"/>
      <c r="G95" s="498"/>
      <c r="H95" s="498"/>
      <c r="I95" s="498"/>
      <c r="J95" s="74"/>
    </row>
    <row r="96" spans="2:10">
      <c r="B96" s="71"/>
      <c r="C96" s="499" t="s">
        <v>357</v>
      </c>
      <c r="D96" s="498"/>
      <c r="E96" s="498"/>
      <c r="F96" s="498"/>
      <c r="G96" s="498"/>
      <c r="H96" s="498"/>
      <c r="I96" s="498"/>
      <c r="J96" s="74"/>
    </row>
    <row r="97" spans="2:10">
      <c r="B97" s="71"/>
      <c r="C97" s="498" t="s">
        <v>360</v>
      </c>
      <c r="D97" s="498"/>
      <c r="E97" s="498"/>
      <c r="F97" s="498"/>
      <c r="G97" s="498"/>
      <c r="H97" s="840"/>
      <c r="I97" s="498" t="s">
        <v>359</v>
      </c>
      <c r="J97" s="74"/>
    </row>
    <row r="98" spans="2:10" ht="15" thickBot="1">
      <c r="B98" s="17"/>
      <c r="C98" s="18"/>
      <c r="D98" s="18"/>
      <c r="E98" s="18"/>
      <c r="F98" s="18"/>
      <c r="G98" s="18"/>
      <c r="H98" s="18"/>
      <c r="I98" s="18"/>
      <c r="J98" s="77"/>
    </row>
  </sheetData>
  <phoneticPr fontId="3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4" tint="-0.249977111117893"/>
  </sheetPr>
  <dimension ref="A1:P23"/>
  <sheetViews>
    <sheetView workbookViewId="0">
      <selection activeCell="I22" sqref="I22"/>
    </sheetView>
  </sheetViews>
  <sheetFormatPr baseColWidth="10" defaultColWidth="8.83203125" defaultRowHeight="14" x14ac:dyDescent="0"/>
  <cols>
    <col min="1" max="11" width="8.83203125" style="46"/>
    <col min="12" max="23" width="0" style="46" hidden="1" customWidth="1"/>
    <col min="24" max="16384" width="8.83203125" style="46"/>
  </cols>
  <sheetData>
    <row r="1" spans="1:10" s="60" customFormat="1" ht="15" thickBot="1">
      <c r="A1" s="743"/>
    </row>
    <row r="2" spans="1:10" s="60" customFormat="1">
      <c r="B2" s="13" t="s">
        <v>809</v>
      </c>
      <c r="C2" s="14"/>
      <c r="D2" s="2"/>
      <c r="E2" s="2"/>
      <c r="F2" s="2"/>
      <c r="G2" s="2"/>
      <c r="H2" s="2"/>
      <c r="I2" s="2"/>
      <c r="J2" s="3"/>
    </row>
    <row r="3" spans="1:10" s="60" customFormat="1">
      <c r="B3" s="15" t="s">
        <v>383</v>
      </c>
      <c r="C3" s="12"/>
      <c r="D3" s="5"/>
      <c r="E3" s="5"/>
      <c r="F3" s="5"/>
      <c r="G3" s="5"/>
      <c r="H3" s="5"/>
      <c r="I3" s="5"/>
      <c r="J3" s="6"/>
    </row>
    <row r="4" spans="1:10" s="60" customFormat="1">
      <c r="B4" s="104"/>
      <c r="C4" s="65"/>
      <c r="D4" s="65"/>
      <c r="E4" s="65"/>
      <c r="F4" s="5"/>
      <c r="G4" s="5"/>
      <c r="H4" s="5"/>
      <c r="I4" s="5"/>
      <c r="J4" s="6"/>
    </row>
    <row r="5" spans="1:10" s="60" customFormat="1">
      <c r="B5" s="104"/>
      <c r="C5" s="73"/>
      <c r="D5" s="87" t="s">
        <v>47</v>
      </c>
      <c r="E5" s="65"/>
      <c r="F5" s="5"/>
      <c r="G5" s="5"/>
      <c r="H5" s="5"/>
      <c r="I5" s="5"/>
      <c r="J5" s="6"/>
    </row>
    <row r="6" spans="1:10" s="60" customFormat="1">
      <c r="B6" s="104"/>
      <c r="C6" s="850" t="s">
        <v>55</v>
      </c>
      <c r="D6" s="857">
        <f>'Final Demand'!H6</f>
        <v>0</v>
      </c>
      <c r="E6" s="65"/>
      <c r="F6" s="5"/>
      <c r="G6" s="5"/>
      <c r="H6" s="5"/>
      <c r="I6" s="5"/>
      <c r="J6" s="6"/>
    </row>
    <row r="7" spans="1:10" s="60" customFormat="1">
      <c r="B7" s="104"/>
      <c r="C7" s="80" t="s">
        <v>252</v>
      </c>
      <c r="D7" s="857">
        <f>'Final Demand'!H7</f>
        <v>0</v>
      </c>
      <c r="E7" s="65"/>
      <c r="F7" s="5"/>
      <c r="G7" s="5"/>
      <c r="H7" s="5"/>
      <c r="I7" s="5"/>
      <c r="J7" s="6"/>
    </row>
    <row r="8" spans="1:10" s="60" customFormat="1">
      <c r="B8" s="104"/>
      <c r="C8" s="80" t="s">
        <v>253</v>
      </c>
      <c r="D8" s="889">
        <f>'Final Demand'!H8</f>
        <v>0</v>
      </c>
      <c r="E8" s="65"/>
      <c r="F8" s="5"/>
      <c r="G8" s="5"/>
      <c r="H8" s="5"/>
      <c r="I8" s="5"/>
      <c r="J8" s="6"/>
    </row>
    <row r="9" spans="1:10" s="60" customFormat="1">
      <c r="B9" s="104"/>
      <c r="C9" s="80" t="s">
        <v>254</v>
      </c>
      <c r="D9" s="857">
        <f>'Final Demand'!H9</f>
        <v>0</v>
      </c>
      <c r="E9" s="65"/>
      <c r="F9" s="5"/>
      <c r="G9" s="5"/>
      <c r="H9" s="5"/>
      <c r="I9" s="5"/>
      <c r="J9" s="6"/>
    </row>
    <row r="10" spans="1:10" s="60" customFormat="1">
      <c r="B10" s="104"/>
      <c r="C10" s="80" t="s">
        <v>280</v>
      </c>
      <c r="D10" s="857">
        <f>'Final Demand'!H10</f>
        <v>0</v>
      </c>
      <c r="E10" s="65"/>
      <c r="F10" s="5"/>
      <c r="G10" s="5"/>
      <c r="H10" s="5"/>
      <c r="I10" s="5"/>
      <c r="J10" s="6"/>
    </row>
    <row r="11" spans="1:10" s="60" customFormat="1">
      <c r="B11" s="104"/>
      <c r="C11" s="80" t="s">
        <v>53</v>
      </c>
      <c r="D11" s="889">
        <f>'Final Demand'!H11</f>
        <v>0</v>
      </c>
      <c r="E11" s="65"/>
      <c r="F11" s="5"/>
      <c r="G11" s="5"/>
      <c r="H11" s="5"/>
      <c r="I11" s="5"/>
      <c r="J11" s="6"/>
    </row>
    <row r="12" spans="1:10" s="60" customFormat="1">
      <c r="B12" s="104"/>
      <c r="C12" s="80" t="s">
        <v>255</v>
      </c>
      <c r="D12" s="857">
        <f>'Final Demand'!H12</f>
        <v>0</v>
      </c>
      <c r="E12" s="65"/>
      <c r="F12" s="5"/>
      <c r="G12" s="5"/>
      <c r="H12" s="5"/>
      <c r="I12" s="5"/>
      <c r="J12" s="6"/>
    </row>
    <row r="13" spans="1:10" s="60" customFormat="1">
      <c r="B13" s="104"/>
      <c r="C13" s="80" t="s">
        <v>57</v>
      </c>
      <c r="D13" s="857">
        <f>'Final Demand'!H13</f>
        <v>0</v>
      </c>
      <c r="E13" s="65"/>
      <c r="F13" s="5"/>
      <c r="G13" s="5"/>
      <c r="H13" s="5"/>
      <c r="I13" s="5"/>
      <c r="J13" s="6"/>
    </row>
    <row r="14" spans="1:10" s="60" customFormat="1">
      <c r="B14" s="104"/>
      <c r="C14" s="80" t="s">
        <v>382</v>
      </c>
      <c r="D14" s="857">
        <f>'Final Demand'!H14</f>
        <v>0</v>
      </c>
      <c r="E14" s="65"/>
      <c r="F14" s="5"/>
      <c r="G14" s="5"/>
      <c r="H14" s="5"/>
      <c r="I14" s="5"/>
      <c r="J14" s="6"/>
    </row>
    <row r="15" spans="1:10" s="60" customFormat="1">
      <c r="B15" s="104"/>
      <c r="C15" s="80" t="s">
        <v>54</v>
      </c>
      <c r="D15" s="857">
        <f>'Final Demand'!H15</f>
        <v>0</v>
      </c>
      <c r="E15" s="65"/>
      <c r="F15" s="5"/>
      <c r="G15" s="5"/>
      <c r="H15" s="5"/>
      <c r="I15" s="5"/>
      <c r="J15" s="6"/>
    </row>
    <row r="16" spans="1:10" s="60" customFormat="1">
      <c r="B16" s="104"/>
      <c r="C16" s="80" t="s">
        <v>397</v>
      </c>
      <c r="D16" s="857">
        <f>'Final Demand'!H16</f>
        <v>0</v>
      </c>
      <c r="E16" s="65"/>
      <c r="F16" s="5"/>
      <c r="G16" s="5"/>
      <c r="H16" s="5"/>
      <c r="I16" s="5"/>
      <c r="J16" s="6"/>
    </row>
    <row r="17" spans="2:16" s="60" customFormat="1" ht="15" thickBot="1">
      <c r="B17" s="788"/>
      <c r="C17" s="789"/>
      <c r="D17" s="789"/>
      <c r="E17" s="789"/>
      <c r="F17" s="8"/>
      <c r="G17" s="8"/>
      <c r="H17" s="8"/>
      <c r="I17" s="8"/>
      <c r="J17" s="9"/>
    </row>
    <row r="19" spans="2:16" ht="15" thickBot="1"/>
    <row r="20" spans="2:16">
      <c r="B20" s="1"/>
      <c r="C20" s="2"/>
      <c r="D20" s="2"/>
      <c r="E20" s="2"/>
      <c r="F20" s="2"/>
      <c r="G20" s="2"/>
      <c r="H20" s="2"/>
      <c r="I20" s="2"/>
      <c r="J20" s="3"/>
    </row>
    <row r="21" spans="2:16">
      <c r="B21" s="4" t="s">
        <v>283</v>
      </c>
      <c r="C21" s="65"/>
      <c r="D21" s="5"/>
      <c r="E21" s="5"/>
      <c r="F21" s="5"/>
      <c r="G21" s="5"/>
      <c r="H21" s="5"/>
      <c r="I21" s="5"/>
      <c r="J21" s="6"/>
    </row>
    <row r="22" spans="2:16">
      <c r="B22" s="4" t="s">
        <v>386</v>
      </c>
      <c r="C22" s="5"/>
      <c r="D22" s="5"/>
      <c r="E22" s="5"/>
      <c r="F22" s="5"/>
      <c r="G22" s="5"/>
      <c r="H22" s="5"/>
      <c r="I22" s="734"/>
      <c r="J22" s="6" t="s">
        <v>46</v>
      </c>
      <c r="M22" s="46" t="s">
        <v>262</v>
      </c>
      <c r="N22" s="46" t="s">
        <v>263</v>
      </c>
      <c r="O22" s="46" t="s">
        <v>264</v>
      </c>
      <c r="P22" s="46" t="s">
        <v>265</v>
      </c>
    </row>
    <row r="23" spans="2:16" ht="15" thickBot="1">
      <c r="B23" s="7"/>
      <c r="C23" s="8"/>
      <c r="D23" s="8"/>
      <c r="E23" s="8"/>
      <c r="F23" s="8"/>
      <c r="G23" s="8"/>
      <c r="H23" s="8"/>
      <c r="I23" s="8"/>
      <c r="J23" s="9"/>
    </row>
  </sheetData>
  <phoneticPr fontId="3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Provincedata</vt:lpstr>
      <vt:lpstr>Area data</vt:lpstr>
      <vt:lpstr>Final Demand</vt:lpstr>
      <vt:lpstr>Industry</vt:lpstr>
      <vt:lpstr>Households</vt:lpstr>
      <vt:lpstr>Transport</vt:lpstr>
      <vt:lpstr>Agriculture</vt:lpstr>
      <vt:lpstr>Buildings</vt:lpstr>
      <vt:lpstr>Other</vt:lpstr>
      <vt:lpstr>Energy</vt:lpstr>
      <vt:lpstr>Energy source</vt:lpstr>
      <vt:lpstr>Energy carriers</vt:lpstr>
      <vt:lpstr>Historic data</vt:lpstr>
      <vt:lpstr>Future developments</vt:lpstr>
      <vt:lpstr>Infrastructure</vt:lpstr>
      <vt:lpstr>Sources and comments</vt:lpstr>
      <vt:lpstr>Discussion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Wouter van Lelyveld</dc:creator>
  <cp:lastModifiedBy>Chael Kruip</cp:lastModifiedBy>
  <dcterms:created xsi:type="dcterms:W3CDTF">2010-07-05T19:45:10Z</dcterms:created>
  <dcterms:modified xsi:type="dcterms:W3CDTF">2012-01-06T13:34:17Z</dcterms:modified>
</cp:coreProperties>
</file>