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P:\BGER\PER\RP20180.317 WYLOO CREEK CROSSING PFS - FMG\4 ENGINEERING\11 HYDROLOGY\Minor_Crossings\"/>
    </mc:Choice>
  </mc:AlternateContent>
  <xr:revisionPtr revIDLastSave="0" documentId="13_ncr:1_{0F48D2F2-BC4B-4B0B-8692-11977EA43017}" xr6:coauthVersionLast="47" xr6:coauthVersionMax="47" xr10:uidLastSave="{00000000-0000-0000-0000-000000000000}"/>
  <bookViews>
    <workbookView xWindow="-108" yWindow="-108" windowWidth="23256" windowHeight="13896" activeTab="1" xr2:uid="{6C632F55-5B36-41F4-B2CC-2E400E587B7C}"/>
  </bookViews>
  <sheets>
    <sheet name="Culvert Calcs" sheetId="1" r:id="rId1"/>
    <sheet name="PointsTidy - 12D" sheetId="3" r:id="rId2"/>
    <sheet name="Export to 12D" sheetId="5" r:id="rId3"/>
    <sheet name="BGER-12D-Culverts.rpt" sheetId="2" r:id="rId4"/>
    <sheet name="Flow Rates" sheetId="4" r:id="rId5"/>
    <sheet name="Culvert Schedule" sheetId="7" r:id="rId6"/>
    <sheet name="LV03" sheetId="8" r:id="rId7"/>
    <sheet name="LV01" sheetId="10" r:id="rId8"/>
  </sheets>
  <externalReferences>
    <externalReference r:id="rId9"/>
    <externalReference r:id="rId10"/>
    <externalReference r:id="rId11"/>
  </externalReferences>
  <definedNames>
    <definedName name="_2__123Graph_ACHART_1" hidden="1">[1]Slope!$B$10:$B$150</definedName>
    <definedName name="_4__123Graph_BCHART_1" hidden="1">[1]Slope!$C$10:$C$150</definedName>
    <definedName name="_6__123Graph_CCHART_1" hidden="1">[1]Slope!$F$10:$F$150</definedName>
    <definedName name="_Fill" hidden="1">[1]Slope!$A$10:$A$17</definedName>
    <definedName name="_xlnm._FilterDatabase" localSheetId="0" hidden="1">'Culvert Calcs'!$A$2:$AA$161</definedName>
    <definedName name="a">'[2]2d_bc'!$AB$8</definedName>
    <definedName name="b">'[2]2d_bc'!$AB$9</definedName>
    <definedName name="Connection">'[2]2d_bc'!$AB$1</definedName>
    <definedName name="d">'[2]2d_bc'!$AB$6</definedName>
    <definedName name="dZ">'[2]2d_zsh'!$AH$8</definedName>
    <definedName name="External">'[2]2d_bc'!$AB$2</definedName>
    <definedName name="f">'[2]2d_bc'!$AB$5</definedName>
    <definedName name="Flags">'[2]2d_bc'!$AB$3</definedName>
    <definedName name="grid_factor">'[2]2d_zsh'!$AH$3</definedName>
    <definedName name="grid_size">'[2]2d_zsh'!$AH$2</definedName>
    <definedName name="LengthFactor">'[2]2d_bc'!$AB$10</definedName>
    <definedName name="max_width">'[2]2d_zsh'!$AH$5</definedName>
    <definedName name="min_width">'[2]2d_zsh'!$AH$6</definedName>
    <definedName name="MinLength">'[2]2d_bc'!$AB$15</definedName>
    <definedName name="PaddingFactor">'[2]2d_zsh'!$AH$11</definedName>
    <definedName name="pipe_factor">'[2]2d_zsh'!$AH$4</definedName>
    <definedName name="PipeEnds">'[2]2d_zsh'!$AH$14</definedName>
    <definedName name="PipeSpacing">'[2]2d_zsh'!$AH$13</definedName>
    <definedName name="Shape_Options">'[2]2d_zsh'!$AH$10</definedName>
    <definedName name="Shape_width_or_dMax">'[2]2d_zsh'!$AH$9</definedName>
    <definedName name="td">'[2]2d_bc'!$AB$7</definedName>
    <definedName name="WidthFactor">'[2]2d_bc'!$AB$11</definedName>
    <definedName name="wrn.4121_C_004." localSheetId="1" hidden="1">{"page 1",#N/A,TRUE,"Flood Design_4121-C-004";"page 3",#N/A,TRUE,"Design Flood&amp;Culverts";"page 5",#N/A,TRUE,"Formulae Protection";"page 2",#N/A,TRUE,"Flavell Formulae";"page 4",#N/A,TRUE,"Culvert Schedule";"page 6",#N/A,TRUE,"revet_cut";"page 7",#N/A,TRUE,"Formulaes revet";"page 9",#N/A,TRUE,"Formulae Coords";"page 8",#N/A,TRUE,"coords"}</definedName>
    <definedName name="wrn.4121_C_004." hidden="1">{"page 1",#N/A,TRUE,"Flood Design_4121-C-004";"page 3",#N/A,TRUE,"Design Flood&amp;Culverts";"page 5",#N/A,TRUE,"Formulae Protection";"page 2",#N/A,TRUE,"Flavell Formulae";"page 4",#N/A,TRUE,"Culvert Schedule";"page 6",#N/A,TRUE,"revet_cut";"page 7",#N/A,TRUE,"Formulaes revet";"page 9",#N/A,TRUE,"Formulae Coords";"page 8",#N/A,TRUE,"coords"}</definedName>
    <definedName name="wrn.Calculations." localSheetId="1" hidden="1">{#N/A,#N/A,TRUE,"Readme";#N/A,#N/A,TRUE,"Sheet1";#N/A,#N/A,TRUE,"ddha7"}</definedName>
    <definedName name="wrn.Calculations." hidden="1">{#N/A,#N/A,TRUE,"Readme";#N/A,#N/A,TRUE,"Sheet1";#N/A,#N/A,TRUE,"ddha7"}</definedName>
    <definedName name="Z_shift">'[2]2d_zsh'!$AH$7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1" i="10" l="1"/>
  <c r="Q10" i="10"/>
  <c r="AF12" i="1"/>
  <c r="AF14" i="1"/>
  <c r="AF4" i="1"/>
  <c r="AF5" i="1"/>
  <c r="AF6" i="1"/>
  <c r="AF7" i="1"/>
  <c r="AF8" i="1"/>
  <c r="AF9" i="1"/>
  <c r="AF10" i="1"/>
  <c r="AF11" i="1"/>
  <c r="AF13" i="1"/>
  <c r="AF3" i="1"/>
  <c r="B3" i="1" a="1"/>
  <c r="B3" i="1" s="1"/>
  <c r="B4" i="1" l="1" a="1"/>
  <c r="B4" i="1" s="1"/>
  <c r="J2" i="4" l="1" a="1"/>
  <c r="J2" i="4" s="1"/>
  <c r="L2" i="4" l="1" a="1"/>
  <c r="L2" i="4" s="1"/>
  <c r="R1" i="5" a="1"/>
  <c r="R1" i="5" s="1"/>
  <c r="A1" i="5" a="1"/>
  <c r="O6" i="5" s="1"/>
  <c r="F2" i="4" a="1"/>
  <c r="F2" i="4" s="1"/>
  <c r="H2" i="4" l="1" a="1"/>
  <c r="H2" i="4" s="1"/>
  <c r="A1" i="5"/>
  <c r="Q88" i="5"/>
  <c r="Q54" i="5"/>
  <c r="Q52" i="5"/>
  <c r="O48" i="5"/>
  <c r="Q166" i="5"/>
  <c r="Q76" i="5"/>
  <c r="O18" i="5"/>
  <c r="Q100" i="5"/>
  <c r="Q72" i="5"/>
  <c r="Q56" i="5"/>
  <c r="Q86" i="5"/>
  <c r="Q22" i="5"/>
  <c r="Q82" i="5"/>
  <c r="Q96" i="5"/>
  <c r="Q58" i="5"/>
  <c r="Q84" i="5"/>
  <c r="O50" i="5"/>
  <c r="Q178" i="5"/>
  <c r="Q94" i="5"/>
  <c r="Q66" i="5"/>
  <c r="O94" i="5"/>
  <c r="Q176" i="5"/>
  <c r="Q92" i="5"/>
  <c r="O22" i="5"/>
  <c r="Q90" i="5"/>
  <c r="Q62" i="5"/>
  <c r="B5" i="1" l="1" a="1"/>
  <c r="B5" i="1" s="1"/>
  <c r="B6" i="1" a="1"/>
  <c r="B6" i="1" s="1"/>
  <c r="B7" i="1" a="1"/>
  <c r="B7" i="1" s="1"/>
  <c r="B8" i="1" a="1"/>
  <c r="B8" i="1" s="1"/>
  <c r="B9" i="1" a="1"/>
  <c r="B9" i="1" s="1"/>
  <c r="B10" i="1" a="1"/>
  <c r="B10" i="1" s="1"/>
  <c r="B11" i="1" a="1"/>
  <c r="B11" i="1" s="1"/>
  <c r="B12" i="1" a="1"/>
  <c r="B12" i="1" s="1"/>
  <c r="B13" i="1" a="1"/>
  <c r="B13" i="1" s="1"/>
  <c r="B14" i="1" a="1"/>
  <c r="B14" i="1" s="1"/>
  <c r="P3" i="3"/>
  <c r="U4" i="1"/>
  <c r="V4" i="1"/>
  <c r="Z4" i="1"/>
  <c r="U5" i="1"/>
  <c r="V5" i="1"/>
  <c r="Z5" i="1"/>
  <c r="U6" i="1"/>
  <c r="V6" i="1"/>
  <c r="Z6" i="1"/>
  <c r="U7" i="1"/>
  <c r="V7" i="1"/>
  <c r="Z7" i="1"/>
  <c r="U8" i="1"/>
  <c r="V8" i="1"/>
  <c r="Z8" i="1"/>
  <c r="U9" i="1"/>
  <c r="V9" i="1"/>
  <c r="Z9" i="1"/>
  <c r="U10" i="1"/>
  <c r="V10" i="1"/>
  <c r="Z10" i="1"/>
  <c r="U11" i="1"/>
  <c r="V11" i="1"/>
  <c r="Z11" i="1"/>
  <c r="U12" i="1"/>
  <c r="V12" i="1"/>
  <c r="Z12" i="1"/>
  <c r="U13" i="1"/>
  <c r="V13" i="1"/>
  <c r="Z13" i="1"/>
  <c r="U14" i="1"/>
  <c r="V14" i="1"/>
  <c r="Z14" i="1"/>
  <c r="U3" i="1" l="1"/>
  <c r="V3" i="1"/>
  <c r="Z3" i="1"/>
  <c r="Q5" i="3"/>
  <c r="S5" i="3" s="1"/>
  <c r="R4" i="3"/>
  <c r="Q11" i="3"/>
  <c r="Q10" i="3"/>
  <c r="S10" i="3" s="1"/>
  <c r="Q7" i="3"/>
  <c r="S7" i="3" s="1"/>
  <c r="Q6" i="3"/>
  <c r="S6" i="3" s="1"/>
  <c r="Q12" i="3"/>
  <c r="S12" i="3" s="1"/>
  <c r="Q9" i="3"/>
  <c r="S9" i="3" s="1"/>
  <c r="Q8" i="3"/>
  <c r="S8" i="3" s="1"/>
  <c r="S11" i="3"/>
  <c r="R7" i="3"/>
  <c r="R6" i="3"/>
  <c r="T2" i="3" l="1"/>
  <c r="U19" i="3"/>
  <c r="R5" i="3"/>
  <c r="C4" i="3" a="1"/>
  <c r="C4" i="3" l="1"/>
  <c r="T3" i="1"/>
  <c r="T4" i="1"/>
  <c r="T11" i="1"/>
  <c r="T5" i="1"/>
  <c r="T12" i="1"/>
  <c r="T6" i="1"/>
  <c r="T13" i="1"/>
  <c r="T14" i="1"/>
  <c r="T7" i="1"/>
  <c r="T9" i="1"/>
  <c r="T8" i="1"/>
  <c r="T10" i="1"/>
  <c r="B4" i="3" a="1"/>
  <c r="B4" i="3" l="1"/>
  <c r="Q174" i="5"/>
  <c r="O166" i="5"/>
  <c r="O100" i="5"/>
  <c r="Q18" i="5"/>
  <c r="Q60" i="5"/>
  <c r="Q80" i="5"/>
  <c r="Q50" i="5"/>
  <c r="N2" i="4" l="1" a="1"/>
  <c r="N2" i="4" s="1"/>
  <c r="A4" i="3" a="1"/>
  <c r="A4" i="3" s="1"/>
  <c r="Q15" i="3"/>
  <c r="D4" i="3" a="1"/>
  <c r="D4" i="3" s="1"/>
  <c r="C1" i="3" a="1"/>
  <c r="C1" i="3" s="1"/>
  <c r="AC2" i="3" a="1"/>
  <c r="AD167" i="3" s="1"/>
  <c r="Q280" i="5"/>
  <c r="O280" i="5"/>
  <c r="N4" i="3" a="1"/>
  <c r="I4" i="3" a="1"/>
  <c r="F4" i="3" a="1"/>
  <c r="G4" i="3" a="1"/>
  <c r="H4" i="3" a="1"/>
  <c r="E4" i="3" a="1"/>
  <c r="W14" i="1" l="1"/>
  <c r="C9" i="1"/>
  <c r="E9" i="1" s="1"/>
  <c r="O178" i="5"/>
  <c r="C7" i="1"/>
  <c r="C8" i="1"/>
  <c r="E8" i="1" s="1"/>
  <c r="O14" i="5" s="1"/>
  <c r="O306" i="5"/>
  <c r="O174" i="5"/>
  <c r="C6" i="1"/>
  <c r="E6" i="1" s="1"/>
  <c r="C5" i="1"/>
  <c r="E5" i="1" s="1"/>
  <c r="O8" i="5" s="1"/>
  <c r="O38" i="5"/>
  <c r="O176" i="5"/>
  <c r="C4" i="1"/>
  <c r="C14" i="1"/>
  <c r="E14" i="1" s="1"/>
  <c r="O26" i="5" s="1"/>
  <c r="O286" i="5"/>
  <c r="O118" i="5"/>
  <c r="O78" i="5"/>
  <c r="C12" i="1"/>
  <c r="C13" i="1"/>
  <c r="E13" i="1" s="1"/>
  <c r="O24" i="5" s="1"/>
  <c r="O142" i="5"/>
  <c r="O152" i="5"/>
  <c r="H4" i="3"/>
  <c r="C10" i="1"/>
  <c r="O56" i="5"/>
  <c r="O90" i="5"/>
  <c r="O66" i="5"/>
  <c r="O326" i="5"/>
  <c r="C11" i="1"/>
  <c r="O236" i="5"/>
  <c r="O92" i="5"/>
  <c r="O110" i="5"/>
  <c r="W10" i="1"/>
  <c r="AC10" i="1" s="1" a="1"/>
  <c r="W7" i="1"/>
  <c r="W6" i="1"/>
  <c r="W13" i="1"/>
  <c r="W12" i="1"/>
  <c r="E4" i="3"/>
  <c r="W3" i="1" s="1"/>
  <c r="W8" i="1"/>
  <c r="W5" i="1"/>
  <c r="W4" i="1"/>
  <c r="AC4" i="1" s="1" a="1"/>
  <c r="W11" i="1"/>
  <c r="AC11" i="1" s="1" a="1"/>
  <c r="W9" i="1"/>
  <c r="N4" i="3"/>
  <c r="X7" i="1"/>
  <c r="Y7" i="1" s="1"/>
  <c r="X5" i="1"/>
  <c r="Y5" i="1" s="1"/>
  <c r="F4" i="3"/>
  <c r="X3" i="1" s="1"/>
  <c r="Y3" i="1" s="1"/>
  <c r="X13" i="1"/>
  <c r="Y13" i="1" s="1"/>
  <c r="X14" i="1"/>
  <c r="Y14" i="1" s="1"/>
  <c r="X12" i="1"/>
  <c r="Y12" i="1" s="1"/>
  <c r="X10" i="1"/>
  <c r="Y10" i="1" s="1"/>
  <c r="X4" i="1"/>
  <c r="Y4" i="1" s="1"/>
  <c r="X8" i="1"/>
  <c r="Y8" i="1" s="1"/>
  <c r="X9" i="1"/>
  <c r="Y9" i="1" s="1"/>
  <c r="X6" i="1"/>
  <c r="Y6" i="1" s="1"/>
  <c r="X11" i="1"/>
  <c r="Y11" i="1" s="1"/>
  <c r="Q70" i="5"/>
  <c r="D9" i="1"/>
  <c r="D13" i="1"/>
  <c r="Q98" i="5"/>
  <c r="Q286" i="5"/>
  <c r="D5" i="1"/>
  <c r="Q246" i="5"/>
  <c r="D7" i="1"/>
  <c r="Q326" i="5"/>
  <c r="Q262" i="5"/>
  <c r="Q306" i="5"/>
  <c r="D8" i="1"/>
  <c r="D4" i="1"/>
  <c r="Q6" i="5" s="1"/>
  <c r="G4" i="3"/>
  <c r="D11" i="1"/>
  <c r="Q152" i="5"/>
  <c r="Q232" i="5"/>
  <c r="D10" i="1"/>
  <c r="D12" i="1"/>
  <c r="Q304" i="5"/>
  <c r="D6" i="1"/>
  <c r="D14" i="1"/>
  <c r="Q26" i="5" s="1"/>
  <c r="I4" i="3"/>
  <c r="O2" i="4" a="1"/>
  <c r="O2" i="4" s="1"/>
  <c r="G2" i="4" a="1"/>
  <c r="G2" i="4" s="1"/>
  <c r="K2" i="4" a="1"/>
  <c r="K2" i="4" s="1"/>
  <c r="P2" i="4" a="1"/>
  <c r="P2" i="4" s="1"/>
  <c r="AD62" i="3"/>
  <c r="AD74" i="3"/>
  <c r="AD23" i="3"/>
  <c r="AD139" i="3"/>
  <c r="AD43" i="3"/>
  <c r="AD12" i="3"/>
  <c r="AD118" i="3"/>
  <c r="AD102" i="3"/>
  <c r="AD51" i="3"/>
  <c r="AD44" i="3"/>
  <c r="AD146" i="3"/>
  <c r="AD130" i="3"/>
  <c r="AD79" i="3"/>
  <c r="AD69" i="3"/>
  <c r="AD56" i="3"/>
  <c r="AD85" i="3"/>
  <c r="AD94" i="3"/>
  <c r="AD104" i="3"/>
  <c r="AD53" i="3"/>
  <c r="AD89" i="3"/>
  <c r="AD155" i="3"/>
  <c r="AD39" i="3"/>
  <c r="AD90" i="3"/>
  <c r="AD95" i="3"/>
  <c r="AD137" i="3"/>
  <c r="AC2" i="3"/>
  <c r="AD114" i="3"/>
  <c r="AD49" i="3"/>
  <c r="AD165" i="3"/>
  <c r="AD141" i="3"/>
  <c r="AD122" i="3"/>
  <c r="AD132" i="3"/>
  <c r="AD81" i="3"/>
  <c r="AD145" i="3"/>
  <c r="AD156" i="3"/>
  <c r="AD30" i="3"/>
  <c r="AD160" i="3"/>
  <c r="AD109" i="3"/>
  <c r="AD14" i="3"/>
  <c r="AD86" i="3"/>
  <c r="AD21" i="3"/>
  <c r="AD63" i="3"/>
  <c r="AD123" i="3"/>
  <c r="AD33" i="3"/>
  <c r="AD103" i="3"/>
  <c r="AD82" i="3"/>
  <c r="AD152" i="3"/>
  <c r="AD34" i="3"/>
  <c r="AD20" i="3"/>
  <c r="AD71" i="3"/>
  <c r="AD48" i="3"/>
  <c r="AD91" i="3"/>
  <c r="AD55" i="3"/>
  <c r="AD61" i="3"/>
  <c r="AD131" i="3"/>
  <c r="AD110" i="3"/>
  <c r="AD42" i="3"/>
  <c r="AD117" i="3"/>
  <c r="AD159" i="3"/>
  <c r="AD138" i="3"/>
  <c r="AD70" i="3"/>
  <c r="AD166" i="3"/>
  <c r="AD35" i="3"/>
  <c r="AD27" i="3"/>
  <c r="AD72" i="3"/>
  <c r="AD76" i="3"/>
  <c r="AD98" i="3"/>
  <c r="AD73" i="3"/>
  <c r="AD40" i="3"/>
  <c r="AD162" i="3"/>
  <c r="AD59" i="3"/>
  <c r="AD8" i="3"/>
  <c r="AD101" i="3"/>
  <c r="AD96" i="3"/>
  <c r="AD107" i="3"/>
  <c r="AD143" i="3"/>
  <c r="AD9" i="3"/>
  <c r="AD129" i="3"/>
  <c r="AD124" i="3"/>
  <c r="AD135" i="3"/>
  <c r="AD60" i="3"/>
  <c r="AD5" i="3"/>
  <c r="AD97" i="3"/>
  <c r="AD83" i="3"/>
  <c r="AD11" i="3"/>
  <c r="AD111" i="3"/>
  <c r="AD15" i="3"/>
  <c r="AD125" i="3"/>
  <c r="AD16" i="3"/>
  <c r="AD31" i="3"/>
  <c r="AD161" i="3"/>
  <c r="AD65" i="3"/>
  <c r="AD50" i="3"/>
  <c r="AD100" i="3"/>
  <c r="AD126" i="3"/>
  <c r="AD153" i="3"/>
  <c r="AD18" i="3"/>
  <c r="AD84" i="3"/>
  <c r="AD6" i="3"/>
  <c r="AD112" i="3"/>
  <c r="AD121" i="3"/>
  <c r="AD157" i="3"/>
  <c r="AD119" i="3"/>
  <c r="AD120" i="3"/>
  <c r="AD78" i="3"/>
  <c r="AD46" i="3"/>
  <c r="AD140" i="3"/>
  <c r="AD10" i="3"/>
  <c r="AD13" i="3"/>
  <c r="AD158" i="3"/>
  <c r="AD57" i="3"/>
  <c r="AD19" i="3"/>
  <c r="AD113" i="3"/>
  <c r="AD45" i="3"/>
  <c r="AD47" i="3"/>
  <c r="AD58" i="3"/>
  <c r="AD75" i="3"/>
  <c r="AD142" i="3"/>
  <c r="AD28" i="3"/>
  <c r="AD77" i="3"/>
  <c r="AD144" i="3"/>
  <c r="AD29" i="3"/>
  <c r="AD133" i="3"/>
  <c r="AD64" i="3"/>
  <c r="AD22" i="3"/>
  <c r="AD115" i="3"/>
  <c r="AD52" i="3"/>
  <c r="AD17" i="3"/>
  <c r="AD105" i="3"/>
  <c r="AD37" i="3"/>
  <c r="AD127" i="3"/>
  <c r="AD87" i="3"/>
  <c r="AD32" i="3"/>
  <c r="AD66" i="3"/>
  <c r="AD148" i="3"/>
  <c r="AD80" i="3"/>
  <c r="AD108" i="3"/>
  <c r="AD92" i="3"/>
  <c r="AD88" i="3"/>
  <c r="AD106" i="3"/>
  <c r="AD150" i="3"/>
  <c r="AD116" i="3"/>
  <c r="AD134" i="3"/>
  <c r="AD67" i="3"/>
  <c r="AD147" i="3"/>
  <c r="AD163" i="3"/>
  <c r="AD68" i="3"/>
  <c r="AD36" i="3"/>
  <c r="AD24" i="3"/>
  <c r="AD99" i="3"/>
  <c r="AD93" i="3"/>
  <c r="AD136" i="3"/>
  <c r="AD128" i="3"/>
  <c r="AD38" i="3"/>
  <c r="AD25" i="3"/>
  <c r="AD26" i="3"/>
  <c r="AD54" i="3"/>
  <c r="AD154" i="3"/>
  <c r="AD41" i="3"/>
  <c r="AD164" i="3"/>
  <c r="AD3" i="3"/>
  <c r="AD4" i="3"/>
  <c r="AD7" i="3"/>
  <c r="AD149" i="3"/>
  <c r="AD151" i="3"/>
  <c r="G14" i="1" a="1"/>
  <c r="G8" i="1" a="1"/>
  <c r="G13" i="1" a="1"/>
  <c r="G9" i="1" a="1"/>
  <c r="G5" i="1" a="1"/>
  <c r="G6" i="1" a="1"/>
  <c r="AC6" i="1" a="1"/>
  <c r="G7" i="1" a="1"/>
  <c r="G10" i="1" a="1"/>
  <c r="G12" i="1" a="1"/>
  <c r="G11" i="1" a="1"/>
  <c r="AC7" i="1" a="1"/>
  <c r="G4" i="1" a="1"/>
  <c r="AC9" i="1" a="1"/>
  <c r="AC12" i="1" a="1"/>
  <c r="AC14" i="1" l="1" a="1"/>
  <c r="G14" i="1"/>
  <c r="J14" i="1" s="1"/>
  <c r="D3" i="1"/>
  <c r="C3" i="1"/>
  <c r="E3" i="1" s="1"/>
  <c r="O132" i="5"/>
  <c r="Q108" i="5"/>
  <c r="O108" i="5"/>
  <c r="AC14" i="1"/>
  <c r="AC10" i="1"/>
  <c r="AC11" i="1"/>
  <c r="AC9" i="1"/>
  <c r="AC4" i="1"/>
  <c r="AC6" i="1"/>
  <c r="AC7" i="1"/>
  <c r="AC12" i="1"/>
  <c r="Q116" i="5"/>
  <c r="Q14" i="5"/>
  <c r="Q4" i="5"/>
  <c r="Q8" i="5"/>
  <c r="Q110" i="5"/>
  <c r="Q140" i="5"/>
  <c r="Q102" i="5"/>
  <c r="Q24" i="5"/>
  <c r="O248" i="5"/>
  <c r="O310" i="5"/>
  <c r="Q234" i="5"/>
  <c r="Q236" i="5"/>
  <c r="O128" i="5"/>
  <c r="O332" i="5"/>
  <c r="O300" i="5"/>
  <c r="O158" i="5"/>
  <c r="O168" i="5"/>
  <c r="Q180" i="5"/>
  <c r="O262" i="5"/>
  <c r="Q310" i="5"/>
  <c r="O180" i="5"/>
  <c r="O232" i="5"/>
  <c r="O120" i="5"/>
  <c r="Q120" i="5"/>
  <c r="O314" i="5"/>
  <c r="Q168" i="5"/>
  <c r="O160" i="5"/>
  <c r="O116" i="5"/>
  <c r="O234" i="5"/>
  <c r="O190" i="5"/>
  <c r="Q192" i="5"/>
  <c r="O298" i="5"/>
  <c r="O192" i="5"/>
  <c r="O328" i="5"/>
  <c r="Q248" i="5"/>
  <c r="O188" i="5"/>
  <c r="Q186" i="5"/>
  <c r="O146" i="5"/>
  <c r="Q252" i="5"/>
  <c r="Q188" i="5"/>
  <c r="Q124" i="5"/>
  <c r="Q128" i="5"/>
  <c r="Q238" i="5"/>
  <c r="O238" i="5"/>
  <c r="O304" i="5"/>
  <c r="Q190" i="5"/>
  <c r="O184" i="5"/>
  <c r="Q328" i="5"/>
  <c r="O140" i="5"/>
  <c r="O102" i="5"/>
  <c r="O106" i="5"/>
  <c r="O318" i="5"/>
  <c r="O324" i="5"/>
  <c r="Q254" i="5"/>
  <c r="O252" i="5"/>
  <c r="O194" i="5"/>
  <c r="O126" i="5"/>
  <c r="Q184" i="5"/>
  <c r="O312" i="5"/>
  <c r="O186" i="5"/>
  <c r="O250" i="5"/>
  <c r="Q106" i="5"/>
  <c r="O150" i="5"/>
  <c r="Q294" i="5"/>
  <c r="O72" i="5"/>
  <c r="O216" i="5"/>
  <c r="O182" i="5"/>
  <c r="O276" i="5"/>
  <c r="Q212" i="5"/>
  <c r="O222" i="5"/>
  <c r="O46" i="5"/>
  <c r="G11" i="1"/>
  <c r="J11" i="1" s="1"/>
  <c r="Q30" i="5"/>
  <c r="O138" i="5"/>
  <c r="O10" i="5"/>
  <c r="O198" i="5"/>
  <c r="O76" i="5"/>
  <c r="O322" i="5"/>
  <c r="O64" i="5"/>
  <c r="O308" i="5"/>
  <c r="O268" i="5"/>
  <c r="O320" i="5"/>
  <c r="Q182" i="5"/>
  <c r="Q320" i="5"/>
  <c r="Q112" i="5"/>
  <c r="Q28" i="5"/>
  <c r="Q224" i="5"/>
  <c r="O294" i="5"/>
  <c r="Q36" i="5"/>
  <c r="Q202" i="5"/>
  <c r="O196" i="5"/>
  <c r="O112" i="5"/>
  <c r="Q332" i="5"/>
  <c r="Q250" i="5"/>
  <c r="Q196" i="5"/>
  <c r="O214" i="5"/>
  <c r="O330" i="5"/>
  <c r="O40" i="5"/>
  <c r="O260" i="5"/>
  <c r="Q214" i="5"/>
  <c r="O34" i="5"/>
  <c r="Q194" i="5"/>
  <c r="Q260" i="5"/>
  <c r="Q268" i="5"/>
  <c r="O242" i="5"/>
  <c r="Q308" i="5"/>
  <c r="O244" i="5"/>
  <c r="Q150" i="5"/>
  <c r="Q164" i="5"/>
  <c r="Q264" i="5"/>
  <c r="Q288" i="5"/>
  <c r="Q104" i="5"/>
  <c r="Q114" i="5"/>
  <c r="O258" i="5"/>
  <c r="O282" i="5"/>
  <c r="Q40" i="5"/>
  <c r="Q46" i="5"/>
  <c r="O86" i="5"/>
  <c r="O96" i="5"/>
  <c r="Q226" i="5"/>
  <c r="Q242" i="5"/>
  <c r="Q68" i="5"/>
  <c r="Q78" i="5"/>
  <c r="Q38" i="5"/>
  <c r="Q44" i="5"/>
  <c r="Q318" i="5"/>
  <c r="O212" i="5"/>
  <c r="O148" i="5"/>
  <c r="O162" i="5"/>
  <c r="Q292" i="5"/>
  <c r="Q316" i="5"/>
  <c r="O144" i="5"/>
  <c r="O58" i="5"/>
  <c r="O68" i="5"/>
  <c r="Q42" i="5"/>
  <c r="Q48" i="5"/>
  <c r="Q208" i="5"/>
  <c r="Q222" i="5"/>
  <c r="O226" i="5"/>
  <c r="O210" i="5"/>
  <c r="Q142" i="5"/>
  <c r="Q154" i="5"/>
  <c r="O154" i="5"/>
  <c r="O36" i="5"/>
  <c r="O42" i="5"/>
  <c r="Q158" i="5"/>
  <c r="Q172" i="5"/>
  <c r="Q216" i="5"/>
  <c r="Q230" i="5"/>
  <c r="Q256" i="5"/>
  <c r="Q276" i="5"/>
  <c r="Q278" i="5"/>
  <c r="Q302" i="5"/>
  <c r="O88" i="5"/>
  <c r="O98" i="5"/>
  <c r="Q156" i="5"/>
  <c r="Q170" i="5"/>
  <c r="Q32" i="5"/>
  <c r="O228" i="5"/>
  <c r="O28" i="5"/>
  <c r="O254" i="5"/>
  <c r="O274" i="5"/>
  <c r="O204" i="5"/>
  <c r="O218" i="5"/>
  <c r="Q210" i="5"/>
  <c r="Q266" i="5"/>
  <c r="Q290" i="5"/>
  <c r="Q16" i="5"/>
  <c r="Q20" i="5"/>
  <c r="O32" i="5"/>
  <c r="O156" i="5"/>
  <c r="O170" i="5"/>
  <c r="Q296" i="5"/>
  <c r="O172" i="5"/>
  <c r="O264" i="5"/>
  <c r="O288" i="5"/>
  <c r="O164" i="5"/>
  <c r="O70" i="5"/>
  <c r="O80" i="5"/>
  <c r="O136" i="5"/>
  <c r="Q144" i="5"/>
  <c r="O270" i="5"/>
  <c r="O278" i="5"/>
  <c r="O302" i="5"/>
  <c r="Q148" i="5"/>
  <c r="Q162" i="5"/>
  <c r="Q330" i="5"/>
  <c r="Q10" i="5"/>
  <c r="Q12" i="5"/>
  <c r="Q244" i="5"/>
  <c r="O30" i="5"/>
  <c r="O240" i="5"/>
  <c r="O16" i="5"/>
  <c r="O20" i="5"/>
  <c r="O44" i="5"/>
  <c r="O230" i="5"/>
  <c r="Q270" i="5"/>
  <c r="O272" i="5"/>
  <c r="O208" i="5"/>
  <c r="Q118" i="5"/>
  <c r="Q130" i="5"/>
  <c r="Q258" i="5"/>
  <c r="Q282" i="5"/>
  <c r="Q136" i="5"/>
  <c r="O292" i="5"/>
  <c r="O316" i="5"/>
  <c r="O104" i="5"/>
  <c r="O114" i="5"/>
  <c r="O74" i="5"/>
  <c r="O84" i="5"/>
  <c r="Q132" i="5"/>
  <c r="Q204" i="5"/>
  <c r="Q218" i="5"/>
  <c r="O266" i="5"/>
  <c r="O290" i="5"/>
  <c r="O130" i="5"/>
  <c r="O200" i="5"/>
  <c r="O12" i="5"/>
  <c r="Q200" i="5"/>
  <c r="O54" i="5"/>
  <c r="O62" i="5"/>
  <c r="O82" i="5"/>
  <c r="O52" i="5"/>
  <c r="O60" i="5"/>
  <c r="Q198" i="5"/>
  <c r="Q206" i="5"/>
  <c r="Q220" i="5"/>
  <c r="O246" i="5"/>
  <c r="O202" i="5"/>
  <c r="O124" i="5"/>
  <c r="Q122" i="5"/>
  <c r="Q134" i="5"/>
  <c r="Q146" i="5"/>
  <c r="Q160" i="5"/>
  <c r="Q34" i="5"/>
  <c r="Q64" i="5"/>
  <c r="Q74" i="5"/>
  <c r="O256" i="5"/>
  <c r="O224" i="5"/>
  <c r="O206" i="5"/>
  <c r="O220" i="5"/>
  <c r="O296" i="5"/>
  <c r="O122" i="5"/>
  <c r="O134" i="5"/>
  <c r="Q228" i="5"/>
  <c r="Q240" i="5"/>
  <c r="Q126" i="5"/>
  <c r="Q138" i="5"/>
  <c r="Q284" i="5"/>
  <c r="O284" i="5"/>
  <c r="G12" i="1"/>
  <c r="G8" i="1"/>
  <c r="G7" i="1"/>
  <c r="H7" i="1" s="1"/>
  <c r="G13" i="1"/>
  <c r="G4" i="1"/>
  <c r="J4" i="1" s="1"/>
  <c r="G9" i="1"/>
  <c r="J9" i="1" s="1"/>
  <c r="G5" i="1"/>
  <c r="G6" i="1"/>
  <c r="J6" i="1" s="1"/>
  <c r="G10" i="1"/>
  <c r="J10" i="1" s="1"/>
  <c r="K4" i="3" a="1"/>
  <c r="K4" i="3" s="1"/>
  <c r="L4" i="3" a="1"/>
  <c r="L4" i="3" s="1"/>
  <c r="Q324" i="5"/>
  <c r="Q322" i="5"/>
  <c r="AA4" i="1"/>
  <c r="AD2" i="3"/>
  <c r="M4" i="3" s="1" a="1"/>
  <c r="M4" i="3" s="1"/>
  <c r="Q14" i="3" s="1"/>
  <c r="Q314" i="5"/>
  <c r="Q312" i="5"/>
  <c r="J4" i="3" a="1"/>
  <c r="J4" i="3" s="1"/>
  <c r="AA10" i="1"/>
  <c r="AA6" i="1"/>
  <c r="AA8" i="1"/>
  <c r="AA14" i="1"/>
  <c r="AA5" i="1"/>
  <c r="AA7" i="1"/>
  <c r="Q300" i="5"/>
  <c r="Q298" i="5"/>
  <c r="Q274" i="5"/>
  <c r="Q272" i="5"/>
  <c r="AA9" i="1"/>
  <c r="AA13" i="1"/>
  <c r="AA11" i="1"/>
  <c r="AA12" i="1"/>
  <c r="AA3" i="1"/>
  <c r="L9" i="1" a="1"/>
  <c r="L11" i="1" a="1"/>
  <c r="L6" i="1" a="1"/>
  <c r="L5" i="1" a="1"/>
  <c r="G3" i="1" a="1"/>
  <c r="AC5" i="1" a="1"/>
  <c r="L12" i="1" a="1"/>
  <c r="AC13" i="1" a="1"/>
  <c r="AC3" i="1" a="1"/>
  <c r="AC8" i="1" a="1"/>
  <c r="L13" i="1" a="1"/>
  <c r="L3" i="1" a="1"/>
  <c r="L10" i="1" a="1"/>
  <c r="L8" i="1" a="1"/>
  <c r="L4" i="1" a="1"/>
  <c r="L7" i="1" a="1"/>
  <c r="L14" i="1" a="1"/>
  <c r="G3" i="1" l="1"/>
  <c r="H3" i="1" s="1"/>
  <c r="O4" i="5"/>
  <c r="AC3" i="1"/>
  <c r="AC8" i="1"/>
  <c r="AC13" i="1"/>
  <c r="AC5" i="1"/>
  <c r="H11" i="1"/>
  <c r="H9" i="1"/>
  <c r="H6" i="1"/>
  <c r="L3" i="1"/>
  <c r="M3" i="1" s="1" a="1"/>
  <c r="M3" i="1" s="1"/>
  <c r="L6" i="1"/>
  <c r="L13" i="1"/>
  <c r="M13" i="1" s="1" a="1"/>
  <c r="M13" i="1" s="1"/>
  <c r="N13" i="1" s="1" a="1"/>
  <c r="N13" i="1" s="1"/>
  <c r="L12" i="1"/>
  <c r="M12" i="1" s="1" a="1"/>
  <c r="L11" i="1"/>
  <c r="L8" i="1"/>
  <c r="L4" i="1"/>
  <c r="M4" i="1" s="1" a="1"/>
  <c r="L9" i="1"/>
  <c r="L14" i="1"/>
  <c r="L5" i="1"/>
  <c r="L7" i="1"/>
  <c r="L10" i="1"/>
  <c r="H12" i="1"/>
  <c r="J12" i="1"/>
  <c r="H8" i="1"/>
  <c r="J8" i="1"/>
  <c r="H4" i="1"/>
  <c r="H10" i="1"/>
  <c r="H14" i="1"/>
  <c r="J13" i="1"/>
  <c r="H13" i="1"/>
  <c r="J7" i="1"/>
  <c r="J5" i="1"/>
  <c r="H5" i="1"/>
  <c r="M6" i="1" a="1"/>
  <c r="J3" i="1" l="1"/>
  <c r="M6" i="1"/>
  <c r="O13" i="1" a="1"/>
  <c r="O13" i="1" s="1"/>
  <c r="P13" i="1" s="1" a="1"/>
  <c r="P13" i="1" s="1"/>
  <c r="Q13" i="1" s="1" a="1"/>
  <c r="Q13" i="1" s="1"/>
  <c r="R13" i="1" s="1" a="1"/>
  <c r="R13" i="1" s="1"/>
  <c r="N3" i="1" a="1"/>
  <c r="N3" i="1" s="1"/>
  <c r="O3" i="1" s="1" a="1"/>
  <c r="O3" i="1" s="1"/>
  <c r="M4" i="1"/>
  <c r="N4" i="1" s="1" a="1"/>
  <c r="N4" i="1" s="1"/>
  <c r="M12" i="1"/>
  <c r="N12" i="1" s="1" a="1"/>
  <c r="M9" i="1" a="1"/>
  <c r="M10" i="1" a="1"/>
  <c r="M8" i="1" a="1"/>
  <c r="M5" i="1" a="1"/>
  <c r="N6" i="1" a="1"/>
  <c r="M11" i="1" a="1"/>
  <c r="M7" i="1" a="1"/>
  <c r="M14" i="1" a="1"/>
  <c r="N6" i="1" l="1"/>
  <c r="O6" i="1" s="1" a="1"/>
  <c r="O6" i="1" s="1"/>
  <c r="P6" i="1" s="1" a="1"/>
  <c r="P6" i="1" s="1"/>
  <c r="Q6" i="1" s="1" a="1"/>
  <c r="Q6" i="1" s="1"/>
  <c r="M11" i="1"/>
  <c r="N11" i="1" s="1" a="1"/>
  <c r="N11" i="1" s="1"/>
  <c r="M5" i="1"/>
  <c r="N5" i="1" s="1" a="1"/>
  <c r="N5" i="1" s="1"/>
  <c r="O5" i="1" s="1" a="1"/>
  <c r="O5" i="1" s="1"/>
  <c r="M14" i="1"/>
  <c r="M8" i="1"/>
  <c r="N8" i="1" s="1" a="1"/>
  <c r="N8" i="1" s="1"/>
  <c r="M7" i="1"/>
  <c r="M9" i="1"/>
  <c r="N9" i="1" s="1" a="1"/>
  <c r="P3" i="1" a="1"/>
  <c r="P3" i="1" s="1"/>
  <c r="Q3" i="1" s="1" a="1"/>
  <c r="Q3" i="1" s="1"/>
  <c r="M10" i="1"/>
  <c r="N10" i="1" s="1" a="1"/>
  <c r="N12" i="1"/>
  <c r="O4" i="1" a="1"/>
  <c r="O4" i="1" s="1"/>
  <c r="P4" i="1" s="1" a="1"/>
  <c r="P4" i="1" s="1"/>
  <c r="Q4" i="1" s="1" a="1"/>
  <c r="Q4" i="1" s="1"/>
  <c r="R4" i="1" s="1" a="1"/>
  <c r="R4" i="1" s="1"/>
  <c r="O12" i="1" a="1"/>
  <c r="N7" i="1" a="1"/>
  <c r="N14" i="1" a="1"/>
  <c r="R6" i="1" l="1" a="1"/>
  <c r="R6" i="1" s="1"/>
  <c r="N7" i="1"/>
  <c r="O11" i="1" a="1"/>
  <c r="O11" i="1" s="1"/>
  <c r="P11" i="1" s="1" a="1"/>
  <c r="P11" i="1" s="1"/>
  <c r="Q11" i="1" s="1" a="1"/>
  <c r="Q11" i="1" s="1"/>
  <c r="R11" i="1" s="1" a="1"/>
  <c r="R11" i="1" s="1"/>
  <c r="N14" i="1"/>
  <c r="O8" i="1" a="1"/>
  <c r="O8" i="1" s="1"/>
  <c r="P8" i="1" s="1" a="1"/>
  <c r="P8" i="1" s="1"/>
  <c r="Q8" i="1" s="1" a="1"/>
  <c r="Q8" i="1" s="1"/>
  <c r="R8" i="1" s="1" a="1"/>
  <c r="R8" i="1" s="1"/>
  <c r="P5" i="1" a="1"/>
  <c r="P5" i="1" s="1"/>
  <c r="Q5" i="1" s="1" a="1"/>
  <c r="Q5" i="1" s="1"/>
  <c r="R5" i="1" s="1" a="1"/>
  <c r="R5" i="1" s="1"/>
  <c r="N9" i="1"/>
  <c r="O9" i="1" s="1" a="1"/>
  <c r="O9" i="1" s="1"/>
  <c r="R3" i="1" a="1"/>
  <c r="R3" i="1" s="1"/>
  <c r="N10" i="1"/>
  <c r="O10" i="1" s="1" a="1"/>
  <c r="O12" i="1"/>
  <c r="O14" i="1" a="1"/>
  <c r="O7" i="1" a="1"/>
  <c r="O7" i="1" l="1"/>
  <c r="P7" i="1" s="1" a="1"/>
  <c r="P7" i="1" s="1"/>
  <c r="Q7" i="1" s="1" a="1"/>
  <c r="Q7" i="1" s="1"/>
  <c r="R7" i="1" s="1" a="1"/>
  <c r="R7" i="1" s="1"/>
  <c r="O14" i="1"/>
  <c r="P14" i="1" s="1" a="1"/>
  <c r="O10" i="1"/>
  <c r="P10" i="1" s="1" a="1"/>
  <c r="P9" i="1" a="1"/>
  <c r="P9" i="1" s="1"/>
  <c r="Q9" i="1" s="1" a="1"/>
  <c r="Q9" i="1" s="1"/>
  <c r="P12" i="1" a="1"/>
  <c r="P14" i="1" l="1"/>
  <c r="R9" i="1" a="1"/>
  <c r="R9" i="1" s="1"/>
  <c r="P12" i="1"/>
  <c r="Q12" i="1" s="1" a="1"/>
  <c r="P10" i="1"/>
  <c r="Q10" i="1" s="1" a="1"/>
  <c r="Q10" i="1" s="1"/>
  <c r="R10" i="1" s="1" a="1"/>
  <c r="R10" i="1" s="1"/>
  <c r="Q12" i="1" l="1"/>
  <c r="R12" i="1" s="1" a="1"/>
  <c r="R12" i="1" s="1"/>
  <c r="Q14" i="1" a="1"/>
  <c r="Q14" i="1" l="1"/>
  <c r="R14" i="1" s="1" a="1"/>
  <c r="R1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tc={955201D2-6EC8-40FB-9851-EDD654E69B88}</author>
  </authors>
  <commentList>
    <comment ref="I1" authorId="0" shapeId="0" xr:uid="{955201D2-6EC8-40FB-9851-EDD654E69B8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Find a way to import this?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<sst xmlns="http://schemas.openxmlformats.org/spreadsheetml/2006/main" count="476" uniqueCount="187">
  <si>
    <t>Crossings Ref</t>
  </si>
  <si>
    <t>Length</t>
  </si>
  <si>
    <t>N</t>
  </si>
  <si>
    <t>Inlet Elevation</t>
  </si>
  <si>
    <t xml:space="preserve">Outlet Elevation </t>
  </si>
  <si>
    <t>Tailwater</t>
  </si>
  <si>
    <t>Metric</t>
  </si>
  <si>
    <t>Slope</t>
  </si>
  <si>
    <t>-</t>
  </si>
  <si>
    <t>5% AEP</t>
  </si>
  <si>
    <t>RCP</t>
  </si>
  <si>
    <t>BC</t>
  </si>
  <si>
    <t>CSP</t>
  </si>
  <si>
    <t>HDPE</t>
  </si>
  <si>
    <t>12d</t>
  </si>
  <si>
    <t>pit</t>
  </si>
  <si>
    <t xml:space="preserve"> pit</t>
  </si>
  <si>
    <t>pipe</t>
  </si>
  <si>
    <t>*string id</t>
  </si>
  <si>
    <t>*pit id</t>
  </si>
  <si>
    <t>string name</t>
  </si>
  <si>
    <t>pit name</t>
  </si>
  <si>
    <t>pit type</t>
  </si>
  <si>
    <t>pit diameter</t>
  </si>
  <si>
    <t>pit centre x</t>
  </si>
  <si>
    <t>pit centre y</t>
  </si>
  <si>
    <t>cover elev</t>
  </si>
  <si>
    <t>fs tin</t>
  </si>
  <si>
    <t>ns tin</t>
  </si>
  <si>
    <t>pipe type</t>
  </si>
  <si>
    <t>invert us</t>
  </si>
  <si>
    <t>invert ds</t>
  </si>
  <si>
    <t>diameter</t>
  </si>
  <si>
    <t>width</t>
  </si>
  <si>
    <t>number of pipes</t>
  </si>
  <si>
    <t>separation</t>
  </si>
  <si>
    <t>calculated pipe length</t>
  </si>
  <si>
    <t>calculated pipe grade</t>
  </si>
  <si>
    <t>pipe size</t>
  </si>
  <si>
    <t>nominal diameter</t>
  </si>
  <si>
    <t>nominal pipe size</t>
  </si>
  <si>
    <t>box or pipe size</t>
  </si>
  <si>
    <t>*direction</t>
  </si>
  <si>
    <t>remarks</t>
  </si>
  <si>
    <t>grate level</t>
  </si>
  <si>
    <t>cover rl</t>
  </si>
  <si>
    <t>setout z</t>
  </si>
  <si>
    <t>top rl</t>
  </si>
  <si>
    <t>cover rl mode</t>
  </si>
  <si>
    <t>grate rl mode</t>
  </si>
  <si>
    <t>pit road chainage</t>
  </si>
  <si>
    <t>pit road name</t>
  </si>
  <si>
    <t>conduit shape</t>
  </si>
  <si>
    <t>pipe colour</t>
  </si>
  <si>
    <t>pipe type description</t>
  </si>
  <si>
    <t>pipe type remarks</t>
  </si>
  <si>
    <t>custom label name</t>
  </si>
  <si>
    <t>uid</t>
  </si>
  <si>
    <t>integer</t>
  </si>
  <si>
    <t>text</t>
  </si>
  <si>
    <t>real</t>
  </si>
  <si>
    <t>n/a</t>
  </si>
  <si>
    <t>Circular</t>
  </si>
  <si>
    <t>CULVERT INLET</t>
  </si>
  <si>
    <t>CULVERT OUTLET</t>
  </si>
  <si>
    <t>CHANGE CULVERT NAMES HERE (IF DESIRED)</t>
  </si>
  <si>
    <t>raw name</t>
  </si>
  <si>
    <t>adj name</t>
  </si>
  <si>
    <t>GroupID</t>
  </si>
  <si>
    <t>ID</t>
  </si>
  <si>
    <t>ends</t>
  </si>
  <si>
    <t>vertex_ind</t>
  </si>
  <si>
    <t>US_Invert</t>
  </si>
  <si>
    <t>DS_invert</t>
  </si>
  <si>
    <t>Number_of</t>
  </si>
  <si>
    <t>raw_diam</t>
  </si>
  <si>
    <t>raw_width</t>
  </si>
  <si>
    <t>Height_or_</t>
  </si>
  <si>
    <t>Type</t>
  </si>
  <si>
    <t>Mannings</t>
  </si>
  <si>
    <t>NewName</t>
  </si>
  <si>
    <t>Ctype</t>
  </si>
  <si>
    <t>Expected bottom excel row number</t>
  </si>
  <si>
    <t>These are #N/A error if not found on the import sheet</t>
  </si>
  <si>
    <t>The sheet expects 3 rows of titles, then the data</t>
  </si>
  <si>
    <t>the titles in row T need to be on row 2 of the import</t>
  </si>
  <si>
    <t>mannings</t>
  </si>
  <si>
    <t>pipet</t>
  </si>
  <si>
    <t>C</t>
  </si>
  <si>
    <t>R</t>
  </si>
  <si>
    <t>unique</t>
  </si>
  <si>
    <t>expected</t>
  </si>
  <si>
    <t>BGER-12D-Culverts.rpt</t>
  </si>
  <si>
    <t>Comment</t>
  </si>
  <si>
    <t>Culvert Type</t>
  </si>
  <si>
    <t>Number</t>
  </si>
  <si>
    <t>Adopted</t>
  </si>
  <si>
    <t>12D</t>
  </si>
  <si>
    <t>Diameter (m)</t>
  </si>
  <si>
    <t>Culverts Flow m3/s</t>
  </si>
  <si>
    <t>HW/D</t>
  </si>
  <si>
    <t>Headwater</t>
  </si>
  <si>
    <t>Conceptual Numbers for Culvert Diameters</t>
  </si>
  <si>
    <t>Road Level</t>
  </si>
  <si>
    <t>Freeboard</t>
  </si>
  <si>
    <t>ESL STRIPPED 200mm</t>
  </si>
  <si>
    <t>(2x)900</t>
  </si>
  <si>
    <t>Survey Number</t>
  </si>
  <si>
    <t>12D list</t>
  </si>
  <si>
    <t>match in the Culvert Calcs</t>
  </si>
  <si>
    <t>Flows list</t>
  </si>
  <si>
    <t>Culvert Calcs list</t>
  </si>
  <si>
    <t>match in the flows list</t>
  </si>
  <si>
    <t>matches in 12D list</t>
  </si>
  <si>
    <t>matches in culvert calcs list</t>
  </si>
  <si>
    <t>(3x)900</t>
  </si>
  <si>
    <t>Source</t>
  </si>
  <si>
    <t>Flavell</t>
  </si>
  <si>
    <t>Headwater/Diameter</t>
  </si>
  <si>
    <t>(check 1.5)</t>
  </si>
  <si>
    <t>Adopted Culvert Velocity</t>
  </si>
  <si>
    <t>EXG TUFLOW Model</t>
  </si>
  <si>
    <t>Column1</t>
  </si>
  <si>
    <t>(6x)900</t>
  </si>
  <si>
    <t>C-S-001</t>
  </si>
  <si>
    <t xml:space="preserve"> C-S-001-1</t>
  </si>
  <si>
    <t>SUPER FMG FSL</t>
  </si>
  <si>
    <t xml:space="preserve"> C-S-001-2</t>
  </si>
  <si>
    <t>C-S-002</t>
  </si>
  <si>
    <t xml:space="preserve"> C-S-002-1</t>
  </si>
  <si>
    <t xml:space="preserve"> C-S-002-2</t>
  </si>
  <si>
    <t>C-S-003</t>
  </si>
  <si>
    <t xml:space="preserve"> C-S-003-1</t>
  </si>
  <si>
    <t xml:space="preserve"> C-S-003-2</t>
  </si>
  <si>
    <t>C-S-006</t>
  </si>
  <si>
    <t xml:space="preserve"> C-S-006-1</t>
  </si>
  <si>
    <t xml:space="preserve"> C-S-006-2</t>
  </si>
  <si>
    <t>C-S-007</t>
  </si>
  <si>
    <t xml:space="preserve"> C-S-007-1</t>
  </si>
  <si>
    <t xml:space="preserve"> C-S-007-2</t>
  </si>
  <si>
    <t>C-S-008</t>
  </si>
  <si>
    <t xml:space="preserve"> C-S-008-1</t>
  </si>
  <si>
    <t xml:space="preserve"> C-S-008-2</t>
  </si>
  <si>
    <t>C-S-009</t>
  </si>
  <si>
    <t xml:space="preserve"> C-S-009-1</t>
  </si>
  <si>
    <t xml:space="preserve"> C-S-009-2</t>
  </si>
  <si>
    <t>C-S-010</t>
  </si>
  <si>
    <t xml:space="preserve"> C-S-010-1</t>
  </si>
  <si>
    <t xml:space="preserve"> C-S-010-2</t>
  </si>
  <si>
    <t>C-S-011</t>
  </si>
  <si>
    <t xml:space="preserve"> C-S-011-1</t>
  </si>
  <si>
    <t xml:space="preserve"> C-S-011-2</t>
  </si>
  <si>
    <t>C-S-012</t>
  </si>
  <si>
    <t xml:space="preserve"> C-S-012-1</t>
  </si>
  <si>
    <t xml:space="preserve"> C-S-012-2</t>
  </si>
  <si>
    <t>C-S-013</t>
  </si>
  <si>
    <t xml:space="preserve"> C-S-013-1</t>
  </si>
  <si>
    <t xml:space="preserve"> C-S-013-2</t>
  </si>
  <si>
    <t>C-S-014</t>
  </si>
  <si>
    <t xml:space="preserve"> C-S-014-1</t>
  </si>
  <si>
    <t xml:space="preserve"> C-S-014-2</t>
  </si>
  <si>
    <t>(4x)900</t>
  </si>
  <si>
    <t>Culvert ID</t>
  </si>
  <si>
    <t>Chainage</t>
  </si>
  <si>
    <t>Number of Barrels</t>
  </si>
  <si>
    <t>Diameter (mm)</t>
  </si>
  <si>
    <t>Upstream Invert (mAHD)</t>
  </si>
  <si>
    <t>Downstream Invert (mAHD)</t>
  </si>
  <si>
    <t>Slope (%)</t>
  </si>
  <si>
    <t>Adopted
Peak Discharge (m3/s)</t>
  </si>
  <si>
    <t>Max Outlet Velocity (m/s)</t>
  </si>
  <si>
    <t>Max Headwater (m)</t>
  </si>
  <si>
    <t>HW/D ratio</t>
  </si>
  <si>
    <t>Rock Protection</t>
  </si>
  <si>
    <t>Facing</t>
  </si>
  <si>
    <t>Flavell peak flow was adopted because TUFLOW returned zero flow, likely due to the small catchment and grid rainfall limitations.</t>
  </si>
  <si>
    <r>
      <t>TUFLOW Developed Scenario
Peak Discharge (m</t>
    </r>
    <r>
      <rPr>
        <b/>
        <vertAlign val="superscript"/>
        <sz val="11"/>
        <color theme="0"/>
        <rFont val="Aptos Narrow"/>
        <family val="2"/>
        <scheme val="minor"/>
      </rPr>
      <t>3</t>
    </r>
    <r>
      <rPr>
        <b/>
        <sz val="11"/>
        <color theme="0"/>
        <rFont val="Aptos Narrow"/>
        <family val="2"/>
        <scheme val="minor"/>
      </rPr>
      <t>/s)</t>
    </r>
  </si>
  <si>
    <t>Side Road</t>
  </si>
  <si>
    <t>LV03</t>
  </si>
  <si>
    <t>LV01</t>
  </si>
  <si>
    <t>mAHD</t>
  </si>
  <si>
    <t>Road level</t>
  </si>
  <si>
    <t>Flood level</t>
  </si>
  <si>
    <t>Flood depth</t>
  </si>
  <si>
    <t>m</t>
  </si>
  <si>
    <t>Proposed road level</t>
  </si>
  <si>
    <t>LV01 Sag CH 21030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</si>
</sst>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0.0"/>
    <numFmt numFmtId="166" formatCode="_(* #,##0.0_);_(* \(#,##0.0\);_(* &quot;-&quot;??_);_(@_)"/>
    <numFmt numFmtId="167" formatCode="_-* #,##0.0_-;\-* #,##0.0_-;_-* &quot;-&quot;??_-;_-@_-"/>
    <numFmt numFmtId="168" formatCode="_(* #,##0.000_);_(* \(#,##0.000\);_(* &quot;-&quot;??_);_(@_)"/>
    <numFmt numFmtId="169" formatCode="0.000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C00000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vertAlign val="superscript"/>
      <sz val="11"/>
      <color theme="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/>
      <right/>
      <top style="thin">
        <color theme="4"/>
      </top>
      <bottom style="thin">
        <color indexed="64"/>
      </bottom>
      <diagonal/>
    </border>
    <border>
      <left/>
      <right style="thin">
        <color theme="4"/>
      </right>
      <top style="thin">
        <color theme="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165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0" fillId="0" borderId="0" xfId="0" applyNumberFormat="1"/>
    <xf numFmtId="166" fontId="0" fillId="0" borderId="0" xfId="1" applyNumberFormat="1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2" borderId="0" xfId="0" applyFill="1"/>
    <xf numFmtId="167" fontId="0" fillId="0" borderId="0" xfId="2" applyNumberFormat="1" applyFont="1"/>
    <xf numFmtId="166" fontId="0" fillId="0" borderId="0" xfId="2" applyNumberFormat="1" applyFont="1"/>
    <xf numFmtId="168" fontId="0" fillId="0" borderId="0" xfId="2" applyNumberFormat="1" applyFont="1"/>
    <xf numFmtId="165" fontId="5" fillId="0" borderId="0" xfId="0" applyNumberFormat="1" applyFont="1"/>
    <xf numFmtId="0" fontId="6" fillId="0" borderId="0" xfId="0" applyFont="1"/>
    <xf numFmtId="165" fontId="6" fillId="0" borderId="0" xfId="0" applyNumberFormat="1" applyFont="1"/>
    <xf numFmtId="10" fontId="2" fillId="0" borderId="0" xfId="3" applyNumberFormat="1" applyFont="1" applyAlignment="1">
      <alignment horizontal="center"/>
    </xf>
    <xf numFmtId="10" fontId="0" fillId="0" borderId="0" xfId="3" applyNumberFormat="1" applyFont="1"/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169" fontId="0" fillId="0" borderId="0" xfId="0" applyNumberFormat="1"/>
    <xf numFmtId="0" fontId="2" fillId="0" borderId="0" xfId="0" applyFont="1"/>
    <xf numFmtId="0" fontId="2" fillId="0" borderId="0" xfId="0" applyFont="1" applyAlignment="1">
      <alignment wrapText="1"/>
    </xf>
    <xf numFmtId="0" fontId="7" fillId="0" borderId="0" xfId="0" applyFont="1"/>
    <xf numFmtId="169" fontId="7" fillId="0" borderId="0" xfId="0" applyNumberFormat="1" applyFont="1"/>
    <xf numFmtId="2" fontId="7" fillId="0" borderId="0" xfId="0" applyNumberFormat="1" applyFont="1"/>
    <xf numFmtId="169" fontId="6" fillId="0" borderId="0" xfId="0" applyNumberFormat="1" applyFont="1"/>
    <xf numFmtId="2" fontId="6" fillId="0" borderId="0" xfId="0" applyNumberFormat="1" applyFont="1"/>
    <xf numFmtId="165" fontId="6" fillId="3" borderId="0" xfId="0" applyNumberFormat="1" applyFont="1" applyFill="1"/>
    <xf numFmtId="165" fontId="6" fillId="4" borderId="0" xfId="0" applyNumberFormat="1" applyFont="1" applyFill="1"/>
    <xf numFmtId="0" fontId="8" fillId="5" borderId="1" xfId="0" applyFont="1" applyFill="1" applyBorder="1" applyAlignment="1">
      <alignment wrapText="1"/>
    </xf>
    <xf numFmtId="0" fontId="8" fillId="5" borderId="2" xfId="0" applyFont="1" applyFill="1" applyBorder="1" applyAlignment="1">
      <alignment wrapText="1"/>
    </xf>
    <xf numFmtId="2" fontId="8" fillId="5" borderId="2" xfId="0" applyNumberFormat="1" applyFont="1" applyFill="1" applyBorder="1" applyAlignment="1">
      <alignment wrapText="1"/>
    </xf>
    <xf numFmtId="0" fontId="8" fillId="5" borderId="3" xfId="0" applyFont="1" applyFill="1" applyBorder="1" applyAlignment="1">
      <alignment wrapText="1"/>
    </xf>
    <xf numFmtId="0" fontId="0" fillId="0" borderId="1" xfId="0" applyBorder="1"/>
    <xf numFmtId="0" fontId="0" fillId="0" borderId="2" xfId="0" applyBorder="1"/>
    <xf numFmtId="2" fontId="0" fillId="0" borderId="2" xfId="0" applyNumberFormat="1" applyBorder="1"/>
    <xf numFmtId="0" fontId="0" fillId="0" borderId="3" xfId="0" applyBorder="1" applyAlignment="1">
      <alignment wrapText="1"/>
    </xf>
    <xf numFmtId="0" fontId="0" fillId="6" borderId="1" xfId="0" applyFill="1" applyBorder="1"/>
    <xf numFmtId="0" fontId="0" fillId="6" borderId="2" xfId="0" applyFill="1" applyBorder="1"/>
    <xf numFmtId="2" fontId="0" fillId="6" borderId="2" xfId="0" applyNumberFormat="1" applyFill="1" applyBorder="1"/>
    <xf numFmtId="0" fontId="0" fillId="6" borderId="3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4" xfId="0" applyBorder="1"/>
    <xf numFmtId="0" fontId="0" fillId="0" borderId="5" xfId="0" applyBorder="1"/>
    <xf numFmtId="2" fontId="0" fillId="0" borderId="5" xfId="0" applyNumberFormat="1" applyBorder="1"/>
    <xf numFmtId="0" fontId="0" fillId="0" borderId="6" xfId="0" applyBorder="1" applyAlignment="1">
      <alignment wrapText="1"/>
    </xf>
    <xf numFmtId="0" fontId="10" fillId="7" borderId="0" xfId="0" applyFont="1" applyFill="1"/>
    <xf numFmtId="0" fontId="2" fillId="7" borderId="0" xfId="0" applyFont="1" applyFill="1"/>
    <xf numFmtId="0" fontId="0" fillId="7" borderId="0" xfId="0" applyFill="1"/>
    <xf numFmtId="165" fontId="2" fillId="0" borderId="0" xfId="0" applyNumberFormat="1" applyFont="1" applyAlignment="1">
      <alignment horizontal="center"/>
    </xf>
  </cellXfs>
  <cellStyles count="4">
    <cellStyle name="Comma" xfId="1" builtinId="3"/>
    <cellStyle name="Comma 2" xfId="2" xr:uid="{4D8E5DC5-DB36-4886-9EF5-F2FC74493B42}"/>
    <cellStyle name="Normal" xfId="0" builtinId="0"/>
    <cellStyle name="Percent" xfId="3" builtinId="5"/>
  </cellStyles>
  <dxfs count="12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numFmt numFmtId="169" formatCode="0.00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'PointsTidy - 12D'!#REF!</c:f>
            </c:numRef>
          </c:xVal>
          <c:yVal>
            <c:numRef>
              <c:f>'PointsTidy - 12D'!#REF!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9-4852-9B06-68A6DFD22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578280"/>
        <c:axId val="571579920"/>
      </c:scatterChart>
      <c:valAx>
        <c:axId val="57157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79920"/>
        <c:crosses val="autoZero"/>
        <c:crossBetween val="midCat"/>
      </c:valAx>
      <c:valAx>
        <c:axId val="57157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78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89649</xdr:colOff>
      <xdr:row>41</xdr:row>
      <xdr:rowOff>172008</xdr:rowOff>
    </xdr:from>
    <xdr:to>
      <xdr:col>13</xdr:col>
      <xdr:colOff>120465</xdr:colOff>
      <xdr:row>69</xdr:row>
      <xdr:rowOff>123262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D781D-E9F4-4C90-A7E8-FBE7EB68B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85725</xdr:rowOff>
    </xdr:from>
    <xdr:to>
      <xdr:col>14</xdr:col>
      <xdr:colOff>429790</xdr:colOff>
      <xdr:row>30</xdr:row>
      <xdr:rowOff>153154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DE9EBB-FE84-7DD0-6EC5-24362466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85725"/>
          <a:ext cx="8345065" cy="540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2</xdr:row>
      <xdr:rowOff>94651</xdr:rowOff>
    </xdr:from>
    <xdr:to>
      <xdr:col>27</xdr:col>
      <xdr:colOff>40200</xdr:colOff>
      <xdr:row>34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47F274-36DC-4835-D232-43B911D67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4950" y="94651"/>
          <a:ext cx="7374450" cy="61442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14</xdr:col>
      <xdr:colOff>209550</xdr:colOff>
      <xdr:row>36</xdr:row>
      <xdr:rowOff>147561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754219-2870-40D0-9DAC-422554045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8134349" cy="68150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38</xdr:row>
      <xdr:rowOff>66675</xdr:rowOff>
    </xdr:from>
    <xdr:to>
      <xdr:col>14</xdr:col>
      <xdr:colOff>249076</xdr:colOff>
      <xdr:row>74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88BA26-03B5-B530-BFFB-9EDA20D7F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6" y="7305675"/>
          <a:ext cx="8145300" cy="69056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worfil1\fmg\300-11098-EPCM\4.0%2006000-Rail\2.0%20Engineering%20Working%20Files\24.0%20Hydrology\Sample%20Calcs%20MAC\4120_Railroad%20Drainage\4121_Northern%20Drainage\Copy%20of%204121_C_005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Q:\BGER\PER\RP21304.009%20PIN%20FILTRATION%20FEL3%20and%20DD%20-%20ALCOA\TUFLOW_ALCOA\model\gis\Culverts\working\TUFLOW%20culverts%20ALCOA.xlsx" TargetMode="External"/><Relationship Id="rId1" Type="http://schemas.openxmlformats.org/officeDocument/2006/relationships/externalLinkPath" Target="file:///Q:\BGER\PER\RP21304.009%20PIN%20FILTRATION%20FEL3%20and%20DD%20-%20ALCOA\TUFLOW_ALCOA\model\gis\Culverts\working\TUFLOW%20culverts%20ALCOA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\Microsoft%20Office\Root\Office16\LIBRARY\WaterTools_01.xla" TargetMode="External"/><Relationship Id="rId1" Type="http://schemas.microsoft.com/office/2006/relationships/xlExternalLinkPath/xlLibrary" Target="WaterTools_01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ood Design_4121-C-005"/>
      <sheetName val="Flavell Formulae"/>
      <sheetName val="Design Flood&amp;Culverts"/>
      <sheetName val="Formulaes10RFFP"/>
      <sheetName val="Culvert Schedule"/>
      <sheetName val="Formulae Protection"/>
      <sheetName val="revet_cut"/>
      <sheetName val="Formulaes revet"/>
      <sheetName val="coords"/>
      <sheetName val="Formulae Coords"/>
      <sheetName val="Instructions"/>
      <sheetName val="Calc_Sheet"/>
      <sheetName val="Rev_Pilbara IFM"/>
      <sheetName val="Culvert Data "/>
      <sheetName val="Inlet Prot"/>
      <sheetName val="Culvert Supply"/>
      <sheetName val="Exc_StabFill"/>
      <sheetName val="Ex_SF_Table"/>
      <sheetName val="Protection"/>
      <sheetName val="Costs"/>
      <sheetName val="CR_area"/>
      <sheetName val="Slope"/>
      <sheetName val="Ingal Summ"/>
      <sheetName val="levee"/>
      <sheetName val="e TYPE DRAIN"/>
      <sheetName val="Notes"/>
    </sheetNames>
    <sheetDataSet>
      <sheetData sheetId="0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/>
      <sheetData sheetId="10" refreshError="1"/>
      <sheetData sheetId="1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Mining Area C to Yandi Railroad</v>
          </cell>
        </row>
        <row r="10">
          <cell r="A10" t="str">
            <v>32-39</v>
          </cell>
          <cell r="B10">
            <v>0</v>
          </cell>
          <cell r="C10">
            <v>548.57500000000005</v>
          </cell>
          <cell r="F10">
            <v>548.57500000000005</v>
          </cell>
        </row>
        <row r="11">
          <cell r="A11" t="str">
            <v>32-39</v>
          </cell>
          <cell r="B11">
            <v>10</v>
          </cell>
          <cell r="C11">
            <v>548.84900000000005</v>
          </cell>
          <cell r="F11">
            <v>548.76420746847486</v>
          </cell>
        </row>
        <row r="12">
          <cell r="A12" t="str">
            <v>32-39</v>
          </cell>
          <cell r="B12">
            <v>20</v>
          </cell>
          <cell r="C12">
            <v>548.72400000000005</v>
          </cell>
          <cell r="F12">
            <v>548.95341493694968</v>
          </cell>
        </row>
        <row r="13">
          <cell r="A13" t="str">
            <v>32-39</v>
          </cell>
          <cell r="B13">
            <v>30</v>
          </cell>
          <cell r="C13">
            <v>548.70799999999997</v>
          </cell>
          <cell r="F13">
            <v>549.1426224054245</v>
          </cell>
        </row>
        <row r="14">
          <cell r="A14" t="str">
            <v>32-39</v>
          </cell>
          <cell r="B14">
            <v>40</v>
          </cell>
          <cell r="C14">
            <v>548.99300000000005</v>
          </cell>
          <cell r="F14">
            <v>549.33182987389932</v>
          </cell>
        </row>
        <row r="15">
          <cell r="A15" t="str">
            <v>32-39</v>
          </cell>
          <cell r="B15">
            <v>40.707999999999998</v>
          </cell>
          <cell r="C15">
            <v>549.05999999999995</v>
          </cell>
          <cell r="F15">
            <v>549.34522576266738</v>
          </cell>
        </row>
        <row r="16">
          <cell r="A16" t="str">
            <v>32-39</v>
          </cell>
          <cell r="B16">
            <v>50</v>
          </cell>
          <cell r="C16">
            <v>549.05200000000002</v>
          </cell>
          <cell r="F16">
            <v>549.52103734237414</v>
          </cell>
        </row>
        <row r="17">
          <cell r="A17" t="str">
            <v>32-39</v>
          </cell>
          <cell r="B17">
            <v>60</v>
          </cell>
          <cell r="C17">
            <v>549.24300000000005</v>
          </cell>
          <cell r="F17">
            <v>549.71024481084896</v>
          </cell>
        </row>
        <row r="18">
          <cell r="B18">
            <v>70</v>
          </cell>
          <cell r="C18">
            <v>549.43899999999996</v>
          </cell>
          <cell r="F18">
            <v>549.89945227932378</v>
          </cell>
        </row>
        <row r="19">
          <cell r="B19">
            <v>78.963999999999999</v>
          </cell>
          <cell r="C19">
            <v>549.48099999999999</v>
          </cell>
          <cell r="F19">
            <v>550.06905785406457</v>
          </cell>
        </row>
        <row r="20">
          <cell r="B20">
            <v>80</v>
          </cell>
          <cell r="C20">
            <v>549.55399999999997</v>
          </cell>
          <cell r="F20">
            <v>550.0886597477986</v>
          </cell>
        </row>
        <row r="21">
          <cell r="B21">
            <v>90</v>
          </cell>
          <cell r="C21">
            <v>550.01700000000005</v>
          </cell>
          <cell r="F21">
            <v>550.27786721627342</v>
          </cell>
        </row>
        <row r="22">
          <cell r="B22">
            <v>100</v>
          </cell>
          <cell r="C22">
            <v>550.17700000000002</v>
          </cell>
          <cell r="F22">
            <v>550.46707468474824</v>
          </cell>
        </row>
        <row r="23">
          <cell r="B23">
            <v>110</v>
          </cell>
          <cell r="C23">
            <v>550.36099999999999</v>
          </cell>
          <cell r="F23">
            <v>550.65628215322306</v>
          </cell>
        </row>
        <row r="24">
          <cell r="B24">
            <v>120</v>
          </cell>
          <cell r="C24">
            <v>550.52300000000002</v>
          </cell>
          <cell r="F24">
            <v>550.84548962169788</v>
          </cell>
        </row>
        <row r="25">
          <cell r="B25">
            <v>129.06399999999999</v>
          </cell>
          <cell r="C25">
            <v>550.04</v>
          </cell>
          <cell r="F25">
            <v>551.01698727112341</v>
          </cell>
        </row>
        <row r="26">
          <cell r="B26">
            <v>130</v>
          </cell>
          <cell r="C26">
            <v>549.92600000000004</v>
          </cell>
          <cell r="F26">
            <v>551.0346970901727</v>
          </cell>
        </row>
        <row r="27">
          <cell r="B27">
            <v>140</v>
          </cell>
          <cell r="C27">
            <v>550.07899999999995</v>
          </cell>
          <cell r="F27">
            <v>551.22390455864752</v>
          </cell>
        </row>
        <row r="28">
          <cell r="B28">
            <v>150</v>
          </cell>
          <cell r="C28">
            <v>550.24900000000002</v>
          </cell>
          <cell r="F28">
            <v>551.41311202712234</v>
          </cell>
        </row>
        <row r="29">
          <cell r="B29">
            <v>160</v>
          </cell>
          <cell r="C29">
            <v>550.09400000000005</v>
          </cell>
          <cell r="F29">
            <v>551.60231949559716</v>
          </cell>
        </row>
        <row r="30">
          <cell r="B30">
            <v>165.69499999999999</v>
          </cell>
          <cell r="C30">
            <v>549.90800000000002</v>
          </cell>
          <cell r="F30">
            <v>551.71007314889357</v>
          </cell>
        </row>
        <row r="31">
          <cell r="B31">
            <v>170</v>
          </cell>
          <cell r="C31">
            <v>549.99400000000003</v>
          </cell>
          <cell r="F31">
            <v>551.79152696407198</v>
          </cell>
        </row>
        <row r="32">
          <cell r="B32">
            <v>180</v>
          </cell>
          <cell r="C32">
            <v>550.16300000000001</v>
          </cell>
          <cell r="F32">
            <v>551.9807344325468</v>
          </cell>
        </row>
        <row r="33">
          <cell r="B33">
            <v>183.67400000000001</v>
          </cell>
          <cell r="C33">
            <v>550.24900000000002</v>
          </cell>
          <cell r="F33">
            <v>552.05024925646444</v>
          </cell>
        </row>
        <row r="34">
          <cell r="B34">
            <v>190</v>
          </cell>
          <cell r="C34">
            <v>550.65599999999995</v>
          </cell>
          <cell r="F34">
            <v>552.16994190102162</v>
          </cell>
        </row>
        <row r="35">
          <cell r="B35">
            <v>195.13300000000001</v>
          </cell>
          <cell r="C35">
            <v>550.77099999999996</v>
          </cell>
          <cell r="F35">
            <v>552.26706209458973</v>
          </cell>
        </row>
        <row r="36">
          <cell r="B36">
            <v>200</v>
          </cell>
          <cell r="C36">
            <v>550.899</v>
          </cell>
          <cell r="F36">
            <v>552.35914936949644</v>
          </cell>
        </row>
        <row r="37">
          <cell r="B37">
            <v>210</v>
          </cell>
          <cell r="C37">
            <v>551.03099999999995</v>
          </cell>
          <cell r="F37">
            <v>552.54835683797126</v>
          </cell>
        </row>
        <row r="38">
          <cell r="B38">
            <v>220</v>
          </cell>
          <cell r="C38">
            <v>551.18799999999999</v>
          </cell>
          <cell r="F38">
            <v>552.73756430644607</v>
          </cell>
        </row>
        <row r="39">
          <cell r="B39">
            <v>221.15199999999999</v>
          </cell>
          <cell r="C39">
            <v>551.18499999999995</v>
          </cell>
          <cell r="F39">
            <v>552.7593610068144</v>
          </cell>
        </row>
        <row r="40">
          <cell r="B40">
            <v>230</v>
          </cell>
          <cell r="C40">
            <v>551.26199999999994</v>
          </cell>
          <cell r="F40">
            <v>552.92677177492089</v>
          </cell>
        </row>
        <row r="41">
          <cell r="B41">
            <v>240</v>
          </cell>
          <cell r="C41">
            <v>551.35299999999995</v>
          </cell>
          <cell r="F41">
            <v>553.11597924339571</v>
          </cell>
        </row>
        <row r="42">
          <cell r="B42">
            <v>250</v>
          </cell>
          <cell r="C42">
            <v>551.47699999999998</v>
          </cell>
          <cell r="F42">
            <v>553.30518671187053</v>
          </cell>
        </row>
        <row r="43">
          <cell r="B43">
            <v>260</v>
          </cell>
          <cell r="C43">
            <v>551.52200000000005</v>
          </cell>
          <cell r="F43">
            <v>553.49439418034535</v>
          </cell>
        </row>
        <row r="44">
          <cell r="B44">
            <v>268.04000000000002</v>
          </cell>
          <cell r="C44">
            <v>551.61300000000006</v>
          </cell>
          <cell r="F44">
            <v>553.64651698499904</v>
          </cell>
        </row>
        <row r="45">
          <cell r="B45">
            <v>270</v>
          </cell>
          <cell r="C45">
            <v>551.62199999999996</v>
          </cell>
          <cell r="F45">
            <v>553.68360164882006</v>
          </cell>
        </row>
        <row r="46">
          <cell r="B46">
            <v>280</v>
          </cell>
          <cell r="C46">
            <v>551.70000000000005</v>
          </cell>
          <cell r="F46">
            <v>553.87280911729488</v>
          </cell>
        </row>
        <row r="47">
          <cell r="B47">
            <v>290</v>
          </cell>
          <cell r="C47">
            <v>551.78399999999999</v>
          </cell>
          <cell r="F47">
            <v>554.0620165857697</v>
          </cell>
        </row>
        <row r="48">
          <cell r="B48">
            <v>300</v>
          </cell>
          <cell r="C48">
            <v>551.98500000000001</v>
          </cell>
          <cell r="F48">
            <v>554.25122405424452</v>
          </cell>
        </row>
        <row r="49">
          <cell r="B49">
            <v>310</v>
          </cell>
          <cell r="C49">
            <v>552.01900000000001</v>
          </cell>
          <cell r="F49">
            <v>554.44043152271934</v>
          </cell>
        </row>
        <row r="50">
          <cell r="B50">
            <v>319.00200000000001</v>
          </cell>
          <cell r="C50">
            <v>552.05600000000004</v>
          </cell>
          <cell r="F50">
            <v>554.61075608584031</v>
          </cell>
        </row>
        <row r="51">
          <cell r="B51">
            <v>320</v>
          </cell>
          <cell r="C51">
            <v>552.09</v>
          </cell>
          <cell r="F51">
            <v>554.62963899119404</v>
          </cell>
        </row>
        <row r="52">
          <cell r="B52">
            <v>330</v>
          </cell>
          <cell r="C52">
            <v>552.45600000000002</v>
          </cell>
          <cell r="F52">
            <v>554.81884645966886</v>
          </cell>
        </row>
        <row r="53">
          <cell r="B53">
            <v>340</v>
          </cell>
          <cell r="C53">
            <v>552.51700000000005</v>
          </cell>
          <cell r="F53">
            <v>555.00805392814368</v>
          </cell>
        </row>
        <row r="54">
          <cell r="B54">
            <v>350</v>
          </cell>
          <cell r="C54">
            <v>552.69000000000005</v>
          </cell>
          <cell r="F54">
            <v>555.1972613966185</v>
          </cell>
        </row>
        <row r="55">
          <cell r="B55">
            <v>352.22899999999998</v>
          </cell>
          <cell r="C55">
            <v>552.73</v>
          </cell>
          <cell r="F55">
            <v>555.23943574134148</v>
          </cell>
        </row>
        <row r="56">
          <cell r="B56">
            <v>360</v>
          </cell>
          <cell r="C56">
            <v>552.84400000000005</v>
          </cell>
          <cell r="F56">
            <v>555.38646886509321</v>
          </cell>
        </row>
        <row r="57">
          <cell r="B57">
            <v>370</v>
          </cell>
          <cell r="C57">
            <v>552.90099999999995</v>
          </cell>
          <cell r="F57">
            <v>555.57567633356803</v>
          </cell>
        </row>
        <row r="58">
          <cell r="B58">
            <v>380</v>
          </cell>
          <cell r="C58">
            <v>552.99599999999998</v>
          </cell>
          <cell r="F58">
            <v>555.76488380204285</v>
          </cell>
        </row>
        <row r="59">
          <cell r="B59">
            <v>390</v>
          </cell>
          <cell r="C59">
            <v>553.08199999999999</v>
          </cell>
          <cell r="F59">
            <v>555.95409127051767</v>
          </cell>
        </row>
        <row r="60">
          <cell r="B60">
            <v>400</v>
          </cell>
          <cell r="C60">
            <v>553.149</v>
          </cell>
          <cell r="F60">
            <v>556.14329873899248</v>
          </cell>
        </row>
        <row r="61">
          <cell r="B61">
            <v>401.238</v>
          </cell>
          <cell r="C61">
            <v>553.17499999999995</v>
          </cell>
          <cell r="F61">
            <v>556.16672262358964</v>
          </cell>
        </row>
        <row r="62">
          <cell r="B62">
            <v>410</v>
          </cell>
          <cell r="C62">
            <v>553.322</v>
          </cell>
          <cell r="F62">
            <v>556.3325062074673</v>
          </cell>
        </row>
        <row r="63">
          <cell r="B63">
            <v>420</v>
          </cell>
          <cell r="C63">
            <v>553.41600000000005</v>
          </cell>
          <cell r="F63">
            <v>556.52171367594212</v>
          </cell>
        </row>
        <row r="64">
          <cell r="B64">
            <v>430</v>
          </cell>
          <cell r="C64">
            <v>553.46100000000001</v>
          </cell>
          <cell r="F64">
            <v>556.71092114441694</v>
          </cell>
        </row>
        <row r="65">
          <cell r="B65">
            <v>430.32100000000003</v>
          </cell>
          <cell r="C65">
            <v>553.46900000000005</v>
          </cell>
          <cell r="F65">
            <v>556.71699470415501</v>
          </cell>
        </row>
        <row r="66">
          <cell r="B66">
            <v>440</v>
          </cell>
          <cell r="C66">
            <v>553.61599999999999</v>
          </cell>
          <cell r="F66">
            <v>556.90012861289176</v>
          </cell>
        </row>
        <row r="67">
          <cell r="B67">
            <v>450</v>
          </cell>
          <cell r="C67">
            <v>553.58600000000001</v>
          </cell>
          <cell r="F67">
            <v>557.08933608136658</v>
          </cell>
        </row>
        <row r="68">
          <cell r="B68">
            <v>460</v>
          </cell>
          <cell r="C68">
            <v>553.822</v>
          </cell>
          <cell r="F68">
            <v>557.2785435498414</v>
          </cell>
        </row>
        <row r="69">
          <cell r="B69">
            <v>469.51299999999998</v>
          </cell>
          <cell r="C69">
            <v>554.03</v>
          </cell>
          <cell r="F69">
            <v>557.45853661460148</v>
          </cell>
        </row>
        <row r="70">
          <cell r="B70">
            <v>470</v>
          </cell>
          <cell r="C70">
            <v>554.029</v>
          </cell>
          <cell r="F70">
            <v>557.46775101831622</v>
          </cell>
        </row>
        <row r="71">
          <cell r="B71">
            <v>480</v>
          </cell>
          <cell r="C71">
            <v>554.12199999999996</v>
          </cell>
          <cell r="F71">
            <v>557.65695848679104</v>
          </cell>
        </row>
        <row r="72">
          <cell r="B72">
            <v>490</v>
          </cell>
          <cell r="C72">
            <v>554.21299999999997</v>
          </cell>
          <cell r="F72">
            <v>557.84616595526586</v>
          </cell>
        </row>
        <row r="73">
          <cell r="B73">
            <v>500</v>
          </cell>
          <cell r="C73">
            <v>554.39700000000005</v>
          </cell>
          <cell r="F73">
            <v>558.03537342374068</v>
          </cell>
        </row>
        <row r="74">
          <cell r="B74">
            <v>509.21899999999999</v>
          </cell>
          <cell r="C74">
            <v>554.529</v>
          </cell>
          <cell r="F74">
            <v>558.20980378892762</v>
          </cell>
        </row>
        <row r="75">
          <cell r="B75">
            <v>510</v>
          </cell>
          <cell r="C75">
            <v>554.54399999999998</v>
          </cell>
          <cell r="F75">
            <v>558.2245808922155</v>
          </cell>
        </row>
        <row r="76">
          <cell r="B76">
            <v>520</v>
          </cell>
          <cell r="C76">
            <v>554.62300000000005</v>
          </cell>
          <cell r="F76">
            <v>558.41378836069032</v>
          </cell>
        </row>
        <row r="77">
          <cell r="B77">
            <v>530</v>
          </cell>
          <cell r="C77">
            <v>554.572</v>
          </cell>
          <cell r="F77">
            <v>558.60299582916514</v>
          </cell>
        </row>
        <row r="78">
          <cell r="B78">
            <v>540</v>
          </cell>
          <cell r="C78">
            <v>554.69500000000005</v>
          </cell>
          <cell r="F78">
            <v>558.79220329763996</v>
          </cell>
        </row>
        <row r="79">
          <cell r="B79">
            <v>542.47900000000004</v>
          </cell>
          <cell r="C79">
            <v>554.73900000000003</v>
          </cell>
          <cell r="F79">
            <v>558.83910782907481</v>
          </cell>
        </row>
        <row r="80">
          <cell r="B80">
            <v>550</v>
          </cell>
          <cell r="C80">
            <v>554.84</v>
          </cell>
          <cell r="F80">
            <v>558.98141076611466</v>
          </cell>
        </row>
        <row r="81">
          <cell r="B81">
            <v>560</v>
          </cell>
          <cell r="C81">
            <v>554.98800000000006</v>
          </cell>
          <cell r="F81">
            <v>559.17061823458948</v>
          </cell>
        </row>
        <row r="82">
          <cell r="B82">
            <v>570</v>
          </cell>
          <cell r="C82">
            <v>555.298</v>
          </cell>
          <cell r="F82">
            <v>559.3598257030643</v>
          </cell>
        </row>
        <row r="83">
          <cell r="B83">
            <v>580</v>
          </cell>
          <cell r="C83">
            <v>555.298</v>
          </cell>
          <cell r="F83">
            <v>559.54903317153912</v>
          </cell>
        </row>
        <row r="84">
          <cell r="B84">
            <v>583.18799999999999</v>
          </cell>
          <cell r="C84">
            <v>555.28800000000001</v>
          </cell>
          <cell r="F84">
            <v>559.60935251248884</v>
          </cell>
        </row>
        <row r="85">
          <cell r="B85">
            <v>590</v>
          </cell>
          <cell r="C85">
            <v>555.35900000000004</v>
          </cell>
          <cell r="F85">
            <v>559.73824064001383</v>
          </cell>
        </row>
        <row r="86">
          <cell r="B86">
            <v>600</v>
          </cell>
          <cell r="C86">
            <v>555.57799999999997</v>
          </cell>
          <cell r="F86">
            <v>559.92744810848865</v>
          </cell>
        </row>
        <row r="87">
          <cell r="B87">
            <v>610</v>
          </cell>
          <cell r="C87">
            <v>555.84900000000005</v>
          </cell>
          <cell r="F87">
            <v>560.11665557696347</v>
          </cell>
        </row>
        <row r="88">
          <cell r="B88">
            <v>620</v>
          </cell>
          <cell r="C88">
            <v>556.16099999999994</v>
          </cell>
          <cell r="F88">
            <v>560.30586304543829</v>
          </cell>
        </row>
        <row r="89">
          <cell r="B89">
            <v>622.07100000000003</v>
          </cell>
          <cell r="C89">
            <v>556.20399999999995</v>
          </cell>
          <cell r="F89">
            <v>560.34504791215943</v>
          </cell>
        </row>
        <row r="90">
          <cell r="B90">
            <v>630</v>
          </cell>
          <cell r="C90">
            <v>556.23199999999997</v>
          </cell>
          <cell r="F90">
            <v>560.49507051391311</v>
          </cell>
        </row>
        <row r="91">
          <cell r="B91">
            <v>640</v>
          </cell>
          <cell r="C91">
            <v>556.22799999999995</v>
          </cell>
          <cell r="F91">
            <v>560.68427798238793</v>
          </cell>
        </row>
        <row r="92">
          <cell r="B92">
            <v>650</v>
          </cell>
          <cell r="C92">
            <v>556.26199999999994</v>
          </cell>
          <cell r="F92">
            <v>560.87348545086274</v>
          </cell>
        </row>
        <row r="93">
          <cell r="B93">
            <v>660</v>
          </cell>
          <cell r="C93">
            <v>556.28899999999999</v>
          </cell>
          <cell r="F93">
            <v>561.06269291933756</v>
          </cell>
        </row>
        <row r="94">
          <cell r="B94">
            <v>669.26800000000003</v>
          </cell>
          <cell r="C94">
            <v>556.36</v>
          </cell>
          <cell r="F94">
            <v>561.23805040112006</v>
          </cell>
        </row>
        <row r="95">
          <cell r="B95">
            <v>670</v>
          </cell>
          <cell r="C95">
            <v>556.36300000000006</v>
          </cell>
          <cell r="F95">
            <v>561.25190038781238</v>
          </cell>
        </row>
        <row r="96">
          <cell r="B96">
            <v>680</v>
          </cell>
          <cell r="C96">
            <v>556.74599999999998</v>
          </cell>
          <cell r="F96">
            <v>561.4411078562872</v>
          </cell>
        </row>
        <row r="97">
          <cell r="B97">
            <v>690</v>
          </cell>
          <cell r="C97">
            <v>557.03300000000002</v>
          </cell>
          <cell r="F97">
            <v>561.63031532476202</v>
          </cell>
        </row>
        <row r="98">
          <cell r="B98">
            <v>700</v>
          </cell>
          <cell r="C98">
            <v>557.35599999999999</v>
          </cell>
          <cell r="F98">
            <v>561.81952279323684</v>
          </cell>
        </row>
        <row r="99">
          <cell r="B99">
            <v>709.14200000000005</v>
          </cell>
          <cell r="C99">
            <v>557.52099999999996</v>
          </cell>
          <cell r="F99">
            <v>561.99249626091648</v>
          </cell>
        </row>
        <row r="100">
          <cell r="B100">
            <v>710</v>
          </cell>
          <cell r="C100">
            <v>557.54100000000005</v>
          </cell>
          <cell r="F100">
            <v>562.00873026171166</v>
          </cell>
        </row>
        <row r="101">
          <cell r="B101">
            <v>720</v>
          </cell>
          <cell r="C101">
            <v>557.57500000000005</v>
          </cell>
          <cell r="F101">
            <v>562.19793773018648</v>
          </cell>
        </row>
        <row r="102">
          <cell r="B102">
            <v>730</v>
          </cell>
          <cell r="C102">
            <v>557.60699999999997</v>
          </cell>
          <cell r="F102">
            <v>562.3871451986613</v>
          </cell>
        </row>
        <row r="103">
          <cell r="B103">
            <v>740</v>
          </cell>
          <cell r="C103">
            <v>557.59299999999996</v>
          </cell>
          <cell r="F103">
            <v>562.57635266713612</v>
          </cell>
        </row>
        <row r="104">
          <cell r="B104">
            <v>744.91</v>
          </cell>
          <cell r="C104">
            <v>557.65899999999999</v>
          </cell>
          <cell r="F104">
            <v>562.66925353415729</v>
          </cell>
        </row>
        <row r="105">
          <cell r="B105">
            <v>750</v>
          </cell>
          <cell r="C105">
            <v>557.82299999999998</v>
          </cell>
          <cell r="F105">
            <v>562.76556013561094</v>
          </cell>
        </row>
        <row r="106">
          <cell r="B106">
            <v>760</v>
          </cell>
          <cell r="C106">
            <v>557.89</v>
          </cell>
          <cell r="F106">
            <v>562.95476760408576</v>
          </cell>
        </row>
        <row r="107">
          <cell r="B107">
            <v>770</v>
          </cell>
          <cell r="C107">
            <v>558.21199999999999</v>
          </cell>
          <cell r="F107">
            <v>563.14397507256058</v>
          </cell>
        </row>
        <row r="108">
          <cell r="B108">
            <v>776.5</v>
          </cell>
          <cell r="C108">
            <v>558.47199999999998</v>
          </cell>
          <cell r="F108">
            <v>563.26695992706925</v>
          </cell>
        </row>
        <row r="109">
          <cell r="B109">
            <v>780</v>
          </cell>
          <cell r="C109">
            <v>558.51099999999997</v>
          </cell>
          <cell r="F109">
            <v>563.3331825410354</v>
          </cell>
        </row>
        <row r="110">
          <cell r="B110">
            <v>790</v>
          </cell>
          <cell r="C110">
            <v>558.28800000000001</v>
          </cell>
          <cell r="F110">
            <v>563.52239000951022</v>
          </cell>
        </row>
        <row r="111">
          <cell r="B111">
            <v>800</v>
          </cell>
          <cell r="C111">
            <v>558.49199999999996</v>
          </cell>
          <cell r="F111">
            <v>563.71159747798504</v>
          </cell>
        </row>
        <row r="112">
          <cell r="B112">
            <v>807.54</v>
          </cell>
          <cell r="C112">
            <v>558.46900000000005</v>
          </cell>
          <cell r="F112">
            <v>563.85425990921499</v>
          </cell>
        </row>
        <row r="113">
          <cell r="B113">
            <v>810</v>
          </cell>
          <cell r="C113">
            <v>558.62400000000002</v>
          </cell>
          <cell r="F113">
            <v>563.90080494645974</v>
          </cell>
        </row>
        <row r="114">
          <cell r="B114">
            <v>820</v>
          </cell>
          <cell r="C114">
            <v>559.03800000000001</v>
          </cell>
          <cell r="F114">
            <v>564.09001241493456</v>
          </cell>
        </row>
        <row r="115">
          <cell r="B115">
            <v>829.20799999999997</v>
          </cell>
          <cell r="C115">
            <v>559.33699999999999</v>
          </cell>
          <cell r="F115">
            <v>564.26423465190612</v>
          </cell>
        </row>
        <row r="116">
          <cell r="B116">
            <v>830</v>
          </cell>
          <cell r="C116">
            <v>559.34299999999996</v>
          </cell>
          <cell r="F116">
            <v>564.27921988340938</v>
          </cell>
        </row>
        <row r="117">
          <cell r="B117">
            <v>840</v>
          </cell>
          <cell r="C117">
            <v>559.36099999999999</v>
          </cell>
          <cell r="F117">
            <v>564.4684273518842</v>
          </cell>
        </row>
        <row r="118">
          <cell r="B118">
            <v>850</v>
          </cell>
          <cell r="C118">
            <v>559.38300000000004</v>
          </cell>
          <cell r="F118">
            <v>564.65763482035902</v>
          </cell>
        </row>
        <row r="119">
          <cell r="B119">
            <v>860</v>
          </cell>
          <cell r="C119">
            <v>559.46500000000003</v>
          </cell>
          <cell r="F119">
            <v>564.84684228883384</v>
          </cell>
        </row>
        <row r="120">
          <cell r="B120">
            <v>867.38599999999997</v>
          </cell>
          <cell r="C120">
            <v>559.45500000000004</v>
          </cell>
          <cell r="F120">
            <v>564.98659092504931</v>
          </cell>
        </row>
        <row r="121">
          <cell r="B121">
            <v>870</v>
          </cell>
          <cell r="C121">
            <v>559.45299999999997</v>
          </cell>
          <cell r="F121">
            <v>565.03604975730866</v>
          </cell>
        </row>
        <row r="122">
          <cell r="B122">
            <v>880</v>
          </cell>
          <cell r="C122">
            <v>559.41899999999998</v>
          </cell>
          <cell r="F122">
            <v>565.22525722578348</v>
          </cell>
        </row>
        <row r="123">
          <cell r="B123">
            <v>890</v>
          </cell>
          <cell r="C123">
            <v>559.721</v>
          </cell>
          <cell r="F123">
            <v>565.4144646942583</v>
          </cell>
        </row>
        <row r="124">
          <cell r="B124">
            <v>900</v>
          </cell>
          <cell r="C124">
            <v>560.11199999999997</v>
          </cell>
          <cell r="F124">
            <v>565.60367216273312</v>
          </cell>
        </row>
        <row r="125">
          <cell r="B125">
            <v>905.53</v>
          </cell>
          <cell r="C125">
            <v>560.30700000000002</v>
          </cell>
          <cell r="F125">
            <v>565.70830389279968</v>
          </cell>
        </row>
        <row r="126">
          <cell r="B126">
            <v>910</v>
          </cell>
          <cell r="C126">
            <v>560.28899999999999</v>
          </cell>
          <cell r="F126">
            <v>565.79287963120794</v>
          </cell>
        </row>
        <row r="127">
          <cell r="B127">
            <v>920</v>
          </cell>
          <cell r="C127">
            <v>560.19299999999998</v>
          </cell>
          <cell r="F127">
            <v>565.98208709968276</v>
          </cell>
        </row>
        <row r="128">
          <cell r="B128">
            <v>930</v>
          </cell>
          <cell r="C128">
            <v>560.13499999999999</v>
          </cell>
          <cell r="F128">
            <v>566.17129456815758</v>
          </cell>
        </row>
        <row r="129">
          <cell r="B129">
            <v>937.23</v>
          </cell>
          <cell r="C129">
            <v>560.25599999999997</v>
          </cell>
          <cell r="F129">
            <v>566.30809156786484</v>
          </cell>
        </row>
        <row r="130">
          <cell r="B130">
            <v>940</v>
          </cell>
          <cell r="C130">
            <v>560.37900000000002</v>
          </cell>
          <cell r="F130">
            <v>566.3605020366324</v>
          </cell>
        </row>
        <row r="131">
          <cell r="B131">
            <v>950</v>
          </cell>
          <cell r="C131">
            <v>560.53499999999997</v>
          </cell>
          <cell r="F131">
            <v>566.54970950510722</v>
          </cell>
        </row>
        <row r="132">
          <cell r="B132">
            <v>960</v>
          </cell>
          <cell r="C132">
            <v>560.94600000000003</v>
          </cell>
          <cell r="F132">
            <v>566.73891697358204</v>
          </cell>
        </row>
        <row r="133">
          <cell r="B133">
            <v>965.83900000000006</v>
          </cell>
          <cell r="C133">
            <v>560.93899999999996</v>
          </cell>
          <cell r="F133">
            <v>566.84939521442448</v>
          </cell>
        </row>
        <row r="134">
          <cell r="B134">
            <v>970</v>
          </cell>
          <cell r="C134">
            <v>561</v>
          </cell>
          <cell r="F134">
            <v>566.92812444205686</v>
          </cell>
        </row>
        <row r="135">
          <cell r="B135">
            <v>980</v>
          </cell>
          <cell r="C135">
            <v>561.50800000000004</v>
          </cell>
          <cell r="F135">
            <v>567.11733191053168</v>
          </cell>
        </row>
        <row r="136">
          <cell r="B136">
            <v>990</v>
          </cell>
          <cell r="C136">
            <v>561.66499999999996</v>
          </cell>
          <cell r="F136">
            <v>567.30653937900649</v>
          </cell>
        </row>
        <row r="137">
          <cell r="B137">
            <v>1000</v>
          </cell>
          <cell r="C137">
            <v>561.59900000000005</v>
          </cell>
          <cell r="F137">
            <v>567.49574684748131</v>
          </cell>
        </row>
        <row r="138">
          <cell r="B138">
            <v>1005.651</v>
          </cell>
          <cell r="C138">
            <v>561.54600000000005</v>
          </cell>
          <cell r="F138">
            <v>567.60266798791645</v>
          </cell>
        </row>
        <row r="139">
          <cell r="B139">
            <v>1010</v>
          </cell>
          <cell r="C139">
            <v>561.68399999999997</v>
          </cell>
          <cell r="F139">
            <v>567.68495431595613</v>
          </cell>
        </row>
        <row r="140">
          <cell r="B140">
            <v>1020</v>
          </cell>
          <cell r="C140">
            <v>562.05999999999995</v>
          </cell>
          <cell r="F140">
            <v>567.87416178443095</v>
          </cell>
        </row>
        <row r="141">
          <cell r="B141">
            <v>1030</v>
          </cell>
          <cell r="C141">
            <v>562.38599999999997</v>
          </cell>
          <cell r="F141">
            <v>568.06336925290577</v>
          </cell>
        </row>
        <row r="142">
          <cell r="B142">
            <v>1040</v>
          </cell>
          <cell r="C142">
            <v>562.67899999999997</v>
          </cell>
          <cell r="F142">
            <v>568.25257672138059</v>
          </cell>
        </row>
        <row r="143">
          <cell r="B143">
            <v>1050</v>
          </cell>
          <cell r="C143">
            <v>563.05499999999995</v>
          </cell>
          <cell r="F143">
            <v>568.44178418985541</v>
          </cell>
        </row>
        <row r="144">
          <cell r="B144">
            <v>1050.3119999999999</v>
          </cell>
          <cell r="C144">
            <v>563.07000000000005</v>
          </cell>
          <cell r="F144">
            <v>568.44768746287184</v>
          </cell>
        </row>
        <row r="145">
          <cell r="B145">
            <v>1060</v>
          </cell>
          <cell r="C145">
            <v>561.50099999999998</v>
          </cell>
          <cell r="F145">
            <v>568.63099165833023</v>
          </cell>
        </row>
        <row r="146">
          <cell r="B146">
            <v>1070</v>
          </cell>
          <cell r="C146">
            <v>561.928</v>
          </cell>
          <cell r="F146">
            <v>568.82019912680505</v>
          </cell>
        </row>
        <row r="147">
          <cell r="B147">
            <v>1080</v>
          </cell>
          <cell r="C147">
            <v>562.30999999999995</v>
          </cell>
          <cell r="F147">
            <v>569.00940659527987</v>
          </cell>
        </row>
        <row r="148">
          <cell r="B148">
            <v>1090</v>
          </cell>
          <cell r="C148">
            <v>562.351</v>
          </cell>
          <cell r="F148">
            <v>569.19861406375469</v>
          </cell>
        </row>
        <row r="149">
          <cell r="B149">
            <v>1094.433</v>
          </cell>
          <cell r="C149">
            <v>562.44000000000005</v>
          </cell>
          <cell r="F149">
            <v>569.28248973452958</v>
          </cell>
        </row>
        <row r="150">
          <cell r="B150">
            <v>1100</v>
          </cell>
          <cell r="C150">
            <v>562.56299999999999</v>
          </cell>
          <cell r="F150">
            <v>569.38782153222951</v>
          </cell>
        </row>
      </sheetData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GER-12D-Road.rpt"/>
      <sheetName val="BGER-12D-Culverts.rpt"/>
      <sheetName val="1d_nwk-import"/>
      <sheetName val="PointsTidy -from 1dnwk"/>
      <sheetName val="PointsTidy - 12D"/>
      <sheetName val="ProcessAngle"/>
      <sheetName val="PointsTidy - master"/>
      <sheetName val="2d_bc"/>
      <sheetName val="2d_zsh"/>
      <sheetName val="1d_nwk"/>
    </sheetNames>
    <sheetDataSet>
      <sheetData sheetId="0"/>
      <sheetData sheetId="1"/>
      <sheetData sheetId="2"/>
      <sheetData sheetId="3"/>
      <sheetData sheetId="4">
        <row r="4">
          <cell r="L4">
            <v>-3163.0049469999999</v>
          </cell>
        </row>
      </sheetData>
      <sheetData sheetId="5"/>
      <sheetData sheetId="6"/>
      <sheetData sheetId="7">
        <row r="1">
          <cell r="AB1" t="str">
            <v>CN</v>
          </cell>
        </row>
        <row r="2">
          <cell r="AB2" t="str">
            <v>SX</v>
          </cell>
        </row>
        <row r="3">
          <cell r="AB3" t="str">
            <v>Z</v>
          </cell>
        </row>
        <row r="5">
          <cell r="AB5">
            <v>0</v>
          </cell>
        </row>
        <row r="6">
          <cell r="AB6">
            <v>0</v>
          </cell>
        </row>
        <row r="7">
          <cell r="AB7">
            <v>0</v>
          </cell>
        </row>
        <row r="8">
          <cell r="AB8">
            <v>0</v>
          </cell>
        </row>
        <row r="9">
          <cell r="AB9">
            <v>0</v>
          </cell>
        </row>
        <row r="10">
          <cell r="AB10">
            <v>0.1</v>
          </cell>
        </row>
        <row r="11">
          <cell r="AB11">
            <v>0.3</v>
          </cell>
        </row>
        <row r="15">
          <cell r="AB15">
            <v>2</v>
          </cell>
        </row>
      </sheetData>
      <sheetData sheetId="8">
        <row r="2">
          <cell r="AH2">
            <v>4</v>
          </cell>
        </row>
        <row r="3">
          <cell r="AH3">
            <v>2</v>
          </cell>
        </row>
        <row r="4">
          <cell r="AH4">
            <v>2</v>
          </cell>
        </row>
        <row r="5">
          <cell r="AH5">
            <v>200</v>
          </cell>
        </row>
        <row r="6">
          <cell r="AH6">
            <v>8</v>
          </cell>
        </row>
        <row r="7">
          <cell r="AH7">
            <v>-0.1</v>
          </cell>
        </row>
        <row r="8">
          <cell r="AH8">
            <v>0</v>
          </cell>
        </row>
        <row r="9">
          <cell r="AH9">
            <v>0</v>
          </cell>
        </row>
        <row r="10">
          <cell r="AH10" t="str">
            <v>MIN NO MERGE</v>
          </cell>
        </row>
        <row r="11">
          <cell r="AH11">
            <v>0.5</v>
          </cell>
        </row>
        <row r="13">
          <cell r="AH13">
            <v>0.15</v>
          </cell>
        </row>
        <row r="14">
          <cell r="AH14">
            <v>4</v>
          </cell>
        </row>
      </sheetData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WaterTools_01"/>
    </sheetNames>
    <definedNames>
      <definedName name="CulvertHW"/>
      <definedName name="CulvertQ"/>
    </definedNames>
    <sheetDataSet>
      <sheetData sheetId="0"/>
      <sheetData sheetId="1"/>
      <sheetData sheetId="2"/>
      <sheetData sheetId="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Ryan Brook" id="{CFA5A132-4FC2-4DE0-A767-42F4A7372CE4}" userId="S::Ryan.Brook@bge-resources.com::f5e626d5-824a-4f9b-b18b-2f9a19b2560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3084D2-1CE9-4B1D-816B-87F93A56B015}" name="Table14" displayName="Table14" ref="W10:Y14" totalsRowShown="0">
  <autoFilter ref="W10:Y14" xr:uid="{881DE913-645B-4007-81E2-41C42B2F991E}"/>
  <tableColumns count="3">
    <tableColumn id="1" xr3:uid="{8A0545A5-2D52-4208-AB8E-02B6702F64A1}" name="Type"/>
    <tableColumn id="2" xr3:uid="{00D6BCDE-723B-4AAC-82E1-C614D80E6616}" name="mannings"/>
    <tableColumn id="3" xr3:uid="{8393B905-7ACC-463E-89DC-B04696CBA21C}" name="pipe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DE9B76-DA40-4AB5-AEFB-636249A69A55}" name="Flows" displayName="Flows" ref="A1:D183" totalsRowShown="0" headerRowDxfId="11">
  <autoFilter ref="A1:D183" xr:uid="{51DE9B76-DA40-4AB5-AEFB-636249A69A55}"/>
  <tableColumns count="4">
    <tableColumn id="1" xr3:uid="{674CBEA8-A4E6-4F4E-A5D1-D9B00F0DA4AF}" name="ID"/>
    <tableColumn id="2" xr3:uid="{24BECC20-FD10-4292-A3CF-17AE91118548}" name="5% AEP" dataDxfId="10"/>
    <tableColumn id="3" xr3:uid="{FC1805D7-1D95-448D-9375-7BDCE9FDB60D}" name="Source"/>
    <tableColumn id="4" xr3:uid="{D41DEFA3-5DC4-4C0D-B082-DFC2433B75BA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4-12-17T08:08:17.19" personId="{CFA5A132-4FC2-4DE0-A767-42F4A7372CE4}" id="{955201D2-6EC8-40FB-9851-EDD654E69B88}">
    <text>Find a way to import this?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A6662-D108-4D18-B0E5-35701C35C178}">
  <sheetPr>
    <tabColor theme="5" tint="0.39997558519241921"/>
  </sheetPr>
  <dimension ref="A1:AF172"/>
  <sheetViews>
    <sheetView workbookViewId="0">
      <pane ySplit="2" topLeftCell="A3" activePane="bottomLeft" state="frozen"/>
      <selection pane="bottomLeft" activeCell="AC15" sqref="AC15:AC1048576"/>
    </sheetView>
  </sheetViews>
  <sheetFormatPr defaultRowHeight="14.4" x14ac:dyDescent="0.3"/>
  <cols>
    <col min="1" max="1" width="13.6640625" bestFit="1" customWidth="1"/>
    <col min="2" max="2" width="17.88671875" bestFit="1" customWidth="1"/>
    <col min="3" max="10" width="13.44140625" customWidth="1"/>
    <col min="11" max="11" width="4.33203125" customWidth="1"/>
    <col min="12" max="18" width="9.109375" style="1"/>
    <col min="19" max="19" width="2.44140625" customWidth="1"/>
    <col min="21" max="21" width="10.5546875" bestFit="1" customWidth="1"/>
    <col min="22" max="22" width="12.109375" bestFit="1" customWidth="1"/>
    <col min="23" max="23" width="14.109375" bestFit="1" customWidth="1"/>
    <col min="24" max="24" width="16.109375" bestFit="1" customWidth="1"/>
    <col min="25" max="25" width="9.109375" bestFit="1" customWidth="1"/>
    <col min="26" max="26" width="10" bestFit="1" customWidth="1"/>
    <col min="27" max="27" width="9.109375" style="17"/>
    <col min="28" max="28" width="15.109375" bestFit="1" customWidth="1"/>
    <col min="29" max="29" width="9.109375"/>
    <col min="31" max="31" width="13.33203125" customWidth="1"/>
    <col min="32" max="32" width="16.44140625" bestFit="1" customWidth="1"/>
  </cols>
  <sheetData>
    <row r="1" spans="1:32" ht="20.25" customHeight="1" x14ac:dyDescent="0.3">
      <c r="A1" s="3" t="s">
        <v>0</v>
      </c>
      <c r="B1" s="3" t="s">
        <v>99</v>
      </c>
      <c r="C1" s="3" t="s">
        <v>98</v>
      </c>
      <c r="D1" s="3" t="s">
        <v>95</v>
      </c>
      <c r="E1" s="3" t="s">
        <v>98</v>
      </c>
      <c r="F1" s="3" t="s">
        <v>95</v>
      </c>
      <c r="G1" s="3" t="s">
        <v>101</v>
      </c>
      <c r="H1" s="3" t="s">
        <v>100</v>
      </c>
      <c r="I1" s="3" t="s">
        <v>103</v>
      </c>
      <c r="J1" s="3" t="s">
        <v>104</v>
      </c>
      <c r="K1" s="3"/>
      <c r="L1" s="50" t="s">
        <v>102</v>
      </c>
      <c r="M1" s="50"/>
      <c r="N1" s="50"/>
      <c r="O1" s="50"/>
      <c r="P1" s="50"/>
      <c r="Q1" s="50"/>
      <c r="R1" s="50"/>
      <c r="S1" s="3"/>
      <c r="T1" s="3" t="s">
        <v>1</v>
      </c>
      <c r="U1" s="3" t="s">
        <v>2</v>
      </c>
      <c r="V1" s="3" t="s">
        <v>94</v>
      </c>
      <c r="W1" s="3" t="s">
        <v>3</v>
      </c>
      <c r="X1" s="3" t="s">
        <v>4</v>
      </c>
      <c r="Y1" s="3" t="s">
        <v>5</v>
      </c>
      <c r="Z1" s="3" t="s">
        <v>6</v>
      </c>
      <c r="AA1" s="16" t="s">
        <v>7</v>
      </c>
      <c r="AB1" s="3" t="s">
        <v>93</v>
      </c>
      <c r="AC1" s="21" t="s">
        <v>118</v>
      </c>
    </row>
    <row r="2" spans="1:32" ht="43.2" x14ac:dyDescent="0.3">
      <c r="A2" s="3" t="s">
        <v>8</v>
      </c>
      <c r="B2" s="3" t="s">
        <v>9</v>
      </c>
      <c r="C2" s="3" t="s">
        <v>97</v>
      </c>
      <c r="D2" s="3" t="s">
        <v>97</v>
      </c>
      <c r="E2" s="3" t="s">
        <v>96</v>
      </c>
      <c r="F2" s="3" t="s">
        <v>96</v>
      </c>
      <c r="G2" s="3"/>
      <c r="H2" s="3"/>
      <c r="I2" s="3"/>
      <c r="J2" s="3"/>
      <c r="K2" s="3"/>
      <c r="L2" s="4">
        <v>0.9</v>
      </c>
      <c r="M2" s="4">
        <v>1.2</v>
      </c>
      <c r="N2" s="4">
        <v>1.5</v>
      </c>
      <c r="O2" s="4">
        <v>1.8</v>
      </c>
      <c r="P2" s="4">
        <v>2.4</v>
      </c>
      <c r="Q2" s="4">
        <v>3</v>
      </c>
      <c r="R2" s="4">
        <v>3.6</v>
      </c>
      <c r="S2" s="3"/>
      <c r="T2" s="3"/>
      <c r="U2" s="3">
        <v>2.4E-2</v>
      </c>
      <c r="V2" s="3">
        <v>23</v>
      </c>
      <c r="W2" s="3"/>
      <c r="X2" s="3"/>
      <c r="Y2" s="3"/>
      <c r="Z2" s="3" t="b">
        <v>1</v>
      </c>
      <c r="AA2" s="16"/>
      <c r="AB2" s="2"/>
      <c r="AC2" s="21" t="s">
        <v>119</v>
      </c>
      <c r="AE2" s="22" t="s">
        <v>120</v>
      </c>
    </row>
    <row r="3" spans="1:32" x14ac:dyDescent="0.3">
      <c r="A3" t="s">
        <v>124</v>
      </c>
      <c r="B3" s="5" cm="1">
        <f t="array" ref="B3">_xlfn.XLOOKUP($A3, Flows[ID], INDEX(Flows[], 0, MATCH($B$2, Flows[#Headers], 0)))</f>
        <v>0.38003842079593525</v>
      </c>
      <c r="C3" s="14">
        <f ca="1">_xlfn.XLOOKUP($A3,'PointsTidy - 12D'!$B:$B,'PointsTidy - 12D'!$H:$H,NA(),0)</f>
        <v>0.9</v>
      </c>
      <c r="D3" s="14">
        <f ca="1">_xlfn.XLOOKUP($A3,'PointsTidy - 12D'!$B:$B,'PointsTidy - 12D'!$G:$G,NA(),0)</f>
        <v>1</v>
      </c>
      <c r="E3" s="15">
        <f ca="1">C3</f>
        <v>0.9</v>
      </c>
      <c r="F3" s="15">
        <v>1</v>
      </c>
      <c r="G3" s="15" t="e" cm="1">
        <f t="array" aca="1" ref="G3" ca="1">[3]!CulvertHW(B3,E3,T3,U3,V3,W3,X3,Y3,Z3)</f>
        <v>#NAME?</v>
      </c>
      <c r="H3" s="15" t="e">
        <f t="shared" ref="H3:H14" ca="1" si="0">(G3-W3)/E3</f>
        <v>#NAME?</v>
      </c>
      <c r="I3" s="13"/>
      <c r="J3" s="13" t="e">
        <f t="shared" ref="J3:J14" ca="1" si="1">I3-G3</f>
        <v>#NAME?</v>
      </c>
      <c r="K3" s="1"/>
      <c r="L3" s="1" t="e" cm="1">
        <f t="array" aca="1" ref="L3" ca="1">$B3/[3]!CulvertQ($W3+L$2*1.5,L$2,$T3,$U3,$V3,$W3,$X3,$Y3,$Z3)</f>
        <v>#NAME?</v>
      </c>
      <c r="M3" s="1" t="e" cm="1">
        <f t="array" aca="1" ref="M3" ca="1">IF(MIN($L3:L3)&lt;1,,$B3/[3]!CulvertQ($W3+M$2*1.5,M$2,$T3,$U3,$V3,$W3,$X3,$Y3,$Z3))</f>
        <v>#NAME?</v>
      </c>
      <c r="N3" s="1" t="e" cm="1">
        <f t="array" aca="1" ref="N3" ca="1">IF(MIN($L3:M3)&lt;1,"",$B3/[3]!CulvertQ($W3+N$2*1.5,N$2,$T3,$U3,$V3,$W3,$X3,$Y3,$Z3))</f>
        <v>#NAME?</v>
      </c>
      <c r="O3" s="1" t="e" cm="1">
        <f t="array" aca="1" ref="O3" ca="1">IF(MIN($L3:N3)&lt;1,"",$B3/[3]!CulvertQ($W3+O$2*1.5,O$2,$T3,$U3,$V3,$W3,$X3,$Y3,$Z3))</f>
        <v>#NAME?</v>
      </c>
      <c r="P3" s="1" t="e" cm="1">
        <f t="array" aca="1" ref="P3" ca="1">IF(MIN($L3:O3)&lt;1,"",$B3/[3]!CulvertQ($W3+P$2*1.5,P$2,$T3,$U3,$V3,$W3,$X3,$Y3,$Z3))</f>
        <v>#NAME?</v>
      </c>
      <c r="Q3" s="1" t="e" cm="1">
        <f t="array" aca="1" ref="Q3" ca="1">IF(MIN($L3:P3)&lt;1,"",$B3/[3]!CulvertQ($W3+Q$2*1.5,Q$2,$T3,$U3,$V3,$W3,$X3,$Y3,$Z3))</f>
        <v>#NAME?</v>
      </c>
      <c r="R3" s="1" t="e" cm="1">
        <f t="array" aca="1" ref="R3" ca="1">IF(MIN($L3:Q3)&lt;1,"",$B3/[3]!CulvertQ($W3+R$2*1.5,R$2,$T3,$U3,$V3,$W3,$X3,$Y3,$Z3))</f>
        <v>#NAME?</v>
      </c>
      <c r="S3" s="5"/>
      <c r="T3" s="6">
        <f>_xlfn.XLOOKUP('Culvert Calcs'!A3,'BGER-12D-Culverts.rpt'!C:C,'BGER-12D-Culverts.rpt'!S:S)</f>
        <v>31.827687999999998</v>
      </c>
      <c r="U3" s="2">
        <f t="shared" ref="U3:U14" si="2">0.024</f>
        <v>2.4E-2</v>
      </c>
      <c r="V3">
        <f>23</f>
        <v>23</v>
      </c>
      <c r="W3" s="5">
        <f ca="1">_xlfn.XLOOKUP($A3,'PointsTidy - 12D'!$B:$B,'PointsTidy - 12D'!$E:$E)</f>
        <v>415.67200000000003</v>
      </c>
      <c r="X3" s="5">
        <f ca="1">_xlfn.XLOOKUP($A3,'PointsTidy - 12D'!$B:$B,'PointsTidy - 12D'!$F:$F)</f>
        <v>412.24599999999998</v>
      </c>
      <c r="Y3" s="5">
        <f t="shared" ref="Y3:Y14" ca="1" si="3">X3+0.6</f>
        <v>412.846</v>
      </c>
      <c r="Z3" t="b">
        <f>TRUE</f>
        <v>1</v>
      </c>
      <c r="AA3" s="17">
        <f t="shared" ref="AA3:AA14" ca="1" si="4">(W3-X3)/T3</f>
        <v>0.10764212593764412</v>
      </c>
      <c r="AC3" t="str" cm="1">
        <f t="array" aca="1" ref="AC3" ca="1">IFERROR(ROUND(([3]!CulvertHW(B3/F3,E3,T3,U3,V3,W3,X3,Y3,Z3)-W3)/E3*10,0)/10,"")</f>
        <v/>
      </c>
      <c r="AE3">
        <v>0</v>
      </c>
      <c r="AF3" t="str">
        <f>IF(AE3&lt;=2.6,"Facing",
IF(AE3&lt;=2.9,"Light",
IF(AE3&lt;=3.9,"1/4 Tonne",
IF(AE3&lt;=4.5,"1/2 Tonne",
IF(AE3&lt;=5.1,"1 Tonne",
IF(AE3&lt;=5.7,"2 Tonne",
"4 Tonne"))))))</f>
        <v>Facing</v>
      </c>
    </row>
    <row r="4" spans="1:32" x14ac:dyDescent="0.3">
      <c r="A4" t="s">
        <v>128</v>
      </c>
      <c r="B4" s="5" cm="1">
        <f t="array" ref="B4">_xlfn.XLOOKUP($A4, Flows[ID], INDEX(Flows[], 0, MATCH($B$2, Flows[#Headers], 0)))</f>
        <v>0.11684396691080509</v>
      </c>
      <c r="C4" s="14">
        <f ca="1">_xlfn.XLOOKUP($A4,'PointsTidy - 12D'!$B:$B,'PointsTidy - 12D'!$H:$H,NA())</f>
        <v>0.9</v>
      </c>
      <c r="D4" s="14">
        <f ca="1">_xlfn.XLOOKUP($A4,'PointsTidy - 12D'!$B:$B,'PointsTidy - 12D'!$G:$G,NA())</f>
        <v>1</v>
      </c>
      <c r="E4" s="15">
        <v>0.9</v>
      </c>
      <c r="F4" s="15">
        <v>1</v>
      </c>
      <c r="G4" s="15" t="e" cm="1">
        <f t="array" aca="1" ref="G4" ca="1">[3]!CulvertHW(B4,E4,T4,U4,V4,W4,X4,Y4,Z4)</f>
        <v>#NAME?</v>
      </c>
      <c r="H4" s="15" t="e">
        <f t="shared" ca="1" si="0"/>
        <v>#NAME?</v>
      </c>
      <c r="I4" s="13"/>
      <c r="J4" s="13" t="e">
        <f t="shared" ca="1" si="1"/>
        <v>#NAME?</v>
      </c>
      <c r="K4" s="1"/>
      <c r="L4" s="1" t="e" cm="1">
        <f t="array" aca="1" ref="L4" ca="1">$B4/[3]!CulvertQ($W4+L$2*1.5,L$2,$T4,$U4,$V4,$W4,$X4,$Y4,$Z4)</f>
        <v>#NAME?</v>
      </c>
      <c r="M4" s="1" t="e" cm="1">
        <f t="array" aca="1" ref="M4" ca="1">IF(MIN($L4:L4)&lt;1,"",$B4/[3]!CulvertQ($W4+M$2*1.5,M$2,$T4,$U4,$V4,$W4,$X4,$Y4,$Z4))</f>
        <v>#NAME?</v>
      </c>
      <c r="N4" s="1" t="e" cm="1">
        <f t="array" aca="1" ref="N4" ca="1">IF(MIN($L4:M4)&lt;1,"",$B4/[3]!CulvertQ($W4+N$2*1.5,N$2,$T4,$U4,$V4,$W4,$X4,$Y4,$Z4))</f>
        <v>#NAME?</v>
      </c>
      <c r="O4" s="1" t="e" cm="1">
        <f t="array" aca="1" ref="O4" ca="1">IF(MIN($L4:N4)&lt;1,"",$B4/[3]!CulvertQ($W4+O$2*1.5,O$2,$T4,$U4,$V4,$W4,$X4,$Y4,$Z4))</f>
        <v>#NAME?</v>
      </c>
      <c r="P4" s="1" t="e" cm="1">
        <f t="array" aca="1" ref="P4" ca="1">IF(MIN($L4:O4)&lt;1,"",$B4/[3]!CulvertQ($W4+P$2*1.5,P$2,$T4,$U4,$V4,$W4,$X4,$Y4,$Z4))</f>
        <v>#NAME?</v>
      </c>
      <c r="Q4" s="1" t="e" cm="1">
        <f t="array" aca="1" ref="Q4" ca="1">IF(MIN($L4:P4)&lt;1,"",$B4/[3]!CulvertQ($W4+Q$2*1.5,Q$2,$T4,$U4,$V4,$W4,$X4,$Y4,$Z4))</f>
        <v>#NAME?</v>
      </c>
      <c r="R4" s="1" t="e" cm="1">
        <f t="array" aca="1" ref="R4" ca="1">IF(MIN($L4:Q4)&lt;1,"",$B4/[3]!CulvertQ($W4+R$2*1.5,R$2,$T4,$U4,$V4,$W4,$X4,$Y4,$Z4))</f>
        <v>#NAME?</v>
      </c>
      <c r="S4" s="5"/>
      <c r="T4" s="6">
        <f>_xlfn.XLOOKUP('Culvert Calcs'!A4,'BGER-12D-Culverts.rpt'!C:C,'BGER-12D-Culverts.rpt'!S:S)</f>
        <v>31.724031</v>
      </c>
      <c r="U4" s="2">
        <f t="shared" si="2"/>
        <v>2.4E-2</v>
      </c>
      <c r="V4">
        <f>23</f>
        <v>23</v>
      </c>
      <c r="W4" s="5">
        <f ca="1">_xlfn.XLOOKUP($A4,'PointsTidy - 12D'!$B:$B,'PointsTidy - 12D'!$E:$E)</f>
        <v>419.10399999999998</v>
      </c>
      <c r="X4" s="5">
        <f ca="1">_xlfn.XLOOKUP($A4,'PointsTidy - 12D'!$B:$B,'PointsTidy - 12D'!$F:$F)</f>
        <v>413.55799999999999</v>
      </c>
      <c r="Y4" s="5">
        <f t="shared" ca="1" si="3"/>
        <v>414.15800000000002</v>
      </c>
      <c r="Z4" t="b">
        <f>TRUE</f>
        <v>1</v>
      </c>
      <c r="AA4" s="17">
        <f t="shared" ca="1" si="4"/>
        <v>0.17482015447532478</v>
      </c>
      <c r="AC4" t="str" cm="1">
        <f t="array" aca="1" ref="AC4" ca="1">IFERROR(ROUND(([3]!CulvertHW(B4/F4,E4,T4,U4,V4,W4,X4,Y4,Z4)-W4)/E4*10,0)/10,"")</f>
        <v/>
      </c>
      <c r="AE4">
        <v>0</v>
      </c>
      <c r="AF4" t="str">
        <f t="shared" ref="AF4:AF14" si="5">IF(AE4&lt;=2.6,"Facing",
IF(AE4&lt;=2.9,"Light",
IF(AE4&lt;=3.9,"1/4 Tonne",
IF(AE4&lt;=4.5,"1/2 Tonne",
IF(AE4&lt;=5.1,"1 Tonne",
IF(AE4&lt;=5.7,"2 Tonne",
"4 Tonne"))))))</f>
        <v>Facing</v>
      </c>
    </row>
    <row r="5" spans="1:32" x14ac:dyDescent="0.3">
      <c r="A5" t="s">
        <v>131</v>
      </c>
      <c r="B5" s="5" cm="1">
        <f t="array" ref="B5">_xlfn.XLOOKUP($A5, Flows[ID], INDEX(Flows[], 0, MATCH($B$2, Flows[#Headers], 0)))</f>
        <v>0.24299999999999999</v>
      </c>
      <c r="C5" s="14">
        <f ca="1">_xlfn.XLOOKUP($A5,'PointsTidy - 12D'!$B:$B,'PointsTidy - 12D'!$H:$H,NA())</f>
        <v>0.9</v>
      </c>
      <c r="D5" s="14">
        <f ca="1">_xlfn.XLOOKUP($A5,'PointsTidy - 12D'!$B:$B,'PointsTidy - 12D'!$G:$G,NA())</f>
        <v>1</v>
      </c>
      <c r="E5" s="15">
        <f ca="1">C5</f>
        <v>0.9</v>
      </c>
      <c r="F5" s="15">
        <v>1</v>
      </c>
      <c r="G5" s="15" t="e" cm="1">
        <f t="array" aca="1" ref="G5" ca="1">[3]!CulvertHW(B5,E5,T5,U5,V5,W5,X5,Y5,Z5)</f>
        <v>#NAME?</v>
      </c>
      <c r="H5" s="15" t="e">
        <f t="shared" ca="1" si="0"/>
        <v>#NAME?</v>
      </c>
      <c r="I5" s="13"/>
      <c r="J5" s="13" t="e">
        <f t="shared" ca="1" si="1"/>
        <v>#NAME?</v>
      </c>
      <c r="K5" s="1"/>
      <c r="L5" s="1" t="e" cm="1">
        <f t="array" aca="1" ref="L5" ca="1">$B5/[3]!CulvertQ($W5+L$2*1.5,L$2,$T5,$U5,$V5,$W5,$X5,$Y5,$Z5)</f>
        <v>#NAME?</v>
      </c>
      <c r="M5" s="1" t="e" cm="1">
        <f t="array" aca="1" ref="M5" ca="1">IF(MIN($L5:L5)&lt;1,"",$B5/[3]!CulvertQ($W5+M$2*1.5,M$2,$T5,$U5,$V5,$W5,$X5,$Y5,$Z5))</f>
        <v>#NAME?</v>
      </c>
      <c r="N5" s="1" t="e" cm="1">
        <f t="array" aca="1" ref="N5" ca="1">IF(MIN($L5:M5)&lt;1,"",$B5/[3]!CulvertQ($W5+N$2*1.5,N$2,$T5,$U5,$V5,$W5,$X5,$Y5,$Z5))</f>
        <v>#NAME?</v>
      </c>
      <c r="O5" s="1" t="e" cm="1">
        <f t="array" aca="1" ref="O5" ca="1">IF(MIN($L5:N5)&lt;1,"",$B5/[3]!CulvertQ($W5+O$2*1.5,O$2,$T5,$U5,$V5,$W5,$X5,$Y5,$Z5))</f>
        <v>#NAME?</v>
      </c>
      <c r="P5" s="1" t="e" cm="1">
        <f t="array" aca="1" ref="P5" ca="1">IF(MIN($L5:O5)&lt;1,"",$B5/[3]!CulvertQ($W5+P$2*1.5,P$2,$T5,$U5,$V5,$W5,$X5,$Y5,$Z5))</f>
        <v>#NAME?</v>
      </c>
      <c r="Q5" s="1" t="e" cm="1">
        <f t="array" aca="1" ref="Q5" ca="1">IF(MIN($L5:P5)&lt;1,"",$B5/[3]!CulvertQ($W5+Q$2*1.5,Q$2,$T5,$U5,$V5,$W5,$X5,$Y5,$Z5))</f>
        <v>#NAME?</v>
      </c>
      <c r="R5" s="1" t="e" cm="1">
        <f t="array" aca="1" ref="R5" ca="1">IF(MIN($L5:Q5)&lt;1,"",$B5/[3]!CulvertQ($W5+R$2*1.5,R$2,$T5,$U5,$V5,$W5,$X5,$Y5,$Z5))</f>
        <v>#NAME?</v>
      </c>
      <c r="S5" s="5"/>
      <c r="T5" s="6">
        <f>_xlfn.XLOOKUP('Culvert Calcs'!A5,'BGER-12D-Culverts.rpt'!C:C,'BGER-12D-Culverts.rpt'!S:S)</f>
        <v>30.127949999999998</v>
      </c>
      <c r="U5" s="2">
        <f t="shared" si="2"/>
        <v>2.4E-2</v>
      </c>
      <c r="V5">
        <f>23</f>
        <v>23</v>
      </c>
      <c r="W5" s="5">
        <f ca="1">_xlfn.XLOOKUP($A5,'PointsTidy - 12D'!$B:$B,'PointsTidy - 12D'!$E:$E)</f>
        <v>420.38499999999999</v>
      </c>
      <c r="X5" s="5">
        <f ca="1">_xlfn.XLOOKUP($A5,'PointsTidy - 12D'!$B:$B,'PointsTidy - 12D'!$F:$F)</f>
        <v>419.10399999999998</v>
      </c>
      <c r="Y5" s="5">
        <f t="shared" ca="1" si="3"/>
        <v>419.70400000000001</v>
      </c>
      <c r="Z5" t="b">
        <f>TRUE</f>
        <v>1</v>
      </c>
      <c r="AA5" s="17">
        <f t="shared" ca="1" si="4"/>
        <v>4.2518657923954532E-2</v>
      </c>
      <c r="AC5" t="str" cm="1">
        <f t="array" aca="1" ref="AC5" ca="1">IFERROR(ROUND(([3]!CulvertHW(B5/F5,E5,T5,U5,V5,W5,X5,Y5,Z5)-W5)/E5*10,0)/10,"")</f>
        <v/>
      </c>
      <c r="AE5">
        <v>1.1207</v>
      </c>
      <c r="AF5" t="str">
        <f t="shared" si="5"/>
        <v>Facing</v>
      </c>
    </row>
    <row r="6" spans="1:32" x14ac:dyDescent="0.3">
      <c r="A6" t="s">
        <v>134</v>
      </c>
      <c r="B6" s="5" cm="1">
        <f t="array" ref="B6">_xlfn.XLOOKUP($A6, Flows[ID], INDEX(Flows[], 0, MATCH($B$2, Flows[#Headers], 0)))</f>
        <v>3.0779999999999998</v>
      </c>
      <c r="C6" s="14">
        <f ca="1">_xlfn.XLOOKUP($A6,'PointsTidy - 12D'!$B:$B,'PointsTidy - 12D'!$H:$H,NA())</f>
        <v>0.9</v>
      </c>
      <c r="D6" s="14">
        <f ca="1">_xlfn.XLOOKUP($A6,'PointsTidy - 12D'!$B:$B,'PointsTidy - 12D'!$G:$G,NA())</f>
        <v>3</v>
      </c>
      <c r="E6" s="15">
        <f ca="1">C6</f>
        <v>0.9</v>
      </c>
      <c r="F6" s="15">
        <v>3</v>
      </c>
      <c r="G6" s="15" t="e" cm="1">
        <f t="array" aca="1" ref="G6" ca="1">[3]!CulvertHW(B6,E6,T6,U6,V6,W6,X6,Y6,Z6)</f>
        <v>#NAME?</v>
      </c>
      <c r="H6" s="15" t="e">
        <f t="shared" ca="1" si="0"/>
        <v>#NAME?</v>
      </c>
      <c r="I6" s="13"/>
      <c r="J6" s="13" t="e">
        <f t="shared" ca="1" si="1"/>
        <v>#NAME?</v>
      </c>
      <c r="K6" s="1"/>
      <c r="L6" s="1" t="e" cm="1">
        <f t="array" aca="1" ref="L6" ca="1">$B6/[3]!CulvertQ($W6+L$2*1.5,L$2,$T6,$U6,$V6,$W6,$X6,$Y6,$Z6)</f>
        <v>#NAME?</v>
      </c>
      <c r="M6" s="1" t="e" cm="1">
        <f t="array" aca="1" ref="M6" ca="1">IF(MIN($L6:L6)&lt;1,"",$B6/[3]!CulvertQ($W6+M$2*1.5,M$2,$T6,$U6,$V6,$W6,$X6,$Y6,$Z6))</f>
        <v>#NAME?</v>
      </c>
      <c r="N6" s="1" t="e" cm="1">
        <f t="array" aca="1" ref="N6" ca="1">IF(MIN($L6:M6)&lt;1,"",$B6/[3]!CulvertQ($W6+N$2*1.5,N$2,$T6,$U6,$V6,$W6,$X6,$Y6,$Z6))</f>
        <v>#NAME?</v>
      </c>
      <c r="O6" s="1" t="e" cm="1">
        <f t="array" aca="1" ref="O6" ca="1">IF(MIN($L6:N6)&lt;1,"",$B6/[3]!CulvertQ($W6+O$2*1.5,O$2,$T6,$U6,$V6,$W6,$X6,$Y6,$Z6))</f>
        <v>#NAME?</v>
      </c>
      <c r="P6" s="1" t="e" cm="1">
        <f t="array" aca="1" ref="P6" ca="1">IF(MIN($L6:O6)&lt;1,"",$B6/[3]!CulvertQ($W6+P$2*1.5,P$2,$T6,$U6,$V6,$W6,$X6,$Y6,$Z6))</f>
        <v>#NAME?</v>
      </c>
      <c r="Q6" s="1" t="e" cm="1">
        <f t="array" aca="1" ref="Q6" ca="1">IF(MIN($L6:P6)&lt;1,"",$B6/[3]!CulvertQ($W6+Q$2*1.5,Q$2,$T6,$U6,$V6,$W6,$X6,$Y6,$Z6))</f>
        <v>#NAME?</v>
      </c>
      <c r="R6" s="1" t="e" cm="1">
        <f t="array" aca="1" ref="R6" ca="1">IF(MIN($L6:Q6)&lt;1,"",$B6/[3]!CulvertQ($W6+R$2*1.5,R$2,$T6,$U6,$V6,$W6,$X6,$Y6,$Z6))</f>
        <v>#NAME?</v>
      </c>
      <c r="S6" s="5"/>
      <c r="T6" s="6">
        <f>_xlfn.XLOOKUP('Culvert Calcs'!A6,'BGER-12D-Culverts.rpt'!C:C,'BGER-12D-Culverts.rpt'!S:S)</f>
        <v>20.520669999999999</v>
      </c>
      <c r="U6" s="2">
        <f t="shared" si="2"/>
        <v>2.4E-2</v>
      </c>
      <c r="V6">
        <f>23</f>
        <v>23</v>
      </c>
      <c r="W6" s="5">
        <f ca="1">_xlfn.XLOOKUP($A6,'PointsTidy - 12D'!$B:$B,'PointsTidy - 12D'!$E:$E)</f>
        <v>361.25099999999998</v>
      </c>
      <c r="X6" s="5">
        <f ca="1">_xlfn.XLOOKUP($A6,'PointsTidy - 12D'!$B:$B,'PointsTidy - 12D'!$F:$F)</f>
        <v>361.16199999999998</v>
      </c>
      <c r="Y6" s="5">
        <f t="shared" ca="1" si="3"/>
        <v>361.762</v>
      </c>
      <c r="Z6" t="b">
        <f>TRUE</f>
        <v>1</v>
      </c>
      <c r="AA6" s="17">
        <f t="shared" ca="1" si="4"/>
        <v>4.3370903581607537E-3</v>
      </c>
      <c r="AC6" t="str" cm="1">
        <f t="array" aca="1" ref="AC6" ca="1">IFERROR(ROUND(([3]!CulvertHW(B6/F6,E6,T6,U6,V6,W6,X6,Y6,Z6)-W6)/E6*10,0)/10,"")</f>
        <v/>
      </c>
      <c r="AE6">
        <v>1.8755999999999999</v>
      </c>
      <c r="AF6" t="str">
        <f t="shared" si="5"/>
        <v>Facing</v>
      </c>
    </row>
    <row r="7" spans="1:32" x14ac:dyDescent="0.3">
      <c r="A7" t="s">
        <v>137</v>
      </c>
      <c r="B7" s="5" cm="1">
        <f t="array" ref="B7">_xlfn.XLOOKUP($A7, Flows[ID], INDEX(Flows[], 0, MATCH($B$2, Flows[#Headers], 0)))</f>
        <v>7.8730000000000002</v>
      </c>
      <c r="C7" s="14">
        <f ca="1">_xlfn.XLOOKUP($A7,'PointsTidy - 12D'!$B:$B,'PointsTidy - 12D'!$H:$H,NA())</f>
        <v>0.9</v>
      </c>
      <c r="D7" s="14">
        <f ca="1">_xlfn.XLOOKUP($A7,'PointsTidy - 12D'!$B:$B,'PointsTidy - 12D'!$G:$G,NA())</f>
        <v>6</v>
      </c>
      <c r="E7" s="15">
        <v>0.9</v>
      </c>
      <c r="F7" s="15">
        <v>6</v>
      </c>
      <c r="G7" s="15" t="e" cm="1">
        <f t="array" aca="1" ref="G7" ca="1">[3]!CulvertHW(B7,E7,T7,U7,V7,W7,X7,Y7,Z7)</f>
        <v>#NAME?</v>
      </c>
      <c r="H7" s="15" t="e">
        <f ca="1">(G7-W7)/E7</f>
        <v>#NAME?</v>
      </c>
      <c r="I7" s="13"/>
      <c r="J7" s="13" t="e">
        <f t="shared" ca="1" si="1"/>
        <v>#NAME?</v>
      </c>
      <c r="K7" s="1"/>
      <c r="L7" s="1" t="e" cm="1">
        <f t="array" aca="1" ref="L7" ca="1">$B7/[3]!CulvertQ($W7+L$2*1.5,L$2,$T7,$U7,$V7,$W7,$X7,$Y7,$Z7)</f>
        <v>#NAME?</v>
      </c>
      <c r="M7" s="1" t="e" cm="1">
        <f t="array" aca="1" ref="M7" ca="1">IF(MIN($L7:L7)&lt;1,"",$B7/[3]!CulvertQ($W7+M$2*1.5,M$2,$T7,$U7,$V7,$W7,$X7,$Y7,$Z7))</f>
        <v>#NAME?</v>
      </c>
      <c r="N7" s="1" t="e" cm="1">
        <f t="array" aca="1" ref="N7" ca="1">IF(MIN($L7:M7)&lt;1,"",$B7/[3]!CulvertQ($W7+N$2*1.5,N$2,$T7,$U7,$V7,$W7,$X7,$Y7,$Z7))</f>
        <v>#NAME?</v>
      </c>
      <c r="O7" s="1" t="e" cm="1">
        <f t="array" aca="1" ref="O7" ca="1">IF(MIN($L7:N7)&lt;1,"",$B7/[3]!CulvertQ($W7+O$2*1.5,O$2,$T7,$U7,$V7,$W7,$X7,$Y7,$Z7))</f>
        <v>#NAME?</v>
      </c>
      <c r="P7" s="1" t="e" cm="1">
        <f t="array" aca="1" ref="P7" ca="1">IF(MIN($L7:O7)&lt;1,"",$B7/[3]!CulvertQ($W7+P$2*1.5,P$2,$T7,$U7,$V7,$W7,$X7,$Y7,$Z7))</f>
        <v>#NAME?</v>
      </c>
      <c r="Q7" s="1" t="e" cm="1">
        <f t="array" aca="1" ref="Q7" ca="1">IF(MIN($L7:P7)&lt;1,"",$B7/[3]!CulvertQ($W7+Q$2*1.5,Q$2,$T7,$U7,$V7,$W7,$X7,$Y7,$Z7))</f>
        <v>#NAME?</v>
      </c>
      <c r="R7" s="1" t="e" cm="1">
        <f t="array" aca="1" ref="R7" ca="1">IF(MIN($L7:Q7)&lt;1,"",$B7/[3]!CulvertQ($W7+R$2*1.5,R$2,$T7,$U7,$V7,$W7,$X7,$Y7,$Z7))</f>
        <v>#NAME?</v>
      </c>
      <c r="S7" s="5"/>
      <c r="T7" s="6">
        <f>_xlfn.XLOOKUP('Culvert Calcs'!A7,'BGER-12D-Culverts.rpt'!C:C,'BGER-12D-Culverts.rpt'!S:S)</f>
        <v>22.416252</v>
      </c>
      <c r="U7" s="2">
        <f t="shared" si="2"/>
        <v>2.4E-2</v>
      </c>
      <c r="V7">
        <f>23</f>
        <v>23</v>
      </c>
      <c r="W7" s="5">
        <f ca="1">_xlfn.XLOOKUP($A7,'PointsTidy - 12D'!$B:$B,'PointsTidy - 12D'!$E:$E)</f>
        <v>361.77100000000002</v>
      </c>
      <c r="X7" s="5">
        <f ca="1">_xlfn.XLOOKUP($A7,'PointsTidy - 12D'!$B:$B,'PointsTidy - 12D'!$F:$F)</f>
        <v>361.45400000000001</v>
      </c>
      <c r="Y7" s="5">
        <f t="shared" ca="1" si="3"/>
        <v>362.05400000000003</v>
      </c>
      <c r="Z7" t="b">
        <f>TRUE</f>
        <v>1</v>
      </c>
      <c r="AA7" s="17">
        <f t="shared" ca="1" si="4"/>
        <v>1.4141525532457757E-2</v>
      </c>
      <c r="AC7" t="str" cm="1">
        <f t="array" aca="1" ref="AC7" ca="1">IFERROR(ROUND(([3]!CulvertHW(B7/F7,E7,T7,U7,V7,W7,X7,Y7,Z7)-W7)/E7*10,0)/10,"")</f>
        <v/>
      </c>
      <c r="AE7">
        <v>2.0636000000000001</v>
      </c>
      <c r="AF7" t="str">
        <f t="shared" si="5"/>
        <v>Facing</v>
      </c>
    </row>
    <row r="8" spans="1:32" x14ac:dyDescent="0.3">
      <c r="A8" t="s">
        <v>140</v>
      </c>
      <c r="B8" s="5" cm="1">
        <f t="array" ref="B8">_xlfn.XLOOKUP($A8, Flows[ID], INDEX(Flows[], 0, MATCH($B$2, Flows[#Headers], 0)))</f>
        <v>0.622</v>
      </c>
      <c r="C8" s="14">
        <f ca="1">_xlfn.XLOOKUP($A8,'PointsTidy - 12D'!$B:$B,'PointsTidy - 12D'!$H:$H,NA())</f>
        <v>0.9</v>
      </c>
      <c r="D8" s="14">
        <f ca="1">_xlfn.XLOOKUP($A8,'PointsTidy - 12D'!$B:$B,'PointsTidy - 12D'!$G:$G,NA())</f>
        <v>1</v>
      </c>
      <c r="E8" s="15">
        <f ca="1">C8</f>
        <v>0.9</v>
      </c>
      <c r="F8" s="15">
        <v>1</v>
      </c>
      <c r="G8" s="15" t="e" cm="1">
        <f t="array" aca="1" ref="G8" ca="1">[3]!CulvertHW(B8,E8,T8,U8,V8,W8,X8,Y8,Z8)</f>
        <v>#NAME?</v>
      </c>
      <c r="H8" s="15" t="e">
        <f t="shared" ca="1" si="0"/>
        <v>#NAME?</v>
      </c>
      <c r="I8" s="13"/>
      <c r="J8" s="13" t="e">
        <f t="shared" ca="1" si="1"/>
        <v>#NAME?</v>
      </c>
      <c r="K8" s="1"/>
      <c r="L8" s="1" t="e" cm="1">
        <f t="array" aca="1" ref="L8" ca="1">$B8/[3]!CulvertQ($W8+L$2*1.5,L$2,$T8,$U8,$V8,$W8,$X8,$Y8,$Z8)</f>
        <v>#NAME?</v>
      </c>
      <c r="M8" s="1" t="e" cm="1">
        <f t="array" aca="1" ref="M8" ca="1">IF(MIN($L8:L8)&lt;1,"",$B8/[3]!CulvertQ($W8+M$2*1.5,M$2,$T8,$U8,$V8,$W8,$X8,$Y8,$Z8))</f>
        <v>#NAME?</v>
      </c>
      <c r="N8" s="1" t="e" cm="1">
        <f t="array" aca="1" ref="N8" ca="1">IF(MIN($L8:M8)&lt;1,"",$B8/[3]!CulvertQ($W8+N$2*1.5,N$2,$T8,$U8,$V8,$W8,$X8,$Y8,$Z8))</f>
        <v>#NAME?</v>
      </c>
      <c r="O8" s="1" t="e" cm="1">
        <f t="array" aca="1" ref="O8" ca="1">IF(MIN($L8:N8)&lt;1,"",$B8/[3]!CulvertQ($W8+O$2*1.5,O$2,$T8,$U8,$V8,$W8,$X8,$Y8,$Z8))</f>
        <v>#NAME?</v>
      </c>
      <c r="P8" s="1" t="e" cm="1">
        <f t="array" aca="1" ref="P8" ca="1">IF(MIN($L8:O8)&lt;1,"",$B8/[3]!CulvertQ($W8+P$2*1.5,P$2,$T8,$U8,$V8,$W8,$X8,$Y8,$Z8))</f>
        <v>#NAME?</v>
      </c>
      <c r="Q8" s="1" t="e" cm="1">
        <f t="array" aca="1" ref="Q8" ca="1">IF(MIN($L8:P8)&lt;1,"",$B8/[3]!CulvertQ($W8+Q$2*1.5,Q$2,$T8,$U8,$V8,$W8,$X8,$Y8,$Z8))</f>
        <v>#NAME?</v>
      </c>
      <c r="R8" s="1" t="e" cm="1">
        <f t="array" aca="1" ref="R8" ca="1">IF(MIN($L8:Q8)&lt;1,"",$B8/[3]!CulvertQ($W8+R$2*1.5,R$2,$T8,$U8,$V8,$W8,$X8,$Y8,$Z8))</f>
        <v>#NAME?</v>
      </c>
      <c r="S8" s="5"/>
      <c r="T8" s="6">
        <f>_xlfn.XLOOKUP('Culvert Calcs'!A8,'BGER-12D-Culverts.rpt'!C:C,'BGER-12D-Culverts.rpt'!S:S)</f>
        <v>23.104488</v>
      </c>
      <c r="U8" s="2">
        <f t="shared" si="2"/>
        <v>2.4E-2</v>
      </c>
      <c r="V8">
        <f>23</f>
        <v>23</v>
      </c>
      <c r="W8" s="5">
        <f ca="1">_xlfn.XLOOKUP($A8,'PointsTidy - 12D'!$B:$B,'PointsTidy - 12D'!$E:$E)</f>
        <v>366.82100000000003</v>
      </c>
      <c r="X8" s="5">
        <f ca="1">_xlfn.XLOOKUP($A8,'PointsTidy - 12D'!$B:$B,'PointsTidy - 12D'!$F:$F)</f>
        <v>366.30799999999999</v>
      </c>
      <c r="Y8" s="5">
        <f t="shared" ca="1" si="3"/>
        <v>366.90800000000002</v>
      </c>
      <c r="Z8" t="b">
        <f>TRUE</f>
        <v>1</v>
      </c>
      <c r="AA8" s="17">
        <f t="shared" ca="1" si="4"/>
        <v>2.2203478389135205E-2</v>
      </c>
      <c r="AC8" t="str" cm="1">
        <f t="array" aca="1" ref="AC8" ca="1">IFERROR(ROUND(([3]!CulvertHW(B8/F8,E8,T8,U8,V8,W8,X8,Y8,Z8)-W8)/E8*10,0)/10,"")</f>
        <v/>
      </c>
      <c r="AE8">
        <v>1.5226</v>
      </c>
      <c r="AF8" t="str">
        <f t="shared" si="5"/>
        <v>Facing</v>
      </c>
    </row>
    <row r="9" spans="1:32" x14ac:dyDescent="0.3">
      <c r="A9" t="s">
        <v>143</v>
      </c>
      <c r="B9" s="5" cm="1">
        <f t="array" ref="B9">_xlfn.XLOOKUP($A9, Flows[ID], INDEX(Flows[], 0, MATCH($B$2, Flows[#Headers], 0)))</f>
        <v>0.8</v>
      </c>
      <c r="C9" s="14">
        <f ca="1">_xlfn.XLOOKUP($A9,'PointsTidy - 12D'!$B:$B,'PointsTidy - 12D'!$H:$H,NA())</f>
        <v>0.9</v>
      </c>
      <c r="D9" s="14">
        <f ca="1">_xlfn.XLOOKUP($A9,'PointsTidy - 12D'!$B:$B,'PointsTidy - 12D'!$G:$G,NA())</f>
        <v>1</v>
      </c>
      <c r="E9" s="15">
        <f ca="1">C9</f>
        <v>0.9</v>
      </c>
      <c r="F9" s="15">
        <v>1</v>
      </c>
      <c r="G9" s="15" t="e" cm="1">
        <f t="array" aca="1" ref="G9" ca="1">[3]!CulvertHW(B9,E9,T9,U9,V9,W9,X9,Y9,Z9)</f>
        <v>#NAME?</v>
      </c>
      <c r="H9" s="15" t="e">
        <f t="shared" ca="1" si="0"/>
        <v>#NAME?</v>
      </c>
      <c r="I9" s="13"/>
      <c r="J9" s="13" t="e">
        <f t="shared" ca="1" si="1"/>
        <v>#NAME?</v>
      </c>
      <c r="K9" s="1"/>
      <c r="L9" s="1" t="e" cm="1">
        <f t="array" aca="1" ref="L9" ca="1">$B9/[3]!CulvertQ($W9+L$2*1.5,L$2,$T9,$U9,$V9,$W9,$X9,$Y9,$Z9)</f>
        <v>#NAME?</v>
      </c>
      <c r="M9" s="1" t="e" cm="1">
        <f t="array" aca="1" ref="M9" ca="1">IF(MIN($L9:L9)&lt;1,"",$B9/[3]!CulvertQ($W9+M$2*1.5,M$2,$T9,$U9,$V9,$W9,$X9,$Y9,$Z9))</f>
        <v>#NAME?</v>
      </c>
      <c r="N9" s="1" t="e" cm="1">
        <f t="array" aca="1" ref="N9" ca="1">IF(MIN($L9:M9)&lt;1,"",$B9/[3]!CulvertQ($W9+N$2*1.5,N$2,$T9,$U9,$V9,$W9,$X9,$Y9,$Z9))</f>
        <v>#NAME?</v>
      </c>
      <c r="O9" s="1" t="e" cm="1">
        <f t="array" aca="1" ref="O9" ca="1">IF(MIN($L9:N9)&lt;1,"",$B9/[3]!CulvertQ($W9+O$2*1.5,O$2,$T9,$U9,$V9,$W9,$X9,$Y9,$Z9))</f>
        <v>#NAME?</v>
      </c>
      <c r="P9" s="1" t="e" cm="1">
        <f t="array" aca="1" ref="P9" ca="1">IF(MIN($L9:O9)&lt;1,"",$B9/[3]!CulvertQ($W9+P$2*1.5,P$2,$T9,$U9,$V9,$W9,$X9,$Y9,$Z9))</f>
        <v>#NAME?</v>
      </c>
      <c r="Q9" s="1" t="e" cm="1">
        <f t="array" aca="1" ref="Q9" ca="1">IF(MIN($L9:P9)&lt;1,"",$B9/[3]!CulvertQ($W9+Q$2*1.5,Q$2,$T9,$U9,$V9,$W9,$X9,$Y9,$Z9))</f>
        <v>#NAME?</v>
      </c>
      <c r="R9" s="1" t="e" cm="1">
        <f t="array" aca="1" ref="R9" ca="1">IF(MIN($L9:Q9)&lt;1,"",$B9/[3]!CulvertQ($W9+R$2*1.5,R$2,$T9,$U9,$V9,$W9,$X9,$Y9,$Z9))</f>
        <v>#NAME?</v>
      </c>
      <c r="S9" s="5"/>
      <c r="T9" s="6">
        <f>_xlfn.XLOOKUP('Culvert Calcs'!A9,'BGER-12D-Culverts.rpt'!C:C,'BGER-12D-Culverts.rpt'!S:S)</f>
        <v>22.106507000000001</v>
      </c>
      <c r="U9" s="2">
        <f t="shared" si="2"/>
        <v>2.4E-2</v>
      </c>
      <c r="V9">
        <f>23</f>
        <v>23</v>
      </c>
      <c r="W9" s="5">
        <f ca="1">_xlfn.XLOOKUP($A9,'PointsTidy - 12D'!$B:$B,'PointsTidy - 12D'!$E:$E)</f>
        <v>365.29300000000001</v>
      </c>
      <c r="X9" s="5">
        <f ca="1">_xlfn.XLOOKUP($A9,'PointsTidy - 12D'!$B:$B,'PointsTidy - 12D'!$F:$F)</f>
        <v>364.95600000000002</v>
      </c>
      <c r="Y9" s="5">
        <f t="shared" ca="1" si="3"/>
        <v>365.55600000000004</v>
      </c>
      <c r="Z9" t="b">
        <f>TRUE</f>
        <v>1</v>
      </c>
      <c r="AA9" s="17">
        <f t="shared" ca="1" si="4"/>
        <v>1.5244380308476101E-2</v>
      </c>
      <c r="AC9" t="str" cm="1">
        <f t="array" aca="1" ref="AC9" ca="1">IFERROR(ROUND(([3]!CulvertHW(B9/F9,E9,T9,U9,V9,W9,X9,Y9,Z9)-W9)/E9*10,0)/10,"")</f>
        <v/>
      </c>
      <c r="AE9">
        <v>2.0476999999999999</v>
      </c>
      <c r="AF9" t="str">
        <f t="shared" si="5"/>
        <v>Facing</v>
      </c>
    </row>
    <row r="10" spans="1:32" x14ac:dyDescent="0.3">
      <c r="A10" t="s">
        <v>146</v>
      </c>
      <c r="B10" s="5" cm="1">
        <f t="array" ref="B10">_xlfn.XLOOKUP($A10, Flows[ID], INDEX(Flows[], 0, MATCH($B$2, Flows[#Headers], 0)))</f>
        <v>0.219</v>
      </c>
      <c r="C10" s="14">
        <f ca="1">_xlfn.XLOOKUP($A10,'PointsTidy - 12D'!$B:$B,'PointsTidy - 12D'!$H:$H,NA())</f>
        <v>0.9</v>
      </c>
      <c r="D10" s="14">
        <f ca="1">_xlfn.XLOOKUP($A10,'PointsTidy - 12D'!$B:$B,'PointsTidy - 12D'!$G:$G,NA())</f>
        <v>1</v>
      </c>
      <c r="E10" s="15">
        <v>0.9</v>
      </c>
      <c r="F10" s="15">
        <v>1</v>
      </c>
      <c r="G10" s="15" t="e" cm="1">
        <f t="array" aca="1" ref="G10" ca="1">[3]!CulvertHW(B10,E10,T10,U10,V10,W10,X10,Y10,Z10)</f>
        <v>#NAME?</v>
      </c>
      <c r="H10" s="15" t="e">
        <f t="shared" ca="1" si="0"/>
        <v>#NAME?</v>
      </c>
      <c r="I10" s="13"/>
      <c r="J10" s="13" t="e">
        <f t="shared" ca="1" si="1"/>
        <v>#NAME?</v>
      </c>
      <c r="K10" s="1"/>
      <c r="L10" s="1" t="e" cm="1">
        <f t="array" aca="1" ref="L10" ca="1">$B10/[3]!CulvertQ($W10+L$2*1.5,L$2,$T10,$U10,$V10,$W10,$X10,$Y10,$Z10)</f>
        <v>#NAME?</v>
      </c>
      <c r="M10" s="1" t="e" cm="1">
        <f t="array" aca="1" ref="M10" ca="1">IF(MIN($L10:L10)&lt;1,"",$B10/[3]!CulvertQ($W10+M$2*1.5,M$2,$T10,$U10,$V10,$W10,$X10,$Y10,$Z10))</f>
        <v>#NAME?</v>
      </c>
      <c r="N10" s="1" t="e" cm="1">
        <f t="array" aca="1" ref="N10" ca="1">IF(MIN($L10:M10)&lt;1,"",$B10/[3]!CulvertQ($W10+N$2*1.5,N$2,$T10,$U10,$V10,$W10,$X10,$Y10,$Z10))</f>
        <v>#NAME?</v>
      </c>
      <c r="O10" s="1" t="e" cm="1">
        <f t="array" aca="1" ref="O10" ca="1">IF(MIN($L10:N10)&lt;1,"",$B10/[3]!CulvertQ($W10+O$2*1.5,O$2,$T10,$U10,$V10,$W10,$X10,$Y10,$Z10))</f>
        <v>#NAME?</v>
      </c>
      <c r="P10" s="1" t="e" cm="1">
        <f t="array" aca="1" ref="P10" ca="1">IF(MIN($L10:O10)&lt;1,"",$B10/[3]!CulvertQ($W10+P$2*1.5,P$2,$T10,$U10,$V10,$W10,$X10,$Y10,$Z10))</f>
        <v>#NAME?</v>
      </c>
      <c r="Q10" s="1" t="e" cm="1">
        <f t="array" aca="1" ref="Q10" ca="1">IF(MIN($L10:P10)&lt;1,"",$B10/[3]!CulvertQ($W10+Q$2*1.5,Q$2,$T10,$U10,$V10,$W10,$X10,$Y10,$Z10))</f>
        <v>#NAME?</v>
      </c>
      <c r="R10" s="1" t="e" cm="1">
        <f t="array" aca="1" ref="R10" ca="1">IF(MIN($L10:Q10)&lt;1,"",$B10/[3]!CulvertQ($W10+R$2*1.5,R$2,$T10,$U10,$V10,$W10,$X10,$Y10,$Z10))</f>
        <v>#NAME?</v>
      </c>
      <c r="S10" s="5"/>
      <c r="T10" s="6">
        <f>_xlfn.XLOOKUP('Culvert Calcs'!A10,'BGER-12D-Culverts.rpt'!C:C,'BGER-12D-Culverts.rpt'!S:S)</f>
        <v>24.159441000000001</v>
      </c>
      <c r="U10" s="2">
        <f t="shared" si="2"/>
        <v>2.4E-2</v>
      </c>
      <c r="V10">
        <f>23</f>
        <v>23</v>
      </c>
      <c r="W10" s="5">
        <f ca="1">_xlfn.XLOOKUP($A10,'PointsTidy - 12D'!$B:$B,'PointsTidy - 12D'!$E:$E)</f>
        <v>364.1</v>
      </c>
      <c r="X10" s="5">
        <f ca="1">_xlfn.XLOOKUP($A10,'PointsTidy - 12D'!$B:$B,'PointsTidy - 12D'!$F:$F)</f>
        <v>363.60500000000002</v>
      </c>
      <c r="Y10" s="5">
        <f t="shared" ca="1" si="3"/>
        <v>364.20500000000004</v>
      </c>
      <c r="Z10" t="b">
        <f>TRUE</f>
        <v>1</v>
      </c>
      <c r="AA10" s="17">
        <f t="shared" ca="1" si="4"/>
        <v>2.0488884655899302E-2</v>
      </c>
      <c r="AC10" t="str" cm="1">
        <f t="array" aca="1" ref="AC10" ca="1">IFERROR(ROUND(([3]!CulvertHW(B10/F10,E10,T10,U10,V10,W10,X10,Y10,Z10)-W10)/E10*10,0)/10,"")</f>
        <v/>
      </c>
      <c r="AE10">
        <v>1.0873999999999999</v>
      </c>
      <c r="AF10" t="str">
        <f t="shared" si="5"/>
        <v>Facing</v>
      </c>
    </row>
    <row r="11" spans="1:32" x14ac:dyDescent="0.3">
      <c r="A11" t="s">
        <v>149</v>
      </c>
      <c r="B11" s="5" cm="1">
        <f t="array" ref="B11">_xlfn.XLOOKUP($A11, Flows[ID], INDEX(Flows[], 0, MATCH($B$2, Flows[#Headers], 0)))</f>
        <v>1.169</v>
      </c>
      <c r="C11" s="14">
        <f ca="1">_xlfn.XLOOKUP($A11,'PointsTidy - 12D'!$B:$B,'PointsTidy - 12D'!$H:$H,NA())</f>
        <v>0.9</v>
      </c>
      <c r="D11" s="14">
        <f ca="1">_xlfn.XLOOKUP($A11,'PointsTidy - 12D'!$B:$B,'PointsTidy - 12D'!$G:$G,NA())</f>
        <v>2</v>
      </c>
      <c r="E11" s="15">
        <v>0.9</v>
      </c>
      <c r="F11" s="15">
        <v>2</v>
      </c>
      <c r="G11" s="15" t="e" cm="1">
        <f t="array" aca="1" ref="G11" ca="1">[3]!CulvertHW(B11,E11,T11,U11,V11,W11,X11,Y11,Z11)</f>
        <v>#NAME?</v>
      </c>
      <c r="H11" s="15" t="e">
        <f t="shared" ca="1" si="0"/>
        <v>#NAME?</v>
      </c>
      <c r="I11" s="13"/>
      <c r="J11" s="13" t="e">
        <f t="shared" ca="1" si="1"/>
        <v>#NAME?</v>
      </c>
      <c r="K11" s="1"/>
      <c r="L11" s="1" t="e" cm="1">
        <f t="array" aca="1" ref="L11" ca="1">$B11/[3]!CulvertQ($W11+L$2*1.5,L$2,$T11,$U11,$V11,$W11,$X11,$Y11,$Z11)</f>
        <v>#NAME?</v>
      </c>
      <c r="M11" s="1" t="e" cm="1">
        <f t="array" aca="1" ref="M11" ca="1">IF(MIN($L11:L11)&lt;1,"",$B11/[3]!CulvertQ($W11+M$2*1.5,M$2,$T11,$U11,$V11,$W11,$X11,$Y11,$Z11))</f>
        <v>#NAME?</v>
      </c>
      <c r="N11" s="1" t="e" cm="1">
        <f t="array" aca="1" ref="N11" ca="1">IF(MIN($L11:M11)&lt;1,"",$B11/[3]!CulvertQ($W11+N$2*1.5,N$2,$T11,$U11,$V11,$W11,$X11,$Y11,$Z11))</f>
        <v>#NAME?</v>
      </c>
      <c r="O11" s="1" t="e" cm="1">
        <f t="array" aca="1" ref="O11" ca="1">IF(MIN($L11:N11)&lt;1,"",$B11/[3]!CulvertQ($W11+O$2*1.5,O$2,$T11,$U11,$V11,$W11,$X11,$Y11,$Z11))</f>
        <v>#NAME?</v>
      </c>
      <c r="P11" s="1" t="e" cm="1">
        <f t="array" aca="1" ref="P11" ca="1">IF(MIN($L11:O11)&lt;1,"",$B11/[3]!CulvertQ($W11+P$2*1.5,P$2,$T11,$U11,$V11,$W11,$X11,$Y11,$Z11))</f>
        <v>#NAME?</v>
      </c>
      <c r="Q11" s="1" t="e" cm="1">
        <f t="array" aca="1" ref="Q11" ca="1">IF(MIN($L11:P11)&lt;1,"",$B11/[3]!CulvertQ($W11+Q$2*1.5,Q$2,$T11,$U11,$V11,$W11,$X11,$Y11,$Z11))</f>
        <v>#NAME?</v>
      </c>
      <c r="R11" s="1" t="e" cm="1">
        <f t="array" aca="1" ref="R11" ca="1">IF(MIN($L11:Q11)&lt;1,"",$B11/[3]!CulvertQ($W11+R$2*1.5,R$2,$T11,$U11,$V11,$W11,$X11,$Y11,$Z11))</f>
        <v>#NAME?</v>
      </c>
      <c r="S11" s="5"/>
      <c r="T11" s="6">
        <f>_xlfn.XLOOKUP('Culvert Calcs'!A11,'BGER-12D-Culverts.rpt'!C:C,'BGER-12D-Culverts.rpt'!S:S)</f>
        <v>28.677806</v>
      </c>
      <c r="U11" s="2">
        <f t="shared" si="2"/>
        <v>2.4E-2</v>
      </c>
      <c r="V11">
        <f>23</f>
        <v>23</v>
      </c>
      <c r="W11" s="5">
        <f ca="1">_xlfn.XLOOKUP($A11,'PointsTidy - 12D'!$B:$B,'PointsTidy - 12D'!$E:$E)</f>
        <v>361.30200000000002</v>
      </c>
      <c r="X11" s="5">
        <f ca="1">_xlfn.XLOOKUP($A11,'PointsTidy - 12D'!$B:$B,'PointsTidy - 12D'!$F:$F)</f>
        <v>360.85899999999998</v>
      </c>
      <c r="Y11" s="5">
        <f t="shared" ca="1" si="3"/>
        <v>361.459</v>
      </c>
      <c r="Z11" t="b">
        <f>TRUE</f>
        <v>1</v>
      </c>
      <c r="AA11" s="17">
        <f t="shared" ca="1" si="4"/>
        <v>1.5447485766520649E-2</v>
      </c>
      <c r="AC11" t="str" cm="1">
        <f t="array" aca="1" ref="AC11" ca="1">IFERROR(ROUND(([3]!CulvertHW(B11/F11,E11,T11,U11,V11,W11,X11,Y11,Z11)-W11)/E11*10,0)/10,"")</f>
        <v/>
      </c>
      <c r="AE11">
        <v>1.6647000000000001</v>
      </c>
      <c r="AF11" t="str">
        <f t="shared" si="5"/>
        <v>Facing</v>
      </c>
    </row>
    <row r="12" spans="1:32" x14ac:dyDescent="0.3">
      <c r="A12" t="s">
        <v>152</v>
      </c>
      <c r="B12" s="5" cm="1">
        <f t="array" ref="B12">_xlfn.XLOOKUP($A12, Flows[ID], INDEX(Flows[], 0, MATCH($B$2, Flows[#Headers], 0)))</f>
        <v>1.4259999999999999</v>
      </c>
      <c r="C12" s="14">
        <f ca="1">_xlfn.XLOOKUP($A12,'PointsTidy - 12D'!$B:$B,'PointsTidy - 12D'!$H:$H,NA())</f>
        <v>0.9</v>
      </c>
      <c r="D12" s="14">
        <f ca="1">_xlfn.XLOOKUP($A12,'PointsTidy - 12D'!$B:$B,'PointsTidy - 12D'!$G:$G,NA())</f>
        <v>2</v>
      </c>
      <c r="E12" s="15">
        <v>0.9</v>
      </c>
      <c r="F12" s="15">
        <v>2</v>
      </c>
      <c r="G12" s="15" t="e" cm="1">
        <f t="array" aca="1" ref="G12" ca="1">[3]!CulvertHW(B12,E12,T12,U12,V12,W12,X12,Y12,Z12)</f>
        <v>#NAME?</v>
      </c>
      <c r="H12" s="15" t="e">
        <f t="shared" ca="1" si="0"/>
        <v>#NAME?</v>
      </c>
      <c r="I12" s="13"/>
      <c r="J12" s="13" t="e">
        <f t="shared" ca="1" si="1"/>
        <v>#NAME?</v>
      </c>
      <c r="K12" s="1"/>
      <c r="L12" s="1" t="e" cm="1">
        <f t="array" aca="1" ref="L12" ca="1">$B12/[3]!CulvertQ($W12+L$2*1.5,L$2,$T12,$U12,$V12,$W12,$X12,$Y12,$Z12)</f>
        <v>#NAME?</v>
      </c>
      <c r="M12" s="1" t="e" cm="1">
        <f t="array" aca="1" ref="M12" ca="1">IF(MIN($L12:L12)&lt;1,"",$B12/[3]!CulvertQ($W12+M$2*1.5,M$2,$T12,$U12,$V12,$W12,$X12,$Y12,$Z12))</f>
        <v>#NAME?</v>
      </c>
      <c r="N12" s="1" t="e" cm="1">
        <f t="array" aca="1" ref="N12" ca="1">IF(MIN($L12:M12)&lt;1,"",$B12/[3]!CulvertQ($W12+N$2*1.5,N$2,$T12,$U12,$V12,$W12,$X12,$Y12,$Z12))</f>
        <v>#NAME?</v>
      </c>
      <c r="O12" s="1" t="e" cm="1">
        <f t="array" aca="1" ref="O12" ca="1">IF(MIN($L12:N12)&lt;1,"",$B12/[3]!CulvertQ($W12+O$2*1.5,O$2,$T12,$U12,$V12,$W12,$X12,$Y12,$Z12))</f>
        <v>#NAME?</v>
      </c>
      <c r="P12" s="1" t="e" cm="1">
        <f t="array" aca="1" ref="P12" ca="1">IF(MIN($L12:O12)&lt;1,"",$B12/[3]!CulvertQ($W12+P$2*1.5,P$2,$T12,$U12,$V12,$W12,$X12,$Y12,$Z12))</f>
        <v>#NAME?</v>
      </c>
      <c r="Q12" s="1" t="e" cm="1">
        <f t="array" aca="1" ref="Q12" ca="1">IF(MIN($L12:P12)&lt;1,"",$B12/[3]!CulvertQ($W12+Q$2*1.5,Q$2,$T12,$U12,$V12,$W12,$X12,$Y12,$Z12))</f>
        <v>#NAME?</v>
      </c>
      <c r="R12" s="1" t="e" cm="1">
        <f t="array" aca="1" ref="R12" ca="1">IF(MIN($L12:Q12)&lt;1,"",$B12/[3]!CulvertQ($W12+R$2*1.5,R$2,$T12,$U12,$V12,$W12,$X12,$Y12,$Z12))</f>
        <v>#NAME?</v>
      </c>
      <c r="S12" s="5"/>
      <c r="T12" s="6">
        <f>_xlfn.XLOOKUP('Culvert Calcs'!A12,'BGER-12D-Culverts.rpt'!C:C,'BGER-12D-Culverts.rpt'!S:S)</f>
        <v>25.517282999999999</v>
      </c>
      <c r="U12" s="2">
        <f t="shared" si="2"/>
        <v>2.4E-2</v>
      </c>
      <c r="V12">
        <f>23</f>
        <v>23</v>
      </c>
      <c r="W12" s="5">
        <f ca="1">_xlfn.XLOOKUP($A12,'PointsTidy - 12D'!$B:$B,'PointsTidy - 12D'!$E:$E)</f>
        <v>360.10700000000003</v>
      </c>
      <c r="X12" s="5">
        <f ca="1">_xlfn.XLOOKUP($A12,'PointsTidy - 12D'!$B:$B,'PointsTidy - 12D'!$F:$F)</f>
        <v>359.51299999999998</v>
      </c>
      <c r="Y12" s="5">
        <f t="shared" ca="1" si="3"/>
        <v>360.113</v>
      </c>
      <c r="Z12" t="b">
        <f>TRUE</f>
        <v>1</v>
      </c>
      <c r="AA12" s="17">
        <f t="shared" ca="1" si="4"/>
        <v>2.3278340409519736E-2</v>
      </c>
      <c r="AC12" t="str" cm="1">
        <f t="array" aca="1" ref="AC12" ca="1">IFERROR(ROUND(([3]!CulvertHW(B12/F12,E12,T12,U12,V12,W12,X12,Y12,Z12)-W12)/E12*10,0)/10,"")</f>
        <v/>
      </c>
      <c r="AE12">
        <v>1.6052</v>
      </c>
      <c r="AF12" t="str">
        <f t="shared" si="5"/>
        <v>Facing</v>
      </c>
    </row>
    <row r="13" spans="1:32" x14ac:dyDescent="0.3">
      <c r="A13" t="s">
        <v>155</v>
      </c>
      <c r="B13" s="5" cm="1">
        <f t="array" ref="B13">_xlfn.XLOOKUP($A13, Flows[ID], INDEX(Flows[], 0, MATCH($B$2, Flows[#Headers], 0)))</f>
        <v>0.376</v>
      </c>
      <c r="C13" s="14">
        <f ca="1">_xlfn.XLOOKUP($A13,'PointsTidy - 12D'!$B:$B,'PointsTidy - 12D'!$H:$H,NA())</f>
        <v>0.9</v>
      </c>
      <c r="D13" s="14">
        <f ca="1">_xlfn.XLOOKUP($A13,'PointsTidy - 12D'!$B:$B,'PointsTidy - 12D'!$G:$G,NA())</f>
        <v>1</v>
      </c>
      <c r="E13" s="15">
        <f ca="1">C13</f>
        <v>0.9</v>
      </c>
      <c r="F13" s="15">
        <v>1</v>
      </c>
      <c r="G13" s="15" t="e" cm="1">
        <f t="array" aca="1" ref="G13" ca="1">[3]!CulvertHW(B13,E13,T13,U13,V13,W13,X13,Y13,Z13)</f>
        <v>#NAME?</v>
      </c>
      <c r="H13" s="15" t="e">
        <f t="shared" ca="1" si="0"/>
        <v>#NAME?</v>
      </c>
      <c r="I13" s="13"/>
      <c r="J13" s="13" t="e">
        <f t="shared" ca="1" si="1"/>
        <v>#NAME?</v>
      </c>
      <c r="K13" s="1"/>
      <c r="L13" s="1" t="e" cm="1">
        <f t="array" aca="1" ref="L13" ca="1">$B13/[3]!CulvertQ($W13+L$2*1.5,L$2,$T13,$U13,$V13,$W13,$X13,$Y13,$Z13)</f>
        <v>#NAME?</v>
      </c>
      <c r="M13" s="1" t="e" cm="1">
        <f t="array" aca="1" ref="M13" ca="1">IF(MIN($L13:L13)&lt;1,"",$B13/[3]!CulvertQ($W13+M$2*1.5,M$2,$T13,$U13,$V13,$W13,$X13,$Y13,$Z13))</f>
        <v>#NAME?</v>
      </c>
      <c r="N13" s="1" t="e" cm="1">
        <f t="array" aca="1" ref="N13" ca="1">IF(MIN($L13:M13)&lt;1,"",$B13/[3]!CulvertQ($W13+N$2*1.5,N$2,$T13,$U13,$V13,$W13,$X13,$Y13,$Z13))</f>
        <v>#NAME?</v>
      </c>
      <c r="O13" s="1" t="e" cm="1">
        <f t="array" aca="1" ref="O13" ca="1">IF(MIN($L13:N13)&lt;1,"",$B13/[3]!CulvertQ($W13+O$2*1.5,O$2,$T13,$U13,$V13,$W13,$X13,$Y13,$Z13))</f>
        <v>#NAME?</v>
      </c>
      <c r="P13" s="1" t="e" cm="1">
        <f t="array" aca="1" ref="P13" ca="1">IF(MIN($L13:O13)&lt;1,"",$B13/[3]!CulvertQ($W13+P$2*1.5,P$2,$T13,$U13,$V13,$W13,$X13,$Y13,$Z13))</f>
        <v>#NAME?</v>
      </c>
      <c r="Q13" s="1" t="e" cm="1">
        <f t="array" aca="1" ref="Q13" ca="1">IF(MIN($L13:P13)&lt;1,"",$B13/[3]!CulvertQ($W13+Q$2*1.5,Q$2,$T13,$U13,$V13,$W13,$X13,$Y13,$Z13))</f>
        <v>#NAME?</v>
      </c>
      <c r="R13" s="1" t="e" cm="1">
        <f t="array" aca="1" ref="R13" ca="1">IF(MIN($L13:Q13)&lt;1,"",$B13/[3]!CulvertQ($W13+R$2*1.5,R$2,$T13,$U13,$V13,$W13,$X13,$Y13,$Z13))</f>
        <v>#NAME?</v>
      </c>
      <c r="S13" s="5"/>
      <c r="T13" s="6">
        <f>_xlfn.XLOOKUP('Culvert Calcs'!A13,'BGER-12D-Culverts.rpt'!C:C,'BGER-12D-Culverts.rpt'!S:S)</f>
        <v>41.467035000000003</v>
      </c>
      <c r="U13" s="2">
        <f t="shared" si="2"/>
        <v>2.4E-2</v>
      </c>
      <c r="V13">
        <f>23</f>
        <v>23</v>
      </c>
      <c r="W13" s="5">
        <f ca="1">_xlfn.XLOOKUP($A13,'PointsTidy - 12D'!$B:$B,'PointsTidy - 12D'!$E:$E)</f>
        <v>356.22</v>
      </c>
      <c r="X13" s="5">
        <f ca="1">_xlfn.XLOOKUP($A13,'PointsTidy - 12D'!$B:$B,'PointsTidy - 12D'!$F:$F)</f>
        <v>355.11099999999999</v>
      </c>
      <c r="Y13" s="5">
        <f t="shared" ca="1" si="3"/>
        <v>355.71100000000001</v>
      </c>
      <c r="Z13" t="b">
        <f>TRUE</f>
        <v>1</v>
      </c>
      <c r="AA13" s="17">
        <f t="shared" ca="1" si="4"/>
        <v>2.6744135431916876E-2</v>
      </c>
      <c r="AC13" t="str" cm="1">
        <f t="array" aca="1" ref="AC13" ca="1">IFERROR(ROUND(([3]!CulvertHW(B13/F13,E13,T13,U13,V13,W13,X13,Y13,Z13)-W13)/E13*10,0)/10,"")</f>
        <v/>
      </c>
      <c r="AE13">
        <v>1.2795000000000001</v>
      </c>
      <c r="AF13" t="str">
        <f t="shared" si="5"/>
        <v>Facing</v>
      </c>
    </row>
    <row r="14" spans="1:32" x14ac:dyDescent="0.3">
      <c r="A14" t="s">
        <v>158</v>
      </c>
      <c r="B14" s="5" cm="1">
        <f t="array" ref="B14">_xlfn.XLOOKUP($A14, Flows[ID], INDEX(Flows[], 0, MATCH($B$2, Flows[#Headers], 0)))</f>
        <v>5.6929999999999996</v>
      </c>
      <c r="C14" s="14">
        <f ca="1">_xlfn.XLOOKUP($A14,'PointsTidy - 12D'!$B:$B,'PointsTidy - 12D'!$H:$H,NA())</f>
        <v>0.9</v>
      </c>
      <c r="D14" s="14">
        <f ca="1">_xlfn.XLOOKUP($A14,'PointsTidy - 12D'!$B:$B,'PointsTidy - 12D'!$G:$G,NA())</f>
        <v>4</v>
      </c>
      <c r="E14" s="15">
        <f t="shared" ref="E14" ca="1" si="6">C14</f>
        <v>0.9</v>
      </c>
      <c r="F14" s="15">
        <v>4</v>
      </c>
      <c r="G14" s="15" t="e" cm="1">
        <f t="array" aca="1" ref="G14" ca="1">[3]!CulvertHW(B14,E14,T14,U14,V14,W14,X14,Y14,Z14)</f>
        <v>#NAME?</v>
      </c>
      <c r="H14" s="15" t="e">
        <f t="shared" ca="1" si="0"/>
        <v>#NAME?</v>
      </c>
      <c r="I14" s="13"/>
      <c r="J14" s="13" t="e">
        <f t="shared" ca="1" si="1"/>
        <v>#NAME?</v>
      </c>
      <c r="K14" s="1"/>
      <c r="L14" s="1" t="e" cm="1">
        <f t="array" aca="1" ref="L14" ca="1">$B14/[3]!CulvertQ($W14+L$2*1.5,L$2,$T14,$U14,$V14,$W14,$X14,$Y14,$Z14)</f>
        <v>#NAME?</v>
      </c>
      <c r="M14" s="1" t="e" cm="1">
        <f t="array" aca="1" ref="M14" ca="1">IF(MIN($L14:L14)&lt;1,"",$B14/[3]!CulvertQ($W14+M$2*1.5,M$2,$T14,$U14,$V14,$W14,$X14,$Y14,$Z14))</f>
        <v>#NAME?</v>
      </c>
      <c r="N14" s="1" t="e" cm="1">
        <f t="array" aca="1" ref="N14" ca="1">IF(MIN($L14:M14)&lt;1,"",$B14/[3]!CulvertQ($W14+N$2*1.5,N$2,$T14,$U14,$V14,$W14,$X14,$Y14,$Z14))</f>
        <v>#NAME?</v>
      </c>
      <c r="O14" s="1" t="e" cm="1">
        <f t="array" aca="1" ref="O14" ca="1">IF(MIN($L14:N14)&lt;1,"",$B14/[3]!CulvertQ($W14+O$2*1.5,O$2,$T14,$U14,$V14,$W14,$X14,$Y14,$Z14))</f>
        <v>#NAME?</v>
      </c>
      <c r="P14" s="1" t="e" cm="1">
        <f t="array" aca="1" ref="P14" ca="1">IF(MIN($L14:O14)&lt;1,"",$B14/[3]!CulvertQ($W14+P$2*1.5,P$2,$T14,$U14,$V14,$W14,$X14,$Y14,$Z14))</f>
        <v>#NAME?</v>
      </c>
      <c r="Q14" s="1" t="e" cm="1">
        <f t="array" aca="1" ref="Q14" ca="1">IF(MIN($L14:P14)&lt;1,"",$B14/[3]!CulvertQ($W14+Q$2*1.5,Q$2,$T14,$U14,$V14,$W14,$X14,$Y14,$Z14))</f>
        <v>#NAME?</v>
      </c>
      <c r="R14" s="1" t="e" cm="1">
        <f t="array" aca="1" ref="R14" ca="1">IF(MIN($L14:Q14)&lt;1,"",$B14/[3]!CulvertQ($W14+R$2*1.5,R$2,$T14,$U14,$V14,$W14,$X14,$Y14,$Z14))</f>
        <v>#NAME?</v>
      </c>
      <c r="S14" s="5"/>
      <c r="T14" s="6">
        <f>_xlfn.XLOOKUP('Culvert Calcs'!A14,'BGER-12D-Culverts.rpt'!C:C,'BGER-12D-Culverts.rpt'!S:S)</f>
        <v>35.472715000000001</v>
      </c>
      <c r="U14" s="2">
        <f t="shared" si="2"/>
        <v>2.4E-2</v>
      </c>
      <c r="V14">
        <f>23</f>
        <v>23</v>
      </c>
      <c r="W14" s="5">
        <f ca="1">_xlfn.XLOOKUP($A14,'PointsTidy - 12D'!$B:$B,'PointsTidy - 12D'!$E:$E)</f>
        <v>353.51499999999999</v>
      </c>
      <c r="X14" s="5">
        <f ca="1">_xlfn.XLOOKUP($A14,'PointsTidy - 12D'!$B:$B,'PointsTidy - 12D'!$F:$F)</f>
        <v>352.762</v>
      </c>
      <c r="Y14" s="5">
        <f t="shared" ca="1" si="3"/>
        <v>353.36200000000002</v>
      </c>
      <c r="Z14" t="b">
        <f>TRUE</f>
        <v>1</v>
      </c>
      <c r="AA14" s="17">
        <f t="shared" ca="1" si="4"/>
        <v>2.1227582946498059E-2</v>
      </c>
      <c r="AC14" t="str" cm="1">
        <f t="array" aca="1" ref="AC14" ca="1">IFERROR(ROUND(([3]!CulvertHW(B14/F14,E14,T14,U14,V14,W14,X14,Y14,Z14)-W14)/E14*10,0)/10,"")</f>
        <v/>
      </c>
      <c r="AE14">
        <v>2.3874</v>
      </c>
      <c r="AF14" t="str">
        <f t="shared" si="5"/>
        <v>Facing</v>
      </c>
    </row>
    <row r="15" spans="1:32" x14ac:dyDescent="0.3">
      <c r="B15" s="5"/>
      <c r="C15" s="14"/>
      <c r="D15" s="14"/>
      <c r="E15" s="15"/>
      <c r="F15" s="15"/>
      <c r="G15" s="15"/>
      <c r="H15" s="15"/>
      <c r="I15" s="13"/>
      <c r="J15" s="13"/>
      <c r="K15" s="1"/>
      <c r="S15" s="5"/>
      <c r="T15" s="6"/>
      <c r="U15" s="2"/>
      <c r="W15" s="5"/>
      <c r="X15" s="5"/>
      <c r="Y15" s="5"/>
    </row>
    <row r="16" spans="1:32" x14ac:dyDescent="0.3">
      <c r="B16" s="5"/>
      <c r="C16" s="14"/>
      <c r="D16" s="14"/>
      <c r="E16" s="15"/>
      <c r="F16" s="15"/>
      <c r="G16" s="15"/>
      <c r="H16" s="15"/>
      <c r="I16" s="13"/>
      <c r="J16" s="13"/>
      <c r="K16" s="1"/>
      <c r="S16" s="5"/>
      <c r="T16" s="6"/>
      <c r="U16" s="2"/>
      <c r="W16" s="5"/>
      <c r="X16" s="5"/>
      <c r="Y16" s="5"/>
    </row>
    <row r="17" spans="2:25" x14ac:dyDescent="0.3">
      <c r="B17" s="5"/>
      <c r="C17" s="14"/>
      <c r="D17" s="14"/>
      <c r="E17" s="15"/>
      <c r="F17" s="15"/>
      <c r="G17" s="15"/>
      <c r="H17" s="15"/>
      <c r="I17" s="13"/>
      <c r="J17" s="13"/>
      <c r="K17" s="1"/>
      <c r="S17" s="5"/>
      <c r="T17" s="6"/>
      <c r="U17" s="2"/>
      <c r="W17" s="5"/>
      <c r="X17" s="5"/>
      <c r="Y17" s="5"/>
    </row>
    <row r="18" spans="2:25" x14ac:dyDescent="0.3">
      <c r="B18" s="5"/>
      <c r="C18" s="14"/>
      <c r="D18" s="14"/>
      <c r="E18" s="15"/>
      <c r="F18" s="15"/>
      <c r="G18" s="15"/>
      <c r="H18" s="15"/>
      <c r="I18" s="13"/>
      <c r="J18" s="13"/>
      <c r="T18" s="6"/>
      <c r="U18" s="2"/>
      <c r="W18" s="5"/>
      <c r="X18" s="5"/>
      <c r="Y18" s="5"/>
    </row>
    <row r="19" spans="2:25" x14ac:dyDescent="0.3">
      <c r="B19" s="5"/>
      <c r="C19" s="14"/>
      <c r="D19" s="14"/>
      <c r="E19" s="15"/>
      <c r="F19" s="15"/>
      <c r="G19" s="15"/>
      <c r="H19" s="15"/>
      <c r="I19" s="13"/>
      <c r="J19" s="13"/>
      <c r="T19" s="6"/>
      <c r="U19" s="2"/>
      <c r="W19" s="5"/>
      <c r="X19" s="5"/>
      <c r="Y19" s="5"/>
    </row>
    <row r="20" spans="2:25" x14ac:dyDescent="0.3">
      <c r="B20" s="5"/>
      <c r="C20" s="14"/>
      <c r="D20" s="14"/>
      <c r="E20" s="15"/>
      <c r="F20" s="15"/>
      <c r="G20" s="15"/>
      <c r="H20" s="15"/>
      <c r="I20" s="13"/>
      <c r="J20" s="13"/>
      <c r="T20" s="6"/>
      <c r="U20" s="2"/>
      <c r="W20" s="5"/>
      <c r="X20" s="5"/>
      <c r="Y20" s="5"/>
    </row>
    <row r="21" spans="2:25" x14ac:dyDescent="0.3">
      <c r="B21" s="5"/>
      <c r="C21" s="14"/>
      <c r="D21" s="14"/>
      <c r="E21" s="15"/>
      <c r="F21" s="15"/>
      <c r="G21" s="15"/>
      <c r="H21" s="15"/>
      <c r="I21" s="13"/>
      <c r="J21" s="13"/>
      <c r="T21" s="6"/>
      <c r="U21" s="2"/>
      <c r="W21" s="5"/>
      <c r="X21" s="5"/>
      <c r="Y21" s="5"/>
    </row>
    <row r="22" spans="2:25" x14ac:dyDescent="0.3">
      <c r="B22" s="5"/>
      <c r="C22" s="14"/>
      <c r="D22" s="14"/>
      <c r="E22" s="15"/>
      <c r="F22" s="15"/>
      <c r="G22" s="15"/>
      <c r="H22" s="15"/>
      <c r="I22" s="13"/>
      <c r="J22" s="13"/>
      <c r="T22" s="6"/>
      <c r="U22" s="2"/>
      <c r="W22" s="5"/>
      <c r="X22" s="5"/>
      <c r="Y22" s="5"/>
    </row>
    <row r="23" spans="2:25" x14ac:dyDescent="0.3">
      <c r="B23" s="5"/>
      <c r="C23" s="14"/>
      <c r="D23" s="14"/>
      <c r="E23" s="15"/>
      <c r="F23" s="15"/>
      <c r="G23" s="15"/>
      <c r="H23" s="15"/>
      <c r="I23" s="13"/>
      <c r="J23" s="13"/>
      <c r="T23" s="6"/>
      <c r="U23" s="2"/>
      <c r="W23" s="5"/>
      <c r="X23" s="5"/>
      <c r="Y23" s="5"/>
    </row>
    <row r="24" spans="2:25" x14ac:dyDescent="0.3">
      <c r="B24" s="5"/>
      <c r="C24" s="14"/>
      <c r="D24" s="14"/>
      <c r="E24" s="15"/>
      <c r="F24" s="15"/>
      <c r="G24" s="15"/>
      <c r="H24" s="15"/>
      <c r="I24" s="13"/>
      <c r="J24" s="13"/>
      <c r="T24" s="6"/>
      <c r="U24" s="2"/>
      <c r="W24" s="5"/>
      <c r="X24" s="5"/>
      <c r="Y24" s="5"/>
    </row>
    <row r="25" spans="2:25" x14ac:dyDescent="0.3">
      <c r="B25" s="5"/>
      <c r="C25" s="14"/>
      <c r="D25" s="14"/>
      <c r="E25" s="15"/>
      <c r="F25" s="15"/>
      <c r="G25" s="15"/>
      <c r="H25" s="15"/>
      <c r="I25" s="13"/>
      <c r="J25" s="13"/>
      <c r="T25" s="6"/>
      <c r="U25" s="2"/>
      <c r="W25" s="5"/>
      <c r="X25" s="5"/>
      <c r="Y25" s="5"/>
    </row>
    <row r="26" spans="2:25" x14ac:dyDescent="0.3">
      <c r="B26" s="5"/>
      <c r="C26" s="14"/>
      <c r="D26" s="14"/>
      <c r="E26" s="15"/>
      <c r="F26" s="15"/>
      <c r="G26" s="15"/>
      <c r="H26" s="15"/>
      <c r="I26" s="13"/>
      <c r="J26" s="13"/>
      <c r="T26" s="6"/>
      <c r="U26" s="2"/>
      <c r="W26" s="5"/>
      <c r="X26" s="5"/>
      <c r="Y26" s="5"/>
    </row>
    <row r="27" spans="2:25" x14ac:dyDescent="0.3">
      <c r="B27" s="5"/>
      <c r="C27" s="14"/>
      <c r="D27" s="14"/>
      <c r="E27" s="15"/>
      <c r="F27" s="15"/>
      <c r="G27" s="15"/>
      <c r="H27" s="15"/>
      <c r="I27" s="13"/>
      <c r="J27" s="13"/>
      <c r="T27" s="6"/>
      <c r="U27" s="2"/>
      <c r="W27" s="5"/>
      <c r="X27" s="5"/>
      <c r="Y27" s="5"/>
    </row>
    <row r="28" spans="2:25" x14ac:dyDescent="0.3">
      <c r="B28" s="5"/>
      <c r="C28" s="14"/>
      <c r="D28" s="14"/>
      <c r="E28" s="15"/>
      <c r="F28" s="15"/>
      <c r="G28" s="15"/>
      <c r="H28" s="15"/>
      <c r="I28" s="13"/>
      <c r="J28" s="13"/>
      <c r="T28" s="6"/>
      <c r="U28" s="2"/>
      <c r="W28" s="5"/>
      <c r="X28" s="5"/>
      <c r="Y28" s="5"/>
    </row>
    <row r="29" spans="2:25" x14ac:dyDescent="0.3">
      <c r="B29" s="5"/>
      <c r="C29" s="14"/>
      <c r="D29" s="14"/>
      <c r="E29" s="15"/>
      <c r="F29" s="15"/>
      <c r="G29" s="15"/>
      <c r="H29" s="15"/>
      <c r="I29" s="13"/>
      <c r="J29" s="13"/>
      <c r="T29" s="6"/>
      <c r="U29" s="2"/>
      <c r="W29" s="5"/>
      <c r="X29" s="5"/>
      <c r="Y29" s="5"/>
    </row>
    <row r="30" spans="2:25" x14ac:dyDescent="0.3">
      <c r="B30" s="5"/>
      <c r="C30" s="14"/>
      <c r="D30" s="14"/>
      <c r="E30" s="15"/>
      <c r="F30" s="15"/>
      <c r="G30" s="15"/>
      <c r="H30" s="15"/>
      <c r="I30" s="13"/>
      <c r="J30" s="13"/>
      <c r="T30" s="6"/>
      <c r="U30" s="2"/>
      <c r="W30" s="5"/>
      <c r="X30" s="5"/>
      <c r="Y30" s="5"/>
    </row>
    <row r="31" spans="2:25" x14ac:dyDescent="0.3">
      <c r="B31" s="5"/>
      <c r="C31" s="14"/>
      <c r="D31" s="14"/>
      <c r="E31" s="15"/>
      <c r="F31" s="15"/>
      <c r="G31" s="15"/>
      <c r="H31" s="15"/>
      <c r="I31" s="13"/>
      <c r="J31" s="13"/>
      <c r="T31" s="6"/>
      <c r="U31" s="2"/>
      <c r="W31" s="5"/>
      <c r="X31" s="5"/>
      <c r="Y31" s="5"/>
    </row>
    <row r="32" spans="2:25" x14ac:dyDescent="0.3">
      <c r="B32" s="5"/>
      <c r="C32" s="14"/>
      <c r="D32" s="14"/>
      <c r="E32" s="15"/>
      <c r="F32" s="15"/>
      <c r="G32" s="15"/>
      <c r="H32" s="15"/>
      <c r="I32" s="13"/>
      <c r="J32" s="13"/>
      <c r="T32" s="6"/>
      <c r="U32" s="2"/>
      <c r="W32" s="5"/>
      <c r="X32" s="5"/>
      <c r="Y32" s="5"/>
    </row>
    <row r="33" spans="2:25" x14ac:dyDescent="0.3">
      <c r="B33" s="5"/>
      <c r="C33" s="14"/>
      <c r="D33" s="14"/>
      <c r="E33" s="15"/>
      <c r="F33" s="15"/>
      <c r="G33" s="15"/>
      <c r="H33" s="15"/>
      <c r="I33" s="13"/>
      <c r="J33" s="13"/>
      <c r="T33" s="6"/>
      <c r="U33" s="2"/>
      <c r="W33" s="5"/>
      <c r="X33" s="5"/>
      <c r="Y33" s="5"/>
    </row>
    <row r="34" spans="2:25" x14ac:dyDescent="0.3">
      <c r="B34" s="5"/>
      <c r="C34" s="14"/>
      <c r="D34" s="14"/>
      <c r="E34" s="15"/>
      <c r="F34" s="15"/>
      <c r="G34" s="15"/>
      <c r="H34" s="15"/>
      <c r="I34" s="13"/>
      <c r="J34" s="13"/>
      <c r="T34" s="6"/>
      <c r="U34" s="2"/>
      <c r="W34" s="5"/>
      <c r="X34" s="5"/>
      <c r="Y34" s="5"/>
    </row>
    <row r="35" spans="2:25" x14ac:dyDescent="0.3">
      <c r="B35" s="5"/>
      <c r="C35" s="14"/>
      <c r="D35" s="14"/>
      <c r="E35" s="15"/>
      <c r="F35" s="15"/>
      <c r="G35" s="15"/>
      <c r="H35" s="15"/>
      <c r="I35" s="13"/>
      <c r="J35" s="13"/>
      <c r="T35" s="6"/>
      <c r="U35" s="2"/>
      <c r="W35" s="5"/>
      <c r="X35" s="5"/>
      <c r="Y35" s="5"/>
    </row>
    <row r="36" spans="2:25" x14ac:dyDescent="0.3">
      <c r="B36" s="5"/>
      <c r="C36" s="14"/>
      <c r="D36" s="14"/>
      <c r="E36" s="15"/>
      <c r="F36" s="15"/>
      <c r="G36" s="15"/>
      <c r="H36" s="15"/>
      <c r="I36" s="13"/>
      <c r="J36" s="13"/>
      <c r="T36" s="6"/>
      <c r="U36" s="2"/>
      <c r="W36" s="5"/>
      <c r="X36" s="5"/>
      <c r="Y36" s="5"/>
    </row>
    <row r="37" spans="2:25" x14ac:dyDescent="0.3">
      <c r="B37" s="5"/>
      <c r="C37" s="14"/>
      <c r="D37" s="14"/>
      <c r="E37" s="15"/>
      <c r="F37" s="15"/>
      <c r="G37" s="15"/>
      <c r="H37" s="15"/>
      <c r="I37" s="13"/>
      <c r="J37" s="13"/>
      <c r="T37" s="6"/>
      <c r="U37" s="2"/>
      <c r="W37" s="5"/>
      <c r="X37" s="5"/>
      <c r="Y37" s="5"/>
    </row>
    <row r="38" spans="2:25" x14ac:dyDescent="0.3">
      <c r="B38" s="5"/>
      <c r="C38" s="14"/>
      <c r="D38" s="14"/>
      <c r="E38" s="15"/>
      <c r="F38" s="15"/>
      <c r="G38" s="15"/>
      <c r="H38" s="15"/>
      <c r="I38" s="13"/>
      <c r="J38" s="13"/>
      <c r="T38" s="6"/>
      <c r="U38" s="2"/>
      <c r="W38" s="5"/>
      <c r="X38" s="5"/>
      <c r="Y38" s="5"/>
    </row>
    <row r="39" spans="2:25" x14ac:dyDescent="0.3">
      <c r="B39" s="5"/>
      <c r="C39" s="14"/>
      <c r="D39" s="14"/>
      <c r="E39" s="15"/>
      <c r="F39" s="15"/>
      <c r="G39" s="15"/>
      <c r="H39" s="15"/>
      <c r="I39" s="13"/>
      <c r="J39" s="13"/>
      <c r="T39" s="6"/>
      <c r="U39" s="2"/>
      <c r="W39" s="5"/>
      <c r="X39" s="5"/>
      <c r="Y39" s="5"/>
    </row>
    <row r="40" spans="2:25" x14ac:dyDescent="0.3">
      <c r="B40" s="5"/>
      <c r="C40" s="14"/>
      <c r="D40" s="14"/>
      <c r="E40" s="15"/>
      <c r="F40" s="15"/>
      <c r="G40" s="15"/>
      <c r="H40" s="15"/>
      <c r="I40" s="13"/>
      <c r="J40" s="13"/>
      <c r="T40" s="6"/>
      <c r="U40" s="2"/>
      <c r="W40" s="5"/>
      <c r="X40" s="5"/>
      <c r="Y40" s="5"/>
    </row>
    <row r="41" spans="2:25" x14ac:dyDescent="0.3">
      <c r="B41" s="5"/>
      <c r="C41" s="14"/>
      <c r="D41" s="14"/>
      <c r="E41" s="15"/>
      <c r="F41" s="15"/>
      <c r="G41" s="15"/>
      <c r="H41" s="15"/>
      <c r="I41" s="13"/>
      <c r="J41" s="13"/>
      <c r="T41" s="6"/>
      <c r="U41" s="2"/>
      <c r="W41" s="5"/>
      <c r="X41" s="5"/>
      <c r="Y41" s="5"/>
    </row>
    <row r="42" spans="2:25" x14ac:dyDescent="0.3">
      <c r="B42" s="5"/>
      <c r="C42" s="14"/>
      <c r="D42" s="14"/>
      <c r="E42" s="15"/>
      <c r="F42" s="15"/>
      <c r="G42" s="15"/>
      <c r="H42" s="15"/>
      <c r="I42" s="13"/>
      <c r="J42" s="13"/>
      <c r="T42" s="6"/>
      <c r="U42" s="2"/>
      <c r="W42" s="5"/>
      <c r="X42" s="5"/>
      <c r="Y42" s="5"/>
    </row>
    <row r="43" spans="2:25" x14ac:dyDescent="0.3">
      <c r="B43" s="5"/>
      <c r="C43" s="14"/>
      <c r="D43" s="14"/>
      <c r="E43" s="15"/>
      <c r="F43" s="15"/>
      <c r="G43" s="15"/>
      <c r="H43" s="15"/>
      <c r="I43" s="13"/>
      <c r="J43" s="13"/>
      <c r="T43" s="6"/>
      <c r="U43" s="2"/>
      <c r="W43" s="5"/>
      <c r="X43" s="5"/>
      <c r="Y43" s="5"/>
    </row>
    <row r="44" spans="2:25" x14ac:dyDescent="0.3">
      <c r="B44" s="5"/>
      <c r="C44" s="14"/>
      <c r="D44" s="14"/>
      <c r="E44" s="15"/>
      <c r="F44" s="15"/>
      <c r="G44" s="15"/>
      <c r="H44" s="15"/>
      <c r="I44" s="13"/>
      <c r="J44" s="13"/>
      <c r="T44" s="6"/>
      <c r="U44" s="2"/>
      <c r="W44" s="5"/>
      <c r="X44" s="5"/>
      <c r="Y44" s="5"/>
    </row>
    <row r="45" spans="2:25" x14ac:dyDescent="0.3">
      <c r="B45" s="5"/>
      <c r="C45" s="14"/>
      <c r="D45" s="14"/>
      <c r="E45" s="15"/>
      <c r="F45" s="15"/>
      <c r="G45" s="15"/>
      <c r="H45" s="15"/>
      <c r="I45" s="13"/>
      <c r="J45" s="13"/>
      <c r="T45" s="6"/>
      <c r="U45" s="2"/>
      <c r="W45" s="5"/>
      <c r="X45" s="5"/>
      <c r="Y45" s="5"/>
    </row>
    <row r="46" spans="2:25" x14ac:dyDescent="0.3">
      <c r="B46" s="5"/>
      <c r="C46" s="14"/>
      <c r="D46" s="14"/>
      <c r="E46" s="15"/>
      <c r="F46" s="15"/>
      <c r="G46" s="15"/>
      <c r="H46" s="15"/>
      <c r="I46" s="13"/>
      <c r="J46" s="13"/>
      <c r="T46" s="6"/>
      <c r="U46" s="2"/>
      <c r="W46" s="5"/>
      <c r="X46" s="5"/>
      <c r="Y46" s="5"/>
    </row>
    <row r="47" spans="2:25" x14ac:dyDescent="0.3">
      <c r="B47" s="5"/>
      <c r="C47" s="14"/>
      <c r="D47" s="14"/>
      <c r="E47" s="15"/>
      <c r="F47" s="15"/>
      <c r="G47" s="15"/>
      <c r="H47" s="15"/>
      <c r="I47" s="13"/>
      <c r="J47" s="13"/>
      <c r="T47" s="6"/>
      <c r="U47" s="2"/>
      <c r="W47" s="5"/>
      <c r="X47" s="5"/>
      <c r="Y47" s="5"/>
    </row>
    <row r="48" spans="2:25" x14ac:dyDescent="0.3">
      <c r="B48" s="5"/>
      <c r="C48" s="14"/>
      <c r="D48" s="14"/>
      <c r="E48" s="15"/>
      <c r="F48" s="15"/>
      <c r="G48" s="15"/>
      <c r="H48" s="15"/>
      <c r="I48" s="13"/>
      <c r="J48" s="13"/>
      <c r="T48" s="6"/>
      <c r="U48" s="2"/>
      <c r="W48" s="5"/>
      <c r="X48" s="5"/>
      <c r="Y48" s="5"/>
    </row>
    <row r="49" spans="1:25" x14ac:dyDescent="0.3">
      <c r="B49" s="5"/>
      <c r="C49" s="14"/>
      <c r="D49" s="14"/>
      <c r="E49" s="15"/>
      <c r="F49" s="15"/>
      <c r="G49" s="15"/>
      <c r="H49" s="15"/>
      <c r="I49" s="13"/>
      <c r="J49" s="13"/>
      <c r="T49" s="6"/>
      <c r="U49" s="2"/>
      <c r="W49" s="5"/>
      <c r="X49" s="5"/>
      <c r="Y49" s="5"/>
    </row>
    <row r="50" spans="1:25" x14ac:dyDescent="0.3">
      <c r="B50" s="5"/>
      <c r="C50" s="14"/>
      <c r="D50" s="14"/>
      <c r="E50" s="15"/>
      <c r="F50" s="15"/>
      <c r="G50" s="15"/>
      <c r="H50" s="15"/>
      <c r="I50" s="13"/>
      <c r="J50" s="13"/>
      <c r="T50" s="6"/>
      <c r="U50" s="2"/>
      <c r="W50" s="5"/>
      <c r="X50" s="5"/>
      <c r="Y50" s="5"/>
    </row>
    <row r="51" spans="1:25" x14ac:dyDescent="0.3">
      <c r="B51" s="5"/>
      <c r="C51" s="14"/>
      <c r="D51" s="14"/>
      <c r="E51" s="15"/>
      <c r="F51" s="29"/>
      <c r="G51" s="15"/>
      <c r="H51" s="15"/>
      <c r="I51" s="13"/>
      <c r="J51" s="13"/>
      <c r="T51" s="6"/>
      <c r="U51" s="2"/>
      <c r="W51" s="5"/>
      <c r="X51" s="5"/>
      <c r="Y51" s="5"/>
    </row>
    <row r="52" spans="1:25" x14ac:dyDescent="0.3">
      <c r="B52" s="5"/>
      <c r="C52" s="14"/>
      <c r="D52" s="14"/>
      <c r="E52" s="15"/>
      <c r="F52" s="15"/>
      <c r="G52" s="15"/>
      <c r="H52" s="15"/>
      <c r="I52" s="13"/>
      <c r="J52" s="13"/>
      <c r="T52" s="6"/>
      <c r="U52" s="2"/>
      <c r="W52" s="5"/>
      <c r="X52" s="5"/>
      <c r="Y52" s="5"/>
    </row>
    <row r="53" spans="1:25" x14ac:dyDescent="0.3">
      <c r="B53" s="5"/>
      <c r="C53" s="14"/>
      <c r="D53" s="14"/>
      <c r="E53" s="15"/>
      <c r="F53" s="15"/>
      <c r="G53" s="15"/>
      <c r="H53" s="15"/>
      <c r="I53" s="13"/>
      <c r="J53" s="13"/>
      <c r="T53" s="6"/>
      <c r="U53" s="2"/>
      <c r="W53" s="5"/>
      <c r="X53" s="5"/>
      <c r="Y53" s="5"/>
    </row>
    <row r="54" spans="1:25" x14ac:dyDescent="0.3">
      <c r="B54" s="5"/>
      <c r="C54" s="14"/>
      <c r="D54" s="14"/>
      <c r="E54" s="15"/>
      <c r="F54" s="15"/>
      <c r="G54" s="15"/>
      <c r="H54" s="15"/>
      <c r="I54" s="13"/>
      <c r="J54" s="13"/>
      <c r="T54" s="6"/>
      <c r="U54" s="2"/>
      <c r="W54" s="5"/>
      <c r="X54" s="5"/>
      <c r="Y54" s="5"/>
    </row>
    <row r="55" spans="1:25" x14ac:dyDescent="0.3">
      <c r="B55" s="5"/>
      <c r="C55" s="14"/>
      <c r="D55" s="14"/>
      <c r="E55" s="15"/>
      <c r="F55" s="15"/>
      <c r="G55" s="15"/>
      <c r="H55" s="15"/>
      <c r="I55" s="13"/>
      <c r="J55" s="13"/>
      <c r="T55" s="6"/>
      <c r="U55" s="2"/>
      <c r="W55" s="5"/>
      <c r="X55" s="5"/>
      <c r="Y55" s="5"/>
    </row>
    <row r="56" spans="1:25" x14ac:dyDescent="0.3">
      <c r="B56" s="5"/>
      <c r="C56" s="14"/>
      <c r="D56" s="14"/>
      <c r="E56" s="15"/>
      <c r="F56" s="15"/>
      <c r="G56" s="15"/>
      <c r="H56" s="15"/>
      <c r="I56" s="13"/>
      <c r="J56" s="13"/>
      <c r="T56" s="6"/>
      <c r="U56" s="2"/>
      <c r="W56" s="5"/>
      <c r="X56" s="5"/>
      <c r="Y56" s="5"/>
    </row>
    <row r="57" spans="1:25" x14ac:dyDescent="0.3">
      <c r="B57" s="5"/>
      <c r="C57" s="14"/>
      <c r="D57" s="14"/>
      <c r="E57" s="15"/>
      <c r="F57" s="15"/>
      <c r="G57" s="15"/>
      <c r="H57" s="15"/>
      <c r="I57" s="13"/>
      <c r="J57" s="13"/>
      <c r="T57" s="6"/>
      <c r="U57" s="2"/>
      <c r="W57" s="5"/>
      <c r="X57" s="5"/>
      <c r="Y57" s="5"/>
    </row>
    <row r="58" spans="1:25" x14ac:dyDescent="0.3">
      <c r="B58" s="5"/>
      <c r="C58" s="14"/>
      <c r="D58" s="14"/>
      <c r="E58" s="15"/>
      <c r="F58" s="15"/>
      <c r="G58" s="15"/>
      <c r="H58" s="15"/>
      <c r="I58" s="13"/>
      <c r="J58" s="13"/>
      <c r="T58" s="6"/>
      <c r="U58" s="2"/>
      <c r="W58" s="5"/>
      <c r="X58" s="5"/>
      <c r="Y58" s="5"/>
    </row>
    <row r="59" spans="1:25" x14ac:dyDescent="0.3">
      <c r="B59" s="5"/>
      <c r="C59" s="14"/>
      <c r="D59" s="14"/>
      <c r="E59" s="15"/>
      <c r="F59" s="15"/>
      <c r="G59" s="15"/>
      <c r="H59" s="15"/>
      <c r="I59" s="13"/>
      <c r="J59" s="13"/>
      <c r="T59" s="6"/>
      <c r="U59" s="2"/>
      <c r="W59" s="5"/>
      <c r="X59" s="5"/>
      <c r="Y59" s="5"/>
    </row>
    <row r="60" spans="1:25" x14ac:dyDescent="0.3">
      <c r="B60" s="5"/>
      <c r="C60" s="14"/>
      <c r="D60" s="14"/>
      <c r="E60" s="15"/>
      <c r="F60" s="15"/>
      <c r="G60" s="15"/>
      <c r="H60" s="15"/>
      <c r="I60" s="13"/>
      <c r="J60" s="13"/>
      <c r="T60" s="6"/>
      <c r="U60" s="2"/>
      <c r="W60" s="5"/>
      <c r="X60" s="5"/>
      <c r="Y60" s="5"/>
    </row>
    <row r="61" spans="1:25" x14ac:dyDescent="0.3">
      <c r="B61" s="5"/>
      <c r="C61" s="14"/>
      <c r="D61" s="14"/>
      <c r="E61" s="15"/>
      <c r="F61" s="29"/>
      <c r="G61" s="15"/>
      <c r="H61" s="15"/>
      <c r="I61" s="13"/>
      <c r="J61" s="13"/>
      <c r="T61" s="6"/>
      <c r="U61" s="2"/>
      <c r="W61" s="5"/>
      <c r="X61" s="5"/>
      <c r="Y61" s="5"/>
    </row>
    <row r="62" spans="1:25" x14ac:dyDescent="0.3">
      <c r="B62" s="5"/>
      <c r="C62" s="14"/>
      <c r="D62" s="14"/>
      <c r="E62" s="15"/>
      <c r="F62" s="15"/>
      <c r="G62" s="15"/>
      <c r="H62" s="15"/>
      <c r="I62" s="13"/>
      <c r="J62" s="13"/>
      <c r="T62" s="6"/>
      <c r="U62" s="2"/>
      <c r="W62" s="5"/>
      <c r="X62" s="5"/>
      <c r="Y62" s="5"/>
    </row>
    <row r="63" spans="1:25" x14ac:dyDescent="0.3">
      <c r="A63" s="5"/>
      <c r="B63" s="5"/>
      <c r="C63" s="14"/>
      <c r="D63" s="14"/>
      <c r="E63" s="15"/>
      <c r="F63" s="15"/>
      <c r="G63" s="15"/>
      <c r="H63" s="15"/>
      <c r="I63" s="13"/>
      <c r="J63" s="13"/>
      <c r="T63" s="6"/>
      <c r="U63" s="2"/>
      <c r="W63" s="5"/>
      <c r="X63" s="5"/>
      <c r="Y63" s="5"/>
    </row>
    <row r="64" spans="1:25" x14ac:dyDescent="0.3">
      <c r="A64" s="5"/>
      <c r="B64" s="5"/>
      <c r="C64" s="14"/>
      <c r="D64" s="14"/>
      <c r="E64" s="15"/>
      <c r="F64" s="15"/>
      <c r="G64" s="15"/>
      <c r="H64" s="15"/>
      <c r="I64" s="13"/>
      <c r="J64" s="13"/>
      <c r="T64" s="6"/>
      <c r="U64" s="2"/>
      <c r="W64" s="5"/>
      <c r="X64" s="5"/>
      <c r="Y64" s="5"/>
    </row>
    <row r="65" spans="1:25" x14ac:dyDescent="0.3">
      <c r="A65" s="5"/>
      <c r="B65" s="5"/>
      <c r="C65" s="14"/>
      <c r="D65" s="14"/>
      <c r="E65" s="15"/>
      <c r="F65" s="29"/>
      <c r="G65" s="15"/>
      <c r="H65" s="15"/>
      <c r="I65" s="13"/>
      <c r="J65" s="13"/>
      <c r="T65" s="6"/>
      <c r="U65" s="2"/>
      <c r="W65" s="5"/>
      <c r="X65" s="5"/>
      <c r="Y65" s="5"/>
    </row>
    <row r="66" spans="1:25" x14ac:dyDescent="0.3">
      <c r="A66" s="5"/>
      <c r="B66" s="5"/>
      <c r="C66" s="14"/>
      <c r="D66" s="14"/>
      <c r="E66" s="15"/>
      <c r="F66" s="15"/>
      <c r="G66" s="15"/>
      <c r="H66" s="15"/>
      <c r="I66" s="13"/>
      <c r="J66" s="13"/>
      <c r="T66" s="6"/>
      <c r="U66" s="2"/>
      <c r="W66" s="5"/>
      <c r="X66" s="5"/>
      <c r="Y66" s="5"/>
    </row>
    <row r="67" spans="1:25" x14ac:dyDescent="0.3">
      <c r="A67" s="5"/>
      <c r="B67" s="5"/>
      <c r="C67" s="14"/>
      <c r="D67" s="14"/>
      <c r="E67" s="15"/>
      <c r="F67" s="15"/>
      <c r="G67" s="15"/>
      <c r="H67" s="15"/>
      <c r="I67" s="13"/>
      <c r="J67" s="13"/>
      <c r="T67" s="6"/>
      <c r="U67" s="2"/>
      <c r="W67" s="5"/>
      <c r="X67" s="5"/>
      <c r="Y67" s="5"/>
    </row>
    <row r="68" spans="1:25" x14ac:dyDescent="0.3">
      <c r="B68" s="5"/>
      <c r="C68" s="14"/>
      <c r="D68" s="14"/>
      <c r="E68" s="15"/>
      <c r="F68" s="15"/>
      <c r="G68" s="15"/>
      <c r="H68" s="15"/>
      <c r="I68" s="13"/>
      <c r="J68" s="13"/>
      <c r="T68" s="6"/>
      <c r="U68" s="2"/>
      <c r="W68" s="5"/>
      <c r="X68" s="5"/>
      <c r="Y68" s="5"/>
    </row>
    <row r="69" spans="1:25" x14ac:dyDescent="0.3">
      <c r="B69" s="5"/>
      <c r="C69" s="14"/>
      <c r="D69" s="14"/>
      <c r="E69" s="15"/>
      <c r="F69" s="15"/>
      <c r="G69" s="15"/>
      <c r="H69" s="15"/>
      <c r="I69" s="13"/>
      <c r="J69" s="13"/>
      <c r="T69" s="6"/>
      <c r="U69" s="2"/>
      <c r="W69" s="5"/>
      <c r="X69" s="5"/>
      <c r="Y69" s="5"/>
    </row>
    <row r="70" spans="1:25" x14ac:dyDescent="0.3">
      <c r="A70" s="5"/>
      <c r="B70" s="5"/>
      <c r="C70" s="14"/>
      <c r="D70" s="14"/>
      <c r="E70" s="15"/>
      <c r="F70" s="15"/>
      <c r="G70" s="15"/>
      <c r="H70" s="15"/>
      <c r="I70" s="13"/>
      <c r="J70" s="13"/>
      <c r="T70" s="6"/>
      <c r="U70" s="2"/>
      <c r="W70" s="5"/>
      <c r="X70" s="5"/>
      <c r="Y70" s="5"/>
    </row>
    <row r="71" spans="1:25" x14ac:dyDescent="0.3">
      <c r="A71" s="5"/>
      <c r="B71" s="5"/>
      <c r="C71" s="14"/>
      <c r="D71" s="14"/>
      <c r="E71" s="15"/>
      <c r="F71" s="15"/>
      <c r="G71" s="15"/>
      <c r="H71" s="15"/>
      <c r="I71" s="13"/>
      <c r="J71" s="13"/>
      <c r="T71" s="6"/>
      <c r="U71" s="2"/>
      <c r="W71" s="5"/>
      <c r="X71" s="5"/>
      <c r="Y71" s="5"/>
    </row>
    <row r="72" spans="1:25" x14ac:dyDescent="0.3">
      <c r="A72" s="5"/>
      <c r="B72" s="5"/>
      <c r="C72" s="14"/>
      <c r="D72" s="14"/>
      <c r="E72" s="15"/>
      <c r="F72" s="15"/>
      <c r="G72" s="15"/>
      <c r="H72" s="15"/>
      <c r="I72" s="13"/>
      <c r="J72" s="13"/>
      <c r="T72" s="6"/>
      <c r="U72" s="2"/>
      <c r="W72" s="5"/>
      <c r="X72" s="5"/>
      <c r="Y72" s="5"/>
    </row>
    <row r="73" spans="1:25" x14ac:dyDescent="0.3">
      <c r="A73" s="5"/>
      <c r="B73" s="5"/>
      <c r="C73" s="14"/>
      <c r="D73" s="14"/>
      <c r="E73" s="15"/>
      <c r="F73" s="15"/>
      <c r="G73" s="15"/>
      <c r="H73" s="15"/>
      <c r="I73" s="13"/>
      <c r="J73" s="13"/>
      <c r="T73" s="6"/>
      <c r="U73" s="2"/>
      <c r="W73" s="5"/>
      <c r="X73" s="5"/>
      <c r="Y73" s="5"/>
    </row>
    <row r="74" spans="1:25" x14ac:dyDescent="0.3">
      <c r="A74" s="5"/>
      <c r="B74" s="5"/>
      <c r="C74" s="14"/>
      <c r="D74" s="14"/>
      <c r="E74" s="15"/>
      <c r="F74" s="15"/>
      <c r="G74" s="15"/>
      <c r="H74" s="15"/>
      <c r="I74" s="13"/>
      <c r="J74" s="13"/>
      <c r="T74" s="6"/>
      <c r="U74" s="2"/>
      <c r="W74" s="5"/>
      <c r="X74" s="5"/>
      <c r="Y74" s="5"/>
    </row>
    <row r="75" spans="1:25" x14ac:dyDescent="0.3">
      <c r="A75" s="5"/>
      <c r="B75" s="5"/>
      <c r="C75" s="14"/>
      <c r="D75" s="14"/>
      <c r="E75" s="15"/>
      <c r="F75" s="15"/>
      <c r="G75" s="15"/>
      <c r="H75" s="15"/>
      <c r="I75" s="13"/>
      <c r="J75" s="13"/>
      <c r="T75" s="6"/>
      <c r="U75" s="2"/>
      <c r="W75" s="5"/>
      <c r="X75" s="5"/>
      <c r="Y75" s="5"/>
    </row>
    <row r="76" spans="1:25" x14ac:dyDescent="0.3">
      <c r="B76" s="5"/>
      <c r="C76" s="14"/>
      <c r="D76" s="14"/>
      <c r="E76" s="15"/>
      <c r="F76" s="15"/>
      <c r="G76" s="15"/>
      <c r="H76" s="15"/>
      <c r="I76" s="13"/>
      <c r="J76" s="13"/>
      <c r="T76" s="6"/>
      <c r="U76" s="2"/>
      <c r="W76" s="5"/>
      <c r="X76" s="5"/>
      <c r="Y76" s="5"/>
    </row>
    <row r="77" spans="1:25" x14ac:dyDescent="0.3">
      <c r="B77" s="5"/>
      <c r="C77" s="14"/>
      <c r="D77" s="14"/>
      <c r="E77" s="15"/>
      <c r="F77" s="15"/>
      <c r="G77" s="15"/>
      <c r="H77" s="15"/>
      <c r="I77" s="13"/>
      <c r="J77" s="13"/>
      <c r="T77" s="6"/>
      <c r="U77" s="2"/>
      <c r="W77" s="5"/>
      <c r="X77" s="5"/>
      <c r="Y77" s="5"/>
    </row>
    <row r="78" spans="1:25" x14ac:dyDescent="0.3">
      <c r="B78" s="5"/>
      <c r="C78" s="14"/>
      <c r="D78" s="14"/>
      <c r="E78" s="15"/>
      <c r="F78" s="29"/>
      <c r="G78" s="15"/>
      <c r="H78" s="15"/>
      <c r="I78" s="13"/>
      <c r="J78" s="13"/>
      <c r="T78" s="6"/>
      <c r="U78" s="2"/>
      <c r="W78" s="5"/>
      <c r="X78" s="5"/>
      <c r="Y78" s="5"/>
    </row>
    <row r="79" spans="1:25" x14ac:dyDescent="0.3">
      <c r="B79" s="5"/>
      <c r="C79" s="14"/>
      <c r="D79" s="14"/>
      <c r="E79" s="15"/>
      <c r="F79" s="15"/>
      <c r="G79" s="15"/>
      <c r="H79" s="15"/>
      <c r="I79" s="13"/>
      <c r="J79" s="13"/>
      <c r="T79" s="6"/>
      <c r="U79" s="2"/>
      <c r="W79" s="5"/>
      <c r="X79" s="5"/>
      <c r="Y79" s="5"/>
    </row>
    <row r="80" spans="1:25" x14ac:dyDescent="0.3">
      <c r="B80" s="5"/>
      <c r="C80" s="14"/>
      <c r="D80" s="14"/>
      <c r="E80" s="15"/>
      <c r="F80" s="15"/>
      <c r="G80" s="15"/>
      <c r="H80" s="15"/>
      <c r="I80" s="13"/>
      <c r="J80" s="13"/>
      <c r="T80" s="6"/>
      <c r="U80" s="2"/>
      <c r="W80" s="5"/>
      <c r="X80" s="5"/>
      <c r="Y80" s="5"/>
    </row>
    <row r="81" spans="2:25" x14ac:dyDescent="0.3">
      <c r="B81" s="5"/>
      <c r="C81" s="14"/>
      <c r="D81" s="14"/>
      <c r="E81" s="15"/>
      <c r="F81" s="15"/>
      <c r="G81" s="15"/>
      <c r="H81" s="15"/>
      <c r="I81" s="13"/>
      <c r="J81" s="13"/>
      <c r="T81" s="6"/>
      <c r="U81" s="2"/>
      <c r="W81" s="5"/>
      <c r="X81" s="5"/>
      <c r="Y81" s="5"/>
    </row>
    <row r="82" spans="2:25" x14ac:dyDescent="0.3">
      <c r="B82" s="5"/>
      <c r="C82" s="14"/>
      <c r="D82" s="14"/>
      <c r="E82" s="15"/>
      <c r="F82" s="15"/>
      <c r="G82" s="15"/>
      <c r="H82" s="15"/>
      <c r="I82" s="13"/>
      <c r="J82" s="13"/>
      <c r="T82" s="6"/>
      <c r="U82" s="2"/>
      <c r="W82" s="5"/>
      <c r="X82" s="5"/>
      <c r="Y82" s="5"/>
    </row>
    <row r="83" spans="2:25" x14ac:dyDescent="0.3">
      <c r="B83" s="5"/>
      <c r="C83" s="14"/>
      <c r="D83" s="14"/>
      <c r="E83" s="15"/>
      <c r="F83" s="15"/>
      <c r="G83" s="15"/>
      <c r="H83" s="15"/>
      <c r="I83" s="13"/>
      <c r="J83" s="13"/>
      <c r="T83" s="6"/>
      <c r="U83" s="2"/>
      <c r="W83" s="5"/>
      <c r="X83" s="5"/>
      <c r="Y83" s="5"/>
    </row>
    <row r="84" spans="2:25" x14ac:dyDescent="0.3">
      <c r="B84" s="5"/>
      <c r="C84" s="14"/>
      <c r="D84" s="14"/>
      <c r="E84" s="15"/>
      <c r="F84" s="15"/>
      <c r="G84" s="15"/>
      <c r="H84" s="15"/>
      <c r="I84" s="13"/>
      <c r="J84" s="13"/>
      <c r="T84" s="6"/>
      <c r="U84" s="2"/>
      <c r="W84" s="5"/>
      <c r="X84" s="5"/>
      <c r="Y84" s="5"/>
    </row>
    <row r="85" spans="2:25" x14ac:dyDescent="0.3">
      <c r="B85" s="5"/>
      <c r="C85" s="14"/>
      <c r="D85" s="14"/>
      <c r="E85" s="15"/>
      <c r="F85" s="15"/>
      <c r="G85" s="15"/>
      <c r="H85" s="15"/>
      <c r="I85" s="13"/>
      <c r="J85" s="13"/>
      <c r="T85" s="6"/>
      <c r="U85" s="2"/>
      <c r="W85" s="5"/>
      <c r="X85" s="5"/>
      <c r="Y85" s="5"/>
    </row>
    <row r="86" spans="2:25" x14ac:dyDescent="0.3">
      <c r="B86" s="5"/>
      <c r="C86" s="14"/>
      <c r="D86" s="14"/>
      <c r="E86" s="15"/>
      <c r="F86" s="15"/>
      <c r="G86" s="15"/>
      <c r="H86" s="15"/>
      <c r="I86" s="13"/>
      <c r="J86" s="13"/>
      <c r="T86" s="6"/>
      <c r="U86" s="2"/>
      <c r="W86" s="5"/>
      <c r="X86" s="5"/>
      <c r="Y86" s="5"/>
    </row>
    <row r="87" spans="2:25" x14ac:dyDescent="0.3">
      <c r="B87" s="5"/>
      <c r="C87" s="14"/>
      <c r="D87" s="14"/>
      <c r="E87" s="15"/>
      <c r="F87" s="15"/>
      <c r="G87" s="15"/>
      <c r="H87" s="15"/>
      <c r="I87" s="13"/>
      <c r="J87" s="13"/>
      <c r="T87" s="6"/>
      <c r="U87" s="2"/>
      <c r="W87" s="5"/>
      <c r="X87" s="5"/>
      <c r="Y87" s="5"/>
    </row>
    <row r="88" spans="2:25" x14ac:dyDescent="0.3">
      <c r="B88" s="5"/>
      <c r="C88" s="14"/>
      <c r="D88" s="14"/>
      <c r="E88" s="15"/>
      <c r="F88" s="15"/>
      <c r="G88" s="15"/>
      <c r="H88" s="15"/>
      <c r="I88" s="13"/>
      <c r="J88" s="13"/>
      <c r="T88" s="6"/>
      <c r="U88" s="2"/>
      <c r="W88" s="5"/>
      <c r="X88" s="5"/>
      <c r="Y88" s="5"/>
    </row>
    <row r="89" spans="2:25" x14ac:dyDescent="0.3">
      <c r="B89" s="5"/>
      <c r="C89" s="14"/>
      <c r="D89" s="14"/>
      <c r="E89" s="15"/>
      <c r="F89" s="15"/>
      <c r="G89" s="15"/>
      <c r="H89" s="15"/>
      <c r="I89" s="13"/>
      <c r="J89" s="13"/>
      <c r="T89" s="6"/>
      <c r="U89" s="2"/>
      <c r="W89" s="5"/>
      <c r="X89" s="5"/>
      <c r="Y89" s="5"/>
    </row>
    <row r="90" spans="2:25" x14ac:dyDescent="0.3">
      <c r="B90" s="5"/>
      <c r="C90" s="14"/>
      <c r="D90" s="14"/>
      <c r="E90" s="15"/>
      <c r="F90" s="15"/>
      <c r="G90" s="15"/>
      <c r="H90" s="15"/>
      <c r="I90" s="13"/>
      <c r="J90" s="13"/>
      <c r="T90" s="6"/>
      <c r="U90" s="2"/>
      <c r="W90" s="5"/>
      <c r="X90" s="5"/>
      <c r="Y90" s="5"/>
    </row>
    <row r="91" spans="2:25" x14ac:dyDescent="0.3">
      <c r="B91" s="5"/>
      <c r="C91" s="14"/>
      <c r="D91" s="14"/>
      <c r="E91" s="15"/>
      <c r="F91" s="15"/>
      <c r="G91" s="15"/>
      <c r="H91" s="15"/>
      <c r="I91" s="13"/>
      <c r="J91" s="13"/>
      <c r="T91" s="6"/>
      <c r="U91" s="2"/>
      <c r="W91" s="5"/>
      <c r="X91" s="5"/>
      <c r="Y91" s="5"/>
    </row>
    <row r="92" spans="2:25" x14ac:dyDescent="0.3">
      <c r="B92" s="5"/>
      <c r="C92" s="14"/>
      <c r="D92" s="14"/>
      <c r="E92" s="15"/>
      <c r="F92" s="15"/>
      <c r="G92" s="15"/>
      <c r="H92" s="15"/>
      <c r="I92" s="13"/>
      <c r="J92" s="13"/>
      <c r="T92" s="6"/>
      <c r="U92" s="2"/>
      <c r="W92" s="5"/>
      <c r="X92" s="5"/>
      <c r="Y92" s="5"/>
    </row>
    <row r="93" spans="2:25" x14ac:dyDescent="0.3">
      <c r="B93" s="5"/>
      <c r="C93" s="14"/>
      <c r="D93" s="14"/>
      <c r="E93" s="15"/>
      <c r="F93" s="15"/>
      <c r="G93" s="15"/>
      <c r="H93" s="15"/>
      <c r="I93" s="13"/>
      <c r="J93" s="13"/>
      <c r="T93" s="6"/>
      <c r="U93" s="2"/>
      <c r="W93" s="5"/>
      <c r="X93" s="5"/>
      <c r="Y93" s="5"/>
    </row>
    <row r="94" spans="2:25" x14ac:dyDescent="0.3">
      <c r="B94" s="5"/>
      <c r="C94" s="14"/>
      <c r="D94" s="14"/>
      <c r="E94" s="15"/>
      <c r="F94" s="15"/>
      <c r="G94" s="15"/>
      <c r="H94" s="15"/>
      <c r="I94" s="13"/>
      <c r="J94" s="13"/>
      <c r="T94" s="6"/>
      <c r="U94" s="2"/>
      <c r="W94" s="5"/>
      <c r="X94" s="5"/>
      <c r="Y94" s="5"/>
    </row>
    <row r="95" spans="2:25" x14ac:dyDescent="0.3">
      <c r="B95" s="5"/>
      <c r="C95" s="14"/>
      <c r="D95" s="14"/>
      <c r="E95" s="15"/>
      <c r="F95" s="15"/>
      <c r="G95" s="15"/>
      <c r="H95" s="15"/>
      <c r="I95" s="13"/>
      <c r="J95" s="13"/>
      <c r="T95" s="6"/>
      <c r="U95" s="2"/>
      <c r="W95" s="5"/>
      <c r="X95" s="5"/>
      <c r="Y95" s="5"/>
    </row>
    <row r="96" spans="2:25" x14ac:dyDescent="0.3">
      <c r="B96" s="5"/>
      <c r="C96" s="14"/>
      <c r="D96" s="14"/>
      <c r="E96" s="15"/>
      <c r="F96" s="15"/>
      <c r="G96" s="15"/>
      <c r="H96" s="15"/>
      <c r="I96" s="13"/>
      <c r="J96" s="13"/>
      <c r="T96" s="6"/>
      <c r="U96" s="2"/>
      <c r="W96" s="5"/>
      <c r="X96" s="5"/>
      <c r="Y96" s="5"/>
    </row>
    <row r="97" spans="2:25" x14ac:dyDescent="0.3">
      <c r="B97" s="5"/>
      <c r="C97" s="14"/>
      <c r="D97" s="14"/>
      <c r="E97" s="15"/>
      <c r="F97" s="15"/>
      <c r="G97" s="15"/>
      <c r="H97" s="15"/>
      <c r="I97" s="13"/>
      <c r="J97" s="13"/>
      <c r="T97" s="6"/>
      <c r="U97" s="2"/>
      <c r="W97" s="5"/>
      <c r="X97" s="5"/>
      <c r="Y97" s="5"/>
    </row>
    <row r="98" spans="2:25" x14ac:dyDescent="0.3">
      <c r="B98" s="5"/>
      <c r="C98" s="14"/>
      <c r="D98" s="14"/>
      <c r="E98" s="15"/>
      <c r="F98" s="15"/>
      <c r="G98" s="15"/>
      <c r="H98" s="15"/>
      <c r="I98" s="13"/>
      <c r="J98" s="13"/>
      <c r="T98" s="6"/>
      <c r="U98" s="2"/>
      <c r="W98" s="5"/>
      <c r="X98" s="5"/>
      <c r="Y98" s="5"/>
    </row>
    <row r="99" spans="2:25" x14ac:dyDescent="0.3">
      <c r="B99" s="5"/>
      <c r="C99" s="14"/>
      <c r="D99" s="14"/>
      <c r="E99" s="15"/>
      <c r="F99" s="15"/>
      <c r="G99" s="15"/>
      <c r="H99" s="15"/>
      <c r="I99" s="13"/>
      <c r="J99" s="13"/>
      <c r="T99" s="6"/>
      <c r="U99" s="2"/>
      <c r="W99" s="5"/>
      <c r="X99" s="5"/>
      <c r="Y99" s="5"/>
    </row>
    <row r="100" spans="2:25" x14ac:dyDescent="0.3">
      <c r="B100" s="5"/>
      <c r="C100" s="14"/>
      <c r="D100" s="14"/>
      <c r="E100" s="15"/>
      <c r="F100" s="15"/>
      <c r="G100" s="15"/>
      <c r="H100" s="15"/>
      <c r="I100" s="13"/>
      <c r="J100" s="13"/>
      <c r="T100" s="6"/>
      <c r="U100" s="2"/>
      <c r="W100" s="5"/>
      <c r="X100" s="5"/>
      <c r="Y100" s="5"/>
    </row>
    <row r="101" spans="2:25" x14ac:dyDescent="0.3">
      <c r="B101" s="5"/>
      <c r="C101" s="14"/>
      <c r="D101" s="14"/>
      <c r="E101" s="15"/>
      <c r="F101" s="15"/>
      <c r="G101" s="15"/>
      <c r="H101" s="15"/>
      <c r="I101" s="13"/>
      <c r="J101" s="13"/>
      <c r="T101" s="6"/>
      <c r="U101" s="2"/>
      <c r="W101" s="5"/>
      <c r="X101" s="5"/>
      <c r="Y101" s="5"/>
    </row>
    <row r="102" spans="2:25" x14ac:dyDescent="0.3">
      <c r="B102" s="5"/>
      <c r="C102" s="14"/>
      <c r="D102" s="14"/>
      <c r="E102" s="15"/>
      <c r="F102" s="15"/>
      <c r="G102" s="15"/>
      <c r="H102" s="15"/>
      <c r="I102" s="13"/>
      <c r="J102" s="13"/>
      <c r="T102" s="6"/>
      <c r="U102" s="2"/>
      <c r="W102" s="5"/>
      <c r="X102" s="5"/>
      <c r="Y102" s="5"/>
    </row>
    <row r="103" spans="2:25" x14ac:dyDescent="0.3">
      <c r="B103" s="5"/>
      <c r="C103" s="14"/>
      <c r="D103" s="14"/>
      <c r="E103" s="15"/>
      <c r="F103" s="15"/>
      <c r="G103" s="15"/>
      <c r="H103" s="15"/>
      <c r="I103" s="13"/>
      <c r="J103" s="13"/>
      <c r="T103" s="6"/>
      <c r="U103" s="2"/>
      <c r="W103" s="5"/>
      <c r="X103" s="5"/>
      <c r="Y103" s="5"/>
    </row>
    <row r="104" spans="2:25" x14ac:dyDescent="0.3">
      <c r="B104" s="5"/>
      <c r="C104" s="14"/>
      <c r="D104" s="14"/>
      <c r="E104" s="15"/>
      <c r="F104" s="15"/>
      <c r="G104" s="15"/>
      <c r="H104" s="15"/>
      <c r="I104" s="13"/>
      <c r="J104" s="13"/>
      <c r="T104" s="6"/>
      <c r="U104" s="2"/>
      <c r="W104" s="5"/>
      <c r="X104" s="5"/>
      <c r="Y104" s="5"/>
    </row>
    <row r="105" spans="2:25" x14ac:dyDescent="0.3">
      <c r="B105" s="5"/>
      <c r="C105" s="14"/>
      <c r="D105" s="14"/>
      <c r="E105" s="15"/>
      <c r="F105" s="15"/>
      <c r="G105" s="15"/>
      <c r="H105" s="15"/>
      <c r="I105" s="13"/>
      <c r="J105" s="13"/>
      <c r="T105" s="6"/>
      <c r="U105" s="2"/>
      <c r="W105" s="5"/>
      <c r="X105" s="5"/>
      <c r="Y105" s="5"/>
    </row>
    <row r="106" spans="2:25" x14ac:dyDescent="0.3">
      <c r="B106" s="5"/>
      <c r="C106" s="14"/>
      <c r="D106" s="14"/>
      <c r="E106" s="15"/>
      <c r="F106" s="15"/>
      <c r="G106" s="15"/>
      <c r="H106" s="15"/>
      <c r="I106" s="13"/>
      <c r="J106" s="13"/>
      <c r="T106" s="6"/>
      <c r="U106" s="2"/>
      <c r="W106" s="5"/>
      <c r="X106" s="5"/>
      <c r="Y106" s="5"/>
    </row>
    <row r="107" spans="2:25" x14ac:dyDescent="0.3">
      <c r="B107" s="5"/>
      <c r="C107" s="14"/>
      <c r="D107" s="14"/>
      <c r="E107" s="15"/>
      <c r="F107" s="15"/>
      <c r="G107" s="15"/>
      <c r="H107" s="15"/>
      <c r="I107" s="13"/>
      <c r="J107" s="13"/>
      <c r="T107" s="6"/>
      <c r="U107" s="2"/>
      <c r="W107" s="5"/>
      <c r="X107" s="5"/>
      <c r="Y107" s="5"/>
    </row>
    <row r="108" spans="2:25" x14ac:dyDescent="0.3">
      <c r="B108" s="5"/>
      <c r="C108" s="14"/>
      <c r="D108" s="14"/>
      <c r="E108" s="15"/>
      <c r="F108" s="15"/>
      <c r="G108" s="15"/>
      <c r="H108" s="15"/>
      <c r="I108" s="13"/>
      <c r="J108" s="13"/>
      <c r="T108" s="6"/>
      <c r="U108" s="2"/>
      <c r="W108" s="5"/>
      <c r="X108" s="5"/>
      <c r="Y108" s="5"/>
    </row>
    <row r="109" spans="2:25" x14ac:dyDescent="0.3">
      <c r="B109" s="5"/>
      <c r="C109" s="14"/>
      <c r="D109" s="14"/>
      <c r="E109" s="15"/>
      <c r="F109" s="15"/>
      <c r="G109" s="15"/>
      <c r="H109" s="15"/>
      <c r="I109" s="13"/>
      <c r="J109" s="13"/>
      <c r="T109" s="6"/>
      <c r="U109" s="2"/>
      <c r="W109" s="5"/>
      <c r="X109" s="5"/>
      <c r="Y109" s="5"/>
    </row>
    <row r="110" spans="2:25" x14ac:dyDescent="0.3">
      <c r="B110" s="5"/>
      <c r="C110" s="14"/>
      <c r="D110" s="14"/>
      <c r="E110" s="15"/>
      <c r="F110" s="15"/>
      <c r="G110" s="15"/>
      <c r="H110" s="15"/>
      <c r="I110" s="13"/>
      <c r="J110" s="13"/>
      <c r="T110" s="6"/>
      <c r="U110" s="2"/>
      <c r="W110" s="5"/>
      <c r="X110" s="5"/>
      <c r="Y110" s="5"/>
    </row>
    <row r="111" spans="2:25" x14ac:dyDescent="0.3">
      <c r="B111" s="5"/>
      <c r="C111" s="14"/>
      <c r="D111" s="14"/>
      <c r="E111" s="15"/>
      <c r="F111" s="15"/>
      <c r="G111" s="15"/>
      <c r="H111" s="15"/>
      <c r="I111" s="13"/>
      <c r="J111" s="13"/>
      <c r="T111" s="6"/>
      <c r="U111" s="2"/>
      <c r="W111" s="5"/>
      <c r="X111" s="5"/>
      <c r="Y111" s="5"/>
    </row>
    <row r="112" spans="2:25" x14ac:dyDescent="0.3">
      <c r="B112" s="5"/>
      <c r="C112" s="14"/>
      <c r="D112" s="14"/>
      <c r="E112" s="15"/>
      <c r="F112" s="15"/>
      <c r="G112" s="15"/>
      <c r="H112" s="15"/>
      <c r="I112" s="13"/>
      <c r="J112" s="13"/>
      <c r="T112" s="6"/>
      <c r="U112" s="2"/>
      <c r="W112" s="5"/>
      <c r="X112" s="5"/>
      <c r="Y112" s="5"/>
    </row>
    <row r="113" spans="2:25" x14ac:dyDescent="0.3">
      <c r="B113" s="5"/>
      <c r="C113" s="14"/>
      <c r="D113" s="14"/>
      <c r="E113" s="15"/>
      <c r="F113" s="15"/>
      <c r="G113" s="15"/>
      <c r="H113" s="15"/>
      <c r="I113" s="13"/>
      <c r="J113" s="13"/>
      <c r="T113" s="6"/>
      <c r="U113" s="2"/>
      <c r="W113" s="5"/>
      <c r="X113" s="5"/>
      <c r="Y113" s="5"/>
    </row>
    <row r="114" spans="2:25" x14ac:dyDescent="0.3">
      <c r="B114" s="5"/>
      <c r="C114" s="14"/>
      <c r="D114" s="14"/>
      <c r="E114" s="15"/>
      <c r="F114" s="15"/>
      <c r="G114" s="15"/>
      <c r="H114" s="15"/>
      <c r="I114" s="13"/>
      <c r="J114" s="13"/>
      <c r="T114" s="6"/>
      <c r="U114" s="2"/>
      <c r="W114" s="5"/>
      <c r="X114" s="5"/>
      <c r="Y114" s="5"/>
    </row>
    <row r="115" spans="2:25" x14ac:dyDescent="0.3">
      <c r="B115" s="5"/>
      <c r="C115" s="14"/>
      <c r="D115" s="14"/>
      <c r="E115" s="15"/>
      <c r="F115" s="15"/>
      <c r="G115" s="15"/>
      <c r="H115" s="15"/>
      <c r="I115" s="13"/>
      <c r="J115" s="13"/>
      <c r="T115" s="6"/>
      <c r="U115" s="2"/>
      <c r="W115" s="5"/>
      <c r="X115" s="5"/>
      <c r="Y115" s="5"/>
    </row>
    <row r="116" spans="2:25" x14ac:dyDescent="0.3">
      <c r="B116" s="5"/>
      <c r="C116" s="14"/>
      <c r="D116" s="14"/>
      <c r="E116" s="15"/>
      <c r="F116" s="15"/>
      <c r="G116" s="15"/>
      <c r="H116" s="15"/>
      <c r="I116" s="13"/>
      <c r="J116" s="13"/>
      <c r="T116" s="6"/>
      <c r="U116" s="2"/>
      <c r="W116" s="5"/>
      <c r="X116" s="5"/>
      <c r="Y116" s="5"/>
    </row>
    <row r="117" spans="2:25" x14ac:dyDescent="0.3">
      <c r="B117" s="5"/>
      <c r="C117" s="14"/>
      <c r="D117" s="14"/>
      <c r="E117" s="15"/>
      <c r="F117" s="15"/>
      <c r="G117" s="15"/>
      <c r="H117" s="15"/>
      <c r="I117" s="13"/>
      <c r="J117" s="13"/>
      <c r="T117" s="6"/>
      <c r="U117" s="2"/>
      <c r="W117" s="5"/>
      <c r="X117" s="5"/>
      <c r="Y117" s="5"/>
    </row>
    <row r="118" spans="2:25" x14ac:dyDescent="0.3">
      <c r="B118" s="5"/>
      <c r="C118" s="14"/>
      <c r="D118" s="14"/>
      <c r="E118" s="15"/>
      <c r="F118" s="15"/>
      <c r="G118" s="15"/>
      <c r="H118" s="15"/>
      <c r="I118" s="13"/>
      <c r="J118" s="13"/>
      <c r="T118" s="6"/>
      <c r="U118" s="2"/>
      <c r="W118" s="5"/>
      <c r="X118" s="5"/>
      <c r="Y118" s="5"/>
    </row>
    <row r="119" spans="2:25" x14ac:dyDescent="0.3">
      <c r="B119" s="5"/>
      <c r="C119" s="14"/>
      <c r="D119" s="14"/>
      <c r="E119" s="15"/>
      <c r="F119" s="15"/>
      <c r="G119" s="15"/>
      <c r="H119" s="15"/>
      <c r="I119" s="13"/>
      <c r="J119" s="13"/>
      <c r="T119" s="6"/>
      <c r="U119" s="2"/>
      <c r="W119" s="5"/>
      <c r="X119" s="5"/>
      <c r="Y119" s="5"/>
    </row>
    <row r="120" spans="2:25" x14ac:dyDescent="0.3">
      <c r="B120" s="5"/>
      <c r="C120" s="14"/>
      <c r="D120" s="14"/>
      <c r="E120" s="15"/>
      <c r="F120" s="15"/>
      <c r="G120" s="15"/>
      <c r="H120" s="15"/>
      <c r="I120" s="13"/>
      <c r="J120" s="13"/>
      <c r="T120" s="6"/>
      <c r="U120" s="2"/>
      <c r="W120" s="5"/>
      <c r="X120" s="5"/>
      <c r="Y120" s="5"/>
    </row>
    <row r="121" spans="2:25" x14ac:dyDescent="0.3">
      <c r="B121" s="5"/>
      <c r="C121" s="14"/>
      <c r="D121" s="14"/>
      <c r="E121" s="15"/>
      <c r="F121" s="15"/>
      <c r="G121" s="15"/>
      <c r="H121" s="15"/>
      <c r="I121" s="13"/>
      <c r="J121" s="13"/>
      <c r="T121" s="6"/>
      <c r="U121" s="2"/>
      <c r="W121" s="5"/>
      <c r="X121" s="5"/>
      <c r="Y121" s="5"/>
    </row>
    <row r="122" spans="2:25" x14ac:dyDescent="0.3">
      <c r="B122" s="5"/>
      <c r="C122" s="14"/>
      <c r="D122" s="14"/>
      <c r="E122" s="15"/>
      <c r="F122" s="15"/>
      <c r="G122" s="15"/>
      <c r="H122" s="15"/>
      <c r="I122" s="13"/>
      <c r="J122" s="13"/>
      <c r="T122" s="6"/>
      <c r="U122" s="2"/>
      <c r="W122" s="5"/>
      <c r="X122" s="5"/>
      <c r="Y122" s="5"/>
    </row>
    <row r="123" spans="2:25" x14ac:dyDescent="0.3">
      <c r="B123" s="5"/>
      <c r="C123" s="14"/>
      <c r="D123" s="14"/>
      <c r="E123" s="15"/>
      <c r="F123" s="15"/>
      <c r="G123" s="15"/>
      <c r="H123" s="15"/>
      <c r="I123" s="13"/>
      <c r="J123" s="13"/>
      <c r="T123" s="6"/>
      <c r="U123" s="2"/>
      <c r="W123" s="5"/>
      <c r="X123" s="5"/>
      <c r="Y123" s="5"/>
    </row>
    <row r="124" spans="2:25" x14ac:dyDescent="0.3">
      <c r="B124" s="5"/>
      <c r="C124" s="14"/>
      <c r="D124" s="14"/>
      <c r="E124" s="15"/>
      <c r="F124" s="15"/>
      <c r="G124" s="15"/>
      <c r="H124" s="15"/>
      <c r="I124" s="13"/>
      <c r="J124" s="13"/>
      <c r="T124" s="6"/>
      <c r="U124" s="2"/>
      <c r="W124" s="5"/>
      <c r="X124" s="5"/>
      <c r="Y124" s="5"/>
    </row>
    <row r="125" spans="2:25" x14ac:dyDescent="0.3">
      <c r="B125" s="5"/>
      <c r="C125" s="14"/>
      <c r="D125" s="14"/>
      <c r="E125" s="15"/>
      <c r="F125" s="15"/>
      <c r="G125" s="15"/>
      <c r="H125" s="15"/>
      <c r="I125" s="13"/>
      <c r="J125" s="13"/>
      <c r="T125" s="6"/>
      <c r="U125" s="2"/>
      <c r="W125" s="5"/>
      <c r="X125" s="5"/>
      <c r="Y125" s="5"/>
    </row>
    <row r="126" spans="2:25" x14ac:dyDescent="0.3">
      <c r="B126" s="5"/>
      <c r="C126" s="14"/>
      <c r="D126" s="14"/>
      <c r="E126" s="15"/>
      <c r="F126" s="15"/>
      <c r="G126" s="15"/>
      <c r="H126" s="15"/>
      <c r="I126" s="13"/>
      <c r="J126" s="13"/>
      <c r="T126" s="6"/>
      <c r="U126" s="2"/>
      <c r="W126" s="5"/>
      <c r="X126" s="5"/>
      <c r="Y126" s="5"/>
    </row>
    <row r="127" spans="2:25" x14ac:dyDescent="0.3">
      <c r="B127" s="5"/>
      <c r="C127" s="14"/>
      <c r="D127" s="14"/>
      <c r="E127" s="15"/>
      <c r="F127" s="15"/>
      <c r="G127" s="15"/>
      <c r="H127" s="15"/>
      <c r="I127" s="13"/>
      <c r="J127" s="13"/>
      <c r="T127" s="6"/>
      <c r="U127" s="2"/>
      <c r="W127" s="5"/>
      <c r="X127" s="5"/>
      <c r="Y127" s="5"/>
    </row>
    <row r="128" spans="2:25" x14ac:dyDescent="0.3">
      <c r="B128" s="5"/>
      <c r="C128" s="14"/>
      <c r="D128" s="14"/>
      <c r="E128" s="15"/>
      <c r="F128" s="15"/>
      <c r="G128" s="15"/>
      <c r="H128" s="15"/>
      <c r="I128" s="13"/>
      <c r="J128" s="13"/>
      <c r="T128" s="6"/>
      <c r="U128" s="2"/>
      <c r="W128" s="5"/>
      <c r="X128" s="5"/>
      <c r="Y128" s="5"/>
    </row>
    <row r="129" spans="2:25" x14ac:dyDescent="0.3">
      <c r="B129" s="5"/>
      <c r="C129" s="14"/>
      <c r="D129" s="14"/>
      <c r="E129" s="15"/>
      <c r="F129" s="15"/>
      <c r="G129" s="15"/>
      <c r="H129" s="15"/>
      <c r="I129" s="13"/>
      <c r="J129" s="13"/>
      <c r="T129" s="6"/>
      <c r="U129" s="2"/>
      <c r="W129" s="5"/>
      <c r="X129" s="5"/>
      <c r="Y129" s="5"/>
    </row>
    <row r="130" spans="2:25" x14ac:dyDescent="0.3">
      <c r="B130" s="5"/>
      <c r="C130" s="14"/>
      <c r="D130" s="14"/>
      <c r="E130" s="15"/>
      <c r="F130" s="15"/>
      <c r="G130" s="15"/>
      <c r="H130" s="15"/>
      <c r="I130" s="13"/>
      <c r="J130" s="13"/>
      <c r="T130" s="6"/>
      <c r="U130" s="2"/>
      <c r="W130" s="5"/>
      <c r="X130" s="5"/>
      <c r="Y130" s="5"/>
    </row>
    <row r="131" spans="2:25" x14ac:dyDescent="0.3">
      <c r="B131" s="5"/>
      <c r="C131" s="14"/>
      <c r="D131" s="14"/>
      <c r="E131" s="15"/>
      <c r="F131" s="15"/>
      <c r="G131" s="15"/>
      <c r="H131" s="15"/>
      <c r="I131" s="13"/>
      <c r="J131" s="13"/>
      <c r="T131" s="6"/>
      <c r="U131" s="2"/>
      <c r="W131" s="5"/>
      <c r="X131" s="5"/>
      <c r="Y131" s="5"/>
    </row>
    <row r="132" spans="2:25" x14ac:dyDescent="0.3">
      <c r="B132" s="5"/>
      <c r="C132" s="14"/>
      <c r="D132" s="14"/>
      <c r="E132" s="15"/>
      <c r="F132" s="15"/>
      <c r="G132" s="15"/>
      <c r="H132" s="15"/>
      <c r="I132" s="13"/>
      <c r="J132" s="13"/>
      <c r="T132" s="6"/>
      <c r="U132" s="2"/>
      <c r="W132" s="5"/>
      <c r="X132" s="5"/>
      <c r="Y132" s="5"/>
    </row>
    <row r="133" spans="2:25" x14ac:dyDescent="0.3">
      <c r="B133" s="5"/>
      <c r="C133" s="14"/>
      <c r="D133" s="14"/>
      <c r="E133" s="15"/>
      <c r="F133" s="15"/>
      <c r="G133" s="15"/>
      <c r="H133" s="15"/>
      <c r="I133" s="13"/>
      <c r="J133" s="13"/>
      <c r="T133" s="6"/>
      <c r="U133" s="2"/>
      <c r="W133" s="5"/>
      <c r="X133" s="5"/>
      <c r="Y133" s="5"/>
    </row>
    <row r="134" spans="2:25" x14ac:dyDescent="0.3">
      <c r="B134" s="5"/>
      <c r="C134" s="14"/>
      <c r="D134" s="14"/>
      <c r="E134" s="15"/>
      <c r="F134" s="28"/>
      <c r="G134" s="15"/>
      <c r="H134" s="15"/>
      <c r="I134" s="13"/>
      <c r="J134" s="13"/>
      <c r="T134" s="6"/>
      <c r="U134" s="2"/>
      <c r="W134" s="5"/>
      <c r="X134" s="5"/>
      <c r="Y134" s="5"/>
    </row>
    <row r="135" spans="2:25" x14ac:dyDescent="0.3">
      <c r="B135" s="5"/>
      <c r="C135" s="14"/>
      <c r="D135" s="14"/>
      <c r="E135" s="15"/>
      <c r="F135" s="15"/>
      <c r="G135" s="15"/>
      <c r="H135" s="15"/>
      <c r="I135" s="13"/>
      <c r="J135" s="13"/>
      <c r="T135" s="6"/>
      <c r="U135" s="2"/>
      <c r="W135" s="5"/>
      <c r="X135" s="5"/>
      <c r="Y135" s="5"/>
    </row>
    <row r="136" spans="2:25" x14ac:dyDescent="0.3">
      <c r="B136" s="5"/>
      <c r="C136" s="14"/>
      <c r="D136" s="14"/>
      <c r="E136" s="15"/>
      <c r="F136" s="15"/>
      <c r="G136" s="15"/>
      <c r="H136" s="15"/>
      <c r="I136" s="13"/>
      <c r="J136" s="13"/>
      <c r="T136" s="6"/>
      <c r="U136" s="2"/>
      <c r="W136" s="5"/>
      <c r="X136" s="5"/>
      <c r="Y136" s="5"/>
    </row>
    <row r="137" spans="2:25" x14ac:dyDescent="0.3">
      <c r="B137" s="5"/>
      <c r="C137" s="14"/>
      <c r="D137" s="14"/>
      <c r="E137" s="15"/>
      <c r="F137" s="15"/>
      <c r="G137" s="15"/>
      <c r="H137" s="15"/>
      <c r="I137" s="13"/>
      <c r="J137" s="13"/>
      <c r="T137" s="6"/>
      <c r="U137" s="2"/>
      <c r="W137" s="5"/>
      <c r="X137" s="5"/>
      <c r="Y137" s="5"/>
    </row>
    <row r="138" spans="2:25" x14ac:dyDescent="0.3">
      <c r="B138" s="5"/>
      <c r="C138" s="14"/>
      <c r="D138" s="14"/>
      <c r="E138" s="15"/>
      <c r="F138" s="15"/>
      <c r="G138" s="15"/>
      <c r="H138" s="15"/>
      <c r="I138" s="13"/>
      <c r="J138" s="13"/>
      <c r="T138" s="6"/>
      <c r="U138" s="2"/>
      <c r="W138" s="5"/>
      <c r="X138" s="5"/>
      <c r="Y138" s="5"/>
    </row>
    <row r="139" spans="2:25" x14ac:dyDescent="0.3">
      <c r="B139" s="5"/>
      <c r="C139" s="14"/>
      <c r="D139" s="14"/>
      <c r="E139" s="15"/>
      <c r="F139" s="15"/>
      <c r="G139" s="15"/>
      <c r="H139" s="15"/>
      <c r="I139" s="13"/>
      <c r="J139" s="13"/>
      <c r="T139" s="6"/>
      <c r="U139" s="2"/>
      <c r="W139" s="5"/>
      <c r="X139" s="5"/>
      <c r="Y139" s="5"/>
    </row>
    <row r="140" spans="2:25" x14ac:dyDescent="0.3">
      <c r="B140" s="5"/>
      <c r="C140" s="14"/>
      <c r="D140" s="14"/>
      <c r="E140" s="15"/>
      <c r="F140" s="15"/>
      <c r="G140" s="15"/>
      <c r="H140" s="15"/>
      <c r="I140" s="13"/>
      <c r="J140" s="13"/>
      <c r="T140" s="6"/>
      <c r="U140" s="2"/>
      <c r="W140" s="5"/>
      <c r="X140" s="5"/>
      <c r="Y140" s="5"/>
    </row>
    <row r="141" spans="2:25" x14ac:dyDescent="0.3">
      <c r="B141" s="5"/>
      <c r="C141" s="14"/>
      <c r="D141" s="14"/>
      <c r="E141" s="15"/>
      <c r="F141" s="15"/>
      <c r="G141" s="15"/>
      <c r="H141" s="15"/>
      <c r="I141" s="13"/>
      <c r="J141" s="13"/>
      <c r="T141" s="6"/>
      <c r="U141" s="2"/>
      <c r="W141" s="5"/>
      <c r="X141" s="5"/>
      <c r="Y141" s="5"/>
    </row>
    <row r="142" spans="2:25" x14ac:dyDescent="0.3">
      <c r="B142" s="5"/>
      <c r="C142" s="14"/>
      <c r="D142" s="14"/>
      <c r="E142" s="15"/>
      <c r="F142" s="15"/>
      <c r="G142" s="15"/>
      <c r="H142" s="15"/>
      <c r="I142" s="13"/>
      <c r="J142" s="13"/>
      <c r="T142" s="6"/>
      <c r="U142" s="2"/>
      <c r="W142" s="5"/>
      <c r="X142" s="5"/>
      <c r="Y142" s="5"/>
    </row>
    <row r="143" spans="2:25" x14ac:dyDescent="0.3">
      <c r="B143" s="5"/>
      <c r="C143" s="14"/>
      <c r="D143" s="14"/>
      <c r="E143" s="15"/>
      <c r="F143" s="15"/>
      <c r="G143" s="15"/>
      <c r="H143" s="15"/>
      <c r="I143" s="13"/>
      <c r="J143" s="13"/>
      <c r="T143" s="6"/>
      <c r="U143" s="2"/>
      <c r="W143" s="5"/>
      <c r="X143" s="5"/>
      <c r="Y143" s="5"/>
    </row>
    <row r="144" spans="2:25" x14ac:dyDescent="0.3">
      <c r="B144" s="5"/>
      <c r="C144" s="14"/>
      <c r="D144" s="14"/>
      <c r="E144" s="15"/>
      <c r="F144" s="15"/>
      <c r="G144" s="15"/>
      <c r="H144" s="15"/>
      <c r="I144" s="13"/>
      <c r="J144" s="13"/>
      <c r="T144" s="6"/>
      <c r="U144" s="2"/>
      <c r="W144" s="5"/>
      <c r="X144" s="5"/>
      <c r="Y144" s="5"/>
    </row>
    <row r="145" spans="2:29" x14ac:dyDescent="0.3">
      <c r="B145" s="5"/>
      <c r="C145" s="14"/>
      <c r="D145" s="14"/>
      <c r="E145" s="15"/>
      <c r="F145" s="15"/>
      <c r="G145" s="15"/>
      <c r="H145" s="15"/>
      <c r="I145" s="13"/>
      <c r="J145" s="13"/>
      <c r="T145" s="6"/>
      <c r="U145" s="2"/>
      <c r="W145" s="5"/>
      <c r="X145" s="5"/>
      <c r="Y145" s="5"/>
    </row>
    <row r="146" spans="2:29" x14ac:dyDescent="0.3">
      <c r="B146" s="5"/>
      <c r="C146" s="14"/>
      <c r="D146" s="14"/>
      <c r="E146" s="15"/>
      <c r="F146" s="15"/>
      <c r="G146" s="15"/>
      <c r="H146" s="15"/>
      <c r="I146" s="13"/>
      <c r="J146" s="13"/>
      <c r="T146" s="6"/>
      <c r="U146" s="2"/>
      <c r="W146" s="5"/>
      <c r="X146" s="5"/>
      <c r="Y146" s="5"/>
    </row>
    <row r="147" spans="2:29" x14ac:dyDescent="0.3">
      <c r="B147" s="5"/>
      <c r="C147" s="14"/>
      <c r="D147" s="14"/>
      <c r="E147" s="15"/>
      <c r="F147" s="15"/>
      <c r="G147" s="15"/>
      <c r="H147" s="15"/>
      <c r="I147" s="13"/>
      <c r="J147" s="13"/>
      <c r="T147" s="6"/>
      <c r="U147" s="2"/>
      <c r="W147" s="5"/>
      <c r="X147" s="5"/>
      <c r="Y147" s="5"/>
    </row>
    <row r="148" spans="2:29" x14ac:dyDescent="0.3">
      <c r="B148" s="5"/>
      <c r="C148" s="14"/>
      <c r="D148" s="14"/>
      <c r="E148" s="15"/>
      <c r="F148" s="15"/>
      <c r="G148" s="15"/>
      <c r="H148" s="15"/>
      <c r="I148" s="13"/>
      <c r="J148" s="13"/>
      <c r="T148" s="6"/>
      <c r="U148" s="2"/>
      <c r="W148" s="5"/>
      <c r="X148" s="5"/>
      <c r="Y148" s="5"/>
    </row>
    <row r="149" spans="2:29" x14ac:dyDescent="0.3">
      <c r="B149" s="5"/>
      <c r="C149" s="14"/>
      <c r="D149" s="14"/>
      <c r="E149" s="15"/>
      <c r="F149" s="15"/>
      <c r="G149" s="15"/>
      <c r="H149" s="15"/>
      <c r="I149" s="13"/>
      <c r="J149" s="13"/>
      <c r="T149" s="6"/>
      <c r="U149" s="2"/>
      <c r="W149" s="5"/>
      <c r="X149" s="5"/>
      <c r="Y149" s="5"/>
    </row>
    <row r="150" spans="2:29" x14ac:dyDescent="0.3">
      <c r="B150" s="5"/>
      <c r="C150" s="14"/>
      <c r="D150" s="14"/>
      <c r="E150" s="15"/>
      <c r="F150" s="15"/>
      <c r="G150" s="15"/>
      <c r="H150" s="15"/>
      <c r="I150" s="13"/>
      <c r="J150" s="13"/>
      <c r="T150" s="6"/>
      <c r="U150" s="2"/>
      <c r="W150" s="5"/>
      <c r="X150" s="5"/>
      <c r="Y150" s="5"/>
    </row>
    <row r="151" spans="2:29" x14ac:dyDescent="0.3">
      <c r="B151" s="5"/>
      <c r="C151" s="14"/>
      <c r="D151" s="14"/>
      <c r="E151" s="15"/>
      <c r="F151" s="15"/>
      <c r="G151" s="15"/>
      <c r="H151" s="15"/>
      <c r="I151" s="13"/>
      <c r="J151" s="13"/>
      <c r="T151" s="6"/>
      <c r="U151" s="2"/>
      <c r="W151" s="5"/>
      <c r="X151" s="5"/>
      <c r="Y151" s="5"/>
    </row>
    <row r="152" spans="2:29" x14ac:dyDescent="0.3">
      <c r="B152" s="5"/>
      <c r="C152" s="14"/>
      <c r="D152" s="14"/>
      <c r="E152" s="15"/>
      <c r="F152" s="15"/>
      <c r="G152" s="15"/>
      <c r="H152" s="15"/>
      <c r="I152" s="13"/>
      <c r="J152" s="13"/>
      <c r="T152" s="6"/>
      <c r="U152" s="2"/>
      <c r="W152" s="5"/>
      <c r="X152" s="5"/>
      <c r="Y152" s="5"/>
      <c r="AC152" s="1"/>
    </row>
    <row r="153" spans="2:29" x14ac:dyDescent="0.3">
      <c r="B153" s="5"/>
      <c r="C153" s="14"/>
      <c r="D153" s="14"/>
      <c r="E153" s="15"/>
      <c r="F153" s="15"/>
      <c r="G153" s="15"/>
      <c r="H153" s="15"/>
      <c r="I153" s="13"/>
      <c r="J153" s="13"/>
      <c r="T153" s="6"/>
      <c r="U153" s="2"/>
      <c r="W153" s="5"/>
      <c r="X153" s="5"/>
      <c r="Y153" s="5"/>
    </row>
    <row r="154" spans="2:29" x14ac:dyDescent="0.3">
      <c r="B154" s="5"/>
      <c r="C154" s="14"/>
      <c r="D154" s="14"/>
      <c r="E154" s="15"/>
      <c r="F154" s="15"/>
      <c r="G154" s="15"/>
      <c r="H154" s="15"/>
      <c r="I154" s="13"/>
      <c r="J154" s="13"/>
      <c r="T154" s="6"/>
      <c r="U154" s="2"/>
      <c r="W154" s="5"/>
      <c r="X154" s="5"/>
      <c r="Y154" s="5"/>
    </row>
    <row r="155" spans="2:29" x14ac:dyDescent="0.3">
      <c r="B155" s="5"/>
      <c r="C155" s="14"/>
      <c r="D155" s="14"/>
      <c r="E155" s="15"/>
      <c r="F155" s="15"/>
      <c r="G155" s="15"/>
      <c r="H155" s="15"/>
      <c r="I155" s="13"/>
      <c r="J155" s="13"/>
      <c r="T155" s="6"/>
      <c r="U155" s="2"/>
      <c r="W155" s="5"/>
      <c r="X155" s="5"/>
      <c r="Y155" s="5"/>
    </row>
    <row r="156" spans="2:29" x14ac:dyDescent="0.3">
      <c r="B156" s="5"/>
      <c r="C156" s="14"/>
      <c r="D156" s="14"/>
      <c r="E156" s="15"/>
      <c r="F156" s="15"/>
      <c r="G156" s="15"/>
      <c r="H156" s="15"/>
      <c r="I156" s="13"/>
      <c r="J156" s="13"/>
      <c r="T156" s="6"/>
      <c r="U156" s="2"/>
      <c r="W156" s="5"/>
      <c r="X156" s="5"/>
      <c r="Y156" s="5"/>
    </row>
    <row r="157" spans="2:29" x14ac:dyDescent="0.3">
      <c r="B157" s="5"/>
      <c r="C157" s="14"/>
      <c r="D157" s="14"/>
      <c r="E157" s="15"/>
      <c r="F157" s="15"/>
      <c r="G157" s="15"/>
      <c r="H157" s="15"/>
      <c r="I157" s="13"/>
      <c r="J157" s="13"/>
      <c r="T157" s="6"/>
      <c r="U157" s="2"/>
      <c r="W157" s="5"/>
      <c r="X157" s="5"/>
      <c r="Y157" s="5"/>
    </row>
    <row r="158" spans="2:29" x14ac:dyDescent="0.3">
      <c r="B158" s="5"/>
      <c r="C158" s="14"/>
      <c r="D158" s="14"/>
      <c r="E158" s="15"/>
      <c r="F158" s="15"/>
      <c r="G158" s="15"/>
      <c r="H158" s="15"/>
      <c r="I158" s="13"/>
      <c r="J158" s="13"/>
      <c r="T158" s="6"/>
      <c r="U158" s="2"/>
      <c r="W158" s="5"/>
      <c r="X158" s="5"/>
      <c r="Y158" s="5"/>
    </row>
    <row r="159" spans="2:29" x14ac:dyDescent="0.3">
      <c r="B159" s="5"/>
      <c r="C159" s="14"/>
      <c r="D159" s="14"/>
      <c r="E159" s="15"/>
      <c r="F159" s="15"/>
      <c r="G159" s="15"/>
      <c r="H159" s="15"/>
      <c r="I159" s="13"/>
      <c r="J159" s="13"/>
      <c r="T159" s="6"/>
      <c r="U159" s="2"/>
      <c r="W159" s="5"/>
      <c r="X159" s="5"/>
      <c r="Y159" s="5"/>
    </row>
    <row r="160" spans="2:29" ht="15.75" customHeight="1" x14ac:dyDescent="0.3">
      <c r="B160" s="5"/>
      <c r="C160" s="14"/>
      <c r="D160" s="14"/>
      <c r="E160" s="15"/>
      <c r="F160" s="15"/>
      <c r="G160" s="15"/>
      <c r="H160" s="15"/>
      <c r="I160" s="13"/>
      <c r="J160" s="13"/>
      <c r="T160" s="6"/>
      <c r="U160" s="2"/>
      <c r="W160" s="5"/>
      <c r="X160" s="5"/>
      <c r="Y160" s="5"/>
    </row>
    <row r="161" spans="2:25" x14ac:dyDescent="0.3">
      <c r="B161" s="5"/>
      <c r="C161" s="14"/>
      <c r="D161" s="14"/>
      <c r="E161" s="15"/>
      <c r="F161" s="15"/>
      <c r="G161" s="15"/>
      <c r="H161" s="15"/>
      <c r="I161" s="13"/>
      <c r="J161" s="13"/>
      <c r="T161" s="6"/>
      <c r="U161" s="2"/>
      <c r="W161" s="5"/>
      <c r="X161" s="5"/>
      <c r="Y161" s="5"/>
    </row>
    <row r="162" spans="2:25" x14ac:dyDescent="0.3">
      <c r="B162" s="5"/>
      <c r="C162" s="14"/>
      <c r="D162" s="14"/>
      <c r="E162" s="15"/>
      <c r="F162" s="15"/>
      <c r="G162" s="15"/>
      <c r="H162" s="15"/>
      <c r="I162" s="13"/>
      <c r="J162" s="13"/>
      <c r="T162" s="6"/>
      <c r="U162" s="2"/>
      <c r="W162" s="5"/>
      <c r="X162" s="5"/>
      <c r="Y162" s="5"/>
    </row>
    <row r="163" spans="2:25" x14ac:dyDescent="0.3">
      <c r="B163" s="5"/>
      <c r="C163" s="14"/>
      <c r="D163" s="14"/>
      <c r="E163" s="15"/>
      <c r="F163" s="15"/>
      <c r="G163" s="15"/>
      <c r="H163" s="15"/>
      <c r="I163" s="13"/>
      <c r="J163" s="13"/>
      <c r="T163" s="6"/>
      <c r="U163" s="2"/>
      <c r="W163" s="5"/>
      <c r="X163" s="5"/>
      <c r="Y163" s="5"/>
    </row>
    <row r="164" spans="2:25" x14ac:dyDescent="0.3">
      <c r="B164" s="5"/>
      <c r="C164" s="14"/>
      <c r="D164" s="14"/>
      <c r="E164" s="15"/>
      <c r="F164" s="15"/>
      <c r="G164" s="15"/>
      <c r="H164" s="15"/>
      <c r="I164" s="13"/>
      <c r="J164" s="13"/>
      <c r="T164" s="6"/>
      <c r="U164" s="2"/>
      <c r="W164" s="5"/>
      <c r="X164" s="5"/>
      <c r="Y164" s="5"/>
    </row>
    <row r="165" spans="2:25" x14ac:dyDescent="0.3">
      <c r="B165" s="5"/>
      <c r="C165" s="14"/>
      <c r="D165" s="14"/>
      <c r="E165" s="15"/>
      <c r="F165" s="15"/>
      <c r="G165" s="15"/>
      <c r="H165" s="15"/>
      <c r="I165" s="13"/>
      <c r="J165" s="13"/>
      <c r="T165" s="6"/>
      <c r="U165" s="2"/>
      <c r="W165" s="5"/>
      <c r="X165" s="5"/>
      <c r="Y165" s="5"/>
    </row>
    <row r="166" spans="2:25" x14ac:dyDescent="0.3">
      <c r="B166" s="5"/>
      <c r="C166" s="14"/>
      <c r="D166" s="14"/>
      <c r="E166" s="15"/>
      <c r="F166" s="15"/>
      <c r="G166" s="15"/>
      <c r="H166" s="15"/>
      <c r="I166" s="13"/>
      <c r="J166" s="13"/>
      <c r="T166" s="6"/>
      <c r="U166" s="2"/>
      <c r="W166" s="5"/>
      <c r="X166" s="5"/>
      <c r="Y166" s="5"/>
    </row>
    <row r="167" spans="2:25" x14ac:dyDescent="0.3">
      <c r="B167" s="5"/>
      <c r="C167" s="14"/>
      <c r="D167" s="14"/>
      <c r="E167" s="15"/>
      <c r="F167" s="15"/>
      <c r="G167" s="15"/>
      <c r="H167" s="15"/>
      <c r="I167" s="13"/>
      <c r="J167" s="13"/>
      <c r="T167" s="6"/>
      <c r="U167" s="2"/>
      <c r="W167" s="5"/>
      <c r="X167" s="5"/>
      <c r="Y167" s="5"/>
    </row>
    <row r="168" spans="2:25" x14ac:dyDescent="0.3">
      <c r="B168" s="5"/>
      <c r="C168" s="14"/>
      <c r="D168" s="14"/>
      <c r="E168" s="15"/>
      <c r="F168" s="15"/>
      <c r="G168" s="15"/>
      <c r="H168" s="15"/>
      <c r="I168" s="13"/>
      <c r="J168" s="13"/>
      <c r="T168" s="6"/>
      <c r="U168" s="2"/>
      <c r="W168" s="5"/>
      <c r="X168" s="5"/>
      <c r="Y168" s="5"/>
    </row>
    <row r="169" spans="2:25" x14ac:dyDescent="0.3">
      <c r="B169" s="5"/>
      <c r="C169" s="14"/>
      <c r="D169" s="14"/>
      <c r="E169" s="15"/>
      <c r="F169" s="15"/>
      <c r="G169" s="15"/>
      <c r="H169" s="15"/>
      <c r="I169" s="13"/>
      <c r="J169" s="13"/>
      <c r="T169" s="6"/>
      <c r="U169" s="2"/>
      <c r="W169" s="5"/>
      <c r="X169" s="5"/>
      <c r="Y169" s="5"/>
    </row>
    <row r="170" spans="2:25" x14ac:dyDescent="0.3">
      <c r="B170" s="5"/>
      <c r="C170" s="14"/>
      <c r="D170" s="14"/>
      <c r="E170" s="15"/>
      <c r="F170" s="15"/>
      <c r="G170" s="15"/>
      <c r="H170" s="15"/>
      <c r="I170" s="13"/>
      <c r="J170" s="13"/>
      <c r="T170" s="6"/>
      <c r="U170" s="2"/>
      <c r="W170" s="5"/>
      <c r="X170" s="5"/>
      <c r="Y170" s="5"/>
    </row>
    <row r="171" spans="2:25" x14ac:dyDescent="0.3">
      <c r="B171" s="5"/>
      <c r="C171" s="14"/>
      <c r="D171" s="14"/>
      <c r="E171" s="15"/>
      <c r="F171" s="15"/>
      <c r="G171" s="15"/>
      <c r="H171" s="15"/>
      <c r="I171" s="13"/>
      <c r="J171" s="13"/>
      <c r="T171" s="6"/>
      <c r="U171" s="2"/>
      <c r="W171" s="5"/>
      <c r="X171" s="5"/>
      <c r="Y171" s="5"/>
    </row>
    <row r="172" spans="2:25" x14ac:dyDescent="0.3">
      <c r="B172" s="5"/>
      <c r="C172" s="14"/>
      <c r="D172" s="14"/>
      <c r="E172" s="15"/>
      <c r="F172" s="15"/>
      <c r="G172" s="15"/>
      <c r="H172" s="15"/>
      <c r="I172" s="13"/>
      <c r="J172" s="13"/>
      <c r="T172" s="6"/>
      <c r="U172" s="2"/>
      <c r="W172" s="5"/>
      <c r="X172" s="5"/>
      <c r="Y172" s="5"/>
    </row>
  </sheetData>
  <autoFilter ref="A2:AA161" xr:uid="{D62A6662-D108-4D18-B0E5-35701C35C178}">
    <sortState xmlns:xlrd2="http://schemas.microsoft.com/office/spreadsheetml/2017/richdata2" ref="A3:AA176">
      <sortCondition ref="A2:A161"/>
    </sortState>
  </autoFilter>
  <mergeCells count="1">
    <mergeCell ref="L1:R1"/>
  </mergeCells>
  <conditionalFormatting sqref="E1:F1048576">
    <cfRule type="expression" dxfId="9" priority="9">
      <formula>IF(ROW(E1)&gt;2,IF(E1=C1,FALSE,TRUE),FALSE)</formula>
    </cfRule>
  </conditionalFormatting>
  <conditionalFormatting sqref="F1:F1048563 E72">
    <cfRule type="expression" dxfId="8" priority="2">
      <formula>$F1 &lt; INDEX($L1:$R1, 1, MATCH($E1, $L$2:$R$2, 0))</formula>
    </cfRule>
  </conditionalFormatting>
  <conditionalFormatting sqref="F1048564">
    <cfRule type="expression" dxfId="7" priority="182">
      <formula>$F1048564 &lt; INDEX($L1048564:$R1048576, 1, MATCH($E1048564, $L$2:$R$2, 0))</formula>
    </cfRule>
  </conditionalFormatting>
  <conditionalFormatting sqref="F1048565">
    <cfRule type="expression" dxfId="6" priority="183">
      <formula>$F1048565 &lt; INDEX($L1:$R1048565, 1, MATCH($E1048565, $L$2:$R$2, 0))</formula>
    </cfRule>
  </conditionalFormatting>
  <conditionalFormatting sqref="F1048566:F1048576">
    <cfRule type="expression" dxfId="5" priority="184">
      <formula>$F1048566 &lt; INDEX($L2:$R1048576, 1, MATCH($E1048566, $L$2:$R$2, 0))</formula>
    </cfRule>
  </conditionalFormatting>
  <conditionalFormatting sqref="J1:J1048576">
    <cfRule type="expression" dxfId="4" priority="8">
      <formula>IF(ISNUMBER(J1),J1&lt;0.3,FALSE)</formula>
    </cfRule>
  </conditionalFormatting>
  <conditionalFormatting sqref="L1:R1048576">
    <cfRule type="cellIs" priority="4" stopIfTrue="1" operator="equal">
      <formula>0</formula>
    </cfRule>
  </conditionalFormatting>
  <conditionalFormatting sqref="L3:R172">
    <cfRule type="colorScale" priority="5">
      <colorScale>
        <cfvo type="num" val="1"/>
        <cfvo type="percentile" val="2"/>
        <cfvo type="num" val="3"/>
        <color rgb="FF63BE7B"/>
        <color rgb="FFFFEB84"/>
        <color rgb="FFF8696B"/>
      </colorScale>
    </cfRule>
  </conditionalFormatting>
  <conditionalFormatting sqref="AA1:AA1048576">
    <cfRule type="colorScale" priority="3">
      <colorScale>
        <cfvo type="num" val="0"/>
        <cfvo type="num" val="0.02"/>
        <cfvo type="num" val="0.05"/>
        <color rgb="FF63BE7B"/>
        <color rgb="FFFFEB84"/>
        <color rgb="FFF8696B"/>
      </colorScale>
    </cfRule>
  </conditionalFormatting>
  <conditionalFormatting sqref="AC3:AC172">
    <cfRule type="cellIs" dxfId="3" priority="1" operator="lessThan">
      <formula>1.5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642EA-48DB-4810-8B77-7B48D538D6BE}">
  <dimension ref="A1:AD1396"/>
  <sheetViews>
    <sheetView tabSelected="1" workbookViewId="0">
      <selection activeCell="B24" sqref="B24"/>
    </sheetView>
  </sheetViews>
  <sheetFormatPr defaultRowHeight="14.4" x14ac:dyDescent="0.3"/>
  <cols>
    <col min="2" max="2" width="26.88671875" bestFit="1" customWidth="1"/>
    <col min="3" max="3" width="14.5546875" bestFit="1" customWidth="1"/>
    <col min="7" max="7" width="15.44140625" bestFit="1" customWidth="1"/>
    <col min="8" max="9" width="11.109375" customWidth="1"/>
    <col min="10" max="10" width="10.109375" bestFit="1" customWidth="1"/>
    <col min="13" max="13" width="41" bestFit="1" customWidth="1"/>
    <col min="14" max="14" width="11.88671875" customWidth="1"/>
    <col min="16" max="16" width="15.6640625" bestFit="1" customWidth="1"/>
    <col min="18" max="18" width="32.88671875" bestFit="1" customWidth="1"/>
    <col min="22" max="23" width="7.5546875" customWidth="1"/>
    <col min="24" max="24" width="11" customWidth="1"/>
    <col min="29" max="30" width="26.88671875" bestFit="1" customWidth="1"/>
  </cols>
  <sheetData>
    <row r="1" spans="1:30" x14ac:dyDescent="0.3">
      <c r="B1" s="7"/>
      <c r="C1" s="8" t="str" cm="1">
        <f t="array" aca="1" ref="C1" ca="1">IF(COUNTA(_xlfn.UNIQUE(_xlfn.ANCHORARRAY(B4)&amp;_xlfn.ANCHORARRAY(C4)))&lt;COUNTA(_xlfn.ANCHORARRAY(C4)),"DUPLICATES","")</f>
        <v/>
      </c>
      <c r="M1" t="s">
        <v>65</v>
      </c>
      <c r="AC1" t="s">
        <v>66</v>
      </c>
      <c r="AD1" t="s">
        <v>67</v>
      </c>
    </row>
    <row r="2" spans="1:30" x14ac:dyDescent="0.3">
      <c r="B2" t="s">
        <v>20</v>
      </c>
      <c r="C2" t="s">
        <v>21</v>
      </c>
      <c r="D2" s="9"/>
      <c r="E2" t="s">
        <v>30</v>
      </c>
      <c r="F2" t="s">
        <v>31</v>
      </c>
      <c r="G2" t="s">
        <v>34</v>
      </c>
      <c r="H2" t="s">
        <v>32</v>
      </c>
      <c r="I2" t="s">
        <v>33</v>
      </c>
      <c r="J2" t="s">
        <v>33</v>
      </c>
      <c r="K2" t="s">
        <v>29</v>
      </c>
      <c r="T2" t="str">
        <f>ADDRESS($P$3,Q5,1,1)</f>
        <v>$C$27</v>
      </c>
      <c r="AC2" t="str" cm="1">
        <f t="array" aca="1" ref="AC2:AC13" ca="1">_xlfn._xlws.SORT(_xlfn.UNIQUE(_xlfn.ANCHORARRAY(B4)))</f>
        <v>C-S-001</v>
      </c>
      <c r="AD2" t="str">
        <f ca="1">AC2</f>
        <v>C-S-001</v>
      </c>
    </row>
    <row r="3" spans="1:30" x14ac:dyDescent="0.3">
      <c r="A3" t="s">
        <v>68</v>
      </c>
      <c r="B3" t="s">
        <v>69</v>
      </c>
      <c r="C3" s="7" t="s">
        <v>70</v>
      </c>
      <c r="D3" t="s">
        <v>71</v>
      </c>
      <c r="E3" t="s">
        <v>72</v>
      </c>
      <c r="F3" t="s">
        <v>73</v>
      </c>
      <c r="G3" t="s">
        <v>74</v>
      </c>
      <c r="H3" t="s">
        <v>75</v>
      </c>
      <c r="I3" t="s">
        <v>76</v>
      </c>
      <c r="J3" t="s">
        <v>77</v>
      </c>
      <c r="K3" t="s">
        <v>78</v>
      </c>
      <c r="L3" t="s">
        <v>79</v>
      </c>
      <c r="M3" s="10" t="s">
        <v>80</v>
      </c>
      <c r="N3" s="10" t="s">
        <v>81</v>
      </c>
      <c r="P3" s="11">
        <f>COUNTA('BGER-12D-Culverts.rpt'!A:A)</f>
        <v>27</v>
      </c>
      <c r="Q3" t="s">
        <v>82</v>
      </c>
      <c r="AC3" t="str">
        <f ca="1"/>
        <v>C-S-002</v>
      </c>
      <c r="AD3" t="str">
        <f t="shared" ref="AD3:AD66" ca="1" si="0">AC3</f>
        <v>C-S-002</v>
      </c>
    </row>
    <row r="4" spans="1:30" x14ac:dyDescent="0.3">
      <c r="A4" cm="1">
        <f t="array" aca="1" ref="A4:A27" ca="1">INT((ROW(_xlfn.ANCHORARRAY(B4))-2)/2)</f>
        <v>1</v>
      </c>
      <c r="B4" s="7" t="str" cm="1">
        <f t="array" aca="1" ref="B4:B27" ca="1">_xlfn._xlws.FILTER(INDIRECT($R$5),INDIRECT($R$5)&lt;&gt;"")</f>
        <v>C-S-001</v>
      </c>
      <c r="C4" s="7" t="str" cm="1">
        <f t="array" aca="1" ref="C4:C27" ca="1">_xlfn._xlws.FILTER(INDIRECT($R$6),INDIRECT($R$6)&lt;&gt;"")</f>
        <v xml:space="preserve"> C-S-001-1</v>
      </c>
      <c r="D4" cm="1">
        <f t="array" aca="1" ref="D4:D27" ca="1">NOT(MOD(ROW(_xlfn.ANCHORARRAY(B4)),2))*1</f>
        <v>1</v>
      </c>
      <c r="E4" cm="1">
        <f t="array" aca="1" ref="E4:E27" ca="1">INDEX('BGER-12D-Culverts.rpt'!$A$1:$ZZ$50000,MATCH(_xlfn.ANCHORARRAY($B4),INDIRECT($S$5),0),INDEX($Q:$Q,MATCH(E$2,$P:$P,0)))</f>
        <v>415.67200000000003</v>
      </c>
      <c r="F4" cm="1">
        <f t="array" aca="1" ref="F4:F27" ca="1">INDEX('BGER-12D-Culverts.rpt'!$A$1:$ZZ$50000,MATCH(_xlfn.ANCHORARRAY($B4),INDIRECT($S$5),0),INDEX($Q:$Q,MATCH(F$2,$P:$P,0)))</f>
        <v>412.24599999999998</v>
      </c>
      <c r="G4" cm="1">
        <f t="array" aca="1" ref="G4:G27" ca="1">IFERROR(INDEX('BGER-12D-Culverts.rpt'!A$1:$ZZ$50000,MATCH(_xlfn.ANCHORARRAY($B4),INDIRECT($S$5),0),INDEX($Q:$Q,MATCH(G$2,$P:$P,0))),1)</f>
        <v>1</v>
      </c>
      <c r="H4" cm="1">
        <f t="array" aca="1" ref="H4:H27" ca="1">INDEX('BGER-12D-Culverts.rpt'!$A$1:$ZZ$50000,MATCH(_xlfn.ANCHORARRAY($B4),INDIRECT($S$5),0),INDEX($Q:$Q,MATCH(H$2,$P:$P,0)))</f>
        <v>0.9</v>
      </c>
      <c r="I4" cm="1">
        <f t="array" aca="1" ref="I4:I27" ca="1">IFERROR(INDEX('BGER-12D-Culverts.rpt'!$A$1:$ZZ$50000,MATCH(_xlfn.ANCHORARRAY($B4),INDIRECT($S$5),0),INDEX($Q:$Q,MATCH(I$2,$P:$P,0))),)</f>
        <v>0</v>
      </c>
      <c r="J4" cm="1">
        <f t="array" aca="1" ref="J4:J27" ca="1">IF(_xlfn.ANCHORARRAY(I4),_xlfn.ANCHORARRAY(H4),0)</f>
        <v>0</v>
      </c>
      <c r="K4" t="str" cm="1">
        <f t="array" aca="1" ref="K4:K27" ca="1">INDEX(Table14[pipet],MATCH(_xlfn.ANCHORARRAY(N4),Table14[Type],0))</f>
        <v>C</v>
      </c>
      <c r="L4" s="12" cm="1">
        <f t="array" aca="1" ref="L4:L27" ca="1">INDEX(Table14[mannings],MATCH(_xlfn.ANCHORARRAY(N4),Table14[Type],0))</f>
        <v>2.4E-2</v>
      </c>
      <c r="M4" t="str" cm="1">
        <f t="array" aca="1" ref="M4:M27" ca="1">IF(_xlfn.ANCHORARRAY(A4),VLOOKUP(_xlfn.ANCHORARRAY(B4),AC:AD,2,0))</f>
        <v>C-S-001</v>
      </c>
      <c r="N4" t="str" cm="1">
        <f t="array" aca="1" ref="N4:N27" ca="1">INDEX('BGER-12D-Culverts.rpt'!$A$1:$ZZ$50000,MATCH(_xlfn.ANCHORARRAY($B4),INDIRECT($S$5),0),INDEX($Q:$Q,MATCH(K$2,$P:$P,0)))</f>
        <v>CSP</v>
      </c>
      <c r="R4" t="str">
        <f>S4</f>
        <v>BGER-12D-Culverts.rpt</v>
      </c>
      <c r="S4" t="s">
        <v>92</v>
      </c>
      <c r="AC4" t="str">
        <f ca="1"/>
        <v>C-S-003</v>
      </c>
      <c r="AD4" t="str">
        <f t="shared" ca="1" si="0"/>
        <v>C-S-003</v>
      </c>
    </row>
    <row r="5" spans="1:30" x14ac:dyDescent="0.3">
      <c r="A5">
        <f ca="1"/>
        <v>1</v>
      </c>
      <c r="B5" s="7" t="str">
        <f ca="1"/>
        <v>C-S-001</v>
      </c>
      <c r="C5" t="str">
        <f ca="1"/>
        <v xml:space="preserve"> C-S-001-2</v>
      </c>
      <c r="D5">
        <f ca="1"/>
        <v>0</v>
      </c>
      <c r="E5">
        <f ca="1"/>
        <v>415.67200000000003</v>
      </c>
      <c r="F5">
        <f ca="1"/>
        <v>412.24599999999998</v>
      </c>
      <c r="G5">
        <f ca="1"/>
        <v>1</v>
      </c>
      <c r="H5">
        <f ca="1"/>
        <v>0.9</v>
      </c>
      <c r="I5">
        <f ca="1"/>
        <v>0</v>
      </c>
      <c r="J5">
        <f ca="1"/>
        <v>0</v>
      </c>
      <c r="K5" t="str">
        <f ca="1"/>
        <v>C</v>
      </c>
      <c r="L5" s="12">
        <f ca="1"/>
        <v>2.4E-2</v>
      </c>
      <c r="M5" t="str">
        <f ca="1"/>
        <v>C-S-001</v>
      </c>
      <c r="N5" t="str">
        <f ca="1"/>
        <v>CSP</v>
      </c>
      <c r="P5" t="s">
        <v>20</v>
      </c>
      <c r="Q5">
        <f>MATCH(P5,'BGER-12D-Culverts.rpt'!$2:$2,0)</f>
        <v>3</v>
      </c>
      <c r="R5" t="str">
        <f>_xlfn.CONCAT(ADDRESS(4,Q5,1,1,R$4),":",ADDRESS($P$3,Q5,1,1))</f>
        <v>'BGER-12D-Culverts.rpt'!$C$4:$C$27</v>
      </c>
      <c r="S5" t="str">
        <f>_xlfn.CONCAT("'",S$4,"'!",SUBSTITUTE(ADDRESS(1,Q5,4),"1",""),":",SUBSTITUTE(ADDRESS(1,Q5,4),"1",""))</f>
        <v>'BGER-12D-Culverts.rpt'!C:C</v>
      </c>
      <c r="W5" t="s">
        <v>83</v>
      </c>
      <c r="AC5" t="str">
        <f ca="1"/>
        <v>C-S-006</v>
      </c>
      <c r="AD5" t="str">
        <f t="shared" ca="1" si="0"/>
        <v>C-S-006</v>
      </c>
    </row>
    <row r="6" spans="1:30" x14ac:dyDescent="0.3">
      <c r="A6">
        <f ca="1"/>
        <v>2</v>
      </c>
      <c r="B6" s="7" t="str">
        <f ca="1"/>
        <v>C-S-002</v>
      </c>
      <c r="C6" t="str">
        <f ca="1"/>
        <v xml:space="preserve"> C-S-002-1</v>
      </c>
      <c r="D6">
        <f ca="1"/>
        <v>1</v>
      </c>
      <c r="E6">
        <f ca="1"/>
        <v>419.10399999999998</v>
      </c>
      <c r="F6">
        <f ca="1"/>
        <v>413.55799999999999</v>
      </c>
      <c r="G6">
        <f ca="1"/>
        <v>1</v>
      </c>
      <c r="H6">
        <f ca="1"/>
        <v>0.9</v>
      </c>
      <c r="I6">
        <f ca="1"/>
        <v>0</v>
      </c>
      <c r="J6">
        <f ca="1"/>
        <v>0</v>
      </c>
      <c r="K6" t="str">
        <f ca="1"/>
        <v>C</v>
      </c>
      <c r="L6" s="12">
        <f ca="1"/>
        <v>2.4E-2</v>
      </c>
      <c r="M6" t="str">
        <f ca="1"/>
        <v>C-S-002</v>
      </c>
      <c r="N6" t="str">
        <f ca="1"/>
        <v>CSP</v>
      </c>
      <c r="P6" t="s">
        <v>21</v>
      </c>
      <c r="Q6">
        <f>MATCH(P6,'BGER-12D-Culverts.rpt'!$2:$2,0)</f>
        <v>4</v>
      </c>
      <c r="R6" t="str">
        <f>_xlfn.CONCAT(ADDRESS(4,Q6,1,1,R$4),":",ADDRESS($P$3,Q6,1,1))</f>
        <v>'BGER-12D-Culverts.rpt'!$D$4:$D$27</v>
      </c>
      <c r="S6" t="str">
        <f t="shared" ref="S6:S11" si="1">_xlfn.CONCAT("'",S$4,"'!",SUBSTITUTE(ADDRESS(1,Q6,4),"1",""),":",SUBSTITUTE(ADDRESS(1,Q6,4),"1",""))</f>
        <v>'BGER-12D-Culverts.rpt'!D:D</v>
      </c>
      <c r="AC6" t="str">
        <f ca="1"/>
        <v>C-S-007</v>
      </c>
      <c r="AD6" t="str">
        <f t="shared" ca="1" si="0"/>
        <v>C-S-007</v>
      </c>
    </row>
    <row r="7" spans="1:30" x14ac:dyDescent="0.3">
      <c r="A7">
        <f ca="1"/>
        <v>2</v>
      </c>
      <c r="B7" t="str">
        <f ca="1"/>
        <v>C-S-002</v>
      </c>
      <c r="C7" t="str">
        <f ca="1"/>
        <v xml:space="preserve"> C-S-002-2</v>
      </c>
      <c r="D7">
        <f ca="1"/>
        <v>0</v>
      </c>
      <c r="E7">
        <f ca="1"/>
        <v>419.10399999999998</v>
      </c>
      <c r="F7">
        <f ca="1"/>
        <v>413.55799999999999</v>
      </c>
      <c r="G7">
        <f ca="1"/>
        <v>1</v>
      </c>
      <c r="H7">
        <f ca="1"/>
        <v>0.9</v>
      </c>
      <c r="I7">
        <f ca="1"/>
        <v>0</v>
      </c>
      <c r="J7">
        <f ca="1"/>
        <v>0</v>
      </c>
      <c r="K7" t="str">
        <f ca="1"/>
        <v>C</v>
      </c>
      <c r="L7" s="12">
        <f ca="1"/>
        <v>2.4E-2</v>
      </c>
      <c r="M7" t="str">
        <f ca="1"/>
        <v>C-S-002</v>
      </c>
      <c r="N7" t="str">
        <f ca="1"/>
        <v>CSP</v>
      </c>
      <c r="P7" t="s">
        <v>30</v>
      </c>
      <c r="Q7">
        <f>MATCH(P7,'BGER-12D-Culverts.rpt'!$2:$2,0)</f>
        <v>13</v>
      </c>
      <c r="R7" t="str">
        <f>_xlfn.CONCAT(ADDRESS(4,Q7,1,1,R$4),":",ADDRESS($P$3,Q7,1,1))</f>
        <v>'BGER-12D-Culverts.rpt'!$M$4:$M$27</v>
      </c>
      <c r="S7" t="str">
        <f t="shared" si="1"/>
        <v>'BGER-12D-Culverts.rpt'!M:M</v>
      </c>
      <c r="W7" t="s">
        <v>84</v>
      </c>
      <c r="AC7" t="str">
        <f ca="1"/>
        <v>C-S-008</v>
      </c>
      <c r="AD7" t="str">
        <f t="shared" ca="1" si="0"/>
        <v>C-S-008</v>
      </c>
    </row>
    <row r="8" spans="1:30" x14ac:dyDescent="0.3">
      <c r="A8">
        <f ca="1"/>
        <v>3</v>
      </c>
      <c r="B8" t="str">
        <f ca="1"/>
        <v>C-S-003</v>
      </c>
      <c r="C8" t="str">
        <f ca="1"/>
        <v xml:space="preserve"> C-S-003-1</v>
      </c>
      <c r="D8">
        <f ca="1"/>
        <v>1</v>
      </c>
      <c r="E8">
        <f ca="1"/>
        <v>420.38499999999999</v>
      </c>
      <c r="F8">
        <f ca="1"/>
        <v>419.10399999999998</v>
      </c>
      <c r="G8">
        <f ca="1"/>
        <v>1</v>
      </c>
      <c r="H8">
        <f ca="1"/>
        <v>0.9</v>
      </c>
      <c r="I8">
        <f ca="1"/>
        <v>0</v>
      </c>
      <c r="J8">
        <f ca="1"/>
        <v>0</v>
      </c>
      <c r="K8" t="str">
        <f ca="1"/>
        <v>C</v>
      </c>
      <c r="L8" s="12">
        <f ca="1"/>
        <v>2.4E-2</v>
      </c>
      <c r="M8" t="str">
        <f ca="1"/>
        <v>C-S-003</v>
      </c>
      <c r="N8" t="str">
        <f ca="1"/>
        <v>CSP</v>
      </c>
      <c r="P8" t="s">
        <v>31</v>
      </c>
      <c r="Q8">
        <f>MATCH(P8,'BGER-12D-Culverts.rpt'!$2:$2,0)</f>
        <v>14</v>
      </c>
      <c r="S8" t="str">
        <f t="shared" si="1"/>
        <v>'BGER-12D-Culverts.rpt'!N:N</v>
      </c>
      <c r="W8" t="s">
        <v>85</v>
      </c>
      <c r="AC8" t="str">
        <f ca="1"/>
        <v>C-S-009</v>
      </c>
      <c r="AD8" t="str">
        <f t="shared" ca="1" si="0"/>
        <v>C-S-009</v>
      </c>
    </row>
    <row r="9" spans="1:30" x14ac:dyDescent="0.3">
      <c r="A9">
        <f ca="1"/>
        <v>3</v>
      </c>
      <c r="B9" t="str">
        <f ca="1"/>
        <v>C-S-003</v>
      </c>
      <c r="C9" t="str">
        <f ca="1"/>
        <v xml:space="preserve"> C-S-003-2</v>
      </c>
      <c r="D9">
        <f ca="1"/>
        <v>0</v>
      </c>
      <c r="E9">
        <f ca="1"/>
        <v>420.38499999999999</v>
      </c>
      <c r="F9">
        <f ca="1"/>
        <v>419.10399999999998</v>
      </c>
      <c r="G9">
        <f ca="1"/>
        <v>1</v>
      </c>
      <c r="H9">
        <f ca="1"/>
        <v>0.9</v>
      </c>
      <c r="I9">
        <f ca="1"/>
        <v>0</v>
      </c>
      <c r="J9">
        <f ca="1"/>
        <v>0</v>
      </c>
      <c r="K9" t="str">
        <f ca="1"/>
        <v>C</v>
      </c>
      <c r="L9" s="12">
        <f ca="1"/>
        <v>2.4E-2</v>
      </c>
      <c r="M9" t="str">
        <f ca="1"/>
        <v>C-S-003</v>
      </c>
      <c r="N9" t="str">
        <f ca="1"/>
        <v>CSP</v>
      </c>
      <c r="P9" t="s">
        <v>34</v>
      </c>
      <c r="Q9">
        <f>MATCH(P9,'BGER-12D-Culverts.rpt'!$2:$2,0)</f>
        <v>17</v>
      </c>
      <c r="S9" t="str">
        <f t="shared" si="1"/>
        <v>'BGER-12D-Culverts.rpt'!Q:Q</v>
      </c>
      <c r="AC9" t="str">
        <f ca="1"/>
        <v>C-S-010</v>
      </c>
      <c r="AD9" t="str">
        <f t="shared" ca="1" si="0"/>
        <v>C-S-010</v>
      </c>
    </row>
    <row r="10" spans="1:30" x14ac:dyDescent="0.3">
      <c r="A10">
        <f ca="1"/>
        <v>4</v>
      </c>
      <c r="B10" t="str">
        <f ca="1"/>
        <v>C-S-006</v>
      </c>
      <c r="C10" t="str">
        <f ca="1"/>
        <v xml:space="preserve"> C-S-006-1</v>
      </c>
      <c r="D10">
        <f ca="1"/>
        <v>1</v>
      </c>
      <c r="E10">
        <f ca="1"/>
        <v>361.25099999999998</v>
      </c>
      <c r="F10">
        <f ca="1"/>
        <v>361.16199999999998</v>
      </c>
      <c r="G10">
        <f ca="1"/>
        <v>3</v>
      </c>
      <c r="H10">
        <f ca="1"/>
        <v>0.9</v>
      </c>
      <c r="I10">
        <f ca="1"/>
        <v>0</v>
      </c>
      <c r="J10">
        <f ca="1"/>
        <v>0</v>
      </c>
      <c r="K10" t="str">
        <f ca="1"/>
        <v>C</v>
      </c>
      <c r="L10" s="12">
        <f ca="1"/>
        <v>2.4E-2</v>
      </c>
      <c r="M10" t="str">
        <f ca="1"/>
        <v>C-S-006</v>
      </c>
      <c r="N10" t="str">
        <f ca="1"/>
        <v>CSP</v>
      </c>
      <c r="P10" t="s">
        <v>32</v>
      </c>
      <c r="Q10">
        <f>MATCH(P10,'BGER-12D-Culverts.rpt'!$2:$2,0)</f>
        <v>15</v>
      </c>
      <c r="S10" t="str">
        <f t="shared" si="1"/>
        <v>'BGER-12D-Culverts.rpt'!O:O</v>
      </c>
      <c r="W10" t="s">
        <v>78</v>
      </c>
      <c r="X10" t="s">
        <v>86</v>
      </c>
      <c r="Y10" t="s">
        <v>87</v>
      </c>
      <c r="AC10" t="str">
        <f ca="1"/>
        <v>C-S-011</v>
      </c>
      <c r="AD10" t="str">
        <f t="shared" ca="1" si="0"/>
        <v>C-S-011</v>
      </c>
    </row>
    <row r="11" spans="1:30" x14ac:dyDescent="0.3">
      <c r="A11">
        <f ca="1"/>
        <v>4</v>
      </c>
      <c r="B11" t="str">
        <f ca="1"/>
        <v>C-S-006</v>
      </c>
      <c r="C11" t="str">
        <f ca="1"/>
        <v xml:space="preserve"> C-S-006-2</v>
      </c>
      <c r="D11">
        <f ca="1"/>
        <v>0</v>
      </c>
      <c r="E11">
        <f ca="1"/>
        <v>361.25099999999998</v>
      </c>
      <c r="F11">
        <f ca="1"/>
        <v>361.16199999999998</v>
      </c>
      <c r="G11">
        <f ca="1"/>
        <v>3</v>
      </c>
      <c r="H11">
        <f ca="1"/>
        <v>0.9</v>
      </c>
      <c r="I11">
        <f ca="1"/>
        <v>0</v>
      </c>
      <c r="J11">
        <f ca="1"/>
        <v>0</v>
      </c>
      <c r="K11" t="str">
        <f ca="1"/>
        <v>C</v>
      </c>
      <c r="L11" s="12">
        <f ca="1"/>
        <v>2.4E-2</v>
      </c>
      <c r="M11" t="str">
        <f ca="1"/>
        <v>C-S-006</v>
      </c>
      <c r="N11" t="str">
        <f ca="1"/>
        <v>CSP</v>
      </c>
      <c r="P11" t="s">
        <v>33</v>
      </c>
      <c r="Q11">
        <f>MATCH(P11,'BGER-12D-Culverts.rpt'!$2:$2,0)</f>
        <v>16</v>
      </c>
      <c r="S11" t="str">
        <f t="shared" si="1"/>
        <v>'BGER-12D-Culverts.rpt'!P:P</v>
      </c>
      <c r="W11" t="s">
        <v>12</v>
      </c>
      <c r="X11">
        <v>2.4E-2</v>
      </c>
      <c r="Y11" t="s">
        <v>88</v>
      </c>
      <c r="AC11" t="str">
        <f ca="1"/>
        <v>C-S-012</v>
      </c>
      <c r="AD11" t="str">
        <f t="shared" ca="1" si="0"/>
        <v>C-S-012</v>
      </c>
    </row>
    <row r="12" spans="1:30" x14ac:dyDescent="0.3">
      <c r="A12">
        <f ca="1"/>
        <v>5</v>
      </c>
      <c r="B12" t="str">
        <f ca="1"/>
        <v>C-S-007</v>
      </c>
      <c r="C12" t="str">
        <f ca="1"/>
        <v xml:space="preserve"> C-S-007-1</v>
      </c>
      <c r="D12">
        <f ca="1"/>
        <v>1</v>
      </c>
      <c r="E12">
        <f ca="1"/>
        <v>361.77100000000002</v>
      </c>
      <c r="F12">
        <f ca="1"/>
        <v>361.45400000000001</v>
      </c>
      <c r="G12">
        <f ca="1"/>
        <v>6</v>
      </c>
      <c r="H12">
        <f ca="1"/>
        <v>0.9</v>
      </c>
      <c r="I12">
        <f ca="1"/>
        <v>0</v>
      </c>
      <c r="J12">
        <f ca="1"/>
        <v>0</v>
      </c>
      <c r="K12" t="str">
        <f ca="1"/>
        <v>C</v>
      </c>
      <c r="L12" s="12">
        <f ca="1"/>
        <v>2.4E-2</v>
      </c>
      <c r="M12" t="str">
        <f ca="1"/>
        <v>C-S-007</v>
      </c>
      <c r="N12" t="str">
        <f ca="1"/>
        <v>CSP</v>
      </c>
      <c r="P12" t="s">
        <v>29</v>
      </c>
      <c r="Q12">
        <f>MATCH(P12,'BGER-12D-Culverts.rpt'!$2:$2,0)</f>
        <v>12</v>
      </c>
      <c r="S12" t="str">
        <f>_xlfn.CONCAT("'",S$4,"'!",SUBSTITUTE(ADDRESS(1,Q12,4),"1",""),":",SUBSTITUTE(ADDRESS(1,Q12,4),"1",""))</f>
        <v>'BGER-12D-Culverts.rpt'!L:L</v>
      </c>
      <c r="W12" t="s">
        <v>11</v>
      </c>
      <c r="X12">
        <v>1.2E-2</v>
      </c>
      <c r="Y12" t="s">
        <v>89</v>
      </c>
      <c r="AC12" t="str">
        <f ca="1"/>
        <v>C-S-013</v>
      </c>
      <c r="AD12" t="str">
        <f t="shared" ca="1" si="0"/>
        <v>C-S-013</v>
      </c>
    </row>
    <row r="13" spans="1:30" x14ac:dyDescent="0.3">
      <c r="A13">
        <f ca="1"/>
        <v>5</v>
      </c>
      <c r="B13" t="str">
        <f ca="1"/>
        <v>C-S-007</v>
      </c>
      <c r="C13" t="str">
        <f ca="1"/>
        <v xml:space="preserve"> C-S-007-2</v>
      </c>
      <c r="D13">
        <f ca="1"/>
        <v>0</v>
      </c>
      <c r="E13">
        <f ca="1"/>
        <v>361.77100000000002</v>
      </c>
      <c r="F13">
        <f ca="1"/>
        <v>361.45400000000001</v>
      </c>
      <c r="G13">
        <f ca="1"/>
        <v>6</v>
      </c>
      <c r="H13">
        <f ca="1"/>
        <v>0.9</v>
      </c>
      <c r="I13">
        <f ca="1"/>
        <v>0</v>
      </c>
      <c r="J13">
        <f ca="1"/>
        <v>0</v>
      </c>
      <c r="K13" t="str">
        <f ca="1"/>
        <v>C</v>
      </c>
      <c r="L13" s="12">
        <f ca="1"/>
        <v>2.4E-2</v>
      </c>
      <c r="M13" t="str">
        <f ca="1"/>
        <v>C-S-007</v>
      </c>
      <c r="N13" t="str">
        <f ca="1"/>
        <v>CSP</v>
      </c>
      <c r="W13" t="s">
        <v>10</v>
      </c>
      <c r="X13">
        <v>1.2E-2</v>
      </c>
      <c r="Y13" t="s">
        <v>88</v>
      </c>
      <c r="AC13" t="str">
        <f ca="1"/>
        <v>C-S-014</v>
      </c>
      <c r="AD13" t="str">
        <f t="shared" ca="1" si="0"/>
        <v>C-S-014</v>
      </c>
    </row>
    <row r="14" spans="1:30" x14ac:dyDescent="0.3">
      <c r="A14">
        <f ca="1"/>
        <v>6</v>
      </c>
      <c r="B14" t="str">
        <f ca="1"/>
        <v>C-S-008</v>
      </c>
      <c r="C14" t="str">
        <f ca="1"/>
        <v xml:space="preserve"> C-S-008-1</v>
      </c>
      <c r="D14">
        <f ca="1"/>
        <v>1</v>
      </c>
      <c r="E14">
        <f ca="1"/>
        <v>366.82100000000003</v>
      </c>
      <c r="F14">
        <f ca="1"/>
        <v>366.30799999999999</v>
      </c>
      <c r="G14">
        <f ca="1"/>
        <v>1</v>
      </c>
      <c r="H14">
        <f ca="1"/>
        <v>0.9</v>
      </c>
      <c r="I14">
        <f ca="1"/>
        <v>0</v>
      </c>
      <c r="J14">
        <f ca="1"/>
        <v>0</v>
      </c>
      <c r="K14" t="str">
        <f ca="1"/>
        <v>C</v>
      </c>
      <c r="L14" s="12">
        <f ca="1"/>
        <v>2.4E-2</v>
      </c>
      <c r="M14" t="str">
        <f ca="1"/>
        <v>C-S-008</v>
      </c>
      <c r="N14" t="str">
        <f ca="1"/>
        <v>CSP</v>
      </c>
      <c r="P14" t="s">
        <v>90</v>
      </c>
      <c r="Q14">
        <f ca="1">COUNTA(_xlfn.UNIQUE(_xlfn.ANCHORARRAY(M4)))</f>
        <v>12</v>
      </c>
      <c r="W14" t="s">
        <v>13</v>
      </c>
      <c r="X14">
        <v>1.2E-2</v>
      </c>
      <c r="Y14" t="s">
        <v>88</v>
      </c>
      <c r="AD14">
        <f t="shared" si="0"/>
        <v>0</v>
      </c>
    </row>
    <row r="15" spans="1:30" x14ac:dyDescent="0.3">
      <c r="A15">
        <f ca="1"/>
        <v>6</v>
      </c>
      <c r="B15" t="str">
        <f ca="1"/>
        <v>C-S-008</v>
      </c>
      <c r="C15" t="str">
        <f ca="1"/>
        <v xml:space="preserve"> C-S-008-2</v>
      </c>
      <c r="D15">
        <f ca="1"/>
        <v>0</v>
      </c>
      <c r="E15">
        <f ca="1"/>
        <v>366.82100000000003</v>
      </c>
      <c r="F15">
        <f ca="1"/>
        <v>366.30799999999999</v>
      </c>
      <c r="G15">
        <f ca="1"/>
        <v>1</v>
      </c>
      <c r="H15">
        <f ca="1"/>
        <v>0.9</v>
      </c>
      <c r="I15">
        <f ca="1"/>
        <v>0</v>
      </c>
      <c r="J15">
        <f ca="1"/>
        <v>0</v>
      </c>
      <c r="K15" t="str">
        <f ca="1"/>
        <v>C</v>
      </c>
      <c r="L15" s="12">
        <f ca="1"/>
        <v>2.4E-2</v>
      </c>
      <c r="M15" t="str">
        <f ca="1"/>
        <v>C-S-008</v>
      </c>
      <c r="N15" t="str">
        <f ca="1"/>
        <v>CSP</v>
      </c>
      <c r="P15" t="s">
        <v>91</v>
      </c>
      <c r="Q15">
        <f ca="1">COUNTA(_xlfn.ANCHORARRAY(B4))/2</f>
        <v>12</v>
      </c>
      <c r="AD15">
        <f t="shared" si="0"/>
        <v>0</v>
      </c>
    </row>
    <row r="16" spans="1:30" x14ac:dyDescent="0.3">
      <c r="A16">
        <f ca="1"/>
        <v>7</v>
      </c>
      <c r="B16" t="str">
        <f ca="1"/>
        <v>C-S-009</v>
      </c>
      <c r="C16" s="7" t="str">
        <f ca="1"/>
        <v xml:space="preserve"> C-S-009-1</v>
      </c>
      <c r="D16">
        <f ca="1"/>
        <v>1</v>
      </c>
      <c r="E16">
        <f ca="1"/>
        <v>365.29300000000001</v>
      </c>
      <c r="F16">
        <f ca="1"/>
        <v>364.95600000000002</v>
      </c>
      <c r="G16">
        <f ca="1"/>
        <v>1</v>
      </c>
      <c r="H16">
        <f ca="1"/>
        <v>0.9</v>
      </c>
      <c r="I16">
        <f ca="1"/>
        <v>0</v>
      </c>
      <c r="J16">
        <f ca="1"/>
        <v>0</v>
      </c>
      <c r="K16" t="str">
        <f ca="1"/>
        <v>C</v>
      </c>
      <c r="L16">
        <f ca="1"/>
        <v>2.4E-2</v>
      </c>
      <c r="M16" t="str">
        <f ca="1"/>
        <v>C-S-009</v>
      </c>
      <c r="N16" t="str">
        <f ca="1"/>
        <v>CSP</v>
      </c>
      <c r="AD16">
        <f t="shared" si="0"/>
        <v>0</v>
      </c>
    </row>
    <row r="17" spans="1:30" x14ac:dyDescent="0.3">
      <c r="A17">
        <f ca="1"/>
        <v>7</v>
      </c>
      <c r="B17" t="str">
        <f ca="1"/>
        <v>C-S-009</v>
      </c>
      <c r="C17" s="7" t="str">
        <f ca="1"/>
        <v xml:space="preserve"> C-S-009-2</v>
      </c>
      <c r="D17">
        <f ca="1"/>
        <v>0</v>
      </c>
      <c r="E17">
        <f ca="1"/>
        <v>365.29300000000001</v>
      </c>
      <c r="F17">
        <f ca="1"/>
        <v>364.95600000000002</v>
      </c>
      <c r="G17">
        <f ca="1"/>
        <v>1</v>
      </c>
      <c r="H17">
        <f ca="1"/>
        <v>0.9</v>
      </c>
      <c r="I17">
        <f ca="1"/>
        <v>0</v>
      </c>
      <c r="J17">
        <f ca="1"/>
        <v>0</v>
      </c>
      <c r="K17" t="str">
        <f ca="1"/>
        <v>C</v>
      </c>
      <c r="L17">
        <f ca="1"/>
        <v>2.4E-2</v>
      </c>
      <c r="M17" t="str">
        <f ca="1"/>
        <v>C-S-009</v>
      </c>
      <c r="N17" t="str">
        <f ca="1"/>
        <v>CSP</v>
      </c>
      <c r="AD17">
        <f t="shared" si="0"/>
        <v>0</v>
      </c>
    </row>
    <row r="18" spans="1:30" x14ac:dyDescent="0.3">
      <c r="A18">
        <f ca="1"/>
        <v>8</v>
      </c>
      <c r="B18" t="str">
        <f ca="1"/>
        <v>C-S-010</v>
      </c>
      <c r="C18" s="7" t="str">
        <f ca="1"/>
        <v xml:space="preserve"> C-S-010-1</v>
      </c>
      <c r="D18">
        <f ca="1"/>
        <v>1</v>
      </c>
      <c r="E18">
        <f ca="1"/>
        <v>364.1</v>
      </c>
      <c r="F18">
        <f ca="1"/>
        <v>363.60500000000002</v>
      </c>
      <c r="G18">
        <f ca="1"/>
        <v>1</v>
      </c>
      <c r="H18">
        <f ca="1"/>
        <v>0.9</v>
      </c>
      <c r="I18">
        <f ca="1"/>
        <v>0</v>
      </c>
      <c r="J18">
        <f ca="1"/>
        <v>0</v>
      </c>
      <c r="K18" t="str">
        <f ca="1"/>
        <v>C</v>
      </c>
      <c r="L18">
        <f ca="1"/>
        <v>2.4E-2</v>
      </c>
      <c r="M18" t="str">
        <f ca="1"/>
        <v>C-S-010</v>
      </c>
      <c r="N18" t="str">
        <f ca="1"/>
        <v>CSP</v>
      </c>
      <c r="AD18">
        <f t="shared" si="0"/>
        <v>0</v>
      </c>
    </row>
    <row r="19" spans="1:30" x14ac:dyDescent="0.3">
      <c r="A19">
        <f ca="1"/>
        <v>8</v>
      </c>
      <c r="B19" t="str">
        <f ca="1"/>
        <v>C-S-010</v>
      </c>
      <c r="C19" s="7" t="str">
        <f ca="1"/>
        <v xml:space="preserve"> C-S-010-2</v>
      </c>
      <c r="D19">
        <f ca="1"/>
        <v>0</v>
      </c>
      <c r="E19">
        <f ca="1"/>
        <v>364.1</v>
      </c>
      <c r="F19">
        <f ca="1"/>
        <v>363.60500000000002</v>
      </c>
      <c r="G19">
        <f ca="1"/>
        <v>1</v>
      </c>
      <c r="H19">
        <f ca="1"/>
        <v>0.9</v>
      </c>
      <c r="I19">
        <f ca="1"/>
        <v>0</v>
      </c>
      <c r="J19">
        <f ca="1"/>
        <v>0</v>
      </c>
      <c r="K19" t="str">
        <f ca="1"/>
        <v>C</v>
      </c>
      <c r="L19">
        <f ca="1"/>
        <v>2.4E-2</v>
      </c>
      <c r="M19" t="str">
        <f ca="1"/>
        <v>C-S-010</v>
      </c>
      <c r="N19" t="str">
        <f ca="1"/>
        <v>CSP</v>
      </c>
      <c r="U19" t="str">
        <f>ADDRESS(1,Q5,,,"BGER-12D.rpt")</f>
        <v>'BGER-12D.rpt'!$C$1</v>
      </c>
      <c r="AD19">
        <f t="shared" si="0"/>
        <v>0</v>
      </c>
    </row>
    <row r="20" spans="1:30" x14ac:dyDescent="0.3">
      <c r="A20">
        <f ca="1"/>
        <v>9</v>
      </c>
      <c r="B20" t="str">
        <f ca="1"/>
        <v>C-S-011</v>
      </c>
      <c r="C20" s="7" t="str">
        <f ca="1"/>
        <v xml:space="preserve"> C-S-011-1</v>
      </c>
      <c r="D20">
        <f ca="1"/>
        <v>1</v>
      </c>
      <c r="E20">
        <f ca="1"/>
        <v>361.30200000000002</v>
      </c>
      <c r="F20">
        <f ca="1"/>
        <v>360.85899999999998</v>
      </c>
      <c r="G20">
        <f ca="1"/>
        <v>2</v>
      </c>
      <c r="H20">
        <f ca="1"/>
        <v>0.9</v>
      </c>
      <c r="I20">
        <f ca="1"/>
        <v>0</v>
      </c>
      <c r="J20">
        <f ca="1"/>
        <v>0</v>
      </c>
      <c r="K20" t="str">
        <f ca="1"/>
        <v>C</v>
      </c>
      <c r="L20">
        <f ca="1"/>
        <v>2.4E-2</v>
      </c>
      <c r="M20" t="str">
        <f ca="1"/>
        <v>C-S-011</v>
      </c>
      <c r="N20" t="str">
        <f ca="1"/>
        <v>CSP</v>
      </c>
      <c r="AD20">
        <f t="shared" si="0"/>
        <v>0</v>
      </c>
    </row>
    <row r="21" spans="1:30" x14ac:dyDescent="0.3">
      <c r="A21">
        <f ca="1"/>
        <v>9</v>
      </c>
      <c r="B21" t="str">
        <f ca="1"/>
        <v>C-S-011</v>
      </c>
      <c r="C21" s="7" t="str">
        <f ca="1"/>
        <v xml:space="preserve"> C-S-011-2</v>
      </c>
      <c r="D21">
        <f ca="1"/>
        <v>0</v>
      </c>
      <c r="E21">
        <f ca="1"/>
        <v>361.30200000000002</v>
      </c>
      <c r="F21">
        <f ca="1"/>
        <v>360.85899999999998</v>
      </c>
      <c r="G21">
        <f ca="1"/>
        <v>2</v>
      </c>
      <c r="H21">
        <f ca="1"/>
        <v>0.9</v>
      </c>
      <c r="I21">
        <f ca="1"/>
        <v>0</v>
      </c>
      <c r="J21">
        <f ca="1"/>
        <v>0</v>
      </c>
      <c r="K21" t="str">
        <f ca="1"/>
        <v>C</v>
      </c>
      <c r="L21">
        <f ca="1"/>
        <v>2.4E-2</v>
      </c>
      <c r="M21" t="str">
        <f ca="1"/>
        <v>C-S-011</v>
      </c>
      <c r="N21" t="str">
        <f ca="1"/>
        <v>CSP</v>
      </c>
      <c r="AD21">
        <f t="shared" si="0"/>
        <v>0</v>
      </c>
    </row>
    <row r="22" spans="1:30" x14ac:dyDescent="0.3">
      <c r="A22">
        <f ca="1"/>
        <v>10</v>
      </c>
      <c r="B22" t="str">
        <f ca="1"/>
        <v>C-S-012</v>
      </c>
      <c r="C22" s="7" t="str">
        <f ca="1"/>
        <v xml:space="preserve"> C-S-012-1</v>
      </c>
      <c r="D22">
        <f ca="1"/>
        <v>1</v>
      </c>
      <c r="E22">
        <f ca="1"/>
        <v>360.10700000000003</v>
      </c>
      <c r="F22">
        <f ca="1"/>
        <v>359.51299999999998</v>
      </c>
      <c r="G22">
        <f ca="1"/>
        <v>2</v>
      </c>
      <c r="H22">
        <f ca="1"/>
        <v>0.9</v>
      </c>
      <c r="I22">
        <f ca="1"/>
        <v>0</v>
      </c>
      <c r="J22">
        <f ca="1"/>
        <v>0</v>
      </c>
      <c r="K22" t="str">
        <f ca="1"/>
        <v>C</v>
      </c>
      <c r="L22">
        <f ca="1"/>
        <v>2.4E-2</v>
      </c>
      <c r="M22" t="str">
        <f ca="1"/>
        <v>C-S-012</v>
      </c>
      <c r="N22" t="str">
        <f ca="1"/>
        <v>CSP</v>
      </c>
      <c r="AD22">
        <f t="shared" si="0"/>
        <v>0</v>
      </c>
    </row>
    <row r="23" spans="1:30" x14ac:dyDescent="0.3">
      <c r="A23">
        <f ca="1"/>
        <v>10</v>
      </c>
      <c r="B23" t="str">
        <f ca="1"/>
        <v>C-S-012</v>
      </c>
      <c r="C23" s="7" t="str">
        <f ca="1"/>
        <v xml:space="preserve"> C-S-012-2</v>
      </c>
      <c r="D23">
        <f ca="1"/>
        <v>0</v>
      </c>
      <c r="E23">
        <f ca="1"/>
        <v>360.10700000000003</v>
      </c>
      <c r="F23">
        <f ca="1"/>
        <v>359.51299999999998</v>
      </c>
      <c r="G23">
        <f ca="1"/>
        <v>2</v>
      </c>
      <c r="H23">
        <f ca="1"/>
        <v>0.9</v>
      </c>
      <c r="I23">
        <f ca="1"/>
        <v>0</v>
      </c>
      <c r="J23">
        <f ca="1"/>
        <v>0</v>
      </c>
      <c r="K23" t="str">
        <f ca="1"/>
        <v>C</v>
      </c>
      <c r="L23">
        <f ca="1"/>
        <v>2.4E-2</v>
      </c>
      <c r="M23" t="str">
        <f ca="1"/>
        <v>C-S-012</v>
      </c>
      <c r="N23" t="str">
        <f ca="1"/>
        <v>CSP</v>
      </c>
      <c r="AD23">
        <f t="shared" si="0"/>
        <v>0</v>
      </c>
    </row>
    <row r="24" spans="1:30" x14ac:dyDescent="0.3">
      <c r="A24">
        <f ca="1"/>
        <v>11</v>
      </c>
      <c r="B24" t="str">
        <f ca="1"/>
        <v>C-S-013</v>
      </c>
      <c r="C24" s="7" t="str">
        <f ca="1"/>
        <v xml:space="preserve"> C-S-013-1</v>
      </c>
      <c r="D24">
        <f ca="1"/>
        <v>1</v>
      </c>
      <c r="E24">
        <f ca="1"/>
        <v>356.22</v>
      </c>
      <c r="F24">
        <f ca="1"/>
        <v>355.11099999999999</v>
      </c>
      <c r="G24">
        <f ca="1"/>
        <v>1</v>
      </c>
      <c r="H24">
        <f ca="1"/>
        <v>0.9</v>
      </c>
      <c r="I24">
        <f ca="1"/>
        <v>0</v>
      </c>
      <c r="J24">
        <f ca="1"/>
        <v>0</v>
      </c>
      <c r="K24" t="str">
        <f ca="1"/>
        <v>C</v>
      </c>
      <c r="L24">
        <f ca="1"/>
        <v>2.4E-2</v>
      </c>
      <c r="M24" t="str">
        <f ca="1"/>
        <v>C-S-013</v>
      </c>
      <c r="N24" t="str">
        <f ca="1"/>
        <v>CSP</v>
      </c>
      <c r="AD24">
        <f t="shared" si="0"/>
        <v>0</v>
      </c>
    </row>
    <row r="25" spans="1:30" x14ac:dyDescent="0.3">
      <c r="A25">
        <f ca="1"/>
        <v>11</v>
      </c>
      <c r="B25" t="str">
        <f ca="1"/>
        <v>C-S-013</v>
      </c>
      <c r="C25" s="7" t="str">
        <f ca="1"/>
        <v xml:space="preserve"> C-S-013-2</v>
      </c>
      <c r="D25">
        <f ca="1"/>
        <v>0</v>
      </c>
      <c r="E25">
        <f ca="1"/>
        <v>356.22</v>
      </c>
      <c r="F25">
        <f ca="1"/>
        <v>355.11099999999999</v>
      </c>
      <c r="G25">
        <f ca="1"/>
        <v>1</v>
      </c>
      <c r="H25">
        <f ca="1"/>
        <v>0.9</v>
      </c>
      <c r="I25">
        <f ca="1"/>
        <v>0</v>
      </c>
      <c r="J25">
        <f ca="1"/>
        <v>0</v>
      </c>
      <c r="K25" t="str">
        <f ca="1"/>
        <v>C</v>
      </c>
      <c r="L25">
        <f ca="1"/>
        <v>2.4E-2</v>
      </c>
      <c r="M25" t="str">
        <f ca="1"/>
        <v>C-S-013</v>
      </c>
      <c r="N25" t="str">
        <f ca="1"/>
        <v>CSP</v>
      </c>
      <c r="AD25">
        <f t="shared" si="0"/>
        <v>0</v>
      </c>
    </row>
    <row r="26" spans="1:30" x14ac:dyDescent="0.3">
      <c r="A26">
        <f ca="1"/>
        <v>12</v>
      </c>
      <c r="B26" t="str">
        <f ca="1"/>
        <v>C-S-014</v>
      </c>
      <c r="C26" s="7" t="str">
        <f ca="1"/>
        <v xml:space="preserve"> C-S-014-1</v>
      </c>
      <c r="D26">
        <f ca="1"/>
        <v>1</v>
      </c>
      <c r="E26">
        <f ca="1"/>
        <v>353.51499999999999</v>
      </c>
      <c r="F26">
        <f ca="1"/>
        <v>352.762</v>
      </c>
      <c r="G26">
        <f ca="1"/>
        <v>4</v>
      </c>
      <c r="H26">
        <f ca="1"/>
        <v>0.9</v>
      </c>
      <c r="I26">
        <f ca="1"/>
        <v>0</v>
      </c>
      <c r="J26">
        <f ca="1"/>
        <v>0</v>
      </c>
      <c r="K26" t="str">
        <f ca="1"/>
        <v>C</v>
      </c>
      <c r="L26">
        <f ca="1"/>
        <v>2.4E-2</v>
      </c>
      <c r="M26" t="str">
        <f ca="1"/>
        <v>C-S-014</v>
      </c>
      <c r="N26" t="str">
        <f ca="1"/>
        <v>CSP</v>
      </c>
      <c r="AD26">
        <f t="shared" si="0"/>
        <v>0</v>
      </c>
    </row>
    <row r="27" spans="1:30" x14ac:dyDescent="0.3">
      <c r="A27">
        <f ca="1"/>
        <v>12</v>
      </c>
      <c r="B27" t="str">
        <f ca="1"/>
        <v>C-S-014</v>
      </c>
      <c r="C27" s="7" t="str">
        <f ca="1"/>
        <v xml:space="preserve"> C-S-014-2</v>
      </c>
      <c r="D27">
        <f ca="1"/>
        <v>0</v>
      </c>
      <c r="E27">
        <f ca="1"/>
        <v>353.51499999999999</v>
      </c>
      <c r="F27">
        <f ca="1"/>
        <v>352.762</v>
      </c>
      <c r="G27">
        <f ca="1"/>
        <v>4</v>
      </c>
      <c r="H27">
        <f ca="1"/>
        <v>0.9</v>
      </c>
      <c r="I27">
        <f ca="1"/>
        <v>0</v>
      </c>
      <c r="J27">
        <f ca="1"/>
        <v>0</v>
      </c>
      <c r="K27" t="str">
        <f ca="1"/>
        <v>C</v>
      </c>
      <c r="L27">
        <f ca="1"/>
        <v>2.4E-2</v>
      </c>
      <c r="M27" t="str">
        <f ca="1"/>
        <v>C-S-014</v>
      </c>
      <c r="N27" t="str">
        <f ca="1"/>
        <v>CSP</v>
      </c>
      <c r="AD27">
        <f t="shared" si="0"/>
        <v>0</v>
      </c>
    </row>
    <row r="28" spans="1:30" x14ac:dyDescent="0.3">
      <c r="C28" s="7"/>
      <c r="AD28">
        <f t="shared" si="0"/>
        <v>0</v>
      </c>
    </row>
    <row r="29" spans="1:30" x14ac:dyDescent="0.3">
      <c r="C29" s="7"/>
      <c r="AD29">
        <f t="shared" si="0"/>
        <v>0</v>
      </c>
    </row>
    <row r="30" spans="1:30" x14ac:dyDescent="0.3">
      <c r="C30" s="7"/>
      <c r="AD30">
        <f t="shared" si="0"/>
        <v>0</v>
      </c>
    </row>
    <row r="31" spans="1:30" x14ac:dyDescent="0.3">
      <c r="C31" s="7"/>
      <c r="AD31">
        <f t="shared" si="0"/>
        <v>0</v>
      </c>
    </row>
    <row r="32" spans="1:30" x14ac:dyDescent="0.3">
      <c r="C32" s="7"/>
      <c r="AD32">
        <f t="shared" si="0"/>
        <v>0</v>
      </c>
    </row>
    <row r="33" spans="3:30" x14ac:dyDescent="0.3">
      <c r="C33" s="7"/>
      <c r="AD33">
        <f t="shared" si="0"/>
        <v>0</v>
      </c>
    </row>
    <row r="34" spans="3:30" x14ac:dyDescent="0.3">
      <c r="C34" s="7"/>
      <c r="AD34">
        <f t="shared" si="0"/>
        <v>0</v>
      </c>
    </row>
    <row r="35" spans="3:30" x14ac:dyDescent="0.3">
      <c r="C35" s="7"/>
      <c r="AD35">
        <f t="shared" si="0"/>
        <v>0</v>
      </c>
    </row>
    <row r="36" spans="3:30" x14ac:dyDescent="0.3">
      <c r="C36" s="7"/>
      <c r="AD36">
        <f t="shared" si="0"/>
        <v>0</v>
      </c>
    </row>
    <row r="37" spans="3:30" x14ac:dyDescent="0.3">
      <c r="C37" s="7"/>
      <c r="AD37">
        <f t="shared" si="0"/>
        <v>0</v>
      </c>
    </row>
    <row r="38" spans="3:30" x14ac:dyDescent="0.3">
      <c r="C38" s="7"/>
      <c r="AD38">
        <f t="shared" si="0"/>
        <v>0</v>
      </c>
    </row>
    <row r="39" spans="3:30" x14ac:dyDescent="0.3">
      <c r="C39" s="7"/>
      <c r="AD39">
        <f t="shared" si="0"/>
        <v>0</v>
      </c>
    </row>
    <row r="40" spans="3:30" x14ac:dyDescent="0.3">
      <c r="C40" s="7"/>
      <c r="AD40">
        <f t="shared" si="0"/>
        <v>0</v>
      </c>
    </row>
    <row r="41" spans="3:30" x14ac:dyDescent="0.3">
      <c r="C41" s="7"/>
      <c r="AD41">
        <f t="shared" si="0"/>
        <v>0</v>
      </c>
    </row>
    <row r="42" spans="3:30" x14ac:dyDescent="0.3">
      <c r="C42" s="7"/>
      <c r="AD42">
        <f t="shared" si="0"/>
        <v>0</v>
      </c>
    </row>
    <row r="43" spans="3:30" x14ac:dyDescent="0.3">
      <c r="C43" s="7"/>
      <c r="AD43">
        <f t="shared" si="0"/>
        <v>0</v>
      </c>
    </row>
    <row r="44" spans="3:30" x14ac:dyDescent="0.3">
      <c r="C44" s="7"/>
      <c r="AD44">
        <f t="shared" si="0"/>
        <v>0</v>
      </c>
    </row>
    <row r="45" spans="3:30" x14ac:dyDescent="0.3">
      <c r="C45" s="7"/>
      <c r="AD45">
        <f t="shared" si="0"/>
        <v>0</v>
      </c>
    </row>
    <row r="46" spans="3:30" x14ac:dyDescent="0.3">
      <c r="C46" s="7"/>
      <c r="AD46">
        <f t="shared" si="0"/>
        <v>0</v>
      </c>
    </row>
    <row r="47" spans="3:30" x14ac:dyDescent="0.3">
      <c r="C47" s="7"/>
      <c r="AD47">
        <f t="shared" si="0"/>
        <v>0</v>
      </c>
    </row>
    <row r="48" spans="3:30" x14ac:dyDescent="0.3">
      <c r="C48" s="7"/>
      <c r="AD48">
        <f t="shared" si="0"/>
        <v>0</v>
      </c>
    </row>
    <row r="49" spans="3:30" x14ac:dyDescent="0.3">
      <c r="C49" s="7"/>
      <c r="AD49">
        <f t="shared" si="0"/>
        <v>0</v>
      </c>
    </row>
    <row r="50" spans="3:30" x14ac:dyDescent="0.3">
      <c r="C50" s="7"/>
      <c r="AD50">
        <f t="shared" si="0"/>
        <v>0</v>
      </c>
    </row>
    <row r="51" spans="3:30" x14ac:dyDescent="0.3">
      <c r="C51" s="7"/>
      <c r="AD51">
        <f t="shared" si="0"/>
        <v>0</v>
      </c>
    </row>
    <row r="52" spans="3:30" x14ac:dyDescent="0.3">
      <c r="C52" s="7"/>
      <c r="AD52">
        <f t="shared" si="0"/>
        <v>0</v>
      </c>
    </row>
    <row r="53" spans="3:30" x14ac:dyDescent="0.3">
      <c r="C53" s="7"/>
      <c r="AD53">
        <f t="shared" si="0"/>
        <v>0</v>
      </c>
    </row>
    <row r="54" spans="3:30" x14ac:dyDescent="0.3">
      <c r="C54" s="7"/>
      <c r="AD54">
        <f t="shared" si="0"/>
        <v>0</v>
      </c>
    </row>
    <row r="55" spans="3:30" x14ac:dyDescent="0.3">
      <c r="C55" s="7"/>
      <c r="AD55">
        <f t="shared" si="0"/>
        <v>0</v>
      </c>
    </row>
    <row r="56" spans="3:30" x14ac:dyDescent="0.3">
      <c r="C56" s="7"/>
      <c r="AD56">
        <f t="shared" si="0"/>
        <v>0</v>
      </c>
    </row>
    <row r="57" spans="3:30" x14ac:dyDescent="0.3">
      <c r="C57" s="7"/>
      <c r="AD57">
        <f t="shared" si="0"/>
        <v>0</v>
      </c>
    </row>
    <row r="58" spans="3:30" x14ac:dyDescent="0.3">
      <c r="C58" s="7"/>
      <c r="AD58">
        <f t="shared" si="0"/>
        <v>0</v>
      </c>
    </row>
    <row r="59" spans="3:30" x14ac:dyDescent="0.3">
      <c r="C59" s="7"/>
      <c r="AD59">
        <f t="shared" si="0"/>
        <v>0</v>
      </c>
    </row>
    <row r="60" spans="3:30" x14ac:dyDescent="0.3">
      <c r="C60" s="7"/>
      <c r="AD60">
        <f t="shared" si="0"/>
        <v>0</v>
      </c>
    </row>
    <row r="61" spans="3:30" x14ac:dyDescent="0.3">
      <c r="C61" s="7"/>
      <c r="AD61">
        <f t="shared" si="0"/>
        <v>0</v>
      </c>
    </row>
    <row r="62" spans="3:30" x14ac:dyDescent="0.3">
      <c r="C62" s="7"/>
      <c r="AD62">
        <f t="shared" si="0"/>
        <v>0</v>
      </c>
    </row>
    <row r="63" spans="3:30" x14ac:dyDescent="0.3">
      <c r="C63" s="7"/>
      <c r="AD63">
        <f t="shared" si="0"/>
        <v>0</v>
      </c>
    </row>
    <row r="64" spans="3:30" x14ac:dyDescent="0.3">
      <c r="C64" s="7"/>
      <c r="AD64">
        <f t="shared" si="0"/>
        <v>0</v>
      </c>
    </row>
    <row r="65" spans="2:30" x14ac:dyDescent="0.3">
      <c r="C65" s="7"/>
      <c r="AD65">
        <f t="shared" si="0"/>
        <v>0</v>
      </c>
    </row>
    <row r="66" spans="2:30" x14ac:dyDescent="0.3">
      <c r="C66" s="7"/>
      <c r="AD66">
        <f t="shared" si="0"/>
        <v>0</v>
      </c>
    </row>
    <row r="67" spans="2:30" x14ac:dyDescent="0.3">
      <c r="B67" s="7"/>
      <c r="C67" s="7"/>
      <c r="AD67">
        <f t="shared" ref="AD67:AD130" si="2">AC67</f>
        <v>0</v>
      </c>
    </row>
    <row r="68" spans="2:30" x14ac:dyDescent="0.3">
      <c r="B68" s="7"/>
      <c r="C68" s="7"/>
      <c r="AD68">
        <f t="shared" si="2"/>
        <v>0</v>
      </c>
    </row>
    <row r="69" spans="2:30" x14ac:dyDescent="0.3">
      <c r="B69" s="7"/>
      <c r="C69" s="7"/>
      <c r="AD69">
        <f t="shared" si="2"/>
        <v>0</v>
      </c>
    </row>
    <row r="70" spans="2:30" x14ac:dyDescent="0.3">
      <c r="B70" s="7"/>
      <c r="C70" s="7"/>
      <c r="AD70">
        <f t="shared" si="2"/>
        <v>0</v>
      </c>
    </row>
    <row r="71" spans="2:30" x14ac:dyDescent="0.3">
      <c r="B71" s="7"/>
      <c r="C71" s="7"/>
      <c r="AD71">
        <f t="shared" si="2"/>
        <v>0</v>
      </c>
    </row>
    <row r="72" spans="2:30" x14ac:dyDescent="0.3">
      <c r="B72" s="7"/>
      <c r="C72" s="7"/>
      <c r="AD72">
        <f t="shared" si="2"/>
        <v>0</v>
      </c>
    </row>
    <row r="73" spans="2:30" x14ac:dyDescent="0.3">
      <c r="B73" s="7"/>
      <c r="C73" s="7"/>
      <c r="AD73">
        <f t="shared" si="2"/>
        <v>0</v>
      </c>
    </row>
    <row r="74" spans="2:30" x14ac:dyDescent="0.3">
      <c r="B74" s="7"/>
      <c r="C74" s="7"/>
      <c r="AD74">
        <f t="shared" si="2"/>
        <v>0</v>
      </c>
    </row>
    <row r="75" spans="2:30" x14ac:dyDescent="0.3">
      <c r="B75" s="7"/>
      <c r="C75" s="7"/>
      <c r="AD75">
        <f t="shared" si="2"/>
        <v>0</v>
      </c>
    </row>
    <row r="76" spans="2:30" x14ac:dyDescent="0.3">
      <c r="B76" s="7"/>
      <c r="C76" s="7"/>
      <c r="AD76">
        <f t="shared" si="2"/>
        <v>0</v>
      </c>
    </row>
    <row r="77" spans="2:30" x14ac:dyDescent="0.3">
      <c r="B77" s="7"/>
      <c r="C77" s="7"/>
      <c r="AD77">
        <f t="shared" si="2"/>
        <v>0</v>
      </c>
    </row>
    <row r="78" spans="2:30" x14ac:dyDescent="0.3">
      <c r="B78" s="7"/>
      <c r="C78" s="7"/>
      <c r="AD78">
        <f t="shared" si="2"/>
        <v>0</v>
      </c>
    </row>
    <row r="79" spans="2:30" x14ac:dyDescent="0.3">
      <c r="B79" s="7"/>
      <c r="C79" s="7"/>
      <c r="AD79">
        <f t="shared" si="2"/>
        <v>0</v>
      </c>
    </row>
    <row r="80" spans="2:30" x14ac:dyDescent="0.3">
      <c r="B80" s="7"/>
      <c r="C80" s="7"/>
      <c r="AD80">
        <f t="shared" si="2"/>
        <v>0</v>
      </c>
    </row>
    <row r="81" spans="2:30" x14ac:dyDescent="0.3">
      <c r="B81" s="7"/>
      <c r="C81" s="7"/>
      <c r="AD81">
        <f t="shared" si="2"/>
        <v>0</v>
      </c>
    </row>
    <row r="82" spans="2:30" x14ac:dyDescent="0.3">
      <c r="B82" s="7"/>
      <c r="C82" s="7"/>
      <c r="AD82">
        <f t="shared" si="2"/>
        <v>0</v>
      </c>
    </row>
    <row r="83" spans="2:30" x14ac:dyDescent="0.3">
      <c r="B83" s="7"/>
      <c r="C83" s="7"/>
      <c r="AD83">
        <f t="shared" si="2"/>
        <v>0</v>
      </c>
    </row>
    <row r="84" spans="2:30" x14ac:dyDescent="0.3">
      <c r="B84" s="7"/>
      <c r="C84" s="7"/>
      <c r="AD84">
        <f t="shared" si="2"/>
        <v>0</v>
      </c>
    </row>
    <row r="85" spans="2:30" x14ac:dyDescent="0.3">
      <c r="B85" s="7"/>
      <c r="C85" s="7"/>
      <c r="AD85">
        <f t="shared" si="2"/>
        <v>0</v>
      </c>
    </row>
    <row r="86" spans="2:30" x14ac:dyDescent="0.3">
      <c r="B86" s="7"/>
      <c r="C86" s="7"/>
      <c r="AD86">
        <f t="shared" si="2"/>
        <v>0</v>
      </c>
    </row>
    <row r="87" spans="2:30" x14ac:dyDescent="0.3">
      <c r="B87" s="7"/>
      <c r="C87" s="7"/>
      <c r="AD87">
        <f t="shared" si="2"/>
        <v>0</v>
      </c>
    </row>
    <row r="88" spans="2:30" x14ac:dyDescent="0.3">
      <c r="B88" s="7"/>
      <c r="C88" s="7"/>
      <c r="AD88">
        <f t="shared" si="2"/>
        <v>0</v>
      </c>
    </row>
    <row r="89" spans="2:30" x14ac:dyDescent="0.3">
      <c r="B89" s="7"/>
      <c r="C89" s="7"/>
      <c r="AD89">
        <f t="shared" si="2"/>
        <v>0</v>
      </c>
    </row>
    <row r="90" spans="2:30" x14ac:dyDescent="0.3">
      <c r="B90" s="7"/>
      <c r="C90" s="7"/>
      <c r="AD90">
        <f t="shared" si="2"/>
        <v>0</v>
      </c>
    </row>
    <row r="91" spans="2:30" x14ac:dyDescent="0.3">
      <c r="B91" s="7"/>
      <c r="C91" s="7"/>
      <c r="AD91">
        <f t="shared" si="2"/>
        <v>0</v>
      </c>
    </row>
    <row r="92" spans="2:30" x14ac:dyDescent="0.3">
      <c r="B92" s="7"/>
      <c r="C92" s="7"/>
      <c r="AD92">
        <f t="shared" si="2"/>
        <v>0</v>
      </c>
    </row>
    <row r="93" spans="2:30" x14ac:dyDescent="0.3">
      <c r="B93" s="7"/>
      <c r="C93" s="7"/>
      <c r="AD93">
        <f t="shared" si="2"/>
        <v>0</v>
      </c>
    </row>
    <row r="94" spans="2:30" x14ac:dyDescent="0.3">
      <c r="B94" s="7"/>
      <c r="C94" s="7"/>
      <c r="AD94">
        <f t="shared" si="2"/>
        <v>0</v>
      </c>
    </row>
    <row r="95" spans="2:30" x14ac:dyDescent="0.3">
      <c r="B95" s="7"/>
      <c r="C95" s="7"/>
      <c r="AD95">
        <f t="shared" si="2"/>
        <v>0</v>
      </c>
    </row>
    <row r="96" spans="2:30" x14ac:dyDescent="0.3">
      <c r="B96" s="7"/>
      <c r="C96" s="7"/>
      <c r="AD96">
        <f t="shared" si="2"/>
        <v>0</v>
      </c>
    </row>
    <row r="97" spans="2:30" x14ac:dyDescent="0.3">
      <c r="B97" s="7"/>
      <c r="C97" s="7"/>
      <c r="AD97">
        <f t="shared" si="2"/>
        <v>0</v>
      </c>
    </row>
    <row r="98" spans="2:30" x14ac:dyDescent="0.3">
      <c r="B98" s="7"/>
      <c r="C98" s="7"/>
      <c r="AD98">
        <f t="shared" si="2"/>
        <v>0</v>
      </c>
    </row>
    <row r="99" spans="2:30" x14ac:dyDescent="0.3">
      <c r="B99" s="7"/>
      <c r="C99" s="7"/>
      <c r="AD99">
        <f t="shared" si="2"/>
        <v>0</v>
      </c>
    </row>
    <row r="100" spans="2:30" x14ac:dyDescent="0.3">
      <c r="B100" s="7"/>
      <c r="C100" s="7"/>
      <c r="AD100">
        <f t="shared" si="2"/>
        <v>0</v>
      </c>
    </row>
    <row r="101" spans="2:30" x14ac:dyDescent="0.3">
      <c r="B101" s="7"/>
      <c r="C101" s="7"/>
      <c r="AD101">
        <f t="shared" si="2"/>
        <v>0</v>
      </c>
    </row>
    <row r="102" spans="2:30" x14ac:dyDescent="0.3">
      <c r="B102" s="7"/>
      <c r="C102" s="7"/>
      <c r="AD102">
        <f t="shared" si="2"/>
        <v>0</v>
      </c>
    </row>
    <row r="103" spans="2:30" x14ac:dyDescent="0.3">
      <c r="B103" s="7"/>
      <c r="C103" s="7"/>
      <c r="AD103">
        <f t="shared" si="2"/>
        <v>0</v>
      </c>
    </row>
    <row r="104" spans="2:30" x14ac:dyDescent="0.3">
      <c r="B104" s="7"/>
      <c r="C104" s="7"/>
      <c r="AD104">
        <f t="shared" si="2"/>
        <v>0</v>
      </c>
    </row>
    <row r="105" spans="2:30" x14ac:dyDescent="0.3">
      <c r="B105" s="7"/>
      <c r="C105" s="7"/>
      <c r="AD105">
        <f t="shared" si="2"/>
        <v>0</v>
      </c>
    </row>
    <row r="106" spans="2:30" x14ac:dyDescent="0.3">
      <c r="B106" s="7"/>
      <c r="C106" s="7"/>
      <c r="AD106">
        <f t="shared" si="2"/>
        <v>0</v>
      </c>
    </row>
    <row r="107" spans="2:30" x14ac:dyDescent="0.3">
      <c r="B107" s="7"/>
      <c r="C107" s="7"/>
      <c r="AD107">
        <f t="shared" si="2"/>
        <v>0</v>
      </c>
    </row>
    <row r="108" spans="2:30" x14ac:dyDescent="0.3">
      <c r="B108" s="7"/>
      <c r="C108" s="7"/>
      <c r="AD108">
        <f t="shared" si="2"/>
        <v>0</v>
      </c>
    </row>
    <row r="109" spans="2:30" x14ac:dyDescent="0.3">
      <c r="B109" s="7"/>
      <c r="C109" s="7"/>
      <c r="AD109">
        <f t="shared" si="2"/>
        <v>0</v>
      </c>
    </row>
    <row r="110" spans="2:30" x14ac:dyDescent="0.3">
      <c r="B110" s="7"/>
      <c r="C110" s="7"/>
      <c r="AD110">
        <f t="shared" si="2"/>
        <v>0</v>
      </c>
    </row>
    <row r="111" spans="2:30" x14ac:dyDescent="0.3">
      <c r="B111" s="7"/>
      <c r="C111" s="7"/>
      <c r="AD111">
        <f t="shared" si="2"/>
        <v>0</v>
      </c>
    </row>
    <row r="112" spans="2:30" x14ac:dyDescent="0.3">
      <c r="B112" s="7"/>
      <c r="C112" s="7"/>
      <c r="AD112">
        <f t="shared" si="2"/>
        <v>0</v>
      </c>
    </row>
    <row r="113" spans="2:30" x14ac:dyDescent="0.3">
      <c r="B113" s="7"/>
      <c r="C113" s="7"/>
      <c r="AD113">
        <f t="shared" si="2"/>
        <v>0</v>
      </c>
    </row>
    <row r="114" spans="2:30" x14ac:dyDescent="0.3">
      <c r="B114" s="7"/>
      <c r="C114" s="7"/>
      <c r="AD114">
        <f t="shared" si="2"/>
        <v>0</v>
      </c>
    </row>
    <row r="115" spans="2:30" x14ac:dyDescent="0.3">
      <c r="B115" s="7"/>
      <c r="C115" s="7"/>
      <c r="AD115">
        <f t="shared" si="2"/>
        <v>0</v>
      </c>
    </row>
    <row r="116" spans="2:30" x14ac:dyDescent="0.3">
      <c r="B116" s="7"/>
      <c r="C116" s="7"/>
      <c r="AD116">
        <f t="shared" si="2"/>
        <v>0</v>
      </c>
    </row>
    <row r="117" spans="2:30" x14ac:dyDescent="0.3">
      <c r="B117" s="7"/>
      <c r="C117" s="7"/>
      <c r="AD117">
        <f t="shared" si="2"/>
        <v>0</v>
      </c>
    </row>
    <row r="118" spans="2:30" x14ac:dyDescent="0.3">
      <c r="B118" s="7"/>
      <c r="C118" s="7"/>
      <c r="AD118">
        <f t="shared" si="2"/>
        <v>0</v>
      </c>
    </row>
    <row r="119" spans="2:30" x14ac:dyDescent="0.3">
      <c r="B119" s="7"/>
      <c r="C119" s="7"/>
      <c r="AD119">
        <f t="shared" si="2"/>
        <v>0</v>
      </c>
    </row>
    <row r="120" spans="2:30" x14ac:dyDescent="0.3">
      <c r="B120" s="7"/>
      <c r="C120" s="7"/>
      <c r="AD120">
        <f t="shared" si="2"/>
        <v>0</v>
      </c>
    </row>
    <row r="121" spans="2:30" x14ac:dyDescent="0.3">
      <c r="B121" s="7"/>
      <c r="C121" s="7"/>
      <c r="AD121">
        <f t="shared" si="2"/>
        <v>0</v>
      </c>
    </row>
    <row r="122" spans="2:30" x14ac:dyDescent="0.3">
      <c r="B122" s="7"/>
      <c r="C122" s="7"/>
      <c r="AD122">
        <f t="shared" si="2"/>
        <v>0</v>
      </c>
    </row>
    <row r="123" spans="2:30" x14ac:dyDescent="0.3">
      <c r="B123" s="7"/>
      <c r="C123" s="7"/>
      <c r="AD123">
        <f t="shared" si="2"/>
        <v>0</v>
      </c>
    </row>
    <row r="124" spans="2:30" x14ac:dyDescent="0.3">
      <c r="B124" s="7"/>
      <c r="C124" s="7"/>
      <c r="AD124">
        <f t="shared" si="2"/>
        <v>0</v>
      </c>
    </row>
    <row r="125" spans="2:30" x14ac:dyDescent="0.3">
      <c r="B125" s="7"/>
      <c r="C125" s="7"/>
      <c r="AD125">
        <f t="shared" si="2"/>
        <v>0</v>
      </c>
    </row>
    <row r="126" spans="2:30" x14ac:dyDescent="0.3">
      <c r="B126" s="7"/>
      <c r="C126" s="7"/>
      <c r="AD126">
        <f t="shared" si="2"/>
        <v>0</v>
      </c>
    </row>
    <row r="127" spans="2:30" x14ac:dyDescent="0.3">
      <c r="B127" s="7"/>
      <c r="C127" s="7"/>
      <c r="AD127">
        <f t="shared" si="2"/>
        <v>0</v>
      </c>
    </row>
    <row r="128" spans="2:30" x14ac:dyDescent="0.3">
      <c r="B128" s="7"/>
      <c r="C128" s="7"/>
      <c r="AD128">
        <f t="shared" si="2"/>
        <v>0</v>
      </c>
    </row>
    <row r="129" spans="2:30" x14ac:dyDescent="0.3">
      <c r="B129" s="7"/>
      <c r="C129" s="7"/>
      <c r="AD129">
        <f t="shared" si="2"/>
        <v>0</v>
      </c>
    </row>
    <row r="130" spans="2:30" x14ac:dyDescent="0.3">
      <c r="B130" s="7"/>
      <c r="C130" s="7"/>
      <c r="AD130">
        <f t="shared" si="2"/>
        <v>0</v>
      </c>
    </row>
    <row r="131" spans="2:30" x14ac:dyDescent="0.3">
      <c r="B131" s="7"/>
      <c r="C131" s="7"/>
      <c r="AD131">
        <f t="shared" ref="AD131:AD167" si="3">AC131</f>
        <v>0</v>
      </c>
    </row>
    <row r="132" spans="2:30" x14ac:dyDescent="0.3">
      <c r="B132" s="7"/>
      <c r="C132" s="7"/>
      <c r="AD132">
        <f t="shared" si="3"/>
        <v>0</v>
      </c>
    </row>
    <row r="133" spans="2:30" x14ac:dyDescent="0.3">
      <c r="B133" s="7"/>
      <c r="C133" s="7"/>
      <c r="AD133">
        <f t="shared" si="3"/>
        <v>0</v>
      </c>
    </row>
    <row r="134" spans="2:30" x14ac:dyDescent="0.3">
      <c r="B134" s="7"/>
      <c r="C134" s="7"/>
      <c r="AD134">
        <f t="shared" si="3"/>
        <v>0</v>
      </c>
    </row>
    <row r="135" spans="2:30" x14ac:dyDescent="0.3">
      <c r="B135" s="7"/>
      <c r="C135" s="7"/>
      <c r="AD135">
        <f t="shared" si="3"/>
        <v>0</v>
      </c>
    </row>
    <row r="136" spans="2:30" x14ac:dyDescent="0.3">
      <c r="B136" s="7"/>
      <c r="C136" s="7"/>
      <c r="AD136">
        <f t="shared" si="3"/>
        <v>0</v>
      </c>
    </row>
    <row r="137" spans="2:30" x14ac:dyDescent="0.3">
      <c r="B137" s="7"/>
      <c r="C137" s="7"/>
      <c r="AD137">
        <f t="shared" si="3"/>
        <v>0</v>
      </c>
    </row>
    <row r="138" spans="2:30" x14ac:dyDescent="0.3">
      <c r="B138" s="7"/>
      <c r="C138" s="7"/>
      <c r="AD138">
        <f t="shared" si="3"/>
        <v>0</v>
      </c>
    </row>
    <row r="139" spans="2:30" x14ac:dyDescent="0.3">
      <c r="B139" s="7"/>
      <c r="C139" s="7"/>
      <c r="AD139">
        <f t="shared" si="3"/>
        <v>0</v>
      </c>
    </row>
    <row r="140" spans="2:30" x14ac:dyDescent="0.3">
      <c r="B140" s="7"/>
      <c r="C140" s="7"/>
      <c r="AD140">
        <f t="shared" si="3"/>
        <v>0</v>
      </c>
    </row>
    <row r="141" spans="2:30" x14ac:dyDescent="0.3">
      <c r="B141" s="7"/>
      <c r="C141" s="7"/>
      <c r="AD141">
        <f t="shared" si="3"/>
        <v>0</v>
      </c>
    </row>
    <row r="142" spans="2:30" x14ac:dyDescent="0.3">
      <c r="B142" s="7"/>
      <c r="C142" s="7"/>
      <c r="AD142">
        <f t="shared" si="3"/>
        <v>0</v>
      </c>
    </row>
    <row r="143" spans="2:30" x14ac:dyDescent="0.3">
      <c r="B143" s="7"/>
      <c r="C143" s="7"/>
      <c r="AD143">
        <f t="shared" si="3"/>
        <v>0</v>
      </c>
    </row>
    <row r="144" spans="2:30" x14ac:dyDescent="0.3">
      <c r="B144" s="7"/>
      <c r="C144" s="7"/>
      <c r="AD144">
        <f t="shared" si="3"/>
        <v>0</v>
      </c>
    </row>
    <row r="145" spans="2:30" x14ac:dyDescent="0.3">
      <c r="B145" s="7"/>
      <c r="C145" s="7"/>
      <c r="AD145">
        <f t="shared" si="3"/>
        <v>0</v>
      </c>
    </row>
    <row r="146" spans="2:30" x14ac:dyDescent="0.3">
      <c r="B146" s="7"/>
      <c r="C146" s="7"/>
      <c r="AD146">
        <f t="shared" si="3"/>
        <v>0</v>
      </c>
    </row>
    <row r="147" spans="2:30" x14ac:dyDescent="0.3">
      <c r="B147" s="7"/>
      <c r="C147" s="7"/>
      <c r="AD147">
        <f t="shared" si="3"/>
        <v>0</v>
      </c>
    </row>
    <row r="148" spans="2:30" x14ac:dyDescent="0.3">
      <c r="B148" s="7"/>
      <c r="C148" s="7"/>
      <c r="AD148">
        <f t="shared" si="3"/>
        <v>0</v>
      </c>
    </row>
    <row r="149" spans="2:30" x14ac:dyDescent="0.3">
      <c r="B149" s="7"/>
      <c r="C149" s="7"/>
      <c r="AD149">
        <f t="shared" si="3"/>
        <v>0</v>
      </c>
    </row>
    <row r="150" spans="2:30" x14ac:dyDescent="0.3">
      <c r="B150" s="7"/>
      <c r="C150" s="7"/>
      <c r="AD150">
        <f t="shared" si="3"/>
        <v>0</v>
      </c>
    </row>
    <row r="151" spans="2:30" x14ac:dyDescent="0.3">
      <c r="B151" s="7"/>
      <c r="C151" s="7"/>
      <c r="AD151">
        <f t="shared" si="3"/>
        <v>0</v>
      </c>
    </row>
    <row r="152" spans="2:30" x14ac:dyDescent="0.3">
      <c r="B152" s="7"/>
      <c r="C152" s="7"/>
      <c r="AD152">
        <f t="shared" si="3"/>
        <v>0</v>
      </c>
    </row>
    <row r="153" spans="2:30" x14ac:dyDescent="0.3">
      <c r="B153" s="7"/>
      <c r="C153" s="7"/>
      <c r="AD153">
        <f t="shared" si="3"/>
        <v>0</v>
      </c>
    </row>
    <row r="154" spans="2:30" x14ac:dyDescent="0.3">
      <c r="B154" s="7"/>
      <c r="C154" s="7"/>
      <c r="AD154">
        <f t="shared" si="3"/>
        <v>0</v>
      </c>
    </row>
    <row r="155" spans="2:30" x14ac:dyDescent="0.3">
      <c r="B155" s="7"/>
      <c r="C155" s="7"/>
      <c r="AD155">
        <f t="shared" si="3"/>
        <v>0</v>
      </c>
    </row>
    <row r="156" spans="2:30" x14ac:dyDescent="0.3">
      <c r="B156" s="7"/>
      <c r="C156" s="7"/>
      <c r="AD156">
        <f t="shared" si="3"/>
        <v>0</v>
      </c>
    </row>
    <row r="157" spans="2:30" x14ac:dyDescent="0.3">
      <c r="B157" s="7"/>
      <c r="C157" s="7"/>
      <c r="AD157">
        <f t="shared" si="3"/>
        <v>0</v>
      </c>
    </row>
    <row r="158" spans="2:30" x14ac:dyDescent="0.3">
      <c r="B158" s="7"/>
      <c r="C158" s="7"/>
      <c r="AD158">
        <f t="shared" si="3"/>
        <v>0</v>
      </c>
    </row>
    <row r="159" spans="2:30" x14ac:dyDescent="0.3">
      <c r="B159" s="7"/>
      <c r="C159" s="7"/>
      <c r="AD159">
        <f t="shared" si="3"/>
        <v>0</v>
      </c>
    </row>
    <row r="160" spans="2:30" x14ac:dyDescent="0.3">
      <c r="B160" s="7"/>
      <c r="C160" s="7"/>
      <c r="AD160">
        <f t="shared" si="3"/>
        <v>0</v>
      </c>
    </row>
    <row r="161" spans="2:30" x14ac:dyDescent="0.3">
      <c r="B161" s="7"/>
      <c r="C161" s="7"/>
      <c r="AD161">
        <f t="shared" si="3"/>
        <v>0</v>
      </c>
    </row>
    <row r="162" spans="2:30" x14ac:dyDescent="0.3">
      <c r="B162" s="7"/>
      <c r="C162" s="7"/>
      <c r="AD162">
        <f t="shared" si="3"/>
        <v>0</v>
      </c>
    </row>
    <row r="163" spans="2:30" x14ac:dyDescent="0.3">
      <c r="B163" s="7"/>
      <c r="C163" s="7"/>
      <c r="AD163">
        <f t="shared" si="3"/>
        <v>0</v>
      </c>
    </row>
    <row r="164" spans="2:30" x14ac:dyDescent="0.3">
      <c r="B164" s="7"/>
      <c r="C164" s="7"/>
      <c r="AD164">
        <f t="shared" si="3"/>
        <v>0</v>
      </c>
    </row>
    <row r="165" spans="2:30" x14ac:dyDescent="0.3">
      <c r="B165" s="7"/>
      <c r="C165" s="7"/>
      <c r="AD165">
        <f t="shared" si="3"/>
        <v>0</v>
      </c>
    </row>
    <row r="166" spans="2:30" x14ac:dyDescent="0.3">
      <c r="B166" s="7"/>
      <c r="C166" s="7"/>
      <c r="AD166">
        <f t="shared" si="3"/>
        <v>0</v>
      </c>
    </row>
    <row r="167" spans="2:30" x14ac:dyDescent="0.3">
      <c r="B167" s="7"/>
      <c r="C167" s="7"/>
      <c r="AD167">
        <f t="shared" si="3"/>
        <v>0</v>
      </c>
    </row>
    <row r="168" spans="2:30" x14ac:dyDescent="0.3">
      <c r="B168" s="7"/>
      <c r="C168" s="7"/>
    </row>
    <row r="169" spans="2:30" x14ac:dyDescent="0.3">
      <c r="B169" s="7"/>
      <c r="C169" s="7"/>
    </row>
    <row r="170" spans="2:30" x14ac:dyDescent="0.3">
      <c r="B170" s="7"/>
      <c r="C170" s="7"/>
    </row>
    <row r="171" spans="2:30" x14ac:dyDescent="0.3">
      <c r="B171" s="7"/>
      <c r="C171" s="7"/>
    </row>
    <row r="172" spans="2:30" x14ac:dyDescent="0.3">
      <c r="B172" s="7"/>
      <c r="C172" s="7"/>
    </row>
    <row r="173" spans="2:30" x14ac:dyDescent="0.3">
      <c r="B173" s="7"/>
      <c r="C173" s="7"/>
    </row>
    <row r="174" spans="2:30" x14ac:dyDescent="0.3">
      <c r="B174" s="7"/>
      <c r="C174" s="7"/>
    </row>
    <row r="175" spans="2:30" x14ac:dyDescent="0.3">
      <c r="B175" s="7"/>
      <c r="C175" s="7"/>
    </row>
    <row r="176" spans="2:30" x14ac:dyDescent="0.3">
      <c r="B176" s="7"/>
      <c r="C176" s="7"/>
    </row>
    <row r="177" spans="2:3" x14ac:dyDescent="0.3">
      <c r="B177" s="7"/>
      <c r="C177" s="7"/>
    </row>
    <row r="178" spans="2:3" x14ac:dyDescent="0.3">
      <c r="B178" s="7"/>
      <c r="C178" s="7"/>
    </row>
    <row r="179" spans="2:3" x14ac:dyDescent="0.3">
      <c r="B179" s="7"/>
      <c r="C179" s="7"/>
    </row>
    <row r="180" spans="2:3" x14ac:dyDescent="0.3">
      <c r="B180" s="7"/>
      <c r="C180" s="7"/>
    </row>
    <row r="181" spans="2:3" x14ac:dyDescent="0.3">
      <c r="B181" s="7"/>
      <c r="C181" s="7"/>
    </row>
    <row r="182" spans="2:3" x14ac:dyDescent="0.3">
      <c r="B182" s="7"/>
      <c r="C182" s="7"/>
    </row>
    <row r="183" spans="2:3" x14ac:dyDescent="0.3">
      <c r="B183" s="7"/>
      <c r="C183" s="7"/>
    </row>
    <row r="184" spans="2:3" x14ac:dyDescent="0.3">
      <c r="B184" s="7"/>
      <c r="C184" s="7"/>
    </row>
    <row r="185" spans="2:3" x14ac:dyDescent="0.3">
      <c r="B185" s="7"/>
      <c r="C185" s="7"/>
    </row>
    <row r="186" spans="2:3" x14ac:dyDescent="0.3">
      <c r="B186" s="7"/>
      <c r="C186" s="7"/>
    </row>
    <row r="187" spans="2:3" x14ac:dyDescent="0.3">
      <c r="B187" s="7"/>
      <c r="C187" s="7"/>
    </row>
    <row r="188" spans="2:3" x14ac:dyDescent="0.3">
      <c r="B188" s="7"/>
      <c r="C188" s="7"/>
    </row>
    <row r="189" spans="2:3" x14ac:dyDescent="0.3">
      <c r="B189" s="7"/>
      <c r="C189" s="7"/>
    </row>
    <row r="190" spans="2:3" x14ac:dyDescent="0.3">
      <c r="B190" s="7"/>
      <c r="C190" s="7"/>
    </row>
    <row r="191" spans="2:3" x14ac:dyDescent="0.3">
      <c r="B191" s="7"/>
      <c r="C191" s="7"/>
    </row>
    <row r="192" spans="2:3" x14ac:dyDescent="0.3">
      <c r="B192" s="7"/>
      <c r="C192" s="7"/>
    </row>
    <row r="193" spans="2:3" x14ac:dyDescent="0.3">
      <c r="B193" s="7"/>
      <c r="C193" s="7"/>
    </row>
    <row r="194" spans="2:3" x14ac:dyDescent="0.3">
      <c r="B194" s="7"/>
      <c r="C194" s="7"/>
    </row>
    <row r="195" spans="2:3" x14ac:dyDescent="0.3">
      <c r="B195" s="7"/>
      <c r="C195" s="7"/>
    </row>
    <row r="196" spans="2:3" x14ac:dyDescent="0.3">
      <c r="B196" s="7"/>
      <c r="C196" s="7"/>
    </row>
    <row r="197" spans="2:3" x14ac:dyDescent="0.3">
      <c r="B197" s="7"/>
      <c r="C197" s="7"/>
    </row>
    <row r="198" spans="2:3" x14ac:dyDescent="0.3">
      <c r="B198" s="7"/>
      <c r="C198" s="7"/>
    </row>
    <row r="199" spans="2:3" x14ac:dyDescent="0.3">
      <c r="B199" s="7"/>
      <c r="C199" s="7"/>
    </row>
    <row r="200" spans="2:3" x14ac:dyDescent="0.3">
      <c r="B200" s="7"/>
      <c r="C200" s="7"/>
    </row>
    <row r="201" spans="2:3" x14ac:dyDescent="0.3">
      <c r="B201" s="7"/>
      <c r="C201" s="7"/>
    </row>
    <row r="202" spans="2:3" x14ac:dyDescent="0.3">
      <c r="B202" s="7"/>
      <c r="C202" s="7"/>
    </row>
    <row r="203" spans="2:3" x14ac:dyDescent="0.3">
      <c r="B203" s="7"/>
      <c r="C203" s="7"/>
    </row>
    <row r="204" spans="2:3" x14ac:dyDescent="0.3">
      <c r="B204" s="7"/>
      <c r="C204" s="7"/>
    </row>
    <row r="205" spans="2:3" x14ac:dyDescent="0.3">
      <c r="B205" s="7"/>
      <c r="C205" s="7"/>
    </row>
    <row r="206" spans="2:3" x14ac:dyDescent="0.3">
      <c r="B206" s="7"/>
      <c r="C206" s="7"/>
    </row>
    <row r="207" spans="2:3" x14ac:dyDescent="0.3">
      <c r="B207" s="7"/>
      <c r="C207" s="7"/>
    </row>
    <row r="208" spans="2:3" x14ac:dyDescent="0.3">
      <c r="B208" s="7"/>
      <c r="C208" s="7"/>
    </row>
    <row r="209" spans="2:3" x14ac:dyDescent="0.3">
      <c r="B209" s="7"/>
      <c r="C209" s="7"/>
    </row>
    <row r="210" spans="2:3" x14ac:dyDescent="0.3">
      <c r="B210" s="7"/>
      <c r="C210" s="7"/>
    </row>
    <row r="211" spans="2:3" x14ac:dyDescent="0.3">
      <c r="B211" s="7"/>
      <c r="C211" s="7"/>
    </row>
    <row r="212" spans="2:3" x14ac:dyDescent="0.3">
      <c r="B212" s="7"/>
      <c r="C212" s="7"/>
    </row>
    <row r="213" spans="2:3" x14ac:dyDescent="0.3">
      <c r="B213" s="7"/>
      <c r="C213" s="7"/>
    </row>
    <row r="214" spans="2:3" x14ac:dyDescent="0.3">
      <c r="B214" s="7"/>
      <c r="C214" s="7"/>
    </row>
    <row r="215" spans="2:3" x14ac:dyDescent="0.3">
      <c r="B215" s="7"/>
      <c r="C215" s="7"/>
    </row>
    <row r="216" spans="2:3" x14ac:dyDescent="0.3">
      <c r="B216" s="7"/>
      <c r="C216" s="7"/>
    </row>
    <row r="217" spans="2:3" x14ac:dyDescent="0.3">
      <c r="B217" s="7"/>
      <c r="C217" s="7"/>
    </row>
    <row r="218" spans="2:3" x14ac:dyDescent="0.3">
      <c r="B218" s="7"/>
      <c r="C218" s="7"/>
    </row>
    <row r="219" spans="2:3" x14ac:dyDescent="0.3">
      <c r="B219" s="7"/>
      <c r="C219" s="7"/>
    </row>
    <row r="220" spans="2:3" x14ac:dyDescent="0.3">
      <c r="B220" s="7"/>
      <c r="C220" s="7"/>
    </row>
    <row r="221" spans="2:3" x14ac:dyDescent="0.3">
      <c r="B221" s="7"/>
      <c r="C221" s="7"/>
    </row>
    <row r="222" spans="2:3" x14ac:dyDescent="0.3">
      <c r="B222" s="7"/>
      <c r="C222" s="7"/>
    </row>
    <row r="223" spans="2:3" x14ac:dyDescent="0.3">
      <c r="B223" s="7"/>
      <c r="C223" s="7"/>
    </row>
    <row r="224" spans="2:3" x14ac:dyDescent="0.3">
      <c r="B224" s="7"/>
      <c r="C224" s="7"/>
    </row>
    <row r="225" spans="2:3" x14ac:dyDescent="0.3">
      <c r="B225" s="7"/>
      <c r="C225" s="7"/>
    </row>
    <row r="226" spans="2:3" x14ac:dyDescent="0.3">
      <c r="B226" s="7"/>
      <c r="C226" s="7"/>
    </row>
    <row r="227" spans="2:3" x14ac:dyDescent="0.3">
      <c r="B227" s="7"/>
      <c r="C227" s="7"/>
    </row>
    <row r="228" spans="2:3" x14ac:dyDescent="0.3">
      <c r="B228" s="7"/>
      <c r="C228" s="7"/>
    </row>
    <row r="229" spans="2:3" x14ac:dyDescent="0.3">
      <c r="B229" s="7"/>
      <c r="C229" s="7"/>
    </row>
    <row r="230" spans="2:3" x14ac:dyDescent="0.3">
      <c r="B230" s="7"/>
      <c r="C230" s="7"/>
    </row>
    <row r="231" spans="2:3" x14ac:dyDescent="0.3">
      <c r="B231" s="7"/>
      <c r="C231" s="7"/>
    </row>
    <row r="232" spans="2:3" x14ac:dyDescent="0.3">
      <c r="B232" s="7"/>
      <c r="C232" s="7"/>
    </row>
    <row r="233" spans="2:3" x14ac:dyDescent="0.3">
      <c r="B233" s="7"/>
      <c r="C233" s="7"/>
    </row>
    <row r="234" spans="2:3" x14ac:dyDescent="0.3">
      <c r="B234" s="7"/>
      <c r="C234" s="7"/>
    </row>
    <row r="235" spans="2:3" x14ac:dyDescent="0.3">
      <c r="B235" s="7"/>
      <c r="C235" s="7"/>
    </row>
    <row r="236" spans="2:3" x14ac:dyDescent="0.3">
      <c r="B236" s="7"/>
      <c r="C236" s="7"/>
    </row>
    <row r="237" spans="2:3" x14ac:dyDescent="0.3">
      <c r="B237" s="7"/>
      <c r="C237" s="7"/>
    </row>
    <row r="238" spans="2:3" x14ac:dyDescent="0.3">
      <c r="B238" s="7"/>
      <c r="C238" s="7"/>
    </row>
    <row r="239" spans="2:3" x14ac:dyDescent="0.3">
      <c r="B239" s="7"/>
      <c r="C239" s="7"/>
    </row>
    <row r="240" spans="2:3" x14ac:dyDescent="0.3">
      <c r="B240" s="7"/>
      <c r="C240" s="7"/>
    </row>
    <row r="241" spans="2:3" x14ac:dyDescent="0.3">
      <c r="B241" s="7"/>
      <c r="C241" s="7"/>
    </row>
    <row r="242" spans="2:3" x14ac:dyDescent="0.3">
      <c r="B242" s="7"/>
      <c r="C242" s="7"/>
    </row>
    <row r="243" spans="2:3" x14ac:dyDescent="0.3">
      <c r="B243" s="7"/>
      <c r="C243" s="7"/>
    </row>
    <row r="244" spans="2:3" x14ac:dyDescent="0.3">
      <c r="B244" s="7"/>
      <c r="C244" s="7"/>
    </row>
    <row r="245" spans="2:3" x14ac:dyDescent="0.3">
      <c r="B245" s="7"/>
      <c r="C245" s="7"/>
    </row>
    <row r="246" spans="2:3" x14ac:dyDescent="0.3">
      <c r="B246" s="7"/>
      <c r="C246" s="7"/>
    </row>
    <row r="247" spans="2:3" x14ac:dyDescent="0.3">
      <c r="B247" s="7"/>
      <c r="C247" s="7"/>
    </row>
    <row r="248" spans="2:3" x14ac:dyDescent="0.3">
      <c r="B248" s="7"/>
      <c r="C248" s="7"/>
    </row>
    <row r="249" spans="2:3" x14ac:dyDescent="0.3">
      <c r="B249" s="7"/>
      <c r="C249" s="7"/>
    </row>
    <row r="250" spans="2:3" x14ac:dyDescent="0.3">
      <c r="B250" s="7"/>
      <c r="C250" s="7"/>
    </row>
    <row r="251" spans="2:3" x14ac:dyDescent="0.3">
      <c r="B251" s="7"/>
      <c r="C251" s="7"/>
    </row>
    <row r="252" spans="2:3" x14ac:dyDescent="0.3">
      <c r="B252" s="7"/>
      <c r="C252" s="7"/>
    </row>
    <row r="253" spans="2:3" x14ac:dyDescent="0.3">
      <c r="B253" s="7"/>
      <c r="C253" s="7"/>
    </row>
    <row r="254" spans="2:3" x14ac:dyDescent="0.3">
      <c r="B254" s="7"/>
      <c r="C254" s="7"/>
    </row>
    <row r="255" spans="2:3" x14ac:dyDescent="0.3">
      <c r="B255" s="7"/>
      <c r="C255" s="7"/>
    </row>
    <row r="256" spans="2:3" x14ac:dyDescent="0.3">
      <c r="B256" s="7"/>
      <c r="C256" s="7"/>
    </row>
    <row r="257" spans="2:3" x14ac:dyDescent="0.3">
      <c r="B257" s="7"/>
      <c r="C257" s="7"/>
    </row>
    <row r="258" spans="2:3" x14ac:dyDescent="0.3">
      <c r="B258" s="7"/>
      <c r="C258" s="7"/>
    </row>
    <row r="259" spans="2:3" x14ac:dyDescent="0.3">
      <c r="B259" s="7"/>
      <c r="C259" s="7"/>
    </row>
    <row r="260" spans="2:3" x14ac:dyDescent="0.3">
      <c r="B260" s="7"/>
      <c r="C260" s="7"/>
    </row>
    <row r="261" spans="2:3" x14ac:dyDescent="0.3">
      <c r="B261" s="7"/>
      <c r="C261" s="7"/>
    </row>
    <row r="262" spans="2:3" x14ac:dyDescent="0.3">
      <c r="B262" s="7"/>
      <c r="C262" s="7"/>
    </row>
    <row r="263" spans="2:3" x14ac:dyDescent="0.3">
      <c r="B263" s="7"/>
      <c r="C263" s="7"/>
    </row>
    <row r="264" spans="2:3" x14ac:dyDescent="0.3">
      <c r="B264" s="7"/>
      <c r="C264" s="7"/>
    </row>
    <row r="265" spans="2:3" x14ac:dyDescent="0.3">
      <c r="B265" s="7"/>
      <c r="C265" s="7"/>
    </row>
    <row r="266" spans="2:3" x14ac:dyDescent="0.3">
      <c r="B266" s="7"/>
      <c r="C266" s="7"/>
    </row>
    <row r="267" spans="2:3" x14ac:dyDescent="0.3">
      <c r="B267" s="7"/>
      <c r="C267" s="7"/>
    </row>
    <row r="268" spans="2:3" x14ac:dyDescent="0.3">
      <c r="B268" s="7"/>
      <c r="C268" s="7"/>
    </row>
    <row r="269" spans="2:3" x14ac:dyDescent="0.3">
      <c r="B269" s="7"/>
      <c r="C269" s="7"/>
    </row>
    <row r="270" spans="2:3" x14ac:dyDescent="0.3">
      <c r="B270" s="7"/>
      <c r="C270" s="7"/>
    </row>
    <row r="271" spans="2:3" x14ac:dyDescent="0.3">
      <c r="B271" s="7"/>
      <c r="C271" s="7"/>
    </row>
    <row r="272" spans="2:3" x14ac:dyDescent="0.3">
      <c r="B272" s="7"/>
      <c r="C272" s="7"/>
    </row>
    <row r="273" spans="2:3" x14ac:dyDescent="0.3">
      <c r="B273" s="7"/>
      <c r="C273" s="7"/>
    </row>
    <row r="274" spans="2:3" x14ac:dyDescent="0.3">
      <c r="B274" s="7"/>
      <c r="C274" s="7"/>
    </row>
    <row r="275" spans="2:3" x14ac:dyDescent="0.3">
      <c r="B275" s="7"/>
      <c r="C275" s="7"/>
    </row>
    <row r="276" spans="2:3" x14ac:dyDescent="0.3">
      <c r="B276" s="7"/>
      <c r="C276" s="7"/>
    </row>
    <row r="277" spans="2:3" x14ac:dyDescent="0.3">
      <c r="B277" s="7"/>
      <c r="C277" s="7"/>
    </row>
    <row r="278" spans="2:3" x14ac:dyDescent="0.3">
      <c r="B278" s="7"/>
      <c r="C278" s="7"/>
    </row>
    <row r="279" spans="2:3" x14ac:dyDescent="0.3">
      <c r="B279" s="7"/>
      <c r="C279" s="7"/>
    </row>
    <row r="280" spans="2:3" x14ac:dyDescent="0.3">
      <c r="B280" s="7"/>
      <c r="C280" s="7"/>
    </row>
    <row r="281" spans="2:3" x14ac:dyDescent="0.3">
      <c r="B281" s="7"/>
      <c r="C281" s="7"/>
    </row>
    <row r="282" spans="2:3" x14ac:dyDescent="0.3">
      <c r="B282" s="7"/>
      <c r="C282" s="7"/>
    </row>
    <row r="283" spans="2:3" x14ac:dyDescent="0.3">
      <c r="B283" s="7"/>
      <c r="C283" s="7"/>
    </row>
    <row r="284" spans="2:3" x14ac:dyDescent="0.3">
      <c r="B284" s="7"/>
      <c r="C284" s="7"/>
    </row>
    <row r="285" spans="2:3" x14ac:dyDescent="0.3">
      <c r="B285" s="7"/>
      <c r="C285" s="7"/>
    </row>
    <row r="286" spans="2:3" x14ac:dyDescent="0.3">
      <c r="B286" s="7"/>
      <c r="C286" s="7"/>
    </row>
    <row r="287" spans="2:3" x14ac:dyDescent="0.3">
      <c r="B287" s="7"/>
      <c r="C287" s="7"/>
    </row>
    <row r="288" spans="2:3" x14ac:dyDescent="0.3">
      <c r="B288" s="7"/>
      <c r="C288" s="7"/>
    </row>
    <row r="289" spans="2:3" x14ac:dyDescent="0.3">
      <c r="B289" s="7"/>
      <c r="C289" s="7"/>
    </row>
    <row r="290" spans="2:3" x14ac:dyDescent="0.3">
      <c r="B290" s="7"/>
      <c r="C290" s="7"/>
    </row>
    <row r="291" spans="2:3" x14ac:dyDescent="0.3">
      <c r="B291" s="7"/>
      <c r="C291" s="7"/>
    </row>
    <row r="292" spans="2:3" x14ac:dyDescent="0.3">
      <c r="B292" s="7"/>
      <c r="C292" s="7"/>
    </row>
    <row r="293" spans="2:3" x14ac:dyDescent="0.3">
      <c r="B293" s="7"/>
      <c r="C293" s="7"/>
    </row>
    <row r="294" spans="2:3" x14ac:dyDescent="0.3">
      <c r="B294" s="7"/>
      <c r="C294" s="7"/>
    </row>
    <row r="295" spans="2:3" x14ac:dyDescent="0.3">
      <c r="B295" s="7"/>
      <c r="C295" s="7"/>
    </row>
    <row r="296" spans="2:3" x14ac:dyDescent="0.3">
      <c r="B296" s="7"/>
      <c r="C296" s="7"/>
    </row>
    <row r="297" spans="2:3" x14ac:dyDescent="0.3">
      <c r="B297" s="7"/>
      <c r="C297" s="7"/>
    </row>
    <row r="298" spans="2:3" x14ac:dyDescent="0.3">
      <c r="B298" s="7"/>
      <c r="C298" s="7"/>
    </row>
    <row r="299" spans="2:3" x14ac:dyDescent="0.3">
      <c r="B299" s="7"/>
      <c r="C299" s="7"/>
    </row>
    <row r="300" spans="2:3" x14ac:dyDescent="0.3">
      <c r="B300" s="7"/>
      <c r="C300" s="7"/>
    </row>
    <row r="301" spans="2:3" x14ac:dyDescent="0.3">
      <c r="B301" s="7"/>
      <c r="C301" s="7"/>
    </row>
    <row r="302" spans="2:3" x14ac:dyDescent="0.3">
      <c r="B302" s="7"/>
      <c r="C302" s="7"/>
    </row>
    <row r="303" spans="2:3" x14ac:dyDescent="0.3">
      <c r="B303" s="7"/>
      <c r="C303" s="7"/>
    </row>
    <row r="304" spans="2:3" x14ac:dyDescent="0.3">
      <c r="B304" s="7"/>
      <c r="C304" s="7"/>
    </row>
    <row r="305" spans="2:3" x14ac:dyDescent="0.3">
      <c r="B305" s="7"/>
      <c r="C305" s="7"/>
    </row>
    <row r="306" spans="2:3" x14ac:dyDescent="0.3">
      <c r="B306" s="7"/>
      <c r="C306" s="7"/>
    </row>
    <row r="307" spans="2:3" x14ac:dyDescent="0.3">
      <c r="B307" s="7"/>
      <c r="C307" s="7"/>
    </row>
    <row r="308" spans="2:3" x14ac:dyDescent="0.3">
      <c r="B308" s="7"/>
      <c r="C308" s="7"/>
    </row>
    <row r="309" spans="2:3" x14ac:dyDescent="0.3">
      <c r="B309" s="7"/>
      <c r="C309" s="7"/>
    </row>
    <row r="310" spans="2:3" x14ac:dyDescent="0.3">
      <c r="B310" s="7"/>
      <c r="C310" s="7"/>
    </row>
    <row r="311" spans="2:3" x14ac:dyDescent="0.3">
      <c r="B311" s="7"/>
      <c r="C311" s="7"/>
    </row>
    <row r="312" spans="2:3" x14ac:dyDescent="0.3">
      <c r="B312" s="7"/>
      <c r="C312" s="7"/>
    </row>
    <row r="313" spans="2:3" x14ac:dyDescent="0.3">
      <c r="B313" s="7"/>
      <c r="C313" s="7"/>
    </row>
    <row r="314" spans="2:3" x14ac:dyDescent="0.3">
      <c r="B314" s="7"/>
      <c r="C314" s="7"/>
    </row>
    <row r="315" spans="2:3" x14ac:dyDescent="0.3">
      <c r="B315" s="7"/>
      <c r="C315" s="7"/>
    </row>
    <row r="316" spans="2:3" x14ac:dyDescent="0.3">
      <c r="B316" s="7"/>
      <c r="C316" s="7"/>
    </row>
    <row r="317" spans="2:3" x14ac:dyDescent="0.3">
      <c r="B317" s="7"/>
      <c r="C317" s="7"/>
    </row>
    <row r="318" spans="2:3" x14ac:dyDescent="0.3">
      <c r="B318" s="7"/>
      <c r="C318" s="7"/>
    </row>
    <row r="319" spans="2:3" x14ac:dyDescent="0.3">
      <c r="B319" s="7"/>
      <c r="C319" s="7"/>
    </row>
    <row r="320" spans="2:3" x14ac:dyDescent="0.3">
      <c r="B320" s="7"/>
      <c r="C320" s="7"/>
    </row>
    <row r="321" spans="2:3" x14ac:dyDescent="0.3">
      <c r="B321" s="7"/>
      <c r="C321" s="7"/>
    </row>
    <row r="322" spans="2:3" x14ac:dyDescent="0.3">
      <c r="B322" s="7"/>
      <c r="C322" s="7"/>
    </row>
    <row r="323" spans="2:3" x14ac:dyDescent="0.3">
      <c r="B323" s="7"/>
      <c r="C323" s="7"/>
    </row>
    <row r="324" spans="2:3" x14ac:dyDescent="0.3">
      <c r="B324" s="7"/>
      <c r="C324" s="7"/>
    </row>
    <row r="325" spans="2:3" x14ac:dyDescent="0.3">
      <c r="B325" s="7"/>
      <c r="C325" s="7"/>
    </row>
    <row r="326" spans="2:3" x14ac:dyDescent="0.3">
      <c r="B326" s="7"/>
      <c r="C326" s="7"/>
    </row>
    <row r="327" spans="2:3" x14ac:dyDescent="0.3">
      <c r="B327" s="7"/>
      <c r="C327" s="7"/>
    </row>
    <row r="328" spans="2:3" x14ac:dyDescent="0.3">
      <c r="B328" s="7"/>
      <c r="C328" s="7"/>
    </row>
    <row r="329" spans="2:3" x14ac:dyDescent="0.3">
      <c r="B329" s="7"/>
      <c r="C329" s="7"/>
    </row>
    <row r="330" spans="2:3" x14ac:dyDescent="0.3">
      <c r="B330" s="7"/>
      <c r="C330" s="7"/>
    </row>
    <row r="331" spans="2:3" x14ac:dyDescent="0.3">
      <c r="B331" s="7"/>
      <c r="C331" s="7"/>
    </row>
    <row r="332" spans="2:3" x14ac:dyDescent="0.3">
      <c r="B332" s="7"/>
      <c r="C332" s="7"/>
    </row>
    <row r="333" spans="2:3" x14ac:dyDescent="0.3">
      <c r="B333" s="7"/>
      <c r="C333" s="7"/>
    </row>
    <row r="334" spans="2:3" x14ac:dyDescent="0.3">
      <c r="B334" s="7"/>
      <c r="C334" s="7"/>
    </row>
    <row r="335" spans="2:3" x14ac:dyDescent="0.3">
      <c r="B335" s="7"/>
      <c r="C335" s="7"/>
    </row>
    <row r="336" spans="2:3" x14ac:dyDescent="0.3">
      <c r="B336" s="7"/>
      <c r="C336" s="7"/>
    </row>
    <row r="337" spans="2:3" x14ac:dyDescent="0.3">
      <c r="B337" s="7"/>
      <c r="C337" s="7"/>
    </row>
    <row r="338" spans="2:3" x14ac:dyDescent="0.3">
      <c r="B338" s="7"/>
      <c r="C338" s="7"/>
    </row>
    <row r="339" spans="2:3" x14ac:dyDescent="0.3">
      <c r="B339" s="7"/>
      <c r="C339" s="7"/>
    </row>
    <row r="340" spans="2:3" x14ac:dyDescent="0.3">
      <c r="B340" s="7"/>
      <c r="C340" s="7"/>
    </row>
    <row r="341" spans="2:3" x14ac:dyDescent="0.3">
      <c r="B341" s="7"/>
      <c r="C341" s="7"/>
    </row>
    <row r="342" spans="2:3" x14ac:dyDescent="0.3">
      <c r="B342" s="7"/>
      <c r="C342" s="7"/>
    </row>
    <row r="343" spans="2:3" x14ac:dyDescent="0.3">
      <c r="B343" s="7"/>
      <c r="C343" s="7"/>
    </row>
    <row r="344" spans="2:3" x14ac:dyDescent="0.3">
      <c r="B344" s="7"/>
      <c r="C344" s="7"/>
    </row>
    <row r="345" spans="2:3" x14ac:dyDescent="0.3">
      <c r="B345" s="7"/>
      <c r="C345" s="7"/>
    </row>
    <row r="346" spans="2:3" x14ac:dyDescent="0.3">
      <c r="B346" s="7"/>
      <c r="C346" s="7"/>
    </row>
    <row r="347" spans="2:3" x14ac:dyDescent="0.3">
      <c r="B347" s="7"/>
      <c r="C347" s="7"/>
    </row>
    <row r="348" spans="2:3" x14ac:dyDescent="0.3">
      <c r="B348" s="7"/>
      <c r="C348" s="7"/>
    </row>
    <row r="349" spans="2:3" x14ac:dyDescent="0.3">
      <c r="B349" s="7"/>
      <c r="C349" s="7"/>
    </row>
    <row r="350" spans="2:3" x14ac:dyDescent="0.3">
      <c r="B350" s="7"/>
      <c r="C350" s="7"/>
    </row>
    <row r="351" spans="2:3" x14ac:dyDescent="0.3">
      <c r="B351" s="7"/>
      <c r="C351" s="7"/>
    </row>
    <row r="352" spans="2:3" x14ac:dyDescent="0.3">
      <c r="B352" s="7"/>
      <c r="C352" s="7"/>
    </row>
    <row r="353" spans="2:3" x14ac:dyDescent="0.3">
      <c r="B353" s="7"/>
      <c r="C353" s="7"/>
    </row>
    <row r="354" spans="2:3" x14ac:dyDescent="0.3">
      <c r="B354" s="7"/>
      <c r="C354" s="7"/>
    </row>
    <row r="355" spans="2:3" x14ac:dyDescent="0.3">
      <c r="B355" s="7"/>
      <c r="C355" s="7"/>
    </row>
    <row r="356" spans="2:3" x14ac:dyDescent="0.3">
      <c r="B356" s="7"/>
      <c r="C356" s="7"/>
    </row>
    <row r="357" spans="2:3" x14ac:dyDescent="0.3">
      <c r="B357" s="7"/>
      <c r="C357" s="7"/>
    </row>
    <row r="358" spans="2:3" x14ac:dyDescent="0.3">
      <c r="B358" s="7"/>
      <c r="C358" s="7"/>
    </row>
    <row r="359" spans="2:3" x14ac:dyDescent="0.3">
      <c r="B359" s="7"/>
      <c r="C359" s="7"/>
    </row>
    <row r="360" spans="2:3" x14ac:dyDescent="0.3">
      <c r="B360" s="7"/>
      <c r="C360" s="7"/>
    </row>
    <row r="361" spans="2:3" x14ac:dyDescent="0.3">
      <c r="B361" s="7"/>
      <c r="C361" s="7"/>
    </row>
    <row r="362" spans="2:3" x14ac:dyDescent="0.3">
      <c r="B362" s="7"/>
      <c r="C362" s="7"/>
    </row>
    <row r="363" spans="2:3" x14ac:dyDescent="0.3">
      <c r="B363" s="7"/>
      <c r="C363" s="7"/>
    </row>
    <row r="364" spans="2:3" x14ac:dyDescent="0.3">
      <c r="B364" s="7"/>
      <c r="C364" s="7"/>
    </row>
    <row r="365" spans="2:3" x14ac:dyDescent="0.3">
      <c r="B365" s="7"/>
      <c r="C365" s="7"/>
    </row>
    <row r="366" spans="2:3" x14ac:dyDescent="0.3">
      <c r="B366" s="7"/>
      <c r="C366" s="7"/>
    </row>
    <row r="367" spans="2:3" x14ac:dyDescent="0.3">
      <c r="B367" s="7"/>
      <c r="C367" s="7"/>
    </row>
    <row r="368" spans="2:3" x14ac:dyDescent="0.3">
      <c r="B368" s="7"/>
      <c r="C368" s="7"/>
    </row>
    <row r="369" spans="2:3" x14ac:dyDescent="0.3">
      <c r="B369" s="7"/>
      <c r="C369" s="7"/>
    </row>
    <row r="370" spans="2:3" x14ac:dyDescent="0.3">
      <c r="B370" s="7"/>
      <c r="C370" s="7"/>
    </row>
    <row r="371" spans="2:3" x14ac:dyDescent="0.3">
      <c r="B371" s="7"/>
      <c r="C371" s="7"/>
    </row>
    <row r="372" spans="2:3" x14ac:dyDescent="0.3">
      <c r="B372" s="7"/>
      <c r="C372" s="7"/>
    </row>
    <row r="373" spans="2:3" x14ac:dyDescent="0.3">
      <c r="B373" s="7"/>
      <c r="C373" s="7"/>
    </row>
    <row r="374" spans="2:3" x14ac:dyDescent="0.3">
      <c r="B374" s="7"/>
      <c r="C374" s="7"/>
    </row>
    <row r="375" spans="2:3" x14ac:dyDescent="0.3">
      <c r="B375" s="7"/>
      <c r="C375" s="7"/>
    </row>
    <row r="376" spans="2:3" x14ac:dyDescent="0.3">
      <c r="B376" s="7"/>
      <c r="C376" s="7"/>
    </row>
    <row r="377" spans="2:3" x14ac:dyDescent="0.3">
      <c r="B377" s="7"/>
      <c r="C377" s="7"/>
    </row>
    <row r="378" spans="2:3" x14ac:dyDescent="0.3">
      <c r="B378" s="7"/>
      <c r="C378" s="7"/>
    </row>
    <row r="379" spans="2:3" x14ac:dyDescent="0.3">
      <c r="B379" s="7"/>
      <c r="C379" s="7"/>
    </row>
    <row r="380" spans="2:3" x14ac:dyDescent="0.3">
      <c r="B380" s="7"/>
      <c r="C380" s="7"/>
    </row>
    <row r="381" spans="2:3" x14ac:dyDescent="0.3">
      <c r="B381" s="7"/>
      <c r="C381" s="7"/>
    </row>
    <row r="382" spans="2:3" x14ac:dyDescent="0.3">
      <c r="B382" s="7"/>
      <c r="C382" s="7"/>
    </row>
    <row r="383" spans="2:3" x14ac:dyDescent="0.3">
      <c r="B383" s="7"/>
      <c r="C383" s="7"/>
    </row>
    <row r="384" spans="2:3" x14ac:dyDescent="0.3">
      <c r="B384" s="7"/>
      <c r="C384" s="7"/>
    </row>
    <row r="385" spans="2:3" x14ac:dyDescent="0.3">
      <c r="B385" s="7"/>
      <c r="C385" s="7"/>
    </row>
    <row r="386" spans="2:3" x14ac:dyDescent="0.3">
      <c r="B386" s="7"/>
      <c r="C386" s="7"/>
    </row>
    <row r="387" spans="2:3" x14ac:dyDescent="0.3">
      <c r="B387" s="7"/>
      <c r="C387" s="7"/>
    </row>
    <row r="388" spans="2:3" x14ac:dyDescent="0.3">
      <c r="B388" s="7"/>
      <c r="C388" s="7"/>
    </row>
    <row r="389" spans="2:3" x14ac:dyDescent="0.3">
      <c r="B389" s="7"/>
      <c r="C389" s="7"/>
    </row>
    <row r="390" spans="2:3" x14ac:dyDescent="0.3">
      <c r="B390" s="7"/>
      <c r="C390" s="7"/>
    </row>
    <row r="391" spans="2:3" x14ac:dyDescent="0.3">
      <c r="B391" s="7"/>
      <c r="C391" s="7"/>
    </row>
    <row r="392" spans="2:3" x14ac:dyDescent="0.3">
      <c r="B392" s="7"/>
      <c r="C392" s="7"/>
    </row>
    <row r="393" spans="2:3" x14ac:dyDescent="0.3">
      <c r="B393" s="7"/>
      <c r="C393" s="7"/>
    </row>
    <row r="394" spans="2:3" x14ac:dyDescent="0.3">
      <c r="B394" s="7"/>
      <c r="C394" s="7"/>
    </row>
    <row r="395" spans="2:3" x14ac:dyDescent="0.3">
      <c r="B395" s="7"/>
      <c r="C395" s="7"/>
    </row>
    <row r="396" spans="2:3" x14ac:dyDescent="0.3">
      <c r="B396" s="7"/>
      <c r="C396" s="7"/>
    </row>
    <row r="397" spans="2:3" x14ac:dyDescent="0.3">
      <c r="B397" s="7"/>
      <c r="C397" s="7"/>
    </row>
    <row r="398" spans="2:3" x14ac:dyDescent="0.3">
      <c r="B398" s="7"/>
      <c r="C398" s="7"/>
    </row>
    <row r="399" spans="2:3" x14ac:dyDescent="0.3">
      <c r="B399" s="7"/>
      <c r="C399" s="7"/>
    </row>
    <row r="400" spans="2:3" x14ac:dyDescent="0.3">
      <c r="B400" s="7"/>
      <c r="C400" s="7"/>
    </row>
    <row r="401" spans="2:3" x14ac:dyDescent="0.3">
      <c r="B401" s="7"/>
      <c r="C401" s="7"/>
    </row>
    <row r="402" spans="2:3" x14ac:dyDescent="0.3">
      <c r="B402" s="7"/>
      <c r="C402" s="7"/>
    </row>
    <row r="403" spans="2:3" x14ac:dyDescent="0.3">
      <c r="B403" s="7"/>
      <c r="C403" s="7"/>
    </row>
    <row r="404" spans="2:3" x14ac:dyDescent="0.3">
      <c r="B404" s="7"/>
      <c r="C404" s="7"/>
    </row>
    <row r="405" spans="2:3" x14ac:dyDescent="0.3">
      <c r="B405" s="7"/>
      <c r="C405" s="7"/>
    </row>
    <row r="406" spans="2:3" x14ac:dyDescent="0.3">
      <c r="B406" s="7"/>
      <c r="C406" s="7"/>
    </row>
    <row r="407" spans="2:3" x14ac:dyDescent="0.3">
      <c r="B407" s="7"/>
      <c r="C407" s="7"/>
    </row>
    <row r="408" spans="2:3" x14ac:dyDescent="0.3">
      <c r="B408" s="7"/>
      <c r="C408" s="7"/>
    </row>
    <row r="409" spans="2:3" x14ac:dyDescent="0.3">
      <c r="B409" s="7"/>
      <c r="C409" s="7"/>
    </row>
    <row r="410" spans="2:3" x14ac:dyDescent="0.3">
      <c r="B410" s="7"/>
      <c r="C410" s="7"/>
    </row>
    <row r="411" spans="2:3" x14ac:dyDescent="0.3">
      <c r="B411" s="7"/>
      <c r="C411" s="7"/>
    </row>
    <row r="412" spans="2:3" x14ac:dyDescent="0.3">
      <c r="B412" s="7"/>
      <c r="C412" s="7"/>
    </row>
    <row r="413" spans="2:3" x14ac:dyDescent="0.3">
      <c r="B413" s="7"/>
      <c r="C413" s="7"/>
    </row>
    <row r="414" spans="2:3" x14ac:dyDescent="0.3">
      <c r="B414" s="7"/>
      <c r="C414" s="7"/>
    </row>
    <row r="415" spans="2:3" x14ac:dyDescent="0.3">
      <c r="B415" s="7"/>
      <c r="C415" s="7"/>
    </row>
    <row r="416" spans="2:3" x14ac:dyDescent="0.3">
      <c r="B416" s="7"/>
      <c r="C416" s="7"/>
    </row>
    <row r="417" spans="2:3" x14ac:dyDescent="0.3">
      <c r="B417" s="7"/>
      <c r="C417" s="7"/>
    </row>
    <row r="418" spans="2:3" x14ac:dyDescent="0.3">
      <c r="B418" s="7"/>
      <c r="C418" s="7"/>
    </row>
    <row r="419" spans="2:3" x14ac:dyDescent="0.3">
      <c r="B419" s="7"/>
      <c r="C419" s="7"/>
    </row>
    <row r="420" spans="2:3" x14ac:dyDescent="0.3">
      <c r="B420" s="7"/>
      <c r="C420" s="7"/>
    </row>
    <row r="421" spans="2:3" x14ac:dyDescent="0.3">
      <c r="B421" s="7"/>
      <c r="C421" s="7"/>
    </row>
    <row r="422" spans="2:3" x14ac:dyDescent="0.3">
      <c r="B422" s="7"/>
      <c r="C422" s="7"/>
    </row>
    <row r="423" spans="2:3" x14ac:dyDescent="0.3">
      <c r="B423" s="7"/>
      <c r="C423" s="7"/>
    </row>
    <row r="424" spans="2:3" x14ac:dyDescent="0.3">
      <c r="B424" s="7"/>
      <c r="C424" s="7"/>
    </row>
    <row r="425" spans="2:3" x14ac:dyDescent="0.3">
      <c r="B425" s="7"/>
      <c r="C425" s="7"/>
    </row>
    <row r="426" spans="2:3" x14ac:dyDescent="0.3">
      <c r="B426" s="7"/>
      <c r="C426" s="7"/>
    </row>
    <row r="427" spans="2:3" x14ac:dyDescent="0.3">
      <c r="B427" s="7"/>
      <c r="C427" s="7"/>
    </row>
    <row r="428" spans="2:3" x14ac:dyDescent="0.3">
      <c r="B428" s="7"/>
      <c r="C428" s="7"/>
    </row>
    <row r="429" spans="2:3" x14ac:dyDescent="0.3">
      <c r="B429" s="7"/>
      <c r="C429" s="7"/>
    </row>
    <row r="430" spans="2:3" x14ac:dyDescent="0.3">
      <c r="B430" s="7"/>
      <c r="C430" s="7"/>
    </row>
    <row r="431" spans="2:3" x14ac:dyDescent="0.3">
      <c r="B431" s="7"/>
      <c r="C431" s="7"/>
    </row>
    <row r="432" spans="2:3" x14ac:dyDescent="0.3">
      <c r="B432" s="7"/>
      <c r="C432" s="7"/>
    </row>
    <row r="433" spans="2:3" x14ac:dyDescent="0.3">
      <c r="B433" s="7"/>
      <c r="C433" s="7"/>
    </row>
    <row r="434" spans="2:3" x14ac:dyDescent="0.3">
      <c r="B434" s="7"/>
      <c r="C434" s="7"/>
    </row>
    <row r="435" spans="2:3" x14ac:dyDescent="0.3">
      <c r="B435" s="7"/>
      <c r="C435" s="7"/>
    </row>
    <row r="436" spans="2:3" x14ac:dyDescent="0.3">
      <c r="B436" s="7"/>
      <c r="C436" s="7"/>
    </row>
    <row r="437" spans="2:3" x14ac:dyDescent="0.3">
      <c r="B437" s="7"/>
      <c r="C437" s="7"/>
    </row>
    <row r="438" spans="2:3" x14ac:dyDescent="0.3">
      <c r="B438" s="7"/>
      <c r="C438" s="7"/>
    </row>
    <row r="439" spans="2:3" x14ac:dyDescent="0.3">
      <c r="B439" s="7"/>
      <c r="C439" s="7"/>
    </row>
    <row r="440" spans="2:3" x14ac:dyDescent="0.3">
      <c r="B440" s="7"/>
      <c r="C440" s="7"/>
    </row>
    <row r="441" spans="2:3" x14ac:dyDescent="0.3">
      <c r="B441" s="7"/>
      <c r="C441" s="7"/>
    </row>
    <row r="442" spans="2:3" x14ac:dyDescent="0.3">
      <c r="B442" s="7"/>
      <c r="C442" s="7"/>
    </row>
    <row r="443" spans="2:3" x14ac:dyDescent="0.3">
      <c r="B443" s="7"/>
      <c r="C443" s="7"/>
    </row>
    <row r="444" spans="2:3" x14ac:dyDescent="0.3">
      <c r="B444" s="7"/>
      <c r="C444" s="7"/>
    </row>
    <row r="445" spans="2:3" x14ac:dyDescent="0.3">
      <c r="B445" s="7"/>
      <c r="C445" s="7"/>
    </row>
    <row r="446" spans="2:3" x14ac:dyDescent="0.3">
      <c r="B446" s="7"/>
      <c r="C446" s="7"/>
    </row>
    <row r="447" spans="2:3" x14ac:dyDescent="0.3">
      <c r="B447" s="7"/>
      <c r="C447" s="7"/>
    </row>
    <row r="448" spans="2:3" x14ac:dyDescent="0.3">
      <c r="B448" s="7"/>
      <c r="C448" s="7"/>
    </row>
    <row r="449" spans="2:3" x14ac:dyDescent="0.3">
      <c r="B449" s="7"/>
      <c r="C449" s="7"/>
    </row>
    <row r="450" spans="2:3" x14ac:dyDescent="0.3">
      <c r="B450" s="7"/>
      <c r="C450" s="7"/>
    </row>
    <row r="451" spans="2:3" x14ac:dyDescent="0.3">
      <c r="B451" s="7"/>
      <c r="C451" s="7"/>
    </row>
    <row r="452" spans="2:3" x14ac:dyDescent="0.3">
      <c r="B452" s="7"/>
      <c r="C452" s="7"/>
    </row>
    <row r="453" spans="2:3" x14ac:dyDescent="0.3">
      <c r="B453" s="7"/>
      <c r="C453" s="7"/>
    </row>
    <row r="454" spans="2:3" x14ac:dyDescent="0.3">
      <c r="B454" s="7"/>
      <c r="C454" s="7"/>
    </row>
    <row r="455" spans="2:3" x14ac:dyDescent="0.3">
      <c r="B455" s="7"/>
      <c r="C455" s="7"/>
    </row>
    <row r="456" spans="2:3" x14ac:dyDescent="0.3">
      <c r="B456" s="7"/>
      <c r="C456" s="7"/>
    </row>
    <row r="457" spans="2:3" x14ac:dyDescent="0.3">
      <c r="B457" s="7"/>
      <c r="C457" s="7"/>
    </row>
    <row r="458" spans="2:3" x14ac:dyDescent="0.3">
      <c r="B458" s="7"/>
      <c r="C458" s="7"/>
    </row>
    <row r="459" spans="2:3" x14ac:dyDescent="0.3">
      <c r="B459" s="7"/>
      <c r="C459" s="7"/>
    </row>
    <row r="460" spans="2:3" x14ac:dyDescent="0.3">
      <c r="B460" s="7"/>
      <c r="C460" s="7"/>
    </row>
    <row r="461" spans="2:3" x14ac:dyDescent="0.3">
      <c r="B461" s="7"/>
      <c r="C461" s="7"/>
    </row>
    <row r="462" spans="2:3" x14ac:dyDescent="0.3">
      <c r="B462" s="7"/>
      <c r="C462" s="7"/>
    </row>
    <row r="463" spans="2:3" x14ac:dyDescent="0.3">
      <c r="B463" s="7"/>
      <c r="C463" s="7"/>
    </row>
    <row r="464" spans="2:3" x14ac:dyDescent="0.3">
      <c r="B464" s="7"/>
      <c r="C464" s="7"/>
    </row>
    <row r="465" spans="2:3" x14ac:dyDescent="0.3">
      <c r="B465" s="7"/>
      <c r="C465" s="7"/>
    </row>
    <row r="466" spans="2:3" x14ac:dyDescent="0.3">
      <c r="B466" s="7"/>
      <c r="C466" s="7"/>
    </row>
    <row r="467" spans="2:3" x14ac:dyDescent="0.3">
      <c r="B467" s="7"/>
      <c r="C467" s="7"/>
    </row>
    <row r="468" spans="2:3" x14ac:dyDescent="0.3">
      <c r="B468" s="7"/>
      <c r="C468" s="7"/>
    </row>
    <row r="469" spans="2:3" x14ac:dyDescent="0.3">
      <c r="B469" s="7"/>
      <c r="C469" s="7"/>
    </row>
    <row r="470" spans="2:3" x14ac:dyDescent="0.3">
      <c r="B470" s="7"/>
      <c r="C470" s="7"/>
    </row>
    <row r="471" spans="2:3" x14ac:dyDescent="0.3">
      <c r="B471" s="7"/>
      <c r="C471" s="7"/>
    </row>
    <row r="472" spans="2:3" x14ac:dyDescent="0.3">
      <c r="B472" s="7"/>
      <c r="C472" s="7"/>
    </row>
    <row r="473" spans="2:3" x14ac:dyDescent="0.3">
      <c r="B473" s="7"/>
      <c r="C473" s="7"/>
    </row>
    <row r="474" spans="2:3" x14ac:dyDescent="0.3">
      <c r="B474" s="7"/>
      <c r="C474" s="7"/>
    </row>
    <row r="475" spans="2:3" x14ac:dyDescent="0.3">
      <c r="B475" s="7"/>
      <c r="C475" s="7"/>
    </row>
    <row r="476" spans="2:3" x14ac:dyDescent="0.3">
      <c r="B476" s="7"/>
      <c r="C476" s="7"/>
    </row>
    <row r="477" spans="2:3" x14ac:dyDescent="0.3">
      <c r="B477" s="7"/>
      <c r="C477" s="7"/>
    </row>
    <row r="478" spans="2:3" x14ac:dyDescent="0.3">
      <c r="B478" s="7"/>
      <c r="C478" s="7"/>
    </row>
    <row r="479" spans="2:3" x14ac:dyDescent="0.3">
      <c r="B479" s="7"/>
      <c r="C479" s="7"/>
    </row>
    <row r="480" spans="2:3" x14ac:dyDescent="0.3">
      <c r="B480" s="7"/>
      <c r="C480" s="7"/>
    </row>
    <row r="481" spans="2:3" x14ac:dyDescent="0.3">
      <c r="B481" s="7"/>
      <c r="C481" s="7"/>
    </row>
    <row r="482" spans="2:3" x14ac:dyDescent="0.3">
      <c r="B482" s="7"/>
      <c r="C482" s="7"/>
    </row>
    <row r="483" spans="2:3" x14ac:dyDescent="0.3">
      <c r="B483" s="7"/>
      <c r="C483" s="7"/>
    </row>
    <row r="484" spans="2:3" x14ac:dyDescent="0.3">
      <c r="B484" s="7"/>
      <c r="C484" s="7"/>
    </row>
    <row r="485" spans="2:3" x14ac:dyDescent="0.3">
      <c r="B485" s="7"/>
      <c r="C485" s="7"/>
    </row>
    <row r="486" spans="2:3" x14ac:dyDescent="0.3">
      <c r="B486" s="7"/>
      <c r="C486" s="7"/>
    </row>
    <row r="487" spans="2:3" x14ac:dyDescent="0.3">
      <c r="B487" s="7"/>
      <c r="C487" s="7"/>
    </row>
    <row r="488" spans="2:3" x14ac:dyDescent="0.3">
      <c r="B488" s="7"/>
      <c r="C488" s="7"/>
    </row>
    <row r="489" spans="2:3" x14ac:dyDescent="0.3">
      <c r="B489" s="7"/>
      <c r="C489" s="7"/>
    </row>
    <row r="490" spans="2:3" x14ac:dyDescent="0.3">
      <c r="B490" s="7"/>
      <c r="C490" s="7"/>
    </row>
    <row r="491" spans="2:3" x14ac:dyDescent="0.3">
      <c r="B491" s="7"/>
      <c r="C491" s="7"/>
    </row>
    <row r="492" spans="2:3" x14ac:dyDescent="0.3">
      <c r="B492" s="7"/>
      <c r="C492" s="7"/>
    </row>
    <row r="493" spans="2:3" x14ac:dyDescent="0.3">
      <c r="B493" s="7"/>
      <c r="C493" s="7"/>
    </row>
    <row r="494" spans="2:3" x14ac:dyDescent="0.3">
      <c r="B494" s="7"/>
      <c r="C494" s="7"/>
    </row>
    <row r="495" spans="2:3" x14ac:dyDescent="0.3">
      <c r="B495" s="7"/>
      <c r="C495" s="7"/>
    </row>
    <row r="496" spans="2:3" x14ac:dyDescent="0.3">
      <c r="B496" s="7"/>
      <c r="C496" s="7"/>
    </row>
    <row r="497" spans="2:3" x14ac:dyDescent="0.3">
      <c r="B497" s="7"/>
      <c r="C497" s="7"/>
    </row>
    <row r="498" spans="2:3" x14ac:dyDescent="0.3">
      <c r="B498" s="7"/>
      <c r="C498" s="7"/>
    </row>
    <row r="499" spans="2:3" x14ac:dyDescent="0.3">
      <c r="B499" s="7"/>
      <c r="C499" s="7"/>
    </row>
    <row r="500" spans="2:3" x14ac:dyDescent="0.3">
      <c r="B500" s="7"/>
      <c r="C500" s="7"/>
    </row>
    <row r="501" spans="2:3" x14ac:dyDescent="0.3">
      <c r="B501" s="7"/>
      <c r="C501" s="7"/>
    </row>
    <row r="502" spans="2:3" x14ac:dyDescent="0.3">
      <c r="B502" s="7"/>
      <c r="C502" s="7"/>
    </row>
    <row r="503" spans="2:3" x14ac:dyDescent="0.3">
      <c r="B503" s="7"/>
      <c r="C503" s="7"/>
    </row>
    <row r="504" spans="2:3" x14ac:dyDescent="0.3">
      <c r="B504" s="7"/>
      <c r="C504" s="7"/>
    </row>
    <row r="505" spans="2:3" x14ac:dyDescent="0.3">
      <c r="B505" s="7"/>
      <c r="C505" s="7"/>
    </row>
    <row r="506" spans="2:3" x14ac:dyDescent="0.3">
      <c r="B506" s="7"/>
      <c r="C506" s="7"/>
    </row>
    <row r="507" spans="2:3" x14ac:dyDescent="0.3">
      <c r="B507" s="7"/>
      <c r="C507" s="7"/>
    </row>
    <row r="508" spans="2:3" x14ac:dyDescent="0.3">
      <c r="B508" s="7"/>
      <c r="C508" s="7"/>
    </row>
    <row r="509" spans="2:3" x14ac:dyDescent="0.3">
      <c r="B509" s="7"/>
      <c r="C509" s="7"/>
    </row>
    <row r="510" spans="2:3" x14ac:dyDescent="0.3">
      <c r="B510" s="7"/>
      <c r="C510" s="7"/>
    </row>
    <row r="511" spans="2:3" x14ac:dyDescent="0.3">
      <c r="B511" s="7"/>
      <c r="C511" s="7"/>
    </row>
    <row r="512" spans="2:3" x14ac:dyDescent="0.3">
      <c r="B512" s="7"/>
      <c r="C512" s="7"/>
    </row>
    <row r="513" spans="2:3" x14ac:dyDescent="0.3">
      <c r="B513" s="7"/>
      <c r="C513" s="7"/>
    </row>
    <row r="514" spans="2:3" x14ac:dyDescent="0.3">
      <c r="B514" s="7"/>
      <c r="C514" s="7"/>
    </row>
    <row r="515" spans="2:3" x14ac:dyDescent="0.3">
      <c r="B515" s="7"/>
      <c r="C515" s="7"/>
    </row>
    <row r="516" spans="2:3" x14ac:dyDescent="0.3">
      <c r="B516" s="7"/>
      <c r="C516" s="7"/>
    </row>
    <row r="517" spans="2:3" x14ac:dyDescent="0.3">
      <c r="B517" s="7"/>
      <c r="C517" s="7"/>
    </row>
    <row r="518" spans="2:3" x14ac:dyDescent="0.3">
      <c r="B518" s="7"/>
      <c r="C518" s="7"/>
    </row>
    <row r="519" spans="2:3" x14ac:dyDescent="0.3">
      <c r="B519" s="7"/>
      <c r="C519" s="7"/>
    </row>
    <row r="520" spans="2:3" x14ac:dyDescent="0.3">
      <c r="B520" s="7"/>
      <c r="C520" s="7"/>
    </row>
    <row r="521" spans="2:3" x14ac:dyDescent="0.3">
      <c r="B521" s="7"/>
      <c r="C521" s="7"/>
    </row>
    <row r="522" spans="2:3" x14ac:dyDescent="0.3">
      <c r="B522" s="7"/>
      <c r="C522" s="7"/>
    </row>
    <row r="523" spans="2:3" x14ac:dyDescent="0.3">
      <c r="B523" s="7"/>
      <c r="C523" s="7"/>
    </row>
    <row r="524" spans="2:3" x14ac:dyDescent="0.3">
      <c r="B524" s="7"/>
      <c r="C524" s="7"/>
    </row>
    <row r="525" spans="2:3" x14ac:dyDescent="0.3">
      <c r="B525" s="7"/>
      <c r="C525" s="7"/>
    </row>
    <row r="526" spans="2:3" x14ac:dyDescent="0.3">
      <c r="B526" s="7"/>
      <c r="C526" s="7"/>
    </row>
    <row r="527" spans="2:3" x14ac:dyDescent="0.3">
      <c r="B527" s="7"/>
      <c r="C527" s="7"/>
    </row>
    <row r="528" spans="2:3" x14ac:dyDescent="0.3">
      <c r="B528" s="7"/>
      <c r="C528" s="7"/>
    </row>
    <row r="529" spans="2:3" x14ac:dyDescent="0.3">
      <c r="B529" s="7"/>
      <c r="C529" s="7"/>
    </row>
    <row r="530" spans="2:3" x14ac:dyDescent="0.3">
      <c r="B530" s="7"/>
      <c r="C530" s="7"/>
    </row>
    <row r="531" spans="2:3" x14ac:dyDescent="0.3">
      <c r="B531" s="7"/>
      <c r="C531" s="7"/>
    </row>
    <row r="532" spans="2:3" x14ac:dyDescent="0.3">
      <c r="B532" s="7"/>
      <c r="C532" s="7"/>
    </row>
    <row r="533" spans="2:3" x14ac:dyDescent="0.3">
      <c r="B533" s="7"/>
      <c r="C533" s="7"/>
    </row>
    <row r="534" spans="2:3" x14ac:dyDescent="0.3">
      <c r="B534" s="7"/>
      <c r="C534" s="7"/>
    </row>
    <row r="535" spans="2:3" x14ac:dyDescent="0.3">
      <c r="B535" s="7"/>
      <c r="C535" s="7"/>
    </row>
    <row r="536" spans="2:3" x14ac:dyDescent="0.3">
      <c r="B536" s="7"/>
      <c r="C536" s="7"/>
    </row>
    <row r="537" spans="2:3" x14ac:dyDescent="0.3">
      <c r="B537" s="7"/>
      <c r="C537" s="7"/>
    </row>
    <row r="538" spans="2:3" x14ac:dyDescent="0.3">
      <c r="B538" s="7"/>
      <c r="C538" s="7"/>
    </row>
    <row r="539" spans="2:3" x14ac:dyDescent="0.3">
      <c r="B539" s="7"/>
      <c r="C539" s="7"/>
    </row>
    <row r="540" spans="2:3" x14ac:dyDescent="0.3">
      <c r="B540" s="7"/>
      <c r="C540" s="7"/>
    </row>
    <row r="541" spans="2:3" x14ac:dyDescent="0.3">
      <c r="B541" s="7"/>
      <c r="C541" s="7"/>
    </row>
    <row r="542" spans="2:3" x14ac:dyDescent="0.3">
      <c r="B542" s="7"/>
      <c r="C542" s="7"/>
    </row>
    <row r="543" spans="2:3" x14ac:dyDescent="0.3">
      <c r="B543" s="7"/>
      <c r="C543" s="7"/>
    </row>
    <row r="544" spans="2:3" x14ac:dyDescent="0.3">
      <c r="B544" s="7"/>
      <c r="C544" s="7"/>
    </row>
    <row r="545" spans="2:3" x14ac:dyDescent="0.3">
      <c r="B545" s="7"/>
      <c r="C545" s="7"/>
    </row>
    <row r="546" spans="2:3" x14ac:dyDescent="0.3">
      <c r="B546" s="7"/>
      <c r="C546" s="7"/>
    </row>
    <row r="547" spans="2:3" x14ac:dyDescent="0.3">
      <c r="B547" s="7"/>
      <c r="C547" s="7"/>
    </row>
    <row r="548" spans="2:3" x14ac:dyDescent="0.3">
      <c r="B548" s="7"/>
      <c r="C548" s="7"/>
    </row>
    <row r="549" spans="2:3" x14ac:dyDescent="0.3">
      <c r="B549" s="7"/>
      <c r="C549" s="7"/>
    </row>
    <row r="550" spans="2:3" x14ac:dyDescent="0.3">
      <c r="B550" s="7"/>
      <c r="C550" s="7"/>
    </row>
    <row r="551" spans="2:3" x14ac:dyDescent="0.3">
      <c r="B551" s="7"/>
      <c r="C551" s="7"/>
    </row>
    <row r="552" spans="2:3" x14ac:dyDescent="0.3">
      <c r="B552" s="7"/>
      <c r="C552" s="7"/>
    </row>
    <row r="553" spans="2:3" x14ac:dyDescent="0.3">
      <c r="B553" s="7"/>
      <c r="C553" s="7"/>
    </row>
    <row r="554" spans="2:3" x14ac:dyDescent="0.3">
      <c r="B554" s="7"/>
      <c r="C554" s="7"/>
    </row>
    <row r="555" spans="2:3" x14ac:dyDescent="0.3">
      <c r="B555" s="7"/>
      <c r="C555" s="7"/>
    </row>
    <row r="556" spans="2:3" x14ac:dyDescent="0.3">
      <c r="B556" s="7"/>
      <c r="C556" s="7"/>
    </row>
    <row r="557" spans="2:3" x14ac:dyDescent="0.3">
      <c r="B557" s="7"/>
      <c r="C557" s="7"/>
    </row>
    <row r="558" spans="2:3" x14ac:dyDescent="0.3">
      <c r="B558" s="7"/>
      <c r="C558" s="7"/>
    </row>
    <row r="559" spans="2:3" x14ac:dyDescent="0.3">
      <c r="B559" s="7"/>
      <c r="C559" s="7"/>
    </row>
    <row r="560" spans="2:3" x14ac:dyDescent="0.3">
      <c r="B560" s="7"/>
      <c r="C560" s="7"/>
    </row>
    <row r="561" spans="2:3" x14ac:dyDescent="0.3">
      <c r="B561" s="7"/>
      <c r="C561" s="7"/>
    </row>
    <row r="562" spans="2:3" x14ac:dyDescent="0.3">
      <c r="B562" s="7"/>
      <c r="C562" s="7"/>
    </row>
    <row r="563" spans="2:3" x14ac:dyDescent="0.3">
      <c r="B563" s="7"/>
      <c r="C563" s="7"/>
    </row>
    <row r="564" spans="2:3" x14ac:dyDescent="0.3">
      <c r="B564" s="7"/>
      <c r="C564" s="7"/>
    </row>
    <row r="565" spans="2:3" x14ac:dyDescent="0.3">
      <c r="B565" s="7"/>
      <c r="C565" s="7"/>
    </row>
    <row r="566" spans="2:3" x14ac:dyDescent="0.3">
      <c r="B566" s="7"/>
      <c r="C566" s="7"/>
    </row>
    <row r="567" spans="2:3" x14ac:dyDescent="0.3">
      <c r="B567" s="7"/>
      <c r="C567" s="7"/>
    </row>
    <row r="568" spans="2:3" x14ac:dyDescent="0.3">
      <c r="B568" s="7"/>
      <c r="C568" s="7"/>
    </row>
    <row r="569" spans="2:3" x14ac:dyDescent="0.3">
      <c r="B569" s="7"/>
      <c r="C569" s="7"/>
    </row>
    <row r="570" spans="2:3" x14ac:dyDescent="0.3">
      <c r="B570" s="7"/>
      <c r="C570" s="7"/>
    </row>
    <row r="571" spans="2:3" x14ac:dyDescent="0.3">
      <c r="B571" s="7"/>
      <c r="C571" s="7"/>
    </row>
    <row r="572" spans="2:3" x14ac:dyDescent="0.3">
      <c r="B572" s="7"/>
      <c r="C572" s="7"/>
    </row>
    <row r="573" spans="2:3" x14ac:dyDescent="0.3">
      <c r="B573" s="7"/>
      <c r="C573" s="7"/>
    </row>
    <row r="574" spans="2:3" x14ac:dyDescent="0.3">
      <c r="B574" s="7"/>
      <c r="C574" s="7"/>
    </row>
    <row r="575" spans="2:3" x14ac:dyDescent="0.3">
      <c r="B575" s="7"/>
      <c r="C575" s="7"/>
    </row>
    <row r="576" spans="2:3" x14ac:dyDescent="0.3">
      <c r="B576" s="7"/>
      <c r="C576" s="7"/>
    </row>
    <row r="577" spans="2:3" x14ac:dyDescent="0.3">
      <c r="B577" s="7"/>
      <c r="C577" s="7"/>
    </row>
    <row r="578" spans="2:3" x14ac:dyDescent="0.3">
      <c r="B578" s="7"/>
      <c r="C578" s="7"/>
    </row>
    <row r="579" spans="2:3" x14ac:dyDescent="0.3">
      <c r="B579" s="7"/>
      <c r="C579" s="7"/>
    </row>
    <row r="580" spans="2:3" x14ac:dyDescent="0.3">
      <c r="B580" s="7"/>
      <c r="C580" s="7"/>
    </row>
    <row r="581" spans="2:3" x14ac:dyDescent="0.3">
      <c r="B581" s="7"/>
      <c r="C581" s="7"/>
    </row>
    <row r="582" spans="2:3" x14ac:dyDescent="0.3">
      <c r="B582" s="7"/>
      <c r="C582" s="7"/>
    </row>
    <row r="583" spans="2:3" x14ac:dyDescent="0.3">
      <c r="B583" s="7"/>
      <c r="C583" s="7"/>
    </row>
    <row r="584" spans="2:3" x14ac:dyDescent="0.3">
      <c r="B584" s="7"/>
      <c r="C584" s="7"/>
    </row>
    <row r="585" spans="2:3" x14ac:dyDescent="0.3">
      <c r="B585" s="7"/>
      <c r="C585" s="7"/>
    </row>
    <row r="586" spans="2:3" x14ac:dyDescent="0.3">
      <c r="B586" s="7"/>
      <c r="C586" s="7"/>
    </row>
    <row r="587" spans="2:3" x14ac:dyDescent="0.3">
      <c r="B587" s="7"/>
      <c r="C587" s="7"/>
    </row>
    <row r="588" spans="2:3" x14ac:dyDescent="0.3">
      <c r="B588" s="7"/>
      <c r="C588" s="7"/>
    </row>
    <row r="589" spans="2:3" x14ac:dyDescent="0.3">
      <c r="B589" s="7"/>
      <c r="C589" s="7"/>
    </row>
    <row r="590" spans="2:3" x14ac:dyDescent="0.3">
      <c r="B590" s="7"/>
      <c r="C590" s="7"/>
    </row>
    <row r="591" spans="2:3" x14ac:dyDescent="0.3">
      <c r="B591" s="7"/>
      <c r="C591" s="7"/>
    </row>
    <row r="592" spans="2:3" x14ac:dyDescent="0.3">
      <c r="B592" s="7"/>
      <c r="C592" s="7"/>
    </row>
    <row r="593" spans="2:3" x14ac:dyDescent="0.3">
      <c r="B593" s="7"/>
      <c r="C593" s="7"/>
    </row>
    <row r="594" spans="2:3" x14ac:dyDescent="0.3">
      <c r="B594" s="7"/>
      <c r="C594" s="7"/>
    </row>
    <row r="595" spans="2:3" x14ac:dyDescent="0.3">
      <c r="B595" s="7"/>
      <c r="C595" s="7"/>
    </row>
    <row r="596" spans="2:3" x14ac:dyDescent="0.3">
      <c r="B596" s="7"/>
      <c r="C596" s="7"/>
    </row>
    <row r="597" spans="2:3" x14ac:dyDescent="0.3">
      <c r="B597" s="7"/>
      <c r="C597" s="7"/>
    </row>
    <row r="598" spans="2:3" x14ac:dyDescent="0.3">
      <c r="B598" s="7"/>
      <c r="C598" s="7"/>
    </row>
    <row r="599" spans="2:3" x14ac:dyDescent="0.3">
      <c r="B599" s="7"/>
      <c r="C599" s="7"/>
    </row>
    <row r="600" spans="2:3" x14ac:dyDescent="0.3">
      <c r="B600" s="7"/>
      <c r="C600" s="7"/>
    </row>
    <row r="601" spans="2:3" x14ac:dyDescent="0.3">
      <c r="B601" s="7"/>
      <c r="C601" s="7"/>
    </row>
    <row r="602" spans="2:3" x14ac:dyDescent="0.3">
      <c r="B602" s="7"/>
      <c r="C602" s="7"/>
    </row>
    <row r="603" spans="2:3" x14ac:dyDescent="0.3">
      <c r="B603" s="7"/>
      <c r="C603" s="7"/>
    </row>
    <row r="604" spans="2:3" x14ac:dyDescent="0.3">
      <c r="B604" s="7"/>
      <c r="C604" s="7"/>
    </row>
    <row r="605" spans="2:3" x14ac:dyDescent="0.3">
      <c r="B605" s="7"/>
      <c r="C605" s="7"/>
    </row>
    <row r="606" spans="2:3" x14ac:dyDescent="0.3">
      <c r="B606" s="7"/>
      <c r="C606" s="7"/>
    </row>
    <row r="607" spans="2:3" x14ac:dyDescent="0.3">
      <c r="B607" s="7"/>
      <c r="C607" s="7"/>
    </row>
    <row r="608" spans="2:3" x14ac:dyDescent="0.3">
      <c r="B608" s="7"/>
      <c r="C608" s="7"/>
    </row>
    <row r="609" spans="2:3" x14ac:dyDescent="0.3">
      <c r="B609" s="7"/>
      <c r="C609" s="7"/>
    </row>
    <row r="610" spans="2:3" x14ac:dyDescent="0.3">
      <c r="B610" s="7"/>
      <c r="C610" s="7"/>
    </row>
    <row r="611" spans="2:3" x14ac:dyDescent="0.3">
      <c r="B611" s="7"/>
      <c r="C611" s="7"/>
    </row>
    <row r="612" spans="2:3" x14ac:dyDescent="0.3">
      <c r="B612" s="7"/>
      <c r="C612" s="7"/>
    </row>
    <row r="613" spans="2:3" x14ac:dyDescent="0.3">
      <c r="B613" s="7"/>
      <c r="C613" s="7"/>
    </row>
    <row r="614" spans="2:3" x14ac:dyDescent="0.3">
      <c r="B614" s="7"/>
      <c r="C614" s="7"/>
    </row>
    <row r="615" spans="2:3" x14ac:dyDescent="0.3">
      <c r="B615" s="7"/>
      <c r="C615" s="7"/>
    </row>
    <row r="616" spans="2:3" x14ac:dyDescent="0.3">
      <c r="B616" s="7"/>
      <c r="C616" s="7"/>
    </row>
    <row r="617" spans="2:3" x14ac:dyDescent="0.3">
      <c r="B617" s="7"/>
      <c r="C617" s="7"/>
    </row>
    <row r="618" spans="2:3" x14ac:dyDescent="0.3">
      <c r="B618" s="7"/>
      <c r="C618" s="7"/>
    </row>
    <row r="619" spans="2:3" x14ac:dyDescent="0.3">
      <c r="B619" s="7"/>
      <c r="C619" s="7"/>
    </row>
    <row r="620" spans="2:3" x14ac:dyDescent="0.3">
      <c r="B620" s="7"/>
      <c r="C620" s="7"/>
    </row>
    <row r="621" spans="2:3" x14ac:dyDescent="0.3">
      <c r="B621" s="7"/>
      <c r="C621" s="7"/>
    </row>
    <row r="622" spans="2:3" x14ac:dyDescent="0.3">
      <c r="B622" s="7"/>
      <c r="C622" s="7"/>
    </row>
    <row r="623" spans="2:3" x14ac:dyDescent="0.3">
      <c r="B623" s="7"/>
      <c r="C623" s="7"/>
    </row>
    <row r="624" spans="2:3" x14ac:dyDescent="0.3">
      <c r="B624" s="7"/>
      <c r="C624" s="7"/>
    </row>
    <row r="625" spans="2:3" x14ac:dyDescent="0.3">
      <c r="B625" s="7"/>
      <c r="C625" s="7"/>
    </row>
    <row r="626" spans="2:3" x14ac:dyDescent="0.3">
      <c r="B626" s="7"/>
      <c r="C626" s="7"/>
    </row>
    <row r="627" spans="2:3" x14ac:dyDescent="0.3">
      <c r="B627" s="7"/>
      <c r="C627" s="7"/>
    </row>
    <row r="628" spans="2:3" x14ac:dyDescent="0.3">
      <c r="B628" s="7"/>
      <c r="C628" s="7"/>
    </row>
    <row r="629" spans="2:3" x14ac:dyDescent="0.3">
      <c r="B629" s="7"/>
      <c r="C629" s="7"/>
    </row>
    <row r="630" spans="2:3" x14ac:dyDescent="0.3">
      <c r="B630" s="7"/>
      <c r="C630" s="7"/>
    </row>
    <row r="631" spans="2:3" x14ac:dyDescent="0.3">
      <c r="B631" s="7"/>
      <c r="C631" s="7"/>
    </row>
    <row r="632" spans="2:3" x14ac:dyDescent="0.3">
      <c r="B632" s="7"/>
      <c r="C632" s="7"/>
    </row>
    <row r="633" spans="2:3" x14ac:dyDescent="0.3">
      <c r="B633" s="7"/>
      <c r="C633" s="7"/>
    </row>
    <row r="634" spans="2:3" x14ac:dyDescent="0.3">
      <c r="B634" s="7"/>
      <c r="C634" s="7"/>
    </row>
    <row r="635" spans="2:3" x14ac:dyDescent="0.3">
      <c r="B635" s="7"/>
      <c r="C635" s="7"/>
    </row>
    <row r="636" spans="2:3" x14ac:dyDescent="0.3">
      <c r="B636" s="7"/>
      <c r="C636" s="7"/>
    </row>
    <row r="637" spans="2:3" x14ac:dyDescent="0.3">
      <c r="B637" s="7"/>
      <c r="C637" s="7"/>
    </row>
    <row r="638" spans="2:3" x14ac:dyDescent="0.3">
      <c r="B638" s="7"/>
      <c r="C638" s="7"/>
    </row>
    <row r="639" spans="2:3" x14ac:dyDescent="0.3">
      <c r="B639" s="7"/>
      <c r="C639" s="7"/>
    </row>
    <row r="640" spans="2:3" x14ac:dyDescent="0.3">
      <c r="B640" s="7"/>
      <c r="C640" s="7"/>
    </row>
    <row r="641" spans="2:3" x14ac:dyDescent="0.3">
      <c r="B641" s="7"/>
      <c r="C641" s="7"/>
    </row>
    <row r="642" spans="2:3" x14ac:dyDescent="0.3">
      <c r="B642" s="7"/>
      <c r="C642" s="7"/>
    </row>
    <row r="643" spans="2:3" x14ac:dyDescent="0.3">
      <c r="B643" s="7"/>
      <c r="C643" s="7"/>
    </row>
    <row r="644" spans="2:3" x14ac:dyDescent="0.3">
      <c r="B644" s="7"/>
      <c r="C644" s="7"/>
    </row>
    <row r="645" spans="2:3" x14ac:dyDescent="0.3">
      <c r="B645" s="7"/>
      <c r="C645" s="7"/>
    </row>
    <row r="646" spans="2:3" x14ac:dyDescent="0.3">
      <c r="B646" s="7"/>
      <c r="C646" s="7"/>
    </row>
    <row r="647" spans="2:3" x14ac:dyDescent="0.3">
      <c r="B647" s="7"/>
      <c r="C647" s="7"/>
    </row>
    <row r="648" spans="2:3" x14ac:dyDescent="0.3">
      <c r="B648" s="7"/>
      <c r="C648" s="7"/>
    </row>
    <row r="649" spans="2:3" x14ac:dyDescent="0.3">
      <c r="B649" s="7"/>
      <c r="C649" s="7"/>
    </row>
    <row r="650" spans="2:3" x14ac:dyDescent="0.3">
      <c r="B650" s="7"/>
      <c r="C650" s="7"/>
    </row>
    <row r="651" spans="2:3" x14ac:dyDescent="0.3">
      <c r="B651" s="7"/>
      <c r="C651" s="7"/>
    </row>
    <row r="652" spans="2:3" x14ac:dyDescent="0.3">
      <c r="B652" s="7"/>
      <c r="C652" s="7"/>
    </row>
    <row r="653" spans="2:3" x14ac:dyDescent="0.3">
      <c r="B653" s="7"/>
      <c r="C653" s="7"/>
    </row>
    <row r="654" spans="2:3" x14ac:dyDescent="0.3">
      <c r="B654" s="7"/>
      <c r="C654" s="7"/>
    </row>
    <row r="655" spans="2:3" x14ac:dyDescent="0.3">
      <c r="B655" s="7"/>
      <c r="C655" s="7"/>
    </row>
    <row r="656" spans="2:3" x14ac:dyDescent="0.3">
      <c r="B656" s="7"/>
      <c r="C656" s="7"/>
    </row>
    <row r="657" spans="2:3" x14ac:dyDescent="0.3">
      <c r="B657" s="7"/>
      <c r="C657" s="7"/>
    </row>
    <row r="658" spans="2:3" x14ac:dyDescent="0.3">
      <c r="B658" s="7"/>
      <c r="C658" s="7"/>
    </row>
    <row r="659" spans="2:3" x14ac:dyDescent="0.3">
      <c r="B659" s="7"/>
      <c r="C659" s="7"/>
    </row>
    <row r="660" spans="2:3" x14ac:dyDescent="0.3">
      <c r="B660" s="7"/>
      <c r="C660" s="7"/>
    </row>
    <row r="661" spans="2:3" x14ac:dyDescent="0.3">
      <c r="B661" s="7"/>
      <c r="C661" s="7"/>
    </row>
    <row r="662" spans="2:3" x14ac:dyDescent="0.3">
      <c r="B662" s="7"/>
      <c r="C662" s="7"/>
    </row>
    <row r="663" spans="2:3" x14ac:dyDescent="0.3">
      <c r="B663" s="7"/>
      <c r="C663" s="7"/>
    </row>
    <row r="664" spans="2:3" x14ac:dyDescent="0.3">
      <c r="B664" s="7"/>
      <c r="C664" s="7"/>
    </row>
    <row r="665" spans="2:3" x14ac:dyDescent="0.3">
      <c r="B665" s="7"/>
      <c r="C665" s="7"/>
    </row>
    <row r="666" spans="2:3" x14ac:dyDescent="0.3">
      <c r="B666" s="7"/>
      <c r="C666" s="7"/>
    </row>
    <row r="667" spans="2:3" x14ac:dyDescent="0.3">
      <c r="B667" s="7"/>
      <c r="C667" s="7"/>
    </row>
    <row r="668" spans="2:3" x14ac:dyDescent="0.3">
      <c r="B668" s="7"/>
      <c r="C668" s="7"/>
    </row>
    <row r="669" spans="2:3" x14ac:dyDescent="0.3">
      <c r="B669" s="7"/>
      <c r="C669" s="7"/>
    </row>
    <row r="670" spans="2:3" x14ac:dyDescent="0.3">
      <c r="B670" s="7"/>
      <c r="C670" s="7"/>
    </row>
    <row r="671" spans="2:3" x14ac:dyDescent="0.3">
      <c r="B671" s="7"/>
      <c r="C671" s="7"/>
    </row>
    <row r="672" spans="2:3" x14ac:dyDescent="0.3">
      <c r="B672" s="7"/>
      <c r="C672" s="7"/>
    </row>
    <row r="673" spans="2:3" x14ac:dyDescent="0.3">
      <c r="B673" s="7"/>
      <c r="C673" s="7"/>
    </row>
    <row r="674" spans="2:3" x14ac:dyDescent="0.3">
      <c r="B674" s="7"/>
      <c r="C674" s="7"/>
    </row>
    <row r="675" spans="2:3" x14ac:dyDescent="0.3">
      <c r="B675" s="7"/>
      <c r="C675" s="7"/>
    </row>
    <row r="676" spans="2:3" x14ac:dyDescent="0.3">
      <c r="B676" s="7"/>
      <c r="C676" s="7"/>
    </row>
    <row r="677" spans="2:3" x14ac:dyDescent="0.3">
      <c r="B677" s="7"/>
      <c r="C677" s="7"/>
    </row>
    <row r="678" spans="2:3" x14ac:dyDescent="0.3">
      <c r="B678" s="7"/>
      <c r="C678" s="7"/>
    </row>
    <row r="679" spans="2:3" x14ac:dyDescent="0.3">
      <c r="B679" s="7"/>
      <c r="C679" s="7"/>
    </row>
    <row r="680" spans="2:3" x14ac:dyDescent="0.3">
      <c r="B680" s="7"/>
      <c r="C680" s="7"/>
    </row>
    <row r="681" spans="2:3" x14ac:dyDescent="0.3">
      <c r="B681" s="7"/>
      <c r="C681" s="7"/>
    </row>
    <row r="682" spans="2:3" x14ac:dyDescent="0.3">
      <c r="B682" s="7"/>
      <c r="C682" s="7"/>
    </row>
    <row r="683" spans="2:3" x14ac:dyDescent="0.3">
      <c r="B683" s="7"/>
      <c r="C683" s="7"/>
    </row>
    <row r="684" spans="2:3" x14ac:dyDescent="0.3">
      <c r="B684" s="7"/>
      <c r="C684" s="7"/>
    </row>
    <row r="685" spans="2:3" x14ac:dyDescent="0.3">
      <c r="B685" s="7"/>
      <c r="C685" s="7"/>
    </row>
    <row r="686" spans="2:3" x14ac:dyDescent="0.3">
      <c r="B686" s="7"/>
      <c r="C686" s="7"/>
    </row>
    <row r="687" spans="2:3" x14ac:dyDescent="0.3">
      <c r="B687" s="7"/>
      <c r="C687" s="7"/>
    </row>
    <row r="688" spans="2:3" x14ac:dyDescent="0.3">
      <c r="B688" s="7"/>
      <c r="C688" s="7"/>
    </row>
    <row r="689" spans="2:3" x14ac:dyDescent="0.3">
      <c r="B689" s="7"/>
      <c r="C689" s="7"/>
    </row>
    <row r="690" spans="2:3" x14ac:dyDescent="0.3">
      <c r="B690" s="7"/>
      <c r="C690" s="7"/>
    </row>
    <row r="691" spans="2:3" x14ac:dyDescent="0.3">
      <c r="B691" s="7"/>
      <c r="C691" s="7"/>
    </row>
    <row r="692" spans="2:3" x14ac:dyDescent="0.3">
      <c r="B692" s="7"/>
      <c r="C692" s="7"/>
    </row>
    <row r="693" spans="2:3" x14ac:dyDescent="0.3">
      <c r="B693" s="7"/>
      <c r="C693" s="7"/>
    </row>
    <row r="694" spans="2:3" x14ac:dyDescent="0.3">
      <c r="B694" s="7"/>
      <c r="C694" s="7"/>
    </row>
    <row r="695" spans="2:3" x14ac:dyDescent="0.3">
      <c r="B695" s="7"/>
      <c r="C695" s="7"/>
    </row>
    <row r="696" spans="2:3" x14ac:dyDescent="0.3">
      <c r="B696" s="7"/>
      <c r="C696" s="7"/>
    </row>
    <row r="697" spans="2:3" x14ac:dyDescent="0.3">
      <c r="B697" s="7"/>
      <c r="C697" s="7"/>
    </row>
    <row r="698" spans="2:3" x14ac:dyDescent="0.3">
      <c r="B698" s="7"/>
      <c r="C698" s="7"/>
    </row>
    <row r="699" spans="2:3" x14ac:dyDescent="0.3">
      <c r="B699" s="7"/>
      <c r="C699" s="7"/>
    </row>
    <row r="700" spans="2:3" x14ac:dyDescent="0.3">
      <c r="B700" s="7"/>
      <c r="C700" s="7"/>
    </row>
    <row r="701" spans="2:3" x14ac:dyDescent="0.3">
      <c r="B701" s="7"/>
      <c r="C701" s="7"/>
    </row>
    <row r="702" spans="2:3" x14ac:dyDescent="0.3">
      <c r="B702" s="7"/>
      <c r="C702" s="7"/>
    </row>
    <row r="703" spans="2:3" x14ac:dyDescent="0.3">
      <c r="B703" s="7"/>
      <c r="C703" s="7"/>
    </row>
    <row r="704" spans="2:3" x14ac:dyDescent="0.3">
      <c r="B704" s="7"/>
      <c r="C704" s="7"/>
    </row>
    <row r="705" spans="2:3" x14ac:dyDescent="0.3">
      <c r="B705" s="7"/>
      <c r="C705" s="7"/>
    </row>
    <row r="706" spans="2:3" x14ac:dyDescent="0.3">
      <c r="B706" s="7"/>
      <c r="C706" s="7"/>
    </row>
    <row r="707" spans="2:3" x14ac:dyDescent="0.3">
      <c r="B707" s="7"/>
      <c r="C707" s="7"/>
    </row>
    <row r="708" spans="2:3" x14ac:dyDescent="0.3">
      <c r="B708" s="7"/>
      <c r="C708" s="7"/>
    </row>
    <row r="709" spans="2:3" x14ac:dyDescent="0.3">
      <c r="B709" s="7"/>
      <c r="C709" s="7"/>
    </row>
    <row r="710" spans="2:3" x14ac:dyDescent="0.3">
      <c r="B710" s="7"/>
      <c r="C710" s="7"/>
    </row>
    <row r="711" spans="2:3" x14ac:dyDescent="0.3">
      <c r="B711" s="7"/>
      <c r="C711" s="7"/>
    </row>
    <row r="712" spans="2:3" x14ac:dyDescent="0.3">
      <c r="B712" s="7"/>
      <c r="C712" s="7"/>
    </row>
    <row r="713" spans="2:3" x14ac:dyDescent="0.3">
      <c r="B713" s="7"/>
      <c r="C713" s="7"/>
    </row>
    <row r="714" spans="2:3" x14ac:dyDescent="0.3">
      <c r="B714" s="7"/>
      <c r="C714" s="7"/>
    </row>
    <row r="715" spans="2:3" x14ac:dyDescent="0.3">
      <c r="B715" s="7"/>
      <c r="C715" s="7"/>
    </row>
    <row r="716" spans="2:3" x14ac:dyDescent="0.3">
      <c r="B716" s="7"/>
      <c r="C716" s="7"/>
    </row>
    <row r="717" spans="2:3" x14ac:dyDescent="0.3">
      <c r="B717" s="7"/>
      <c r="C717" s="7"/>
    </row>
    <row r="718" spans="2:3" x14ac:dyDescent="0.3">
      <c r="B718" s="7"/>
      <c r="C718" s="7"/>
    </row>
    <row r="719" spans="2:3" x14ac:dyDescent="0.3">
      <c r="B719" s="7"/>
      <c r="C719" s="7"/>
    </row>
    <row r="720" spans="2:3" x14ac:dyDescent="0.3">
      <c r="B720" s="7"/>
      <c r="C720" s="7"/>
    </row>
    <row r="721" spans="2:3" x14ac:dyDescent="0.3">
      <c r="B721" s="7"/>
      <c r="C721" s="7"/>
    </row>
    <row r="722" spans="2:3" x14ac:dyDescent="0.3">
      <c r="B722" s="7"/>
      <c r="C722" s="7"/>
    </row>
    <row r="723" spans="2:3" x14ac:dyDescent="0.3">
      <c r="B723" s="7"/>
      <c r="C723" s="7"/>
    </row>
    <row r="724" spans="2:3" x14ac:dyDescent="0.3">
      <c r="B724" s="7"/>
      <c r="C724" s="7"/>
    </row>
    <row r="725" spans="2:3" x14ac:dyDescent="0.3">
      <c r="B725" s="7"/>
      <c r="C725" s="7"/>
    </row>
    <row r="726" spans="2:3" x14ac:dyDescent="0.3">
      <c r="B726" s="7"/>
      <c r="C726" s="7"/>
    </row>
    <row r="727" spans="2:3" x14ac:dyDescent="0.3">
      <c r="B727" s="7"/>
      <c r="C727" s="7"/>
    </row>
    <row r="728" spans="2:3" x14ac:dyDescent="0.3">
      <c r="B728" s="7"/>
      <c r="C728" s="7"/>
    </row>
    <row r="729" spans="2:3" x14ac:dyDescent="0.3">
      <c r="B729" s="7"/>
      <c r="C729" s="7"/>
    </row>
    <row r="730" spans="2:3" x14ac:dyDescent="0.3">
      <c r="B730" s="7"/>
      <c r="C730" s="7"/>
    </row>
    <row r="731" spans="2:3" x14ac:dyDescent="0.3">
      <c r="B731" s="7"/>
      <c r="C731" s="7"/>
    </row>
    <row r="732" spans="2:3" x14ac:dyDescent="0.3">
      <c r="B732" s="7"/>
      <c r="C732" s="7"/>
    </row>
    <row r="733" spans="2:3" x14ac:dyDescent="0.3">
      <c r="B733" s="7"/>
      <c r="C733" s="7"/>
    </row>
    <row r="734" spans="2:3" x14ac:dyDescent="0.3">
      <c r="B734" s="7"/>
      <c r="C734" s="7"/>
    </row>
    <row r="735" spans="2:3" x14ac:dyDescent="0.3">
      <c r="B735" s="7"/>
      <c r="C735" s="7"/>
    </row>
    <row r="736" spans="2:3" x14ac:dyDescent="0.3">
      <c r="B736" s="7"/>
      <c r="C736" s="7"/>
    </row>
    <row r="737" spans="2:3" x14ac:dyDescent="0.3">
      <c r="B737" s="7"/>
      <c r="C737" s="7"/>
    </row>
    <row r="738" spans="2:3" x14ac:dyDescent="0.3">
      <c r="B738" s="7"/>
      <c r="C738" s="7"/>
    </row>
    <row r="739" spans="2:3" x14ac:dyDescent="0.3">
      <c r="B739" s="7"/>
      <c r="C739" s="7"/>
    </row>
    <row r="740" spans="2:3" x14ac:dyDescent="0.3">
      <c r="B740" s="7"/>
      <c r="C740" s="7"/>
    </row>
    <row r="741" spans="2:3" x14ac:dyDescent="0.3">
      <c r="B741" s="7"/>
      <c r="C741" s="7"/>
    </row>
    <row r="742" spans="2:3" x14ac:dyDescent="0.3">
      <c r="B742" s="7"/>
      <c r="C742" s="7"/>
    </row>
    <row r="743" spans="2:3" x14ac:dyDescent="0.3">
      <c r="B743" s="7"/>
      <c r="C743" s="7"/>
    </row>
    <row r="744" spans="2:3" x14ac:dyDescent="0.3">
      <c r="B744" s="7"/>
      <c r="C744" s="7"/>
    </row>
    <row r="745" spans="2:3" x14ac:dyDescent="0.3">
      <c r="B745" s="7"/>
      <c r="C745" s="7"/>
    </row>
    <row r="746" spans="2:3" x14ac:dyDescent="0.3">
      <c r="B746" s="7"/>
      <c r="C746" s="7"/>
    </row>
    <row r="747" spans="2:3" x14ac:dyDescent="0.3">
      <c r="B747" s="7"/>
      <c r="C747" s="7"/>
    </row>
    <row r="748" spans="2:3" x14ac:dyDescent="0.3">
      <c r="B748" s="7"/>
      <c r="C748" s="7"/>
    </row>
    <row r="749" spans="2:3" x14ac:dyDescent="0.3">
      <c r="B749" s="7"/>
      <c r="C749" s="7"/>
    </row>
    <row r="750" spans="2:3" x14ac:dyDescent="0.3">
      <c r="B750" s="7"/>
      <c r="C750" s="7"/>
    </row>
    <row r="751" spans="2:3" x14ac:dyDescent="0.3">
      <c r="B751" s="7"/>
      <c r="C751" s="7"/>
    </row>
    <row r="752" spans="2:3" x14ac:dyDescent="0.3">
      <c r="B752" s="7"/>
      <c r="C752" s="7"/>
    </row>
    <row r="753" spans="2:3" x14ac:dyDescent="0.3">
      <c r="B753" s="7"/>
      <c r="C753" s="7"/>
    </row>
    <row r="754" spans="2:3" x14ac:dyDescent="0.3">
      <c r="B754" s="7"/>
      <c r="C754" s="7"/>
    </row>
    <row r="755" spans="2:3" x14ac:dyDescent="0.3">
      <c r="B755" s="7"/>
      <c r="C755" s="7"/>
    </row>
    <row r="756" spans="2:3" x14ac:dyDescent="0.3">
      <c r="B756" s="7"/>
      <c r="C756" s="7"/>
    </row>
    <row r="757" spans="2:3" x14ac:dyDescent="0.3">
      <c r="B757" s="7"/>
      <c r="C757" s="7"/>
    </row>
    <row r="758" spans="2:3" x14ac:dyDescent="0.3">
      <c r="B758" s="7"/>
      <c r="C758" s="7"/>
    </row>
    <row r="759" spans="2:3" x14ac:dyDescent="0.3">
      <c r="B759" s="7"/>
      <c r="C759" s="7"/>
    </row>
    <row r="760" spans="2:3" x14ac:dyDescent="0.3">
      <c r="B760" s="7"/>
      <c r="C760" s="7"/>
    </row>
    <row r="761" spans="2:3" x14ac:dyDescent="0.3">
      <c r="B761" s="7"/>
      <c r="C761" s="7"/>
    </row>
    <row r="762" spans="2:3" x14ac:dyDescent="0.3">
      <c r="B762" s="7"/>
      <c r="C762" s="7"/>
    </row>
    <row r="763" spans="2:3" x14ac:dyDescent="0.3">
      <c r="B763" s="7"/>
      <c r="C763" s="7"/>
    </row>
    <row r="764" spans="2:3" x14ac:dyDescent="0.3">
      <c r="B764" s="7"/>
      <c r="C764" s="7"/>
    </row>
    <row r="765" spans="2:3" x14ac:dyDescent="0.3">
      <c r="B765" s="7"/>
      <c r="C765" s="7"/>
    </row>
    <row r="766" spans="2:3" x14ac:dyDescent="0.3">
      <c r="B766" s="7"/>
      <c r="C766" s="7"/>
    </row>
    <row r="767" spans="2:3" x14ac:dyDescent="0.3">
      <c r="B767" s="7"/>
      <c r="C767" s="7"/>
    </row>
    <row r="768" spans="2:3" x14ac:dyDescent="0.3">
      <c r="B768" s="7"/>
      <c r="C768" s="7"/>
    </row>
    <row r="769" spans="2:3" x14ac:dyDescent="0.3">
      <c r="B769" s="7"/>
      <c r="C769" s="7"/>
    </row>
    <row r="770" spans="2:3" x14ac:dyDescent="0.3">
      <c r="B770" s="7"/>
      <c r="C770" s="7"/>
    </row>
    <row r="771" spans="2:3" x14ac:dyDescent="0.3">
      <c r="B771" s="7"/>
      <c r="C771" s="7"/>
    </row>
    <row r="772" spans="2:3" x14ac:dyDescent="0.3">
      <c r="B772" s="7"/>
      <c r="C772" s="7"/>
    </row>
    <row r="773" spans="2:3" x14ac:dyDescent="0.3">
      <c r="B773" s="7"/>
      <c r="C773" s="7"/>
    </row>
    <row r="774" spans="2:3" x14ac:dyDescent="0.3">
      <c r="B774" s="7"/>
      <c r="C774" s="7"/>
    </row>
    <row r="775" spans="2:3" x14ac:dyDescent="0.3">
      <c r="B775" s="7"/>
      <c r="C775" s="7"/>
    </row>
    <row r="776" spans="2:3" x14ac:dyDescent="0.3">
      <c r="B776" s="7"/>
      <c r="C776" s="7"/>
    </row>
    <row r="777" spans="2:3" x14ac:dyDescent="0.3">
      <c r="B777" s="7"/>
      <c r="C777" s="7"/>
    </row>
    <row r="778" spans="2:3" x14ac:dyDescent="0.3">
      <c r="B778" s="7"/>
      <c r="C778" s="7"/>
    </row>
    <row r="779" spans="2:3" x14ac:dyDescent="0.3">
      <c r="B779" s="7"/>
      <c r="C779" s="7"/>
    </row>
    <row r="780" spans="2:3" x14ac:dyDescent="0.3">
      <c r="B780" s="7"/>
      <c r="C780" s="7"/>
    </row>
    <row r="781" spans="2:3" x14ac:dyDescent="0.3">
      <c r="B781" s="7"/>
      <c r="C781" s="7"/>
    </row>
    <row r="782" spans="2:3" x14ac:dyDescent="0.3">
      <c r="B782" s="7"/>
      <c r="C782" s="7"/>
    </row>
    <row r="783" spans="2:3" x14ac:dyDescent="0.3">
      <c r="B783" s="7"/>
      <c r="C783" s="7"/>
    </row>
    <row r="784" spans="2:3" x14ac:dyDescent="0.3">
      <c r="B784" s="7"/>
      <c r="C784" s="7"/>
    </row>
    <row r="785" spans="2:3" x14ac:dyDescent="0.3">
      <c r="B785" s="7"/>
      <c r="C785" s="7"/>
    </row>
    <row r="786" spans="2:3" x14ac:dyDescent="0.3">
      <c r="B786" s="7"/>
      <c r="C786" s="7"/>
    </row>
    <row r="787" spans="2:3" x14ac:dyDescent="0.3">
      <c r="B787" s="7"/>
      <c r="C787" s="7"/>
    </row>
    <row r="788" spans="2:3" x14ac:dyDescent="0.3">
      <c r="B788" s="7"/>
      <c r="C788" s="7"/>
    </row>
    <row r="789" spans="2:3" x14ac:dyDescent="0.3">
      <c r="B789" s="7"/>
      <c r="C789" s="7"/>
    </row>
    <row r="790" spans="2:3" x14ac:dyDescent="0.3">
      <c r="B790" s="7"/>
      <c r="C790" s="7"/>
    </row>
    <row r="791" spans="2:3" x14ac:dyDescent="0.3">
      <c r="B791" s="7"/>
      <c r="C791" s="7"/>
    </row>
    <row r="792" spans="2:3" x14ac:dyDescent="0.3">
      <c r="B792" s="7"/>
      <c r="C792" s="7"/>
    </row>
    <row r="793" spans="2:3" x14ac:dyDescent="0.3">
      <c r="B793" s="7"/>
      <c r="C793" s="7"/>
    </row>
    <row r="794" spans="2:3" x14ac:dyDescent="0.3">
      <c r="B794" s="7"/>
      <c r="C794" s="7"/>
    </row>
    <row r="795" spans="2:3" x14ac:dyDescent="0.3">
      <c r="B795" s="7"/>
      <c r="C795" s="7"/>
    </row>
    <row r="796" spans="2:3" x14ac:dyDescent="0.3">
      <c r="B796" s="7"/>
      <c r="C796" s="7"/>
    </row>
    <row r="797" spans="2:3" x14ac:dyDescent="0.3">
      <c r="B797" s="7"/>
      <c r="C797" s="7"/>
    </row>
    <row r="798" spans="2:3" x14ac:dyDescent="0.3">
      <c r="B798" s="7"/>
      <c r="C798" s="7"/>
    </row>
    <row r="799" spans="2:3" x14ac:dyDescent="0.3">
      <c r="B799" s="7"/>
      <c r="C799" s="7"/>
    </row>
    <row r="800" spans="2:3" x14ac:dyDescent="0.3">
      <c r="B800" s="7"/>
      <c r="C800" s="7"/>
    </row>
    <row r="801" spans="2:3" x14ac:dyDescent="0.3">
      <c r="B801" s="7"/>
      <c r="C801" s="7"/>
    </row>
    <row r="802" spans="2:3" x14ac:dyDescent="0.3">
      <c r="B802" s="7"/>
      <c r="C802" s="7"/>
    </row>
    <row r="803" spans="2:3" x14ac:dyDescent="0.3">
      <c r="B803" s="7"/>
      <c r="C803" s="7"/>
    </row>
    <row r="804" spans="2:3" x14ac:dyDescent="0.3">
      <c r="B804" s="7"/>
      <c r="C804" s="7"/>
    </row>
    <row r="805" spans="2:3" x14ac:dyDescent="0.3">
      <c r="B805" s="7"/>
      <c r="C805" s="7"/>
    </row>
    <row r="806" spans="2:3" x14ac:dyDescent="0.3">
      <c r="B806" s="7"/>
      <c r="C806" s="7"/>
    </row>
    <row r="807" spans="2:3" x14ac:dyDescent="0.3">
      <c r="B807" s="7"/>
      <c r="C807" s="7"/>
    </row>
    <row r="808" spans="2:3" x14ac:dyDescent="0.3">
      <c r="B808" s="7"/>
      <c r="C808" s="7"/>
    </row>
    <row r="809" spans="2:3" x14ac:dyDescent="0.3">
      <c r="B809" s="7"/>
      <c r="C809" s="7"/>
    </row>
    <row r="810" spans="2:3" x14ac:dyDescent="0.3">
      <c r="B810" s="7"/>
      <c r="C810" s="7"/>
    </row>
    <row r="811" spans="2:3" x14ac:dyDescent="0.3">
      <c r="B811" s="7"/>
      <c r="C811" s="7"/>
    </row>
    <row r="812" spans="2:3" x14ac:dyDescent="0.3">
      <c r="B812" s="7"/>
      <c r="C812" s="7"/>
    </row>
    <row r="813" spans="2:3" x14ac:dyDescent="0.3">
      <c r="B813" s="7"/>
      <c r="C813" s="7"/>
    </row>
    <row r="814" spans="2:3" x14ac:dyDescent="0.3">
      <c r="B814" s="7"/>
      <c r="C814" s="7"/>
    </row>
    <row r="815" spans="2:3" x14ac:dyDescent="0.3">
      <c r="B815" s="7"/>
      <c r="C815" s="7"/>
    </row>
    <row r="816" spans="2:3" x14ac:dyDescent="0.3">
      <c r="B816" s="7"/>
      <c r="C816" s="7"/>
    </row>
    <row r="817" spans="2:3" x14ac:dyDescent="0.3">
      <c r="B817" s="7"/>
      <c r="C817" s="7"/>
    </row>
    <row r="818" spans="2:3" x14ac:dyDescent="0.3">
      <c r="B818" s="7"/>
      <c r="C818" s="7"/>
    </row>
    <row r="819" spans="2:3" x14ac:dyDescent="0.3">
      <c r="B819" s="7"/>
      <c r="C819" s="7"/>
    </row>
    <row r="820" spans="2:3" x14ac:dyDescent="0.3">
      <c r="B820" s="7"/>
      <c r="C820" s="7"/>
    </row>
    <row r="821" spans="2:3" x14ac:dyDescent="0.3">
      <c r="B821" s="7"/>
      <c r="C821" s="7"/>
    </row>
    <row r="822" spans="2:3" x14ac:dyDescent="0.3">
      <c r="B822" s="7"/>
      <c r="C822" s="7"/>
    </row>
    <row r="823" spans="2:3" x14ac:dyDescent="0.3">
      <c r="B823" s="7"/>
      <c r="C823" s="7"/>
    </row>
    <row r="824" spans="2:3" x14ac:dyDescent="0.3">
      <c r="B824" s="7"/>
      <c r="C824" s="7"/>
    </row>
    <row r="825" spans="2:3" x14ac:dyDescent="0.3">
      <c r="B825" s="7"/>
      <c r="C825" s="7"/>
    </row>
    <row r="826" spans="2:3" x14ac:dyDescent="0.3">
      <c r="B826" s="7"/>
      <c r="C826" s="7"/>
    </row>
    <row r="827" spans="2:3" x14ac:dyDescent="0.3">
      <c r="B827" s="7"/>
      <c r="C827" s="7"/>
    </row>
    <row r="828" spans="2:3" x14ac:dyDescent="0.3">
      <c r="B828" s="7"/>
      <c r="C828" s="7"/>
    </row>
    <row r="829" spans="2:3" x14ac:dyDescent="0.3">
      <c r="B829" s="7"/>
      <c r="C829" s="7"/>
    </row>
    <row r="830" spans="2:3" x14ac:dyDescent="0.3">
      <c r="B830" s="7"/>
      <c r="C830" s="7"/>
    </row>
    <row r="831" spans="2:3" x14ac:dyDescent="0.3">
      <c r="B831" s="7"/>
      <c r="C831" s="7"/>
    </row>
    <row r="832" spans="2:3" x14ac:dyDescent="0.3">
      <c r="B832" s="7"/>
      <c r="C832" s="7"/>
    </row>
    <row r="833" spans="2:3" x14ac:dyDescent="0.3">
      <c r="B833" s="7"/>
      <c r="C833" s="7"/>
    </row>
    <row r="834" spans="2:3" x14ac:dyDescent="0.3">
      <c r="B834" s="7"/>
      <c r="C834" s="7"/>
    </row>
    <row r="835" spans="2:3" x14ac:dyDescent="0.3">
      <c r="B835" s="7"/>
      <c r="C835" s="7"/>
    </row>
    <row r="836" spans="2:3" x14ac:dyDescent="0.3">
      <c r="B836" s="7"/>
      <c r="C836" s="7"/>
    </row>
    <row r="837" spans="2:3" x14ac:dyDescent="0.3">
      <c r="B837" s="7"/>
      <c r="C837" s="7"/>
    </row>
    <row r="838" spans="2:3" x14ac:dyDescent="0.3">
      <c r="B838" s="7"/>
      <c r="C838" s="7"/>
    </row>
    <row r="839" spans="2:3" x14ac:dyDescent="0.3">
      <c r="B839" s="7"/>
      <c r="C839" s="7"/>
    </row>
    <row r="840" spans="2:3" x14ac:dyDescent="0.3">
      <c r="B840" s="7"/>
      <c r="C840" s="7"/>
    </row>
    <row r="841" spans="2:3" x14ac:dyDescent="0.3">
      <c r="B841" s="7"/>
      <c r="C841" s="7"/>
    </row>
    <row r="842" spans="2:3" x14ac:dyDescent="0.3">
      <c r="B842" s="7"/>
      <c r="C842" s="7"/>
    </row>
    <row r="843" spans="2:3" x14ac:dyDescent="0.3">
      <c r="B843" s="7"/>
      <c r="C843" s="7"/>
    </row>
    <row r="844" spans="2:3" x14ac:dyDescent="0.3">
      <c r="B844" s="7"/>
      <c r="C844" s="7"/>
    </row>
    <row r="845" spans="2:3" x14ac:dyDescent="0.3">
      <c r="B845" s="7"/>
      <c r="C845" s="7"/>
    </row>
    <row r="846" spans="2:3" x14ac:dyDescent="0.3">
      <c r="B846" s="7"/>
      <c r="C846" s="7"/>
    </row>
    <row r="847" spans="2:3" x14ac:dyDescent="0.3">
      <c r="B847" s="7"/>
      <c r="C847" s="7"/>
    </row>
    <row r="848" spans="2:3" x14ac:dyDescent="0.3">
      <c r="B848" s="7"/>
      <c r="C848" s="7"/>
    </row>
    <row r="849" spans="2:3" x14ac:dyDescent="0.3">
      <c r="B849" s="7"/>
      <c r="C849" s="7"/>
    </row>
    <row r="850" spans="2:3" x14ac:dyDescent="0.3">
      <c r="B850" s="7"/>
      <c r="C850" s="7"/>
    </row>
    <row r="851" spans="2:3" x14ac:dyDescent="0.3">
      <c r="B851" s="7"/>
      <c r="C851" s="7"/>
    </row>
    <row r="852" spans="2:3" x14ac:dyDescent="0.3">
      <c r="B852" s="7"/>
      <c r="C852" s="7"/>
    </row>
    <row r="853" spans="2:3" x14ac:dyDescent="0.3">
      <c r="B853" s="7"/>
      <c r="C853" s="7"/>
    </row>
    <row r="854" spans="2:3" x14ac:dyDescent="0.3">
      <c r="B854" s="7"/>
      <c r="C854" s="7"/>
    </row>
    <row r="855" spans="2:3" x14ac:dyDescent="0.3">
      <c r="B855" s="7"/>
      <c r="C855" s="7"/>
    </row>
    <row r="856" spans="2:3" x14ac:dyDescent="0.3">
      <c r="B856" s="7"/>
      <c r="C856" s="7"/>
    </row>
    <row r="857" spans="2:3" x14ac:dyDescent="0.3">
      <c r="B857" s="7"/>
      <c r="C857" s="7"/>
    </row>
    <row r="858" spans="2:3" x14ac:dyDescent="0.3">
      <c r="B858" s="7"/>
      <c r="C858" s="7"/>
    </row>
    <row r="859" spans="2:3" x14ac:dyDescent="0.3">
      <c r="B859" s="7"/>
      <c r="C859" s="7"/>
    </row>
    <row r="860" spans="2:3" x14ac:dyDescent="0.3">
      <c r="B860" s="7"/>
      <c r="C860" s="7"/>
    </row>
    <row r="861" spans="2:3" x14ac:dyDescent="0.3">
      <c r="B861" s="7"/>
      <c r="C861" s="7"/>
    </row>
    <row r="862" spans="2:3" x14ac:dyDescent="0.3">
      <c r="B862" s="7"/>
      <c r="C862" s="7"/>
    </row>
    <row r="863" spans="2:3" x14ac:dyDescent="0.3">
      <c r="B863" s="7"/>
      <c r="C863" s="7"/>
    </row>
    <row r="864" spans="2:3" x14ac:dyDescent="0.3">
      <c r="B864" s="7"/>
      <c r="C864" s="7"/>
    </row>
    <row r="865" spans="2:3" x14ac:dyDescent="0.3">
      <c r="B865" s="7"/>
      <c r="C865" s="7"/>
    </row>
    <row r="866" spans="2:3" x14ac:dyDescent="0.3">
      <c r="B866" s="7"/>
      <c r="C866" s="7"/>
    </row>
    <row r="867" spans="2:3" x14ac:dyDescent="0.3">
      <c r="B867" s="7"/>
      <c r="C867" s="7"/>
    </row>
    <row r="868" spans="2:3" x14ac:dyDescent="0.3">
      <c r="B868" s="7"/>
      <c r="C868" s="7"/>
    </row>
    <row r="869" spans="2:3" x14ac:dyDescent="0.3">
      <c r="B869" s="7"/>
      <c r="C869" s="7"/>
    </row>
    <row r="870" spans="2:3" x14ac:dyDescent="0.3">
      <c r="B870" s="7"/>
      <c r="C870" s="7"/>
    </row>
    <row r="871" spans="2:3" x14ac:dyDescent="0.3">
      <c r="B871" s="7"/>
      <c r="C871" s="7"/>
    </row>
    <row r="872" spans="2:3" x14ac:dyDescent="0.3">
      <c r="B872" s="7"/>
      <c r="C872" s="7"/>
    </row>
    <row r="873" spans="2:3" x14ac:dyDescent="0.3">
      <c r="B873" s="7"/>
      <c r="C873" s="7"/>
    </row>
    <row r="874" spans="2:3" x14ac:dyDescent="0.3">
      <c r="B874" s="7"/>
      <c r="C874" s="7"/>
    </row>
    <row r="875" spans="2:3" x14ac:dyDescent="0.3">
      <c r="B875" s="7"/>
      <c r="C875" s="7"/>
    </row>
    <row r="876" spans="2:3" x14ac:dyDescent="0.3">
      <c r="B876" s="7"/>
      <c r="C876" s="7"/>
    </row>
    <row r="877" spans="2:3" x14ac:dyDescent="0.3">
      <c r="B877" s="7"/>
      <c r="C877" s="7"/>
    </row>
    <row r="878" spans="2:3" x14ac:dyDescent="0.3">
      <c r="B878" s="7"/>
      <c r="C878" s="7"/>
    </row>
    <row r="879" spans="2:3" x14ac:dyDescent="0.3">
      <c r="B879" s="7"/>
      <c r="C879" s="7"/>
    </row>
    <row r="880" spans="2:3" x14ac:dyDescent="0.3">
      <c r="B880" s="7"/>
      <c r="C880" s="7"/>
    </row>
    <row r="881" spans="2:3" x14ac:dyDescent="0.3">
      <c r="B881" s="7"/>
      <c r="C881" s="7"/>
    </row>
    <row r="882" spans="2:3" x14ac:dyDescent="0.3">
      <c r="B882" s="7"/>
      <c r="C882" s="7"/>
    </row>
    <row r="883" spans="2:3" x14ac:dyDescent="0.3">
      <c r="B883" s="7"/>
      <c r="C883" s="7"/>
    </row>
    <row r="884" spans="2:3" x14ac:dyDescent="0.3">
      <c r="B884" s="7"/>
      <c r="C884" s="7"/>
    </row>
    <row r="885" spans="2:3" x14ac:dyDescent="0.3">
      <c r="B885" s="7"/>
      <c r="C885" s="7"/>
    </row>
    <row r="886" spans="2:3" x14ac:dyDescent="0.3">
      <c r="B886" s="7"/>
      <c r="C886" s="7"/>
    </row>
    <row r="887" spans="2:3" x14ac:dyDescent="0.3">
      <c r="B887" s="7"/>
      <c r="C887" s="7"/>
    </row>
    <row r="888" spans="2:3" x14ac:dyDescent="0.3">
      <c r="B888" s="7"/>
      <c r="C888" s="7"/>
    </row>
    <row r="889" spans="2:3" x14ac:dyDescent="0.3">
      <c r="B889" s="7"/>
      <c r="C889" s="7"/>
    </row>
    <row r="890" spans="2:3" x14ac:dyDescent="0.3">
      <c r="B890" s="7"/>
      <c r="C890" s="7"/>
    </row>
    <row r="891" spans="2:3" x14ac:dyDescent="0.3">
      <c r="B891" s="7"/>
      <c r="C891" s="7"/>
    </row>
    <row r="892" spans="2:3" x14ac:dyDescent="0.3">
      <c r="B892" s="7"/>
      <c r="C892" s="7"/>
    </row>
    <row r="893" spans="2:3" x14ac:dyDescent="0.3">
      <c r="B893" s="7"/>
      <c r="C893" s="7"/>
    </row>
    <row r="894" spans="2:3" x14ac:dyDescent="0.3">
      <c r="B894" s="7"/>
      <c r="C894" s="7"/>
    </row>
    <row r="895" spans="2:3" x14ac:dyDescent="0.3">
      <c r="B895" s="7"/>
      <c r="C895" s="7"/>
    </row>
    <row r="896" spans="2:3" x14ac:dyDescent="0.3">
      <c r="B896" s="7"/>
      <c r="C896" s="7"/>
    </row>
    <row r="897" spans="2:3" x14ac:dyDescent="0.3">
      <c r="B897" s="7"/>
      <c r="C897" s="7"/>
    </row>
    <row r="898" spans="2:3" x14ac:dyDescent="0.3">
      <c r="B898" s="7"/>
      <c r="C898" s="7"/>
    </row>
    <row r="899" spans="2:3" x14ac:dyDescent="0.3">
      <c r="B899" s="7"/>
      <c r="C899" s="7"/>
    </row>
    <row r="900" spans="2:3" x14ac:dyDescent="0.3">
      <c r="B900" s="7"/>
      <c r="C900" s="7"/>
    </row>
    <row r="901" spans="2:3" x14ac:dyDescent="0.3">
      <c r="B901" s="7"/>
      <c r="C901" s="7"/>
    </row>
    <row r="902" spans="2:3" x14ac:dyDescent="0.3">
      <c r="B902" s="7"/>
      <c r="C902" s="7"/>
    </row>
    <row r="903" spans="2:3" x14ac:dyDescent="0.3">
      <c r="B903" s="7"/>
      <c r="C903" s="7"/>
    </row>
    <row r="904" spans="2:3" x14ac:dyDescent="0.3">
      <c r="B904" s="7"/>
      <c r="C904" s="7"/>
    </row>
    <row r="905" spans="2:3" x14ac:dyDescent="0.3">
      <c r="B905" s="7"/>
      <c r="C905" s="7"/>
    </row>
    <row r="906" spans="2:3" x14ac:dyDescent="0.3">
      <c r="B906" s="7"/>
      <c r="C906" s="7"/>
    </row>
    <row r="907" spans="2:3" x14ac:dyDescent="0.3">
      <c r="B907" s="7"/>
      <c r="C907" s="7"/>
    </row>
    <row r="908" spans="2:3" x14ac:dyDescent="0.3">
      <c r="B908" s="7"/>
      <c r="C908" s="7"/>
    </row>
    <row r="909" spans="2:3" x14ac:dyDescent="0.3">
      <c r="B909" s="7"/>
      <c r="C909" s="7"/>
    </row>
    <row r="910" spans="2:3" x14ac:dyDescent="0.3">
      <c r="B910" s="7"/>
      <c r="C910" s="7"/>
    </row>
    <row r="911" spans="2:3" x14ac:dyDescent="0.3">
      <c r="B911" s="7"/>
      <c r="C911" s="7"/>
    </row>
    <row r="912" spans="2:3" x14ac:dyDescent="0.3">
      <c r="B912" s="7"/>
      <c r="C912" s="7"/>
    </row>
    <row r="913" spans="2:3" x14ac:dyDescent="0.3">
      <c r="B913" s="7"/>
      <c r="C913" s="7"/>
    </row>
    <row r="914" spans="2:3" x14ac:dyDescent="0.3">
      <c r="B914" s="7"/>
      <c r="C914" s="7"/>
    </row>
    <row r="915" spans="2:3" x14ac:dyDescent="0.3">
      <c r="B915" s="7"/>
      <c r="C915" s="7"/>
    </row>
    <row r="916" spans="2:3" x14ac:dyDescent="0.3">
      <c r="B916" s="7"/>
      <c r="C916" s="7"/>
    </row>
    <row r="917" spans="2:3" x14ac:dyDescent="0.3">
      <c r="B917" s="7"/>
      <c r="C917" s="7"/>
    </row>
    <row r="918" spans="2:3" x14ac:dyDescent="0.3">
      <c r="B918" s="7"/>
      <c r="C918" s="7"/>
    </row>
    <row r="919" spans="2:3" x14ac:dyDescent="0.3">
      <c r="B919" s="7"/>
      <c r="C919" s="7"/>
    </row>
    <row r="920" spans="2:3" x14ac:dyDescent="0.3">
      <c r="B920" s="7"/>
      <c r="C920" s="7"/>
    </row>
    <row r="921" spans="2:3" x14ac:dyDescent="0.3">
      <c r="B921" s="7"/>
      <c r="C921" s="7"/>
    </row>
    <row r="922" spans="2:3" x14ac:dyDescent="0.3">
      <c r="B922" s="7"/>
      <c r="C922" s="7"/>
    </row>
    <row r="923" spans="2:3" x14ac:dyDescent="0.3">
      <c r="B923" s="7"/>
      <c r="C923" s="7"/>
    </row>
    <row r="924" spans="2:3" x14ac:dyDescent="0.3">
      <c r="B924" s="7"/>
      <c r="C924" s="7"/>
    </row>
    <row r="925" spans="2:3" x14ac:dyDescent="0.3">
      <c r="B925" s="7"/>
      <c r="C925" s="7"/>
    </row>
    <row r="926" spans="2:3" x14ac:dyDescent="0.3">
      <c r="B926" s="7"/>
      <c r="C926" s="7"/>
    </row>
    <row r="927" spans="2:3" x14ac:dyDescent="0.3">
      <c r="B927" s="7"/>
      <c r="C927" s="7"/>
    </row>
    <row r="928" spans="2:3" x14ac:dyDescent="0.3">
      <c r="B928" s="7"/>
      <c r="C928" s="7"/>
    </row>
    <row r="929" spans="2:3" x14ac:dyDescent="0.3">
      <c r="B929" s="7"/>
      <c r="C929" s="7"/>
    </row>
    <row r="930" spans="2:3" x14ac:dyDescent="0.3">
      <c r="B930" s="7"/>
      <c r="C930" s="7"/>
    </row>
    <row r="931" spans="2:3" x14ac:dyDescent="0.3">
      <c r="B931" s="7"/>
      <c r="C931" s="7"/>
    </row>
    <row r="932" spans="2:3" x14ac:dyDescent="0.3">
      <c r="B932" s="7"/>
      <c r="C932" s="7"/>
    </row>
    <row r="933" spans="2:3" x14ac:dyDescent="0.3">
      <c r="B933" s="7"/>
      <c r="C933" s="7"/>
    </row>
    <row r="934" spans="2:3" x14ac:dyDescent="0.3">
      <c r="B934" s="7"/>
      <c r="C934" s="7"/>
    </row>
    <row r="935" spans="2:3" x14ac:dyDescent="0.3">
      <c r="B935" s="7"/>
      <c r="C935" s="7"/>
    </row>
    <row r="936" spans="2:3" x14ac:dyDescent="0.3">
      <c r="B936" s="7"/>
      <c r="C936" s="7"/>
    </row>
    <row r="937" spans="2:3" x14ac:dyDescent="0.3">
      <c r="B937" s="7"/>
      <c r="C937" s="7"/>
    </row>
    <row r="938" spans="2:3" x14ac:dyDescent="0.3">
      <c r="B938" s="7"/>
      <c r="C938" s="7"/>
    </row>
    <row r="939" spans="2:3" x14ac:dyDescent="0.3">
      <c r="B939" s="7"/>
      <c r="C939" s="7"/>
    </row>
    <row r="940" spans="2:3" x14ac:dyDescent="0.3">
      <c r="B940" s="7"/>
      <c r="C940" s="7"/>
    </row>
    <row r="941" spans="2:3" x14ac:dyDescent="0.3">
      <c r="B941" s="7"/>
      <c r="C941" s="7"/>
    </row>
    <row r="942" spans="2:3" x14ac:dyDescent="0.3">
      <c r="B942" s="7"/>
      <c r="C942" s="7"/>
    </row>
    <row r="943" spans="2:3" x14ac:dyDescent="0.3">
      <c r="B943" s="7"/>
      <c r="C943" s="7"/>
    </row>
    <row r="944" spans="2:3" x14ac:dyDescent="0.3">
      <c r="B944" s="7"/>
      <c r="C944" s="7"/>
    </row>
    <row r="945" spans="2:3" x14ac:dyDescent="0.3">
      <c r="B945" s="7"/>
      <c r="C945" s="7"/>
    </row>
    <row r="946" spans="2:3" x14ac:dyDescent="0.3">
      <c r="B946" s="7"/>
      <c r="C946" s="7"/>
    </row>
    <row r="947" spans="2:3" x14ac:dyDescent="0.3">
      <c r="B947" s="7"/>
      <c r="C947" s="7"/>
    </row>
    <row r="948" spans="2:3" x14ac:dyDescent="0.3">
      <c r="B948" s="7"/>
      <c r="C948" s="7"/>
    </row>
    <row r="949" spans="2:3" x14ac:dyDescent="0.3">
      <c r="B949" s="7"/>
      <c r="C949" s="7"/>
    </row>
    <row r="950" spans="2:3" x14ac:dyDescent="0.3">
      <c r="B950" s="7"/>
      <c r="C950" s="7"/>
    </row>
    <row r="951" spans="2:3" x14ac:dyDescent="0.3">
      <c r="B951" s="7"/>
      <c r="C951" s="7"/>
    </row>
    <row r="952" spans="2:3" x14ac:dyDescent="0.3">
      <c r="B952" s="7"/>
      <c r="C952" s="7"/>
    </row>
    <row r="953" spans="2:3" x14ac:dyDescent="0.3">
      <c r="B953" s="7"/>
      <c r="C953" s="7"/>
    </row>
    <row r="954" spans="2:3" x14ac:dyDescent="0.3">
      <c r="B954" s="7"/>
      <c r="C954" s="7"/>
    </row>
    <row r="955" spans="2:3" x14ac:dyDescent="0.3">
      <c r="B955" s="7"/>
      <c r="C955" s="7"/>
    </row>
    <row r="956" spans="2:3" x14ac:dyDescent="0.3">
      <c r="B956" s="7"/>
      <c r="C956" s="7"/>
    </row>
    <row r="957" spans="2:3" x14ac:dyDescent="0.3">
      <c r="B957" s="7"/>
      <c r="C957" s="7"/>
    </row>
    <row r="958" spans="2:3" x14ac:dyDescent="0.3">
      <c r="B958" s="7"/>
      <c r="C958" s="7"/>
    </row>
    <row r="959" spans="2:3" x14ac:dyDescent="0.3">
      <c r="B959" s="7"/>
      <c r="C959" s="7"/>
    </row>
    <row r="960" spans="2:3" x14ac:dyDescent="0.3">
      <c r="B960" s="7"/>
      <c r="C960" s="7"/>
    </row>
    <row r="961" spans="2:3" x14ac:dyDescent="0.3">
      <c r="B961" s="7"/>
      <c r="C961" s="7"/>
    </row>
    <row r="962" spans="2:3" x14ac:dyDescent="0.3">
      <c r="B962" s="7"/>
      <c r="C962" s="7"/>
    </row>
    <row r="963" spans="2:3" x14ac:dyDescent="0.3">
      <c r="B963" s="7"/>
      <c r="C963" s="7"/>
    </row>
    <row r="964" spans="2:3" x14ac:dyDescent="0.3">
      <c r="B964" s="7"/>
      <c r="C964" s="7"/>
    </row>
    <row r="965" spans="2:3" x14ac:dyDescent="0.3">
      <c r="B965" s="7"/>
      <c r="C965" s="7"/>
    </row>
    <row r="966" spans="2:3" x14ac:dyDescent="0.3">
      <c r="B966" s="7"/>
      <c r="C966" s="7"/>
    </row>
    <row r="967" spans="2:3" x14ac:dyDescent="0.3">
      <c r="B967" s="7"/>
      <c r="C967" s="7"/>
    </row>
    <row r="968" spans="2:3" x14ac:dyDescent="0.3">
      <c r="B968" s="7"/>
      <c r="C968" s="7"/>
    </row>
    <row r="969" spans="2:3" x14ac:dyDescent="0.3">
      <c r="B969" s="7"/>
      <c r="C969" s="7"/>
    </row>
    <row r="970" spans="2:3" x14ac:dyDescent="0.3">
      <c r="B970" s="7"/>
      <c r="C970" s="7"/>
    </row>
    <row r="971" spans="2:3" x14ac:dyDescent="0.3">
      <c r="B971" s="7"/>
      <c r="C971" s="7"/>
    </row>
    <row r="972" spans="2:3" x14ac:dyDescent="0.3">
      <c r="B972" s="7"/>
      <c r="C972" s="7"/>
    </row>
    <row r="973" spans="2:3" x14ac:dyDescent="0.3">
      <c r="B973" s="7"/>
      <c r="C973" s="7"/>
    </row>
    <row r="974" spans="2:3" x14ac:dyDescent="0.3">
      <c r="B974" s="7"/>
      <c r="C974" s="7"/>
    </row>
    <row r="975" spans="2:3" x14ac:dyDescent="0.3">
      <c r="B975" s="7"/>
      <c r="C975" s="7"/>
    </row>
    <row r="976" spans="2:3" x14ac:dyDescent="0.3">
      <c r="B976" s="7"/>
      <c r="C976" s="7"/>
    </row>
    <row r="977" spans="2:3" x14ac:dyDescent="0.3">
      <c r="B977" s="7"/>
      <c r="C977" s="7"/>
    </row>
    <row r="978" spans="2:3" x14ac:dyDescent="0.3">
      <c r="B978" s="7"/>
      <c r="C978" s="7"/>
    </row>
    <row r="979" spans="2:3" x14ac:dyDescent="0.3">
      <c r="B979" s="7"/>
      <c r="C979" s="7"/>
    </row>
    <row r="980" spans="2:3" x14ac:dyDescent="0.3">
      <c r="B980" s="7"/>
      <c r="C980" s="7"/>
    </row>
    <row r="981" spans="2:3" x14ac:dyDescent="0.3">
      <c r="B981" s="7"/>
      <c r="C981" s="7"/>
    </row>
    <row r="982" spans="2:3" x14ac:dyDescent="0.3">
      <c r="B982" s="7"/>
      <c r="C982" s="7"/>
    </row>
    <row r="983" spans="2:3" x14ac:dyDescent="0.3">
      <c r="B983" s="7"/>
      <c r="C983" s="7"/>
    </row>
    <row r="984" spans="2:3" x14ac:dyDescent="0.3">
      <c r="B984" s="7"/>
      <c r="C984" s="7"/>
    </row>
    <row r="985" spans="2:3" x14ac:dyDescent="0.3">
      <c r="B985" s="7"/>
      <c r="C985" s="7"/>
    </row>
    <row r="986" spans="2:3" x14ac:dyDescent="0.3">
      <c r="B986" s="7"/>
      <c r="C986" s="7"/>
    </row>
    <row r="987" spans="2:3" x14ac:dyDescent="0.3">
      <c r="B987" s="7"/>
      <c r="C987" s="7"/>
    </row>
    <row r="988" spans="2:3" x14ac:dyDescent="0.3">
      <c r="B988" s="7"/>
      <c r="C988" s="7"/>
    </row>
    <row r="989" spans="2:3" x14ac:dyDescent="0.3">
      <c r="B989" s="7"/>
      <c r="C989" s="7"/>
    </row>
    <row r="990" spans="2:3" x14ac:dyDescent="0.3">
      <c r="B990" s="7"/>
      <c r="C990" s="7"/>
    </row>
    <row r="991" spans="2:3" x14ac:dyDescent="0.3">
      <c r="B991" s="7"/>
      <c r="C991" s="7"/>
    </row>
    <row r="992" spans="2:3" x14ac:dyDescent="0.3">
      <c r="B992" s="7"/>
      <c r="C992" s="7"/>
    </row>
    <row r="993" spans="2:3" x14ac:dyDescent="0.3">
      <c r="B993" s="7"/>
      <c r="C993" s="7"/>
    </row>
    <row r="994" spans="2:3" x14ac:dyDescent="0.3">
      <c r="B994" s="7"/>
      <c r="C994" s="7"/>
    </row>
    <row r="995" spans="2:3" x14ac:dyDescent="0.3">
      <c r="B995" s="7"/>
      <c r="C995" s="7"/>
    </row>
    <row r="996" spans="2:3" x14ac:dyDescent="0.3">
      <c r="B996" s="7"/>
      <c r="C996" s="7"/>
    </row>
    <row r="997" spans="2:3" x14ac:dyDescent="0.3">
      <c r="B997" s="7"/>
      <c r="C997" s="7"/>
    </row>
    <row r="998" spans="2:3" x14ac:dyDescent="0.3">
      <c r="B998" s="7"/>
      <c r="C998" s="7"/>
    </row>
    <row r="999" spans="2:3" x14ac:dyDescent="0.3">
      <c r="B999" s="7"/>
      <c r="C999" s="7"/>
    </row>
    <row r="1000" spans="2:3" x14ac:dyDescent="0.3">
      <c r="B1000" s="7"/>
      <c r="C1000" s="7"/>
    </row>
    <row r="1001" spans="2:3" x14ac:dyDescent="0.3">
      <c r="B1001" s="7"/>
      <c r="C1001" s="7"/>
    </row>
    <row r="1002" spans="2:3" x14ac:dyDescent="0.3">
      <c r="B1002" s="7"/>
      <c r="C1002" s="7"/>
    </row>
    <row r="1003" spans="2:3" x14ac:dyDescent="0.3">
      <c r="B1003" s="7"/>
      <c r="C1003" s="7"/>
    </row>
    <row r="1004" spans="2:3" x14ac:dyDescent="0.3">
      <c r="B1004" s="7"/>
      <c r="C1004" s="7"/>
    </row>
    <row r="1005" spans="2:3" x14ac:dyDescent="0.3">
      <c r="B1005" s="7"/>
      <c r="C1005" s="7"/>
    </row>
    <row r="1006" spans="2:3" x14ac:dyDescent="0.3">
      <c r="B1006" s="7"/>
      <c r="C1006" s="7"/>
    </row>
    <row r="1007" spans="2:3" x14ac:dyDescent="0.3">
      <c r="B1007" s="7"/>
      <c r="C1007" s="7"/>
    </row>
    <row r="1008" spans="2:3" x14ac:dyDescent="0.3">
      <c r="B1008" s="7"/>
      <c r="C1008" s="7"/>
    </row>
    <row r="1009" spans="2:3" x14ac:dyDescent="0.3">
      <c r="B1009" s="7"/>
      <c r="C1009" s="7"/>
    </row>
    <row r="1010" spans="2:3" x14ac:dyDescent="0.3">
      <c r="B1010" s="7"/>
      <c r="C1010" s="7"/>
    </row>
    <row r="1011" spans="2:3" x14ac:dyDescent="0.3">
      <c r="B1011" s="7"/>
      <c r="C1011" s="7"/>
    </row>
    <row r="1012" spans="2:3" x14ac:dyDescent="0.3">
      <c r="B1012" s="7"/>
      <c r="C1012" s="7"/>
    </row>
    <row r="1013" spans="2:3" x14ac:dyDescent="0.3">
      <c r="B1013" s="7"/>
      <c r="C1013" s="7"/>
    </row>
    <row r="1014" spans="2:3" x14ac:dyDescent="0.3">
      <c r="B1014" s="7"/>
      <c r="C1014" s="7"/>
    </row>
    <row r="1015" spans="2:3" x14ac:dyDescent="0.3">
      <c r="B1015" s="7"/>
      <c r="C1015" s="7"/>
    </row>
    <row r="1016" spans="2:3" x14ac:dyDescent="0.3">
      <c r="B1016" s="7"/>
      <c r="C1016" s="7"/>
    </row>
    <row r="1017" spans="2:3" x14ac:dyDescent="0.3">
      <c r="B1017" s="7"/>
      <c r="C1017" s="7"/>
    </row>
    <row r="1018" spans="2:3" x14ac:dyDescent="0.3">
      <c r="B1018" s="7"/>
      <c r="C1018" s="7"/>
    </row>
    <row r="1019" spans="2:3" x14ac:dyDescent="0.3">
      <c r="B1019" s="7"/>
      <c r="C1019" s="7"/>
    </row>
    <row r="1020" spans="2:3" x14ac:dyDescent="0.3">
      <c r="B1020" s="7"/>
      <c r="C1020" s="7"/>
    </row>
    <row r="1021" spans="2:3" x14ac:dyDescent="0.3">
      <c r="B1021" s="7"/>
      <c r="C1021" s="7"/>
    </row>
    <row r="1022" spans="2:3" x14ac:dyDescent="0.3">
      <c r="B1022" s="7"/>
      <c r="C1022" s="7"/>
    </row>
    <row r="1023" spans="2:3" x14ac:dyDescent="0.3">
      <c r="B1023" s="7"/>
      <c r="C1023" s="7"/>
    </row>
    <row r="1024" spans="2:3" x14ac:dyDescent="0.3">
      <c r="B1024" s="7"/>
      <c r="C1024" s="7"/>
    </row>
    <row r="1025" spans="2:3" x14ac:dyDescent="0.3">
      <c r="B1025" s="7"/>
      <c r="C1025" s="7"/>
    </row>
    <row r="1026" spans="2:3" x14ac:dyDescent="0.3">
      <c r="B1026" s="7"/>
      <c r="C1026" s="7"/>
    </row>
    <row r="1027" spans="2:3" x14ac:dyDescent="0.3">
      <c r="B1027" s="7"/>
      <c r="C1027" s="7"/>
    </row>
    <row r="1028" spans="2:3" x14ac:dyDescent="0.3">
      <c r="B1028" s="7"/>
      <c r="C1028" s="7"/>
    </row>
    <row r="1029" spans="2:3" x14ac:dyDescent="0.3">
      <c r="B1029" s="7"/>
      <c r="C1029" s="7"/>
    </row>
    <row r="1030" spans="2:3" x14ac:dyDescent="0.3">
      <c r="B1030" s="7"/>
      <c r="C1030" s="7"/>
    </row>
    <row r="1031" spans="2:3" x14ac:dyDescent="0.3">
      <c r="B1031" s="7"/>
      <c r="C1031" s="7"/>
    </row>
    <row r="1032" spans="2:3" x14ac:dyDescent="0.3">
      <c r="B1032" s="7"/>
      <c r="C1032" s="7"/>
    </row>
    <row r="1033" spans="2:3" x14ac:dyDescent="0.3">
      <c r="B1033" s="7"/>
      <c r="C1033" s="7"/>
    </row>
    <row r="1034" spans="2:3" x14ac:dyDescent="0.3">
      <c r="B1034" s="7"/>
      <c r="C1034" s="7"/>
    </row>
    <row r="1035" spans="2:3" x14ac:dyDescent="0.3">
      <c r="B1035" s="7"/>
      <c r="C1035" s="7"/>
    </row>
    <row r="1036" spans="2:3" x14ac:dyDescent="0.3">
      <c r="B1036" s="7"/>
      <c r="C1036" s="7"/>
    </row>
    <row r="1037" spans="2:3" x14ac:dyDescent="0.3">
      <c r="B1037" s="7"/>
      <c r="C1037" s="7"/>
    </row>
    <row r="1038" spans="2:3" x14ac:dyDescent="0.3">
      <c r="B1038" s="7"/>
      <c r="C1038" s="7"/>
    </row>
    <row r="1039" spans="2:3" x14ac:dyDescent="0.3">
      <c r="B1039" s="7"/>
      <c r="C1039" s="7"/>
    </row>
    <row r="1040" spans="2:3" x14ac:dyDescent="0.3">
      <c r="B1040" s="7"/>
      <c r="C1040" s="7"/>
    </row>
    <row r="1041" spans="2:3" x14ac:dyDescent="0.3">
      <c r="B1041" s="7"/>
      <c r="C1041" s="7"/>
    </row>
    <row r="1042" spans="2:3" x14ac:dyDescent="0.3">
      <c r="B1042" s="7"/>
      <c r="C1042" s="7"/>
    </row>
    <row r="1043" spans="2:3" x14ac:dyDescent="0.3">
      <c r="B1043" s="7"/>
      <c r="C1043" s="7"/>
    </row>
    <row r="1044" spans="2:3" x14ac:dyDescent="0.3">
      <c r="B1044" s="7"/>
      <c r="C1044" s="7"/>
    </row>
    <row r="1045" spans="2:3" x14ac:dyDescent="0.3">
      <c r="B1045" s="7"/>
      <c r="C1045" s="7"/>
    </row>
    <row r="1046" spans="2:3" x14ac:dyDescent="0.3">
      <c r="B1046" s="7"/>
      <c r="C1046" s="7"/>
    </row>
    <row r="1047" spans="2:3" x14ac:dyDescent="0.3">
      <c r="B1047" s="7"/>
      <c r="C1047" s="7"/>
    </row>
    <row r="1048" spans="2:3" x14ac:dyDescent="0.3">
      <c r="B1048" s="7"/>
      <c r="C1048" s="7"/>
    </row>
    <row r="1049" spans="2:3" x14ac:dyDescent="0.3">
      <c r="B1049" s="7"/>
      <c r="C1049" s="7"/>
    </row>
    <row r="1050" spans="2:3" x14ac:dyDescent="0.3">
      <c r="B1050" s="7"/>
      <c r="C1050" s="7"/>
    </row>
    <row r="1051" spans="2:3" x14ac:dyDescent="0.3">
      <c r="B1051" s="7"/>
      <c r="C1051" s="7"/>
    </row>
    <row r="1052" spans="2:3" x14ac:dyDescent="0.3">
      <c r="B1052" s="7"/>
      <c r="C1052" s="7"/>
    </row>
    <row r="1053" spans="2:3" x14ac:dyDescent="0.3">
      <c r="B1053" s="7"/>
      <c r="C1053" s="7"/>
    </row>
    <row r="1054" spans="2:3" x14ac:dyDescent="0.3">
      <c r="B1054" s="7"/>
      <c r="C1054" s="7"/>
    </row>
    <row r="1055" spans="2:3" x14ac:dyDescent="0.3">
      <c r="B1055" s="7"/>
      <c r="C1055" s="7"/>
    </row>
    <row r="1056" spans="2:3" x14ac:dyDescent="0.3">
      <c r="B1056" s="7"/>
      <c r="C1056" s="7"/>
    </row>
    <row r="1057" spans="2:3" x14ac:dyDescent="0.3">
      <c r="B1057" s="7"/>
      <c r="C1057" s="7"/>
    </row>
    <row r="1058" spans="2:3" x14ac:dyDescent="0.3">
      <c r="B1058" s="7"/>
      <c r="C1058" s="7"/>
    </row>
    <row r="1059" spans="2:3" x14ac:dyDescent="0.3">
      <c r="B1059" s="7"/>
      <c r="C1059" s="7"/>
    </row>
    <row r="1060" spans="2:3" x14ac:dyDescent="0.3">
      <c r="B1060" s="7"/>
      <c r="C1060" s="7"/>
    </row>
    <row r="1061" spans="2:3" x14ac:dyDescent="0.3">
      <c r="B1061" s="7"/>
      <c r="C1061" s="7"/>
    </row>
    <row r="1062" spans="2:3" x14ac:dyDescent="0.3">
      <c r="B1062" s="7"/>
      <c r="C1062" s="7"/>
    </row>
    <row r="1063" spans="2:3" x14ac:dyDescent="0.3">
      <c r="B1063" s="7"/>
      <c r="C1063" s="7"/>
    </row>
    <row r="1064" spans="2:3" x14ac:dyDescent="0.3">
      <c r="B1064" s="7"/>
      <c r="C1064" s="7"/>
    </row>
    <row r="1065" spans="2:3" x14ac:dyDescent="0.3">
      <c r="B1065" s="7"/>
      <c r="C1065" s="7"/>
    </row>
    <row r="1066" spans="2:3" x14ac:dyDescent="0.3">
      <c r="B1066" s="7"/>
      <c r="C1066" s="7"/>
    </row>
    <row r="1067" spans="2:3" x14ac:dyDescent="0.3">
      <c r="B1067" s="7"/>
      <c r="C1067" s="7"/>
    </row>
    <row r="1068" spans="2:3" x14ac:dyDescent="0.3">
      <c r="B1068" s="7"/>
      <c r="C1068" s="7"/>
    </row>
    <row r="1069" spans="2:3" x14ac:dyDescent="0.3">
      <c r="B1069" s="7"/>
      <c r="C1069" s="7"/>
    </row>
    <row r="1070" spans="2:3" x14ac:dyDescent="0.3">
      <c r="B1070" s="7"/>
      <c r="C1070" s="7"/>
    </row>
    <row r="1071" spans="2:3" x14ac:dyDescent="0.3">
      <c r="B1071" s="7"/>
      <c r="C1071" s="7"/>
    </row>
    <row r="1072" spans="2:3" x14ac:dyDescent="0.3">
      <c r="B1072" s="7"/>
      <c r="C1072" s="7"/>
    </row>
    <row r="1073" spans="2:3" x14ac:dyDescent="0.3">
      <c r="B1073" s="7"/>
      <c r="C1073" s="7"/>
    </row>
    <row r="1074" spans="2:3" x14ac:dyDescent="0.3">
      <c r="B1074" s="7"/>
      <c r="C1074" s="7"/>
    </row>
    <row r="1075" spans="2:3" x14ac:dyDescent="0.3">
      <c r="B1075" s="7"/>
      <c r="C1075" s="7"/>
    </row>
    <row r="1076" spans="2:3" x14ac:dyDescent="0.3">
      <c r="B1076" s="7"/>
      <c r="C1076" s="7"/>
    </row>
    <row r="1077" spans="2:3" x14ac:dyDescent="0.3">
      <c r="B1077" s="7"/>
      <c r="C1077" s="7"/>
    </row>
    <row r="1078" spans="2:3" x14ac:dyDescent="0.3">
      <c r="B1078" s="7"/>
      <c r="C1078" s="7"/>
    </row>
    <row r="1079" spans="2:3" x14ac:dyDescent="0.3">
      <c r="B1079" s="7"/>
      <c r="C1079" s="7"/>
    </row>
    <row r="1080" spans="2:3" x14ac:dyDescent="0.3">
      <c r="B1080" s="7"/>
      <c r="C1080" s="7"/>
    </row>
    <row r="1081" spans="2:3" x14ac:dyDescent="0.3">
      <c r="B1081" s="7"/>
      <c r="C1081" s="7"/>
    </row>
    <row r="1082" spans="2:3" x14ac:dyDescent="0.3">
      <c r="B1082" s="7"/>
      <c r="C1082" s="7"/>
    </row>
    <row r="1083" spans="2:3" x14ac:dyDescent="0.3">
      <c r="B1083" s="7"/>
      <c r="C1083" s="7"/>
    </row>
    <row r="1084" spans="2:3" x14ac:dyDescent="0.3">
      <c r="B1084" s="7"/>
      <c r="C1084" s="7"/>
    </row>
    <row r="1085" spans="2:3" x14ac:dyDescent="0.3">
      <c r="B1085" s="7"/>
      <c r="C1085" s="7"/>
    </row>
    <row r="1086" spans="2:3" x14ac:dyDescent="0.3">
      <c r="B1086" s="7"/>
      <c r="C1086" s="7"/>
    </row>
    <row r="1087" spans="2:3" x14ac:dyDescent="0.3">
      <c r="B1087" s="7"/>
      <c r="C1087" s="7"/>
    </row>
    <row r="1088" spans="2:3" x14ac:dyDescent="0.3">
      <c r="B1088" s="7"/>
      <c r="C1088" s="7"/>
    </row>
    <row r="1089" spans="2:3" x14ac:dyDescent="0.3">
      <c r="B1089" s="7"/>
      <c r="C1089" s="7"/>
    </row>
    <row r="1090" spans="2:3" x14ac:dyDescent="0.3">
      <c r="B1090" s="7"/>
      <c r="C1090" s="7"/>
    </row>
    <row r="1091" spans="2:3" x14ac:dyDescent="0.3">
      <c r="B1091" s="7"/>
      <c r="C1091" s="7"/>
    </row>
    <row r="1092" spans="2:3" x14ac:dyDescent="0.3">
      <c r="B1092" s="7"/>
      <c r="C1092" s="7"/>
    </row>
    <row r="1093" spans="2:3" x14ac:dyDescent="0.3">
      <c r="B1093" s="7"/>
      <c r="C1093" s="7"/>
    </row>
    <row r="1094" spans="2:3" x14ac:dyDescent="0.3">
      <c r="B1094" s="7"/>
      <c r="C1094" s="7"/>
    </row>
    <row r="1095" spans="2:3" x14ac:dyDescent="0.3">
      <c r="B1095" s="7"/>
      <c r="C1095" s="7"/>
    </row>
    <row r="1096" spans="2:3" x14ac:dyDescent="0.3">
      <c r="B1096" s="7"/>
      <c r="C1096" s="7"/>
    </row>
    <row r="1097" spans="2:3" x14ac:dyDescent="0.3">
      <c r="B1097" s="7"/>
      <c r="C1097" s="7"/>
    </row>
    <row r="1098" spans="2:3" x14ac:dyDescent="0.3">
      <c r="B1098" s="7"/>
      <c r="C1098" s="7"/>
    </row>
    <row r="1099" spans="2:3" x14ac:dyDescent="0.3">
      <c r="B1099" s="7"/>
      <c r="C1099" s="7"/>
    </row>
    <row r="1100" spans="2:3" x14ac:dyDescent="0.3">
      <c r="B1100" s="7"/>
      <c r="C1100" s="7"/>
    </row>
    <row r="1101" spans="2:3" x14ac:dyDescent="0.3">
      <c r="B1101" s="7"/>
      <c r="C1101" s="7"/>
    </row>
    <row r="1102" spans="2:3" x14ac:dyDescent="0.3">
      <c r="B1102" s="7"/>
      <c r="C1102" s="7"/>
    </row>
    <row r="1103" spans="2:3" x14ac:dyDescent="0.3">
      <c r="B1103" s="7"/>
      <c r="C1103" s="7"/>
    </row>
    <row r="1104" spans="2:3" x14ac:dyDescent="0.3">
      <c r="B1104" s="7"/>
      <c r="C1104" s="7"/>
    </row>
    <row r="1105" spans="2:3" x14ac:dyDescent="0.3">
      <c r="B1105" s="7"/>
      <c r="C1105" s="7"/>
    </row>
    <row r="1106" spans="2:3" x14ac:dyDescent="0.3">
      <c r="B1106" s="7"/>
      <c r="C1106" s="7"/>
    </row>
    <row r="1107" spans="2:3" x14ac:dyDescent="0.3">
      <c r="B1107" s="7"/>
      <c r="C1107" s="7"/>
    </row>
    <row r="1108" spans="2:3" x14ac:dyDescent="0.3">
      <c r="B1108" s="7"/>
      <c r="C1108" s="7"/>
    </row>
    <row r="1109" spans="2:3" x14ac:dyDescent="0.3">
      <c r="B1109" s="7"/>
      <c r="C1109" s="7"/>
    </row>
    <row r="1110" spans="2:3" x14ac:dyDescent="0.3">
      <c r="B1110" s="7"/>
      <c r="C1110" s="7"/>
    </row>
    <row r="1111" spans="2:3" x14ac:dyDescent="0.3">
      <c r="B1111" s="7"/>
      <c r="C1111" s="7"/>
    </row>
    <row r="1112" spans="2:3" x14ac:dyDescent="0.3">
      <c r="B1112" s="7"/>
      <c r="C1112" s="7"/>
    </row>
    <row r="1113" spans="2:3" x14ac:dyDescent="0.3">
      <c r="B1113" s="7"/>
      <c r="C1113" s="7"/>
    </row>
    <row r="1114" spans="2:3" x14ac:dyDescent="0.3">
      <c r="B1114" s="7"/>
      <c r="C1114" s="7"/>
    </row>
    <row r="1115" spans="2:3" x14ac:dyDescent="0.3">
      <c r="B1115" s="7"/>
      <c r="C1115" s="7"/>
    </row>
    <row r="1116" spans="2:3" x14ac:dyDescent="0.3">
      <c r="B1116" s="7"/>
      <c r="C1116" s="7"/>
    </row>
    <row r="1117" spans="2:3" x14ac:dyDescent="0.3">
      <c r="B1117" s="7"/>
      <c r="C1117" s="7"/>
    </row>
    <row r="1118" spans="2:3" x14ac:dyDescent="0.3">
      <c r="B1118" s="7"/>
      <c r="C1118" s="7"/>
    </row>
    <row r="1119" spans="2:3" x14ac:dyDescent="0.3">
      <c r="B1119" s="7"/>
      <c r="C1119" s="7"/>
    </row>
    <row r="1120" spans="2:3" x14ac:dyDescent="0.3">
      <c r="B1120" s="7"/>
      <c r="C1120" s="7"/>
    </row>
    <row r="1121" spans="2:3" x14ac:dyDescent="0.3">
      <c r="B1121" s="7"/>
      <c r="C1121" s="7"/>
    </row>
    <row r="1122" spans="2:3" x14ac:dyDescent="0.3">
      <c r="B1122" s="7"/>
      <c r="C1122" s="7"/>
    </row>
    <row r="1123" spans="2:3" x14ac:dyDescent="0.3">
      <c r="B1123" s="7"/>
      <c r="C1123" s="7"/>
    </row>
    <row r="1124" spans="2:3" x14ac:dyDescent="0.3">
      <c r="B1124" s="7"/>
      <c r="C1124" s="7"/>
    </row>
    <row r="1125" spans="2:3" x14ac:dyDescent="0.3">
      <c r="B1125" s="7"/>
      <c r="C1125" s="7"/>
    </row>
    <row r="1126" spans="2:3" x14ac:dyDescent="0.3">
      <c r="B1126" s="7"/>
      <c r="C1126" s="7"/>
    </row>
    <row r="1127" spans="2:3" x14ac:dyDescent="0.3">
      <c r="B1127" s="7"/>
      <c r="C1127" s="7"/>
    </row>
    <row r="1128" spans="2:3" x14ac:dyDescent="0.3">
      <c r="B1128" s="7"/>
      <c r="C1128" s="7"/>
    </row>
    <row r="1129" spans="2:3" x14ac:dyDescent="0.3">
      <c r="B1129" s="7"/>
      <c r="C1129" s="7"/>
    </row>
    <row r="1130" spans="2:3" x14ac:dyDescent="0.3">
      <c r="B1130" s="7"/>
      <c r="C1130" s="7"/>
    </row>
    <row r="1131" spans="2:3" x14ac:dyDescent="0.3">
      <c r="B1131" s="7"/>
      <c r="C1131" s="7"/>
    </row>
    <row r="1132" spans="2:3" x14ac:dyDescent="0.3">
      <c r="B1132" s="7"/>
      <c r="C1132" s="7"/>
    </row>
    <row r="1133" spans="2:3" x14ac:dyDescent="0.3">
      <c r="B1133" s="7"/>
      <c r="C1133" s="7"/>
    </row>
    <row r="1134" spans="2:3" x14ac:dyDescent="0.3">
      <c r="B1134" s="7"/>
      <c r="C1134" s="7"/>
    </row>
    <row r="1135" spans="2:3" x14ac:dyDescent="0.3">
      <c r="B1135" s="7"/>
      <c r="C1135" s="7"/>
    </row>
    <row r="1136" spans="2:3" x14ac:dyDescent="0.3">
      <c r="B1136" s="7"/>
      <c r="C1136" s="7"/>
    </row>
    <row r="1137" spans="2:3" x14ac:dyDescent="0.3">
      <c r="B1137" s="7"/>
      <c r="C1137" s="7"/>
    </row>
    <row r="1138" spans="2:3" x14ac:dyDescent="0.3">
      <c r="B1138" s="7"/>
      <c r="C1138" s="7"/>
    </row>
    <row r="1139" spans="2:3" x14ac:dyDescent="0.3">
      <c r="B1139" s="7"/>
      <c r="C1139" s="7"/>
    </row>
    <row r="1140" spans="2:3" x14ac:dyDescent="0.3">
      <c r="B1140" s="7"/>
      <c r="C1140" s="7"/>
    </row>
    <row r="1141" spans="2:3" x14ac:dyDescent="0.3">
      <c r="B1141" s="7"/>
      <c r="C1141" s="7"/>
    </row>
    <row r="1142" spans="2:3" x14ac:dyDescent="0.3">
      <c r="B1142" s="7"/>
      <c r="C1142" s="7"/>
    </row>
    <row r="1143" spans="2:3" x14ac:dyDescent="0.3">
      <c r="B1143" s="7"/>
      <c r="C1143" s="7"/>
    </row>
    <row r="1144" spans="2:3" x14ac:dyDescent="0.3">
      <c r="B1144" s="7"/>
      <c r="C1144" s="7"/>
    </row>
    <row r="1145" spans="2:3" x14ac:dyDescent="0.3">
      <c r="B1145" s="7"/>
      <c r="C1145" s="7"/>
    </row>
    <row r="1146" spans="2:3" x14ac:dyDescent="0.3">
      <c r="B1146" s="7"/>
      <c r="C1146" s="7"/>
    </row>
    <row r="1147" spans="2:3" x14ac:dyDescent="0.3">
      <c r="B1147" s="7"/>
      <c r="C1147" s="7"/>
    </row>
    <row r="1148" spans="2:3" x14ac:dyDescent="0.3">
      <c r="B1148" s="7"/>
      <c r="C1148" s="7"/>
    </row>
    <row r="1149" spans="2:3" x14ac:dyDescent="0.3">
      <c r="B1149" s="7"/>
      <c r="C1149" s="7"/>
    </row>
    <row r="1150" spans="2:3" x14ac:dyDescent="0.3">
      <c r="B1150" s="7"/>
      <c r="C1150" s="7"/>
    </row>
    <row r="1151" spans="2:3" x14ac:dyDescent="0.3">
      <c r="B1151" s="7"/>
      <c r="C1151" s="7"/>
    </row>
    <row r="1152" spans="2:3" x14ac:dyDescent="0.3">
      <c r="B1152" s="7"/>
      <c r="C1152" s="7"/>
    </row>
    <row r="1153" spans="2:3" x14ac:dyDescent="0.3">
      <c r="B1153" s="7"/>
      <c r="C1153" s="7"/>
    </row>
    <row r="1154" spans="2:3" x14ac:dyDescent="0.3">
      <c r="B1154" s="7"/>
      <c r="C1154" s="7"/>
    </row>
    <row r="1155" spans="2:3" x14ac:dyDescent="0.3">
      <c r="B1155" s="7"/>
      <c r="C1155" s="7"/>
    </row>
    <row r="1156" spans="2:3" x14ac:dyDescent="0.3">
      <c r="B1156" s="7"/>
      <c r="C1156" s="7"/>
    </row>
    <row r="1157" spans="2:3" x14ac:dyDescent="0.3">
      <c r="B1157" s="7"/>
      <c r="C1157" s="7"/>
    </row>
    <row r="1158" spans="2:3" x14ac:dyDescent="0.3">
      <c r="B1158" s="7"/>
      <c r="C1158" s="7"/>
    </row>
    <row r="1159" spans="2:3" x14ac:dyDescent="0.3">
      <c r="B1159" s="7"/>
      <c r="C1159" s="7"/>
    </row>
    <row r="1160" spans="2:3" x14ac:dyDescent="0.3">
      <c r="B1160" s="7"/>
      <c r="C1160" s="7"/>
    </row>
    <row r="1161" spans="2:3" x14ac:dyDescent="0.3">
      <c r="B1161" s="7"/>
      <c r="C1161" s="7"/>
    </row>
    <row r="1162" spans="2:3" x14ac:dyDescent="0.3">
      <c r="B1162" s="7"/>
      <c r="C1162" s="7"/>
    </row>
    <row r="1163" spans="2:3" x14ac:dyDescent="0.3">
      <c r="B1163" s="7"/>
      <c r="C1163" s="7"/>
    </row>
    <row r="1164" spans="2:3" x14ac:dyDescent="0.3">
      <c r="B1164" s="7"/>
      <c r="C1164" s="7"/>
    </row>
    <row r="1165" spans="2:3" x14ac:dyDescent="0.3">
      <c r="B1165" s="7"/>
      <c r="C1165" s="7"/>
    </row>
    <row r="1166" spans="2:3" x14ac:dyDescent="0.3">
      <c r="B1166" s="7"/>
      <c r="C1166" s="7"/>
    </row>
    <row r="1167" spans="2:3" x14ac:dyDescent="0.3">
      <c r="B1167" s="7"/>
      <c r="C1167" s="7"/>
    </row>
    <row r="1168" spans="2:3" x14ac:dyDescent="0.3">
      <c r="B1168" s="7"/>
      <c r="C1168" s="7"/>
    </row>
    <row r="1169" spans="2:3" x14ac:dyDescent="0.3">
      <c r="B1169" s="7"/>
      <c r="C1169" s="7"/>
    </row>
    <row r="1170" spans="2:3" x14ac:dyDescent="0.3">
      <c r="B1170" s="7"/>
      <c r="C1170" s="7"/>
    </row>
    <row r="1171" spans="2:3" x14ac:dyDescent="0.3">
      <c r="B1171" s="7"/>
      <c r="C1171" s="7"/>
    </row>
    <row r="1172" spans="2:3" x14ac:dyDescent="0.3">
      <c r="B1172" s="7"/>
      <c r="C1172" s="7"/>
    </row>
    <row r="1173" spans="2:3" x14ac:dyDescent="0.3">
      <c r="B1173" s="7"/>
      <c r="C1173" s="7"/>
    </row>
    <row r="1174" spans="2:3" x14ac:dyDescent="0.3">
      <c r="B1174" s="7"/>
      <c r="C1174" s="7"/>
    </row>
    <row r="1175" spans="2:3" x14ac:dyDescent="0.3">
      <c r="B1175" s="7"/>
      <c r="C1175" s="7"/>
    </row>
    <row r="1176" spans="2:3" x14ac:dyDescent="0.3">
      <c r="B1176" s="7"/>
      <c r="C1176" s="7"/>
    </row>
    <row r="1177" spans="2:3" x14ac:dyDescent="0.3">
      <c r="B1177" s="7"/>
      <c r="C1177" s="7"/>
    </row>
    <row r="1178" spans="2:3" x14ac:dyDescent="0.3">
      <c r="B1178" s="7"/>
      <c r="C1178" s="7"/>
    </row>
    <row r="1179" spans="2:3" x14ac:dyDescent="0.3">
      <c r="B1179" s="7"/>
      <c r="C1179" s="7"/>
    </row>
    <row r="1180" spans="2:3" x14ac:dyDescent="0.3">
      <c r="B1180" s="7"/>
      <c r="C1180" s="7"/>
    </row>
    <row r="1181" spans="2:3" x14ac:dyDescent="0.3">
      <c r="B1181" s="7"/>
      <c r="C1181" s="7"/>
    </row>
    <row r="1182" spans="2:3" x14ac:dyDescent="0.3">
      <c r="B1182" s="7"/>
      <c r="C1182" s="7"/>
    </row>
    <row r="1183" spans="2:3" x14ac:dyDescent="0.3">
      <c r="B1183" s="7"/>
      <c r="C1183" s="7"/>
    </row>
    <row r="1184" spans="2:3" x14ac:dyDescent="0.3">
      <c r="B1184" s="7"/>
      <c r="C1184" s="7"/>
    </row>
    <row r="1185" spans="2:3" x14ac:dyDescent="0.3">
      <c r="B1185" s="7"/>
      <c r="C1185" s="7"/>
    </row>
    <row r="1186" spans="2:3" x14ac:dyDescent="0.3">
      <c r="B1186" s="7"/>
      <c r="C1186" s="7"/>
    </row>
    <row r="1187" spans="2:3" x14ac:dyDescent="0.3">
      <c r="B1187" s="7"/>
      <c r="C1187" s="7"/>
    </row>
    <row r="1188" spans="2:3" x14ac:dyDescent="0.3">
      <c r="B1188" s="7"/>
      <c r="C1188" s="7"/>
    </row>
    <row r="1189" spans="2:3" x14ac:dyDescent="0.3">
      <c r="B1189" s="7"/>
      <c r="C1189" s="7"/>
    </row>
    <row r="1190" spans="2:3" x14ac:dyDescent="0.3">
      <c r="B1190" s="7"/>
      <c r="C1190" s="7"/>
    </row>
    <row r="1191" spans="2:3" x14ac:dyDescent="0.3">
      <c r="B1191" s="7"/>
      <c r="C1191" s="7"/>
    </row>
    <row r="1192" spans="2:3" x14ac:dyDescent="0.3">
      <c r="B1192" s="7"/>
      <c r="C1192" s="7"/>
    </row>
    <row r="1193" spans="2:3" x14ac:dyDescent="0.3">
      <c r="B1193" s="7"/>
      <c r="C1193" s="7"/>
    </row>
    <row r="1194" spans="2:3" x14ac:dyDescent="0.3">
      <c r="B1194" s="7"/>
      <c r="C1194" s="7"/>
    </row>
    <row r="1195" spans="2:3" x14ac:dyDescent="0.3">
      <c r="B1195" s="7"/>
      <c r="C1195" s="7"/>
    </row>
    <row r="1196" spans="2:3" x14ac:dyDescent="0.3">
      <c r="B1196" s="7"/>
      <c r="C1196" s="7"/>
    </row>
    <row r="1197" spans="2:3" x14ac:dyDescent="0.3">
      <c r="B1197" s="7"/>
      <c r="C1197" s="7"/>
    </row>
    <row r="1198" spans="2:3" x14ac:dyDescent="0.3">
      <c r="B1198" s="7"/>
      <c r="C1198" s="7"/>
    </row>
    <row r="1199" spans="2:3" x14ac:dyDescent="0.3">
      <c r="B1199" s="7"/>
      <c r="C1199" s="7"/>
    </row>
    <row r="1200" spans="2:3" x14ac:dyDescent="0.3">
      <c r="B1200" s="7"/>
      <c r="C1200" s="7"/>
    </row>
    <row r="1201" spans="2:3" x14ac:dyDescent="0.3">
      <c r="B1201" s="7"/>
      <c r="C1201" s="7"/>
    </row>
    <row r="1202" spans="2:3" x14ac:dyDescent="0.3">
      <c r="B1202" s="7"/>
      <c r="C1202" s="7"/>
    </row>
    <row r="1203" spans="2:3" x14ac:dyDescent="0.3">
      <c r="B1203" s="7"/>
      <c r="C1203" s="7"/>
    </row>
    <row r="1204" spans="2:3" x14ac:dyDescent="0.3">
      <c r="B1204" s="7"/>
      <c r="C1204" s="7"/>
    </row>
    <row r="1205" spans="2:3" x14ac:dyDescent="0.3">
      <c r="B1205" s="7"/>
      <c r="C1205" s="7"/>
    </row>
    <row r="1206" spans="2:3" x14ac:dyDescent="0.3">
      <c r="B1206" s="7"/>
      <c r="C1206" s="7"/>
    </row>
    <row r="1207" spans="2:3" x14ac:dyDescent="0.3">
      <c r="B1207" s="7"/>
      <c r="C1207" s="7"/>
    </row>
    <row r="1208" spans="2:3" x14ac:dyDescent="0.3">
      <c r="B1208" s="7"/>
      <c r="C1208" s="7"/>
    </row>
    <row r="1209" spans="2:3" x14ac:dyDescent="0.3">
      <c r="B1209" s="7"/>
      <c r="C1209" s="7"/>
    </row>
    <row r="1210" spans="2:3" x14ac:dyDescent="0.3">
      <c r="B1210" s="7"/>
      <c r="C1210" s="7"/>
    </row>
    <row r="1211" spans="2:3" x14ac:dyDescent="0.3">
      <c r="B1211" s="7"/>
      <c r="C1211" s="7"/>
    </row>
    <row r="1212" spans="2:3" x14ac:dyDescent="0.3">
      <c r="B1212" s="7"/>
      <c r="C1212" s="7"/>
    </row>
    <row r="1213" spans="2:3" x14ac:dyDescent="0.3">
      <c r="B1213" s="7"/>
      <c r="C1213" s="7"/>
    </row>
    <row r="1214" spans="2:3" x14ac:dyDescent="0.3">
      <c r="B1214" s="7"/>
      <c r="C1214" s="7"/>
    </row>
    <row r="1215" spans="2:3" x14ac:dyDescent="0.3">
      <c r="B1215" s="7"/>
      <c r="C1215" s="7"/>
    </row>
    <row r="1216" spans="2:3" x14ac:dyDescent="0.3">
      <c r="B1216" s="7"/>
      <c r="C1216" s="7"/>
    </row>
    <row r="1217" spans="2:3" x14ac:dyDescent="0.3">
      <c r="B1217" s="7"/>
      <c r="C1217" s="7"/>
    </row>
    <row r="1218" spans="2:3" x14ac:dyDescent="0.3">
      <c r="B1218" s="7"/>
      <c r="C1218" s="7"/>
    </row>
    <row r="1219" spans="2:3" x14ac:dyDescent="0.3">
      <c r="B1219" s="7"/>
      <c r="C1219" s="7"/>
    </row>
    <row r="1220" spans="2:3" x14ac:dyDescent="0.3">
      <c r="B1220" s="7"/>
      <c r="C1220" s="7"/>
    </row>
    <row r="1221" spans="2:3" x14ac:dyDescent="0.3">
      <c r="B1221" s="7"/>
      <c r="C1221" s="7"/>
    </row>
    <row r="1222" spans="2:3" x14ac:dyDescent="0.3">
      <c r="B1222" s="7"/>
      <c r="C1222" s="7"/>
    </row>
    <row r="1223" spans="2:3" x14ac:dyDescent="0.3">
      <c r="B1223" s="7"/>
      <c r="C1223" s="7"/>
    </row>
    <row r="1224" spans="2:3" x14ac:dyDescent="0.3">
      <c r="B1224" s="7"/>
      <c r="C1224" s="7"/>
    </row>
    <row r="1225" spans="2:3" x14ac:dyDescent="0.3">
      <c r="B1225" s="7"/>
      <c r="C1225" s="7"/>
    </row>
    <row r="1226" spans="2:3" x14ac:dyDescent="0.3">
      <c r="B1226" s="7"/>
      <c r="C1226" s="7"/>
    </row>
    <row r="1227" spans="2:3" x14ac:dyDescent="0.3">
      <c r="B1227" s="7"/>
      <c r="C1227" s="7"/>
    </row>
    <row r="1228" spans="2:3" x14ac:dyDescent="0.3">
      <c r="B1228" s="7"/>
      <c r="C1228" s="7"/>
    </row>
    <row r="1229" spans="2:3" x14ac:dyDescent="0.3">
      <c r="B1229" s="7"/>
      <c r="C1229" s="7"/>
    </row>
    <row r="1230" spans="2:3" x14ac:dyDescent="0.3">
      <c r="B1230" s="7"/>
      <c r="C1230" s="7"/>
    </row>
    <row r="1231" spans="2:3" x14ac:dyDescent="0.3">
      <c r="B1231" s="7"/>
      <c r="C1231" s="7"/>
    </row>
    <row r="1232" spans="2:3" x14ac:dyDescent="0.3">
      <c r="B1232" s="7"/>
      <c r="C1232" s="7"/>
    </row>
    <row r="1233" spans="2:3" x14ac:dyDescent="0.3">
      <c r="B1233" s="7"/>
      <c r="C1233" s="7"/>
    </row>
    <row r="1234" spans="2:3" x14ac:dyDescent="0.3">
      <c r="B1234" s="7"/>
      <c r="C1234" s="7"/>
    </row>
    <row r="1235" spans="2:3" x14ac:dyDescent="0.3">
      <c r="B1235" s="7"/>
      <c r="C1235" s="7"/>
    </row>
    <row r="1236" spans="2:3" x14ac:dyDescent="0.3">
      <c r="B1236" s="7"/>
      <c r="C1236" s="7"/>
    </row>
    <row r="1237" spans="2:3" x14ac:dyDescent="0.3">
      <c r="B1237" s="7"/>
      <c r="C1237" s="7"/>
    </row>
    <row r="1238" spans="2:3" x14ac:dyDescent="0.3">
      <c r="B1238" s="7"/>
      <c r="C1238" s="7"/>
    </row>
    <row r="1239" spans="2:3" x14ac:dyDescent="0.3">
      <c r="B1239" s="7"/>
      <c r="C1239" s="7"/>
    </row>
    <row r="1240" spans="2:3" x14ac:dyDescent="0.3">
      <c r="B1240" s="7"/>
      <c r="C1240" s="7"/>
    </row>
    <row r="1241" spans="2:3" x14ac:dyDescent="0.3">
      <c r="B1241" s="7"/>
      <c r="C1241" s="7"/>
    </row>
    <row r="1242" spans="2:3" x14ac:dyDescent="0.3">
      <c r="B1242" s="7"/>
      <c r="C1242" s="7"/>
    </row>
    <row r="1243" spans="2:3" x14ac:dyDescent="0.3">
      <c r="B1243" s="7"/>
      <c r="C1243" s="7"/>
    </row>
    <row r="1244" spans="2:3" x14ac:dyDescent="0.3">
      <c r="B1244" s="7"/>
      <c r="C1244" s="7"/>
    </row>
    <row r="1245" spans="2:3" x14ac:dyDescent="0.3">
      <c r="B1245" s="7"/>
      <c r="C1245" s="7"/>
    </row>
    <row r="1246" spans="2:3" x14ac:dyDescent="0.3">
      <c r="B1246" s="7"/>
      <c r="C1246" s="7"/>
    </row>
    <row r="1247" spans="2:3" x14ac:dyDescent="0.3">
      <c r="B1247" s="7"/>
      <c r="C1247" s="7"/>
    </row>
    <row r="1248" spans="2:3" x14ac:dyDescent="0.3">
      <c r="B1248" s="7"/>
      <c r="C1248" s="7"/>
    </row>
    <row r="1249" spans="2:3" x14ac:dyDescent="0.3">
      <c r="B1249" s="7"/>
      <c r="C1249" s="7"/>
    </row>
    <row r="1250" spans="2:3" x14ac:dyDescent="0.3">
      <c r="B1250" s="7"/>
      <c r="C1250" s="7"/>
    </row>
    <row r="1251" spans="2:3" x14ac:dyDescent="0.3">
      <c r="B1251" s="7"/>
      <c r="C1251" s="7"/>
    </row>
    <row r="1252" spans="2:3" x14ac:dyDescent="0.3">
      <c r="B1252" s="7"/>
      <c r="C1252" s="7"/>
    </row>
    <row r="1253" spans="2:3" x14ac:dyDescent="0.3">
      <c r="B1253" s="7"/>
      <c r="C1253" s="7"/>
    </row>
    <row r="1254" spans="2:3" x14ac:dyDescent="0.3">
      <c r="B1254" s="7"/>
      <c r="C1254" s="7"/>
    </row>
    <row r="1255" spans="2:3" x14ac:dyDescent="0.3">
      <c r="B1255" s="7"/>
      <c r="C1255" s="7"/>
    </row>
    <row r="1256" spans="2:3" x14ac:dyDescent="0.3">
      <c r="B1256" s="7"/>
      <c r="C1256" s="7"/>
    </row>
    <row r="1257" spans="2:3" x14ac:dyDescent="0.3">
      <c r="B1257" s="7"/>
      <c r="C1257" s="7"/>
    </row>
    <row r="1258" spans="2:3" x14ac:dyDescent="0.3">
      <c r="B1258" s="7"/>
      <c r="C1258" s="7"/>
    </row>
    <row r="1259" spans="2:3" x14ac:dyDescent="0.3">
      <c r="B1259" s="7"/>
      <c r="C1259" s="7"/>
    </row>
    <row r="1260" spans="2:3" x14ac:dyDescent="0.3">
      <c r="B1260" s="7"/>
      <c r="C1260" s="7"/>
    </row>
    <row r="1261" spans="2:3" x14ac:dyDescent="0.3">
      <c r="B1261" s="7"/>
      <c r="C1261" s="7"/>
    </row>
    <row r="1262" spans="2:3" x14ac:dyDescent="0.3">
      <c r="B1262" s="7"/>
      <c r="C1262" s="7"/>
    </row>
    <row r="1263" spans="2:3" x14ac:dyDescent="0.3">
      <c r="B1263" s="7"/>
      <c r="C1263" s="7"/>
    </row>
    <row r="1264" spans="2:3" x14ac:dyDescent="0.3">
      <c r="B1264" s="7"/>
      <c r="C1264" s="7"/>
    </row>
    <row r="1265" spans="2:3" x14ac:dyDescent="0.3">
      <c r="B1265" s="7"/>
      <c r="C1265" s="7"/>
    </row>
    <row r="1266" spans="2:3" x14ac:dyDescent="0.3">
      <c r="B1266" s="7"/>
      <c r="C1266" s="7"/>
    </row>
    <row r="1267" spans="2:3" x14ac:dyDescent="0.3">
      <c r="B1267" s="7"/>
      <c r="C1267" s="7"/>
    </row>
    <row r="1268" spans="2:3" x14ac:dyDescent="0.3">
      <c r="B1268" s="7"/>
      <c r="C1268" s="7"/>
    </row>
    <row r="1269" spans="2:3" x14ac:dyDescent="0.3">
      <c r="B1269" s="7"/>
      <c r="C1269" s="7"/>
    </row>
    <row r="1270" spans="2:3" x14ac:dyDescent="0.3">
      <c r="B1270" s="7"/>
      <c r="C1270" s="7"/>
    </row>
    <row r="1271" spans="2:3" x14ac:dyDescent="0.3">
      <c r="B1271" s="7"/>
      <c r="C1271" s="7"/>
    </row>
    <row r="1272" spans="2:3" x14ac:dyDescent="0.3">
      <c r="B1272" s="7"/>
      <c r="C1272" s="7"/>
    </row>
    <row r="1273" spans="2:3" x14ac:dyDescent="0.3">
      <c r="B1273" s="7"/>
      <c r="C1273" s="7"/>
    </row>
    <row r="1274" spans="2:3" x14ac:dyDescent="0.3">
      <c r="B1274" s="7"/>
      <c r="C1274" s="7"/>
    </row>
    <row r="1275" spans="2:3" x14ac:dyDescent="0.3">
      <c r="B1275" s="7"/>
      <c r="C1275" s="7"/>
    </row>
    <row r="1276" spans="2:3" x14ac:dyDescent="0.3">
      <c r="B1276" s="7"/>
      <c r="C1276" s="7"/>
    </row>
    <row r="1277" spans="2:3" x14ac:dyDescent="0.3">
      <c r="B1277" s="7"/>
      <c r="C1277" s="7"/>
    </row>
    <row r="1278" spans="2:3" x14ac:dyDescent="0.3">
      <c r="B1278" s="7"/>
      <c r="C1278" s="7"/>
    </row>
    <row r="1279" spans="2:3" x14ac:dyDescent="0.3">
      <c r="B1279" s="7"/>
      <c r="C1279" s="7"/>
    </row>
    <row r="1280" spans="2:3" x14ac:dyDescent="0.3">
      <c r="B1280" s="7"/>
      <c r="C1280" s="7"/>
    </row>
    <row r="1281" spans="2:3" x14ac:dyDescent="0.3">
      <c r="B1281" s="7"/>
      <c r="C1281" s="7"/>
    </row>
    <row r="1282" spans="2:3" x14ac:dyDescent="0.3">
      <c r="B1282" s="7"/>
      <c r="C1282" s="7"/>
    </row>
    <row r="1283" spans="2:3" x14ac:dyDescent="0.3">
      <c r="B1283" s="7"/>
      <c r="C1283" s="7"/>
    </row>
    <row r="1284" spans="2:3" x14ac:dyDescent="0.3">
      <c r="B1284" s="7"/>
      <c r="C1284" s="7"/>
    </row>
    <row r="1285" spans="2:3" x14ac:dyDescent="0.3">
      <c r="B1285" s="7"/>
      <c r="C1285" s="7"/>
    </row>
    <row r="1286" spans="2:3" x14ac:dyDescent="0.3">
      <c r="B1286" s="7"/>
      <c r="C1286" s="7"/>
    </row>
    <row r="1287" spans="2:3" x14ac:dyDescent="0.3">
      <c r="B1287" s="7"/>
      <c r="C1287" s="7"/>
    </row>
    <row r="1288" spans="2:3" x14ac:dyDescent="0.3">
      <c r="B1288" s="7"/>
      <c r="C1288" s="7"/>
    </row>
    <row r="1289" spans="2:3" x14ac:dyDescent="0.3">
      <c r="B1289" s="7"/>
      <c r="C1289" s="7"/>
    </row>
    <row r="1290" spans="2:3" x14ac:dyDescent="0.3">
      <c r="B1290" s="7"/>
      <c r="C1290" s="7"/>
    </row>
    <row r="1291" spans="2:3" x14ac:dyDescent="0.3">
      <c r="B1291" s="7"/>
      <c r="C1291" s="7"/>
    </row>
    <row r="1292" spans="2:3" x14ac:dyDescent="0.3">
      <c r="B1292" s="7"/>
      <c r="C1292" s="7"/>
    </row>
    <row r="1293" spans="2:3" x14ac:dyDescent="0.3">
      <c r="B1293" s="7"/>
      <c r="C1293" s="7"/>
    </row>
    <row r="1294" spans="2:3" x14ac:dyDescent="0.3">
      <c r="B1294" s="7"/>
      <c r="C1294" s="7"/>
    </row>
    <row r="1295" spans="2:3" x14ac:dyDescent="0.3">
      <c r="B1295" s="7"/>
      <c r="C1295" s="7"/>
    </row>
    <row r="1296" spans="2:3" x14ac:dyDescent="0.3">
      <c r="B1296" s="7"/>
      <c r="C1296" s="7"/>
    </row>
    <row r="1297" spans="2:3" x14ac:dyDescent="0.3">
      <c r="B1297" s="7"/>
      <c r="C1297" s="7"/>
    </row>
    <row r="1298" spans="2:3" x14ac:dyDescent="0.3">
      <c r="B1298" s="7"/>
      <c r="C1298" s="7"/>
    </row>
    <row r="1299" spans="2:3" x14ac:dyDescent="0.3">
      <c r="B1299" s="7"/>
      <c r="C1299" s="7"/>
    </row>
    <row r="1300" spans="2:3" x14ac:dyDescent="0.3">
      <c r="B1300" s="7"/>
      <c r="C1300" s="7"/>
    </row>
    <row r="1301" spans="2:3" x14ac:dyDescent="0.3">
      <c r="B1301" s="7"/>
      <c r="C1301" s="7"/>
    </row>
    <row r="1302" spans="2:3" x14ac:dyDescent="0.3">
      <c r="B1302" s="7"/>
      <c r="C1302" s="7"/>
    </row>
    <row r="1303" spans="2:3" x14ac:dyDescent="0.3">
      <c r="B1303" s="7"/>
      <c r="C1303" s="7"/>
    </row>
    <row r="1304" spans="2:3" x14ac:dyDescent="0.3">
      <c r="B1304" s="7"/>
      <c r="C1304" s="7"/>
    </row>
    <row r="1305" spans="2:3" x14ac:dyDescent="0.3">
      <c r="B1305" s="7"/>
      <c r="C1305" s="7"/>
    </row>
    <row r="1306" spans="2:3" x14ac:dyDescent="0.3">
      <c r="B1306" s="7"/>
      <c r="C1306" s="7"/>
    </row>
    <row r="1307" spans="2:3" x14ac:dyDescent="0.3">
      <c r="B1307" s="7"/>
      <c r="C1307" s="7"/>
    </row>
    <row r="1308" spans="2:3" x14ac:dyDescent="0.3">
      <c r="B1308" s="7"/>
      <c r="C1308" s="7"/>
    </row>
    <row r="1309" spans="2:3" x14ac:dyDescent="0.3">
      <c r="B1309" s="7"/>
      <c r="C1309" s="7"/>
    </row>
    <row r="1310" spans="2:3" x14ac:dyDescent="0.3">
      <c r="B1310" s="7"/>
      <c r="C1310" s="7"/>
    </row>
    <row r="1311" spans="2:3" x14ac:dyDescent="0.3">
      <c r="B1311" s="7"/>
      <c r="C1311" s="7"/>
    </row>
    <row r="1312" spans="2:3" x14ac:dyDescent="0.3">
      <c r="B1312" s="7"/>
      <c r="C1312" s="7"/>
    </row>
    <row r="1313" spans="2:3" x14ac:dyDescent="0.3">
      <c r="B1313" s="7"/>
      <c r="C1313" s="7"/>
    </row>
    <row r="1314" spans="2:3" x14ac:dyDescent="0.3">
      <c r="B1314" s="7"/>
      <c r="C1314" s="7"/>
    </row>
    <row r="1315" spans="2:3" x14ac:dyDescent="0.3">
      <c r="B1315" s="7"/>
      <c r="C1315" s="7"/>
    </row>
    <row r="1316" spans="2:3" x14ac:dyDescent="0.3">
      <c r="B1316" s="7"/>
      <c r="C1316" s="7"/>
    </row>
    <row r="1317" spans="2:3" x14ac:dyDescent="0.3">
      <c r="B1317" s="7"/>
      <c r="C1317" s="7"/>
    </row>
    <row r="1318" spans="2:3" x14ac:dyDescent="0.3">
      <c r="B1318" s="7"/>
      <c r="C1318" s="7"/>
    </row>
    <row r="1319" spans="2:3" x14ac:dyDescent="0.3">
      <c r="B1319" s="7"/>
      <c r="C1319" s="7"/>
    </row>
    <row r="1320" spans="2:3" x14ac:dyDescent="0.3">
      <c r="B1320" s="7"/>
      <c r="C1320" s="7"/>
    </row>
    <row r="1321" spans="2:3" x14ac:dyDescent="0.3">
      <c r="B1321" s="7"/>
      <c r="C1321" s="7"/>
    </row>
    <row r="1322" spans="2:3" x14ac:dyDescent="0.3">
      <c r="B1322" s="7"/>
      <c r="C1322" s="7"/>
    </row>
    <row r="1323" spans="2:3" x14ac:dyDescent="0.3">
      <c r="B1323" s="7"/>
      <c r="C1323" s="7"/>
    </row>
    <row r="1324" spans="2:3" x14ac:dyDescent="0.3">
      <c r="B1324" s="7"/>
      <c r="C1324" s="7"/>
    </row>
    <row r="1325" spans="2:3" x14ac:dyDescent="0.3">
      <c r="B1325" s="7"/>
      <c r="C1325" s="7"/>
    </row>
    <row r="1326" spans="2:3" x14ac:dyDescent="0.3">
      <c r="B1326" s="7"/>
      <c r="C1326" s="7"/>
    </row>
    <row r="1327" spans="2:3" x14ac:dyDescent="0.3">
      <c r="B1327" s="7"/>
      <c r="C1327" s="7"/>
    </row>
    <row r="1328" spans="2:3" x14ac:dyDescent="0.3">
      <c r="B1328" s="7"/>
      <c r="C1328" s="7"/>
    </row>
    <row r="1329" spans="2:3" x14ac:dyDescent="0.3">
      <c r="B1329" s="7"/>
      <c r="C1329" s="7"/>
    </row>
    <row r="1330" spans="2:3" x14ac:dyDescent="0.3">
      <c r="B1330" s="7"/>
      <c r="C1330" s="7"/>
    </row>
    <row r="1331" spans="2:3" x14ac:dyDescent="0.3">
      <c r="B1331" s="7"/>
      <c r="C1331" s="7"/>
    </row>
    <row r="1332" spans="2:3" x14ac:dyDescent="0.3">
      <c r="B1332" s="7"/>
      <c r="C1332" s="7"/>
    </row>
    <row r="1333" spans="2:3" x14ac:dyDescent="0.3">
      <c r="B1333" s="7"/>
      <c r="C1333" s="7"/>
    </row>
    <row r="1334" spans="2:3" x14ac:dyDescent="0.3">
      <c r="B1334" s="7"/>
      <c r="C1334" s="7"/>
    </row>
    <row r="1335" spans="2:3" x14ac:dyDescent="0.3">
      <c r="B1335" s="7"/>
      <c r="C1335" s="7"/>
    </row>
    <row r="1336" spans="2:3" x14ac:dyDescent="0.3">
      <c r="B1336" s="7"/>
      <c r="C1336" s="7"/>
    </row>
    <row r="1337" spans="2:3" x14ac:dyDescent="0.3">
      <c r="B1337" s="7"/>
      <c r="C1337" s="7"/>
    </row>
    <row r="1338" spans="2:3" x14ac:dyDescent="0.3">
      <c r="B1338" s="7"/>
      <c r="C1338" s="7"/>
    </row>
    <row r="1339" spans="2:3" x14ac:dyDescent="0.3">
      <c r="B1339" s="7"/>
      <c r="C1339" s="7"/>
    </row>
    <row r="1340" spans="2:3" x14ac:dyDescent="0.3">
      <c r="B1340" s="7"/>
      <c r="C1340" s="7"/>
    </row>
    <row r="1341" spans="2:3" x14ac:dyDescent="0.3">
      <c r="B1341" s="7"/>
      <c r="C1341" s="7"/>
    </row>
    <row r="1342" spans="2:3" x14ac:dyDescent="0.3">
      <c r="B1342" s="7"/>
      <c r="C1342" s="7"/>
    </row>
    <row r="1343" spans="2:3" x14ac:dyDescent="0.3">
      <c r="B1343" s="7"/>
      <c r="C1343" s="7"/>
    </row>
    <row r="1344" spans="2:3" x14ac:dyDescent="0.3">
      <c r="B1344" s="7"/>
      <c r="C1344" s="7"/>
    </row>
    <row r="1345" spans="2:3" x14ac:dyDescent="0.3">
      <c r="B1345" s="7"/>
      <c r="C1345" s="7"/>
    </row>
    <row r="1346" spans="2:3" x14ac:dyDescent="0.3">
      <c r="B1346" s="7"/>
      <c r="C1346" s="7"/>
    </row>
    <row r="1347" spans="2:3" x14ac:dyDescent="0.3">
      <c r="B1347" s="7"/>
      <c r="C1347" s="7"/>
    </row>
    <row r="1348" spans="2:3" x14ac:dyDescent="0.3">
      <c r="B1348" s="7"/>
      <c r="C1348" s="7"/>
    </row>
    <row r="1349" spans="2:3" x14ac:dyDescent="0.3">
      <c r="B1349" s="7"/>
      <c r="C1349" s="7"/>
    </row>
    <row r="1350" spans="2:3" x14ac:dyDescent="0.3">
      <c r="B1350" s="7"/>
      <c r="C1350" s="7"/>
    </row>
    <row r="1351" spans="2:3" x14ac:dyDescent="0.3">
      <c r="B1351" s="7"/>
      <c r="C1351" s="7"/>
    </row>
    <row r="1352" spans="2:3" x14ac:dyDescent="0.3">
      <c r="B1352" s="7"/>
      <c r="C1352" s="7"/>
    </row>
    <row r="1353" spans="2:3" x14ac:dyDescent="0.3">
      <c r="B1353" s="7"/>
      <c r="C1353" s="7"/>
    </row>
    <row r="1354" spans="2:3" x14ac:dyDescent="0.3">
      <c r="B1354" s="7"/>
      <c r="C1354" s="7"/>
    </row>
    <row r="1355" spans="2:3" x14ac:dyDescent="0.3">
      <c r="B1355" s="7"/>
      <c r="C1355" s="7"/>
    </row>
    <row r="1356" spans="2:3" x14ac:dyDescent="0.3">
      <c r="B1356" s="7"/>
      <c r="C1356" s="7"/>
    </row>
    <row r="1357" spans="2:3" x14ac:dyDescent="0.3">
      <c r="B1357" s="7"/>
      <c r="C1357" s="7"/>
    </row>
    <row r="1358" spans="2:3" x14ac:dyDescent="0.3">
      <c r="B1358" s="7"/>
      <c r="C1358" s="7"/>
    </row>
    <row r="1359" spans="2:3" x14ac:dyDescent="0.3">
      <c r="B1359" s="7"/>
      <c r="C1359" s="7"/>
    </row>
    <row r="1360" spans="2:3" x14ac:dyDescent="0.3">
      <c r="B1360" s="7"/>
      <c r="C1360" s="7"/>
    </row>
    <row r="1361" spans="2:3" x14ac:dyDescent="0.3">
      <c r="B1361" s="7"/>
      <c r="C1361" s="7"/>
    </row>
    <row r="1362" spans="2:3" x14ac:dyDescent="0.3">
      <c r="B1362" s="7"/>
      <c r="C1362" s="7"/>
    </row>
    <row r="1363" spans="2:3" x14ac:dyDescent="0.3">
      <c r="B1363" s="7"/>
      <c r="C1363" s="7"/>
    </row>
    <row r="1364" spans="2:3" x14ac:dyDescent="0.3">
      <c r="B1364" s="7"/>
      <c r="C1364" s="7"/>
    </row>
    <row r="1365" spans="2:3" x14ac:dyDescent="0.3">
      <c r="B1365" s="7"/>
      <c r="C1365" s="7"/>
    </row>
    <row r="1366" spans="2:3" x14ac:dyDescent="0.3">
      <c r="B1366" s="7"/>
      <c r="C1366" s="7"/>
    </row>
    <row r="1367" spans="2:3" x14ac:dyDescent="0.3">
      <c r="B1367" s="7"/>
      <c r="C1367" s="7"/>
    </row>
    <row r="1368" spans="2:3" x14ac:dyDescent="0.3">
      <c r="B1368" s="7"/>
      <c r="C1368" s="7"/>
    </row>
    <row r="1369" spans="2:3" x14ac:dyDescent="0.3">
      <c r="B1369" s="7"/>
      <c r="C1369" s="7"/>
    </row>
    <row r="1370" spans="2:3" x14ac:dyDescent="0.3">
      <c r="B1370" s="7"/>
      <c r="C1370" s="7"/>
    </row>
    <row r="1371" spans="2:3" x14ac:dyDescent="0.3">
      <c r="B1371" s="7"/>
      <c r="C1371" s="7"/>
    </row>
    <row r="1372" spans="2:3" x14ac:dyDescent="0.3">
      <c r="B1372" s="7"/>
      <c r="C1372" s="7"/>
    </row>
    <row r="1373" spans="2:3" x14ac:dyDescent="0.3">
      <c r="B1373" s="7"/>
      <c r="C1373" s="7"/>
    </row>
    <row r="1374" spans="2:3" x14ac:dyDescent="0.3">
      <c r="B1374" s="7"/>
      <c r="C1374" s="7"/>
    </row>
    <row r="1375" spans="2:3" x14ac:dyDescent="0.3">
      <c r="B1375" s="7"/>
      <c r="C1375" s="7"/>
    </row>
    <row r="1376" spans="2:3" x14ac:dyDescent="0.3">
      <c r="B1376" s="7"/>
      <c r="C1376" s="7"/>
    </row>
    <row r="1377" spans="2:3" x14ac:dyDescent="0.3">
      <c r="B1377" s="7"/>
      <c r="C1377" s="7"/>
    </row>
    <row r="1378" spans="2:3" x14ac:dyDescent="0.3">
      <c r="B1378" s="7"/>
      <c r="C1378" s="7"/>
    </row>
    <row r="1379" spans="2:3" x14ac:dyDescent="0.3">
      <c r="B1379" s="7"/>
      <c r="C1379" s="7"/>
    </row>
    <row r="1380" spans="2:3" x14ac:dyDescent="0.3">
      <c r="B1380" s="7"/>
      <c r="C1380" s="7"/>
    </row>
    <row r="1381" spans="2:3" x14ac:dyDescent="0.3">
      <c r="B1381" s="7"/>
      <c r="C1381" s="7"/>
    </row>
    <row r="1382" spans="2:3" x14ac:dyDescent="0.3">
      <c r="B1382" s="7"/>
      <c r="C1382" s="7"/>
    </row>
    <row r="1383" spans="2:3" x14ac:dyDescent="0.3">
      <c r="B1383" s="7"/>
      <c r="C1383" s="7"/>
    </row>
    <row r="1384" spans="2:3" x14ac:dyDescent="0.3">
      <c r="B1384" s="7"/>
      <c r="C1384" s="7"/>
    </row>
    <row r="1385" spans="2:3" x14ac:dyDescent="0.3">
      <c r="B1385" s="7"/>
      <c r="C1385" s="7"/>
    </row>
    <row r="1386" spans="2:3" x14ac:dyDescent="0.3">
      <c r="B1386" s="7"/>
      <c r="C1386" s="7"/>
    </row>
    <row r="1387" spans="2:3" x14ac:dyDescent="0.3">
      <c r="B1387" s="7"/>
      <c r="C1387" s="7"/>
    </row>
    <row r="1388" spans="2:3" x14ac:dyDescent="0.3">
      <c r="B1388" s="7"/>
      <c r="C1388" s="7"/>
    </row>
    <row r="1389" spans="2:3" x14ac:dyDescent="0.3">
      <c r="B1389" s="7"/>
      <c r="C1389" s="7"/>
    </row>
    <row r="1390" spans="2:3" x14ac:dyDescent="0.3">
      <c r="B1390" s="7"/>
      <c r="C1390" s="7"/>
    </row>
    <row r="1391" spans="2:3" x14ac:dyDescent="0.3">
      <c r="B1391" s="7"/>
      <c r="C1391" s="7"/>
    </row>
    <row r="1392" spans="2:3" x14ac:dyDescent="0.3">
      <c r="B1392" s="7"/>
      <c r="C1392" s="7"/>
    </row>
    <row r="1393" spans="2:3" x14ac:dyDescent="0.3">
      <c r="B1393" s="7"/>
      <c r="C1393" s="7"/>
    </row>
    <row r="1394" spans="2:3" x14ac:dyDescent="0.3">
      <c r="B1394" s="7"/>
      <c r="C1394" s="7"/>
    </row>
    <row r="1395" spans="2:3" x14ac:dyDescent="0.3">
      <c r="B1395" s="7"/>
      <c r="C1395" s="7"/>
    </row>
    <row r="1396" spans="2:3" x14ac:dyDescent="0.3">
      <c r="B1396" s="7"/>
      <c r="C1396" s="7"/>
    </row>
  </sheetData>
  <conditionalFormatting sqref="M1:M1048576">
    <cfRule type="expression" dxfId="2" priority="1">
      <formula>B1&lt;&gt;M1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4944-7FEB-4379-8D34-D786AD82E33F}">
  <dimension ref="A1:AM332"/>
  <sheetViews>
    <sheetView topLeftCell="E1" workbookViewId="0">
      <selection activeCell="U17" sqref="U17"/>
    </sheetView>
  </sheetViews>
  <sheetFormatPr defaultRowHeight="14.4" x14ac:dyDescent="0.3"/>
  <sheetData>
    <row r="1" spans="1:39" x14ac:dyDescent="0.3">
      <c r="A1" t="str" cm="1">
        <f t="array" ref="A1:N27">_xlfn._xlws.FILTER('BGER-12D-Culverts.rpt'!A:N,'BGER-12D-Culverts.rpt'!A:A&lt;&gt;0)</f>
        <v>12d</v>
      </c>
      <c r="B1" t="str">
        <v>pit</v>
      </c>
      <c r="C1" t="str">
        <v>12d</v>
      </c>
      <c r="D1" t="str">
        <v>pit</v>
      </c>
      <c r="E1" t="str">
        <v>pit</v>
      </c>
      <c r="F1" t="str">
        <v>pit</v>
      </c>
      <c r="G1" t="str">
        <v>pit</v>
      </c>
      <c r="H1" t="str">
        <v>pit</v>
      </c>
      <c r="I1" t="str">
        <v>pit</v>
      </c>
      <c r="J1" t="str">
        <v xml:space="preserve"> pit</v>
      </c>
      <c r="K1" t="str">
        <v xml:space="preserve"> pit</v>
      </c>
      <c r="L1" t="str">
        <v>pipe</v>
      </c>
      <c r="M1" t="str">
        <v>pipe</v>
      </c>
      <c r="N1" t="str">
        <v>pipe</v>
      </c>
      <c r="O1" t="s">
        <v>17</v>
      </c>
      <c r="P1" t="s">
        <v>17</v>
      </c>
      <c r="Q1" t="s">
        <v>17</v>
      </c>
      <c r="R1" t="str" cm="1">
        <f t="array" ref="R1:AM27">_xlfn._xlws.FILTER('BGER-12D-Culverts.rpt'!R:AM,'BGER-12D-Culverts.rpt'!A:A&lt;&gt;0)</f>
        <v>pipe</v>
      </c>
      <c r="S1" t="str">
        <v>pipe</v>
      </c>
      <c r="T1" t="str">
        <v>pipe</v>
      </c>
      <c r="U1" t="str">
        <v>pipe</v>
      </c>
      <c r="V1" t="str">
        <v>pipe</v>
      </c>
      <c r="W1" t="str">
        <v>pipe</v>
      </c>
      <c r="X1" t="str">
        <v>pipe</v>
      </c>
      <c r="Y1" t="str">
        <v>pipe</v>
      </c>
      <c r="Z1" t="str">
        <v>pit</v>
      </c>
      <c r="AA1" t="str">
        <v>pit</v>
      </c>
      <c r="AB1" t="str">
        <v>pit</v>
      </c>
      <c r="AC1" t="str">
        <v>pit</v>
      </c>
      <c r="AD1" t="str">
        <v>pit</v>
      </c>
      <c r="AE1" t="str">
        <v>pit</v>
      </c>
      <c r="AF1" t="str">
        <v>pit</v>
      </c>
      <c r="AG1" t="str">
        <v xml:space="preserve"> pit</v>
      </c>
      <c r="AH1" t="str">
        <v xml:space="preserve"> pit</v>
      </c>
      <c r="AI1" t="str">
        <v>pipe</v>
      </c>
      <c r="AJ1" t="str">
        <v>pipe</v>
      </c>
      <c r="AK1" t="str">
        <v>pipe</v>
      </c>
      <c r="AL1" t="str">
        <v>pipe</v>
      </c>
      <c r="AM1" t="str">
        <v>pipe</v>
      </c>
    </row>
    <row r="2" spans="1:39" x14ac:dyDescent="0.3">
      <c r="A2" t="str">
        <v>*string id</v>
      </c>
      <c r="B2" t="str">
        <v>*pit id</v>
      </c>
      <c r="C2" t="str">
        <v>string name</v>
      </c>
      <c r="D2" t="str">
        <v>pit name</v>
      </c>
      <c r="E2" t="str">
        <v>pit type</v>
      </c>
      <c r="F2" t="str">
        <v>pit diameter</v>
      </c>
      <c r="G2" t="str">
        <v>pit centre x</v>
      </c>
      <c r="H2" t="str">
        <v>pit centre y</v>
      </c>
      <c r="I2" t="str">
        <v>cover elev</v>
      </c>
      <c r="J2" t="str">
        <v>fs tin</v>
      </c>
      <c r="K2" t="str">
        <v>ns tin</v>
      </c>
      <c r="L2" t="str">
        <v>pipe type</v>
      </c>
      <c r="M2" t="str">
        <v>invert us</v>
      </c>
      <c r="N2" t="str">
        <v>invert ds</v>
      </c>
      <c r="O2" t="s">
        <v>32</v>
      </c>
      <c r="P2" t="s">
        <v>33</v>
      </c>
      <c r="Q2" t="s">
        <v>34</v>
      </c>
      <c r="R2" t="str">
        <v>separation</v>
      </c>
      <c r="S2" t="str">
        <v>calculated pipe length</v>
      </c>
      <c r="T2" t="str">
        <v>calculated pipe grade</v>
      </c>
      <c r="U2" t="str">
        <v>pipe size</v>
      </c>
      <c r="V2" t="str">
        <v>nominal diameter</v>
      </c>
      <c r="W2" t="str">
        <v>nominal pipe size</v>
      </c>
      <c r="X2" t="str">
        <v>box or pipe size</v>
      </c>
      <c r="Y2" t="str">
        <v>*direction</v>
      </c>
      <c r="Z2" t="str">
        <v>remarks</v>
      </c>
      <c r="AA2" t="str">
        <v>grate level</v>
      </c>
      <c r="AB2" t="str">
        <v>cover rl</v>
      </c>
      <c r="AC2" t="str">
        <v>setout z</v>
      </c>
      <c r="AD2" t="str">
        <v>top rl</v>
      </c>
      <c r="AE2" t="str">
        <v>cover rl mode</v>
      </c>
      <c r="AF2" t="str">
        <v>grate rl mode</v>
      </c>
      <c r="AG2" t="str">
        <v>pit road chainage</v>
      </c>
      <c r="AH2" t="str">
        <v>pit road name</v>
      </c>
      <c r="AI2" t="str">
        <v>conduit shape</v>
      </c>
      <c r="AJ2" t="str">
        <v>pipe colour</v>
      </c>
      <c r="AK2" t="str">
        <v>pipe type description</v>
      </c>
      <c r="AL2" t="str">
        <v>pipe type remarks</v>
      </c>
      <c r="AM2" t="str">
        <v>custom label name</v>
      </c>
    </row>
    <row r="3" spans="1:39" x14ac:dyDescent="0.3">
      <c r="A3" t="str">
        <v>uid</v>
      </c>
      <c r="B3" t="str">
        <v>integer</v>
      </c>
      <c r="C3" t="str">
        <v>text</v>
      </c>
      <c r="D3" t="str">
        <v>text</v>
      </c>
      <c r="E3" t="str">
        <v>text</v>
      </c>
      <c r="F3" t="str">
        <v>real</v>
      </c>
      <c r="G3" t="str">
        <v>real</v>
      </c>
      <c r="H3" t="str">
        <v>real</v>
      </c>
      <c r="I3" t="str">
        <v>real</v>
      </c>
      <c r="J3" t="str">
        <v>text</v>
      </c>
      <c r="K3" t="str">
        <v>text</v>
      </c>
      <c r="L3" t="str">
        <v>text</v>
      </c>
      <c r="M3" t="str">
        <v>real</v>
      </c>
      <c r="N3" t="str">
        <v>real</v>
      </c>
      <c r="O3" t="s">
        <v>60</v>
      </c>
      <c r="P3" t="s">
        <v>60</v>
      </c>
      <c r="Q3" t="s">
        <v>58</v>
      </c>
      <c r="R3" t="str">
        <v>real</v>
      </c>
      <c r="S3" t="str">
        <v>real</v>
      </c>
      <c r="T3" t="str">
        <v>real</v>
      </c>
      <c r="U3" t="str">
        <v>text</v>
      </c>
      <c r="V3" t="str">
        <v>real</v>
      </c>
      <c r="W3" t="str">
        <v>text</v>
      </c>
      <c r="X3" t="str">
        <v>text</v>
      </c>
      <c r="Y3" t="str">
        <v>integer</v>
      </c>
      <c r="Z3" t="str">
        <v>text</v>
      </c>
      <c r="AA3" t="str">
        <v>real</v>
      </c>
      <c r="AB3" t="str">
        <v>real</v>
      </c>
      <c r="AC3" t="str">
        <v>real</v>
      </c>
      <c r="AD3" t="str">
        <v>real</v>
      </c>
      <c r="AE3" t="str">
        <v>integer</v>
      </c>
      <c r="AF3" t="str">
        <v>integer</v>
      </c>
      <c r="AG3" t="str">
        <v>real</v>
      </c>
      <c r="AH3" t="str">
        <v>text</v>
      </c>
      <c r="AI3" t="str">
        <v>text</v>
      </c>
      <c r="AJ3" t="str">
        <v>integer</v>
      </c>
      <c r="AK3" t="str">
        <v>n/a</v>
      </c>
      <c r="AL3" t="str">
        <v>n/a</v>
      </c>
      <c r="AM3" t="str">
        <v>text</v>
      </c>
    </row>
    <row r="4" spans="1:39" x14ac:dyDescent="0.3">
      <c r="A4">
        <v>145054565</v>
      </c>
      <c r="B4">
        <v>404</v>
      </c>
      <c r="C4" t="str">
        <v>C-S-001</v>
      </c>
      <c r="D4" t="str">
        <v xml:space="preserve"> C-S-001-1</v>
      </c>
      <c r="E4" t="str">
        <v>CULVERT INLET</v>
      </c>
      <c r="F4">
        <v>0</v>
      </c>
      <c r="G4">
        <v>449916.07082000002</v>
      </c>
      <c r="H4">
        <v>7503811.7255920004</v>
      </c>
      <c r="I4">
        <v>416.572</v>
      </c>
      <c r="J4" t="str">
        <v>SUPER FMG FSL</v>
      </c>
      <c r="K4" t="str">
        <v>ESL STRIPPED 200mm</v>
      </c>
      <c r="L4" t="str">
        <v>CSP</v>
      </c>
      <c r="M4">
        <v>415.67200000000003</v>
      </c>
      <c r="N4">
        <v>412.24599999999998</v>
      </c>
      <c r="O4">
        <f ca="1">_xlfn.XLOOKUP($C4,'Culvert Calcs'!$A:$A,'Culvert Calcs'!E:E,NA(),0)</f>
        <v>0.9</v>
      </c>
      <c r="Q4">
        <f>_xlfn.XLOOKUP($C4,'Culvert Calcs'!$A:$A,'Culvert Calcs'!F:F,NA(),0)</f>
        <v>1</v>
      </c>
      <c r="R4">
        <v>0.2</v>
      </c>
      <c r="S4">
        <v>31.827687999999998</v>
      </c>
      <c r="T4">
        <v>10.764212000000001</v>
      </c>
      <c r="U4">
        <v>900</v>
      </c>
      <c r="V4">
        <v>0.9</v>
      </c>
      <c r="W4">
        <v>900</v>
      </c>
      <c r="X4">
        <v>900</v>
      </c>
      <c r="Y4">
        <v>1</v>
      </c>
      <c r="Z4">
        <v>0</v>
      </c>
      <c r="AA4">
        <v>416.572</v>
      </c>
      <c r="AB4">
        <v>416.572</v>
      </c>
      <c r="AC4">
        <v>415.67200000000003</v>
      </c>
      <c r="AD4">
        <v>416.572</v>
      </c>
      <c r="AE4">
        <v>4</v>
      </c>
      <c r="AF4">
        <v>4</v>
      </c>
      <c r="AG4">
        <v>-9.9000000000000002E+29</v>
      </c>
      <c r="AH4">
        <v>0</v>
      </c>
      <c r="AI4" t="str">
        <v>Circular</v>
      </c>
      <c r="AJ4">
        <v>1130</v>
      </c>
      <c r="AK4">
        <v>0</v>
      </c>
      <c r="AL4">
        <v>0</v>
      </c>
      <c r="AM4">
        <v>0</v>
      </c>
    </row>
    <row r="5" spans="1:39" x14ac:dyDescent="0.3">
      <c r="A5">
        <v>145054565</v>
      </c>
      <c r="B5">
        <v>405</v>
      </c>
      <c r="C5" t="str">
        <v>C-S-001</v>
      </c>
      <c r="D5" t="str">
        <v xml:space="preserve"> C-S-001-2</v>
      </c>
      <c r="E5" t="str">
        <v>CULVERT OUTLET</v>
      </c>
      <c r="F5">
        <v>0</v>
      </c>
      <c r="G5">
        <v>449891.34328999999</v>
      </c>
      <c r="H5">
        <v>7503791.6868540002</v>
      </c>
      <c r="I5">
        <v>413.14499999999998</v>
      </c>
      <c r="J5" t="str">
        <v>SUPER FMG FSL</v>
      </c>
      <c r="K5" t="str">
        <v>ESL STRIPPED 200mm</v>
      </c>
      <c r="L5">
        <v>0</v>
      </c>
      <c r="M5">
        <v>0</v>
      </c>
      <c r="N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413.14499999999998</v>
      </c>
      <c r="AB5">
        <v>413.14499999999998</v>
      </c>
      <c r="AC5">
        <v>412.24599999999998</v>
      </c>
      <c r="AD5">
        <v>413.14499999999998</v>
      </c>
      <c r="AE5">
        <v>4</v>
      </c>
      <c r="AF5">
        <v>4</v>
      </c>
      <c r="AG5">
        <v>-9.9000000000000002E+29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>
        <v>145060440</v>
      </c>
      <c r="B6">
        <v>406</v>
      </c>
      <c r="C6" t="str">
        <v>C-S-002</v>
      </c>
      <c r="D6" t="str">
        <v xml:space="preserve"> C-S-002-1</v>
      </c>
      <c r="E6" t="str">
        <v>CULVERT INLET</v>
      </c>
      <c r="F6">
        <v>0</v>
      </c>
      <c r="G6">
        <v>450092.26845799998</v>
      </c>
      <c r="H6">
        <v>7503714.8328339998</v>
      </c>
      <c r="I6">
        <v>420.00299999999999</v>
      </c>
      <c r="J6" t="str">
        <v>SUPER FMG FSL</v>
      </c>
      <c r="K6" t="str">
        <v>ESL STRIPPED 200mm</v>
      </c>
      <c r="L6" t="str">
        <v>CSP</v>
      </c>
      <c r="M6">
        <v>419.10399999999998</v>
      </c>
      <c r="N6">
        <v>413.55799999999999</v>
      </c>
      <c r="O6">
        <f>_xlfn.XLOOKUP($C6,'Culvert Calcs'!$A:$A,'Culvert Calcs'!E:E,NA(),0)</f>
        <v>0.9</v>
      </c>
      <c r="Q6">
        <f>_xlfn.XLOOKUP($C6,'Culvert Calcs'!$A:$A,'Culvert Calcs'!F:F,NA(),0)</f>
        <v>1</v>
      </c>
      <c r="R6">
        <v>0.2</v>
      </c>
      <c r="S6">
        <v>31.724031</v>
      </c>
      <c r="T6">
        <v>17.482016000000002</v>
      </c>
      <c r="U6">
        <v>900</v>
      </c>
      <c r="V6">
        <v>0.9</v>
      </c>
      <c r="W6">
        <v>900</v>
      </c>
      <c r="X6">
        <v>900</v>
      </c>
      <c r="Y6">
        <v>1</v>
      </c>
      <c r="Z6">
        <v>0</v>
      </c>
      <c r="AA6">
        <v>420.00299999999999</v>
      </c>
      <c r="AB6">
        <v>420.00299999999999</v>
      </c>
      <c r="AC6">
        <v>419.10300000000001</v>
      </c>
      <c r="AD6">
        <v>420.00299999999999</v>
      </c>
      <c r="AE6">
        <v>4</v>
      </c>
      <c r="AF6">
        <v>4</v>
      </c>
      <c r="AG6">
        <v>-9.9000000000000002E+29</v>
      </c>
      <c r="AH6">
        <v>0</v>
      </c>
      <c r="AI6" t="str">
        <v>Circular</v>
      </c>
      <c r="AJ6">
        <v>1130</v>
      </c>
      <c r="AK6">
        <v>0</v>
      </c>
      <c r="AL6">
        <v>0</v>
      </c>
      <c r="AM6">
        <v>0</v>
      </c>
    </row>
    <row r="7" spans="1:39" x14ac:dyDescent="0.3">
      <c r="A7">
        <v>145060440</v>
      </c>
      <c r="B7">
        <v>407</v>
      </c>
      <c r="C7" t="str">
        <v>C-S-002</v>
      </c>
      <c r="D7" t="str">
        <v xml:space="preserve"> C-S-002-2</v>
      </c>
      <c r="E7" t="str">
        <v>CULVERT OUTLET</v>
      </c>
      <c r="F7">
        <v>0</v>
      </c>
      <c r="G7">
        <v>450109.04654399998</v>
      </c>
      <c r="H7">
        <v>7503741.7569850003</v>
      </c>
      <c r="I7">
        <v>414.45699999999999</v>
      </c>
      <c r="J7" t="str">
        <v>SUPER FMG FSL</v>
      </c>
      <c r="K7" t="str">
        <v>ESL STRIPPED 200mm</v>
      </c>
      <c r="L7">
        <v>0</v>
      </c>
      <c r="M7">
        <v>0</v>
      </c>
      <c r="N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414.45699999999999</v>
      </c>
      <c r="AB7">
        <v>414.45699999999999</v>
      </c>
      <c r="AC7">
        <v>413.55700000000002</v>
      </c>
      <c r="AD7">
        <v>414.45699999999999</v>
      </c>
      <c r="AE7">
        <v>4</v>
      </c>
      <c r="AF7">
        <v>4</v>
      </c>
      <c r="AG7">
        <v>-9.9000000000000002E+29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>
        <v>145067027</v>
      </c>
      <c r="B8">
        <v>410</v>
      </c>
      <c r="C8" t="str">
        <v>C-S-003</v>
      </c>
      <c r="D8" t="str">
        <v xml:space="preserve"> C-S-003-1</v>
      </c>
      <c r="E8" t="str">
        <v>CULVERT INLET</v>
      </c>
      <c r="F8">
        <v>0</v>
      </c>
      <c r="G8">
        <v>450344.52034699998</v>
      </c>
      <c r="H8">
        <v>7503612.418273</v>
      </c>
      <c r="I8">
        <v>421.28399999999999</v>
      </c>
      <c r="J8" t="str">
        <v>SUPER FMG FSL</v>
      </c>
      <c r="K8" t="str">
        <v>ESL STRIPPED 200mm</v>
      </c>
      <c r="L8" t="str">
        <v>CSP</v>
      </c>
      <c r="M8">
        <v>420.38499999999999</v>
      </c>
      <c r="N8">
        <v>419.10399999999998</v>
      </c>
      <c r="O8">
        <f ca="1">_xlfn.XLOOKUP($C8,'Culvert Calcs'!$A:$A,'Culvert Calcs'!E:E,NA(),0)</f>
        <v>0.9</v>
      </c>
      <c r="Q8">
        <f>_xlfn.XLOOKUP($C8,'Culvert Calcs'!$A:$A,'Culvert Calcs'!F:F,NA(),0)</f>
        <v>1</v>
      </c>
      <c r="R8">
        <v>0.2</v>
      </c>
      <c r="S8">
        <v>30.127949999999998</v>
      </c>
      <c r="T8">
        <v>4.2518659999999997</v>
      </c>
      <c r="U8">
        <v>900</v>
      </c>
      <c r="V8">
        <v>0.9</v>
      </c>
      <c r="W8">
        <v>900</v>
      </c>
      <c r="X8">
        <v>900</v>
      </c>
      <c r="Y8">
        <v>1</v>
      </c>
      <c r="Z8">
        <v>0</v>
      </c>
      <c r="AA8">
        <v>421.28399999999999</v>
      </c>
      <c r="AB8">
        <v>421.28399999999999</v>
      </c>
      <c r="AC8">
        <v>420.38400000000001</v>
      </c>
      <c r="AD8">
        <v>421.28399999999999</v>
      </c>
      <c r="AE8">
        <v>4</v>
      </c>
      <c r="AF8">
        <v>4</v>
      </c>
      <c r="AG8">
        <v>-9.9000000000000002E+29</v>
      </c>
      <c r="AH8">
        <v>0</v>
      </c>
      <c r="AI8" t="str">
        <v>Circular</v>
      </c>
      <c r="AJ8">
        <v>1130</v>
      </c>
      <c r="AK8">
        <v>0</v>
      </c>
      <c r="AL8">
        <v>0</v>
      </c>
      <c r="AM8">
        <v>0</v>
      </c>
    </row>
    <row r="9" spans="1:39" x14ac:dyDescent="0.3">
      <c r="A9">
        <v>145067027</v>
      </c>
      <c r="B9">
        <v>411</v>
      </c>
      <c r="C9" t="str">
        <v>C-S-003</v>
      </c>
      <c r="D9" t="str">
        <v xml:space="preserve"> C-S-003-2</v>
      </c>
      <c r="E9" t="str">
        <v>CULVERT OUTLET</v>
      </c>
      <c r="F9">
        <v>0</v>
      </c>
      <c r="G9">
        <v>450315.78687800001</v>
      </c>
      <c r="H9">
        <v>7503603.3584089996</v>
      </c>
      <c r="I9">
        <v>420.00299999999999</v>
      </c>
      <c r="J9" t="str">
        <v>SUPER FMG FSL</v>
      </c>
      <c r="K9" t="str">
        <v>ESL STRIPPED 200mm</v>
      </c>
      <c r="L9">
        <v>0</v>
      </c>
      <c r="M9">
        <v>0</v>
      </c>
      <c r="N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420.00299999999999</v>
      </c>
      <c r="AB9">
        <v>420.00299999999999</v>
      </c>
      <c r="AC9">
        <v>419.10399999999998</v>
      </c>
      <c r="AD9">
        <v>420.00299999999999</v>
      </c>
      <c r="AE9">
        <v>4</v>
      </c>
      <c r="AF9">
        <v>4</v>
      </c>
      <c r="AG9">
        <v>-9.9000000000000002E+29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>
        <v>144948931</v>
      </c>
      <c r="B10">
        <v>402</v>
      </c>
      <c r="C10" t="str">
        <v>C-S-006</v>
      </c>
      <c r="D10" t="str">
        <v xml:space="preserve"> C-S-006-1</v>
      </c>
      <c r="E10" t="str">
        <v>CULVERT INLET</v>
      </c>
      <c r="F10">
        <v>0</v>
      </c>
      <c r="G10">
        <v>449475.57300199999</v>
      </c>
      <c r="H10">
        <v>7501362.9602730004</v>
      </c>
      <c r="I10">
        <v>362.15</v>
      </c>
      <c r="J10" t="str">
        <v>SUPER FMG FSL</v>
      </c>
      <c r="K10" t="str">
        <v>ESL STRIPPED 200mm</v>
      </c>
      <c r="L10" t="str">
        <v>CSP</v>
      </c>
      <c r="M10">
        <v>361.25099999999998</v>
      </c>
      <c r="N10">
        <v>361.16199999999998</v>
      </c>
      <c r="O10">
        <f ca="1">_xlfn.XLOOKUP($C10,'Culvert Calcs'!$A:$A,'Culvert Calcs'!E:E,NA(),0)</f>
        <v>0.9</v>
      </c>
      <c r="Q10">
        <f>_xlfn.XLOOKUP($C10,'Culvert Calcs'!$A:$A,'Culvert Calcs'!F:F,NA(),0)</f>
        <v>3</v>
      </c>
      <c r="R10">
        <v>0.2</v>
      </c>
      <c r="S10">
        <v>20.520669999999999</v>
      </c>
      <c r="T10">
        <v>0.43370900000000001</v>
      </c>
      <c r="U10" t="str">
        <v>(3x)900</v>
      </c>
      <c r="V10">
        <v>0.9</v>
      </c>
      <c r="W10" t="str">
        <v>(3x)900</v>
      </c>
      <c r="X10">
        <v>900</v>
      </c>
      <c r="Y10">
        <v>1</v>
      </c>
      <c r="Z10">
        <v>0</v>
      </c>
      <c r="AA10">
        <v>362.15</v>
      </c>
      <c r="AB10">
        <v>362.15</v>
      </c>
      <c r="AC10">
        <v>361.52</v>
      </c>
      <c r="AD10">
        <v>362.15</v>
      </c>
      <c r="AE10">
        <v>4</v>
      </c>
      <c r="AF10">
        <v>4</v>
      </c>
      <c r="AG10">
        <v>-9.9000000000000002E+29</v>
      </c>
      <c r="AH10">
        <v>0</v>
      </c>
      <c r="AI10" t="str">
        <v>Circular</v>
      </c>
      <c r="AJ10">
        <v>1130</v>
      </c>
      <c r="AK10">
        <v>0</v>
      </c>
      <c r="AL10">
        <v>0</v>
      </c>
      <c r="AM10">
        <v>0</v>
      </c>
    </row>
    <row r="11" spans="1:39" x14ac:dyDescent="0.3">
      <c r="A11">
        <v>144948931</v>
      </c>
      <c r="B11">
        <v>403</v>
      </c>
      <c r="C11" t="str">
        <v>C-S-006</v>
      </c>
      <c r="D11" t="str">
        <v xml:space="preserve"> C-S-006-2</v>
      </c>
      <c r="E11" t="str">
        <v>CULVERT OUTLET</v>
      </c>
      <c r="F11">
        <v>0</v>
      </c>
      <c r="G11">
        <v>449462.12967699999</v>
      </c>
      <c r="H11">
        <v>7501347.4562449995</v>
      </c>
      <c r="I11">
        <v>362.06099999999998</v>
      </c>
      <c r="J11" t="str">
        <v>SUPER FMG FSL</v>
      </c>
      <c r="K11" t="str">
        <v>ESL STRIPPED 200mm</v>
      </c>
      <c r="L11">
        <v>0</v>
      </c>
      <c r="M11">
        <v>0</v>
      </c>
      <c r="N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362.06099999999998</v>
      </c>
      <c r="AB11">
        <v>362.06099999999998</v>
      </c>
      <c r="AC11">
        <v>362.06099999999998</v>
      </c>
      <c r="AD11">
        <v>362.06099999999998</v>
      </c>
      <c r="AE11">
        <v>4</v>
      </c>
      <c r="AF11">
        <v>4</v>
      </c>
      <c r="AG11">
        <v>-9.9000000000000002E+29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>
        <v>144941081</v>
      </c>
      <c r="B12">
        <v>400</v>
      </c>
      <c r="C12" t="str">
        <v>C-S-007</v>
      </c>
      <c r="D12" t="str">
        <v xml:space="preserve"> C-S-007-1</v>
      </c>
      <c r="E12" t="str">
        <v>CULVERT INLET</v>
      </c>
      <c r="F12">
        <v>0</v>
      </c>
      <c r="G12">
        <v>449349.29168299999</v>
      </c>
      <c r="H12">
        <v>7501473.7664430002</v>
      </c>
      <c r="I12">
        <v>362.67099999999999</v>
      </c>
      <c r="J12" t="str">
        <v>SUPER FMG FSL</v>
      </c>
      <c r="K12" t="str">
        <v>ESL STRIPPED 200mm</v>
      </c>
      <c r="L12" t="str">
        <v>CSP</v>
      </c>
      <c r="M12">
        <v>361.77100000000002</v>
      </c>
      <c r="N12">
        <v>361.45400000000001</v>
      </c>
      <c r="O12">
        <f>_xlfn.XLOOKUP($C12,'Culvert Calcs'!$A:$A,'Culvert Calcs'!E:E,NA(),0)</f>
        <v>0.9</v>
      </c>
      <c r="Q12">
        <f>_xlfn.XLOOKUP($C12,'Culvert Calcs'!$A:$A,'Culvert Calcs'!F:F,NA(),0)</f>
        <v>6</v>
      </c>
      <c r="R12">
        <v>0.2</v>
      </c>
      <c r="S12">
        <v>22.416252</v>
      </c>
      <c r="T12">
        <v>1.414153</v>
      </c>
      <c r="U12" t="str">
        <v>(6x)900</v>
      </c>
      <c r="V12">
        <v>0.9</v>
      </c>
      <c r="W12" t="str">
        <v>(6x)900</v>
      </c>
      <c r="X12">
        <v>900</v>
      </c>
      <c r="Y12">
        <v>1</v>
      </c>
      <c r="Z12">
        <v>0</v>
      </c>
      <c r="AA12">
        <v>362.67099999999999</v>
      </c>
      <c r="AB12">
        <v>362.67099999999999</v>
      </c>
      <c r="AC12">
        <v>361.77</v>
      </c>
      <c r="AD12">
        <v>362.67099999999999</v>
      </c>
      <c r="AE12">
        <v>4</v>
      </c>
      <c r="AF12">
        <v>4</v>
      </c>
      <c r="AG12">
        <v>-9.9000000000000002E+29</v>
      </c>
      <c r="AH12">
        <v>0</v>
      </c>
      <c r="AI12" t="str">
        <v>Circular</v>
      </c>
      <c r="AJ12">
        <v>1130</v>
      </c>
      <c r="AK12">
        <v>0</v>
      </c>
      <c r="AL12">
        <v>0</v>
      </c>
      <c r="AM12">
        <v>0</v>
      </c>
    </row>
    <row r="13" spans="1:39" x14ac:dyDescent="0.3">
      <c r="A13">
        <v>144941081</v>
      </c>
      <c r="B13">
        <v>401</v>
      </c>
      <c r="C13" t="str">
        <v>C-S-007</v>
      </c>
      <c r="D13" t="str">
        <v xml:space="preserve"> C-S-007-2</v>
      </c>
      <c r="E13" t="str">
        <v>CULVERT OUTLET</v>
      </c>
      <c r="F13">
        <v>0</v>
      </c>
      <c r="G13">
        <v>449334.60654000001</v>
      </c>
      <c r="H13">
        <v>7501456.8302410003</v>
      </c>
      <c r="I13">
        <v>362.35399999999998</v>
      </c>
      <c r="J13" t="str">
        <v>SUPER FMG FSL</v>
      </c>
      <c r="K13" t="str">
        <v>ESL STRIPPED 200mm</v>
      </c>
      <c r="L13">
        <v>0</v>
      </c>
      <c r="M13">
        <v>0</v>
      </c>
      <c r="N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362.35399999999998</v>
      </c>
      <c r="AB13">
        <v>362.35399999999998</v>
      </c>
      <c r="AC13">
        <v>362.35399999999998</v>
      </c>
      <c r="AD13">
        <v>362.35399999999998</v>
      </c>
      <c r="AE13">
        <v>4</v>
      </c>
      <c r="AF13">
        <v>4</v>
      </c>
      <c r="AG13">
        <v>-9.9000000000000002E+29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>
        <v>144918130</v>
      </c>
      <c r="B14">
        <v>394</v>
      </c>
      <c r="C14" t="str">
        <v>C-S-008</v>
      </c>
      <c r="D14" t="str">
        <v xml:space="preserve"> C-S-008-1</v>
      </c>
      <c r="E14" t="str">
        <v>CULVERT INLET</v>
      </c>
      <c r="F14">
        <v>0</v>
      </c>
      <c r="G14">
        <v>448988.37450999999</v>
      </c>
      <c r="H14">
        <v>7501664.6589050004</v>
      </c>
      <c r="I14">
        <v>367.721</v>
      </c>
      <c r="J14" t="str">
        <v>SUPER FMG FSL</v>
      </c>
      <c r="K14" t="str">
        <v>ESL STRIPPED 200mm</v>
      </c>
      <c r="L14" t="str">
        <v>CSP</v>
      </c>
      <c r="M14">
        <v>366.82100000000003</v>
      </c>
      <c r="N14">
        <v>366.30799999999999</v>
      </c>
      <c r="O14">
        <f ca="1">_xlfn.XLOOKUP($C14,'Culvert Calcs'!$A:$A,'Culvert Calcs'!E:E,NA(),0)</f>
        <v>0.9</v>
      </c>
      <c r="Q14">
        <f>_xlfn.XLOOKUP($C14,'Culvert Calcs'!$A:$A,'Culvert Calcs'!F:F,NA(),0)</f>
        <v>1</v>
      </c>
      <c r="R14">
        <v>0.2</v>
      </c>
      <c r="S14">
        <v>23.104488</v>
      </c>
      <c r="T14">
        <v>2.220348</v>
      </c>
      <c r="U14">
        <v>900</v>
      </c>
      <c r="V14">
        <v>0.9</v>
      </c>
      <c r="W14">
        <v>900</v>
      </c>
      <c r="X14">
        <v>900</v>
      </c>
      <c r="Y14">
        <v>1</v>
      </c>
      <c r="Z14">
        <v>0</v>
      </c>
      <c r="AA14">
        <v>367.721</v>
      </c>
      <c r="AB14">
        <v>367.721</v>
      </c>
      <c r="AC14">
        <v>366.82100000000003</v>
      </c>
      <c r="AD14">
        <v>367.721</v>
      </c>
      <c r="AE14">
        <v>4</v>
      </c>
      <c r="AF14">
        <v>4</v>
      </c>
      <c r="AG14">
        <v>-9.9000000000000002E+29</v>
      </c>
      <c r="AH14">
        <v>0</v>
      </c>
      <c r="AI14" t="str">
        <v>Circular</v>
      </c>
      <c r="AJ14">
        <v>1130</v>
      </c>
      <c r="AK14">
        <v>0</v>
      </c>
      <c r="AL14">
        <v>0</v>
      </c>
      <c r="AM14">
        <v>0</v>
      </c>
    </row>
    <row r="15" spans="1:39" x14ac:dyDescent="0.3">
      <c r="A15">
        <v>144918130</v>
      </c>
      <c r="B15">
        <v>395</v>
      </c>
      <c r="C15" t="str">
        <v>C-S-008</v>
      </c>
      <c r="D15" t="str">
        <v xml:space="preserve"> C-S-008-2</v>
      </c>
      <c r="E15" t="str">
        <v>CULVERT OUTLET</v>
      </c>
      <c r="F15">
        <v>0</v>
      </c>
      <c r="G15">
        <v>448991.90340499999</v>
      </c>
      <c r="H15">
        <v>7501641.8255030001</v>
      </c>
      <c r="I15">
        <v>367.20699999999999</v>
      </c>
      <c r="J15" t="str">
        <v>SUPER FMG FSL</v>
      </c>
      <c r="K15" t="str">
        <v>ESL STRIPPED 200mm</v>
      </c>
      <c r="L15">
        <v>0</v>
      </c>
      <c r="M15">
        <v>0</v>
      </c>
      <c r="N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367.20699999999999</v>
      </c>
      <c r="AB15">
        <v>367.20699999999999</v>
      </c>
      <c r="AC15">
        <v>367.20699999999999</v>
      </c>
      <c r="AD15">
        <v>367.20699999999999</v>
      </c>
      <c r="AE15">
        <v>4</v>
      </c>
      <c r="AF15">
        <v>4</v>
      </c>
      <c r="AG15">
        <v>-9.9000000000000002E+29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>
        <v>144931395</v>
      </c>
      <c r="B16">
        <v>398</v>
      </c>
      <c r="C16" t="str">
        <v>C-S-009</v>
      </c>
      <c r="D16" t="str">
        <v xml:space="preserve"> C-S-009-1</v>
      </c>
      <c r="E16" t="str">
        <v>CULVERT INLET</v>
      </c>
      <c r="F16">
        <v>0</v>
      </c>
      <c r="G16">
        <v>448792.76089099998</v>
      </c>
      <c r="H16">
        <v>7501649.4038169999</v>
      </c>
      <c r="I16">
        <v>366.19299999999998</v>
      </c>
      <c r="J16" t="str">
        <v>SUPER FMG FSL</v>
      </c>
      <c r="K16" t="str">
        <v>ESL STRIPPED 200mm</v>
      </c>
      <c r="L16" t="str">
        <v>CSP</v>
      </c>
      <c r="M16">
        <v>365.29300000000001</v>
      </c>
      <c r="N16">
        <v>364.95600000000002</v>
      </c>
      <c r="O16">
        <f ca="1">_xlfn.XLOOKUP($C16,'Culvert Calcs'!$A:$A,'Culvert Calcs'!E:E,NA(),0)</f>
        <v>0.9</v>
      </c>
      <c r="Q16">
        <f>_xlfn.XLOOKUP($C16,'Culvert Calcs'!$A:$A,'Culvert Calcs'!F:F,NA(),0)</f>
        <v>1</v>
      </c>
      <c r="R16">
        <v>0.2</v>
      </c>
      <c r="S16">
        <v>22.106507000000001</v>
      </c>
      <c r="T16">
        <v>1.524438</v>
      </c>
      <c r="U16">
        <v>900</v>
      </c>
      <c r="V16">
        <v>0.9</v>
      </c>
      <c r="W16">
        <v>900</v>
      </c>
      <c r="X16">
        <v>900</v>
      </c>
      <c r="Y16">
        <v>1</v>
      </c>
      <c r="Z16">
        <v>0</v>
      </c>
      <c r="AA16">
        <v>366.19299999999998</v>
      </c>
      <c r="AB16">
        <v>366.19299999999998</v>
      </c>
      <c r="AC16">
        <v>365.29199999999997</v>
      </c>
      <c r="AD16">
        <v>366.19299999999998</v>
      </c>
      <c r="AE16">
        <v>4</v>
      </c>
      <c r="AF16">
        <v>4</v>
      </c>
      <c r="AG16">
        <v>-9.9000000000000002E+29</v>
      </c>
      <c r="AH16">
        <v>0</v>
      </c>
      <c r="AI16" t="str">
        <v>Circular</v>
      </c>
      <c r="AJ16">
        <v>1130</v>
      </c>
      <c r="AK16">
        <v>0</v>
      </c>
      <c r="AL16">
        <v>0</v>
      </c>
      <c r="AM16">
        <v>0</v>
      </c>
    </row>
    <row r="17" spans="1:39" x14ac:dyDescent="0.3">
      <c r="A17">
        <v>144931395</v>
      </c>
      <c r="B17">
        <v>399</v>
      </c>
      <c r="C17" t="str">
        <v>C-S-009</v>
      </c>
      <c r="D17" t="str">
        <v xml:space="preserve"> C-S-009-2</v>
      </c>
      <c r="E17" t="str">
        <v>CULVERT OUTLET</v>
      </c>
      <c r="F17">
        <v>0</v>
      </c>
      <c r="G17">
        <v>448792.627255</v>
      </c>
      <c r="H17">
        <v>7501627.2977139996</v>
      </c>
      <c r="I17">
        <v>365.85599999999999</v>
      </c>
      <c r="J17" t="str">
        <v>SUPER FMG FSL</v>
      </c>
      <c r="K17" t="str">
        <v>ESL STRIPPED 200mm</v>
      </c>
      <c r="L17">
        <v>0</v>
      </c>
      <c r="M17">
        <v>0</v>
      </c>
      <c r="N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365.85599999999999</v>
      </c>
      <c r="AB17">
        <v>365.85599999999999</v>
      </c>
      <c r="AC17">
        <v>365.85599999999999</v>
      </c>
      <c r="AD17">
        <v>365.85599999999999</v>
      </c>
      <c r="AE17">
        <v>4</v>
      </c>
      <c r="AF17">
        <v>4</v>
      </c>
      <c r="AG17">
        <v>-9.9000000000000002E+29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">
      <c r="A18">
        <v>144923993</v>
      </c>
      <c r="B18">
        <v>396</v>
      </c>
      <c r="C18" t="str">
        <v>C-S-010</v>
      </c>
      <c r="D18" t="str">
        <v xml:space="preserve"> C-S-010-1</v>
      </c>
      <c r="E18" t="str">
        <v>CULVERT INLET</v>
      </c>
      <c r="F18">
        <v>0</v>
      </c>
      <c r="G18">
        <v>448642.98157399998</v>
      </c>
      <c r="H18">
        <v>7501623.5066280002</v>
      </c>
      <c r="I18">
        <v>365</v>
      </c>
      <c r="J18" t="str">
        <v>SUPER FMG FSL</v>
      </c>
      <c r="K18" t="str">
        <v>ESL STRIPPED 200mm</v>
      </c>
      <c r="L18" t="str">
        <v>CSP</v>
      </c>
      <c r="M18">
        <v>364.1</v>
      </c>
      <c r="N18">
        <v>363.60500000000002</v>
      </c>
      <c r="O18">
        <f>_xlfn.XLOOKUP($C18,'Culvert Calcs'!$A:$A,'Culvert Calcs'!E:E,NA(),0)</f>
        <v>0.9</v>
      </c>
      <c r="Q18">
        <f>_xlfn.XLOOKUP($C18,'Culvert Calcs'!$A:$A,'Culvert Calcs'!F:F,NA(),0)</f>
        <v>1</v>
      </c>
      <c r="R18">
        <v>0.2</v>
      </c>
      <c r="S18">
        <v>24.159441000000001</v>
      </c>
      <c r="T18">
        <v>2.0488879999999998</v>
      </c>
      <c r="U18">
        <v>900</v>
      </c>
      <c r="V18">
        <v>0.9</v>
      </c>
      <c r="W18">
        <v>900</v>
      </c>
      <c r="X18">
        <v>900</v>
      </c>
      <c r="Y18">
        <v>1</v>
      </c>
      <c r="Z18">
        <v>0</v>
      </c>
      <c r="AA18">
        <v>365</v>
      </c>
      <c r="AB18">
        <v>365</v>
      </c>
      <c r="AC18">
        <v>364.1</v>
      </c>
      <c r="AD18">
        <v>365</v>
      </c>
      <c r="AE18">
        <v>4</v>
      </c>
      <c r="AF18">
        <v>4</v>
      </c>
      <c r="AG18">
        <v>-9.9000000000000002E+29</v>
      </c>
      <c r="AH18">
        <v>0</v>
      </c>
      <c r="AI18" t="str">
        <v>Circular</v>
      </c>
      <c r="AJ18">
        <v>1130</v>
      </c>
      <c r="AK18">
        <v>0</v>
      </c>
      <c r="AL18">
        <v>0</v>
      </c>
      <c r="AM18">
        <v>0</v>
      </c>
    </row>
    <row r="19" spans="1:39" x14ac:dyDescent="0.3">
      <c r="A19">
        <v>144923993</v>
      </c>
      <c r="B19">
        <v>397</v>
      </c>
      <c r="C19" t="str">
        <v>C-S-010</v>
      </c>
      <c r="D19" t="str">
        <v xml:space="preserve"> C-S-010-2</v>
      </c>
      <c r="E19" t="str">
        <v>CULVERT OUTLET</v>
      </c>
      <c r="F19">
        <v>0</v>
      </c>
      <c r="G19">
        <v>448641.16944899998</v>
      </c>
      <c r="H19">
        <v>7501599.4152429998</v>
      </c>
      <c r="I19">
        <v>364.505</v>
      </c>
      <c r="J19" t="str">
        <v>SUPER FMG FSL</v>
      </c>
      <c r="K19" t="str">
        <v>ESL STRIPPED 200mm</v>
      </c>
      <c r="L19">
        <v>0</v>
      </c>
      <c r="M19">
        <v>0</v>
      </c>
      <c r="N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364.505</v>
      </c>
      <c r="AB19">
        <v>364.505</v>
      </c>
      <c r="AC19">
        <v>364.505</v>
      </c>
      <c r="AD19">
        <v>364.505</v>
      </c>
      <c r="AE19">
        <v>4</v>
      </c>
      <c r="AF19">
        <v>4</v>
      </c>
      <c r="AG19">
        <v>-9.9000000000000002E+29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>
        <v>144912180</v>
      </c>
      <c r="B20">
        <v>392</v>
      </c>
      <c r="C20" t="str">
        <v>C-S-011</v>
      </c>
      <c r="D20" t="str">
        <v xml:space="preserve"> C-S-011-1</v>
      </c>
      <c r="E20" t="str">
        <v>CULVERT INLET</v>
      </c>
      <c r="F20">
        <v>0</v>
      </c>
      <c r="G20">
        <v>448410.70386299997</v>
      </c>
      <c r="H20">
        <v>7501558.896067</v>
      </c>
      <c r="I20">
        <v>362.202</v>
      </c>
      <c r="J20" t="str">
        <v>SUPER FMG FSL</v>
      </c>
      <c r="K20" t="str">
        <v>ESL STRIPPED 200mm</v>
      </c>
      <c r="L20" t="str">
        <v>CSP</v>
      </c>
      <c r="M20">
        <v>361.30200000000002</v>
      </c>
      <c r="N20">
        <v>360.85899999999998</v>
      </c>
      <c r="O20">
        <f>_xlfn.XLOOKUP($C20,'Culvert Calcs'!$A:$A,'Culvert Calcs'!E:E,NA(),0)</f>
        <v>0.9</v>
      </c>
      <c r="Q20">
        <f>_xlfn.XLOOKUP($C20,'Culvert Calcs'!$A:$A,'Culvert Calcs'!F:F,NA(),0)</f>
        <v>2</v>
      </c>
      <c r="R20">
        <v>0.2</v>
      </c>
      <c r="S20">
        <v>28.677806</v>
      </c>
      <c r="T20">
        <v>1.5447489999999999</v>
      </c>
      <c r="U20" t="str">
        <v>(2x)900</v>
      </c>
      <c r="V20">
        <v>0.9</v>
      </c>
      <c r="W20" t="str">
        <v>(2x)900</v>
      </c>
      <c r="X20">
        <v>900</v>
      </c>
      <c r="Y20">
        <v>1</v>
      </c>
      <c r="Z20">
        <v>0</v>
      </c>
      <c r="AA20">
        <v>362.202</v>
      </c>
      <c r="AB20">
        <v>362.202</v>
      </c>
      <c r="AC20">
        <v>361.30099999999999</v>
      </c>
      <c r="AD20">
        <v>362.202</v>
      </c>
      <c r="AE20">
        <v>4</v>
      </c>
      <c r="AF20">
        <v>4</v>
      </c>
      <c r="AG20">
        <v>-9.9000000000000002E+29</v>
      </c>
      <c r="AH20">
        <v>0</v>
      </c>
      <c r="AI20" t="str">
        <v>Circular</v>
      </c>
      <c r="AJ20">
        <v>1130</v>
      </c>
      <c r="AK20">
        <v>0</v>
      </c>
      <c r="AL20">
        <v>0</v>
      </c>
      <c r="AM20">
        <v>0</v>
      </c>
    </row>
    <row r="21" spans="1:39" x14ac:dyDescent="0.3">
      <c r="A21">
        <v>144912180</v>
      </c>
      <c r="B21">
        <v>393</v>
      </c>
      <c r="C21" t="str">
        <v>C-S-011</v>
      </c>
      <c r="D21" t="str">
        <v xml:space="preserve"> C-S-011-2</v>
      </c>
      <c r="E21" t="str">
        <v>CULVERT OUTLET</v>
      </c>
      <c r="F21">
        <v>0</v>
      </c>
      <c r="G21">
        <v>448390.78599</v>
      </c>
      <c r="H21">
        <v>7501579.5284409998</v>
      </c>
      <c r="I21">
        <v>361.75799999999998</v>
      </c>
      <c r="J21" t="str">
        <v>SUPER FMG FSL</v>
      </c>
      <c r="K21" t="str">
        <v>ESL STRIPPED 200mm</v>
      </c>
      <c r="L21">
        <v>0</v>
      </c>
      <c r="M21">
        <v>0</v>
      </c>
      <c r="N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361.75799999999998</v>
      </c>
      <c r="AB21">
        <v>361.75799999999998</v>
      </c>
      <c r="AC21">
        <v>361.75799999999998</v>
      </c>
      <c r="AD21">
        <v>361.75799999999998</v>
      </c>
      <c r="AE21">
        <v>4</v>
      </c>
      <c r="AF21">
        <v>4</v>
      </c>
      <c r="AG21">
        <v>-9.9000000000000002E+29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>
        <v>144887993</v>
      </c>
      <c r="B22">
        <v>386</v>
      </c>
      <c r="C22" t="str">
        <v>C-S-012</v>
      </c>
      <c r="D22" t="str">
        <v xml:space="preserve"> C-S-012-1</v>
      </c>
      <c r="E22" t="str">
        <v>CULVERT INLET</v>
      </c>
      <c r="F22">
        <v>0</v>
      </c>
      <c r="G22">
        <v>448276.86285600002</v>
      </c>
      <c r="H22">
        <v>7501534.7568009999</v>
      </c>
      <c r="I22">
        <v>361.00700000000001</v>
      </c>
      <c r="J22" t="str">
        <v>SUPER FMG FSL</v>
      </c>
      <c r="K22" t="str">
        <v>ESL STRIPPED 200mm</v>
      </c>
      <c r="L22" t="str">
        <v>CSP</v>
      </c>
      <c r="M22">
        <v>360.10700000000003</v>
      </c>
      <c r="N22">
        <v>359.51299999999998</v>
      </c>
      <c r="O22">
        <f>_xlfn.XLOOKUP($C22,'Culvert Calcs'!$A:$A,'Culvert Calcs'!E:E,NA(),0)</f>
        <v>0.9</v>
      </c>
      <c r="Q22">
        <f>_xlfn.XLOOKUP($C22,'Culvert Calcs'!$A:$A,'Culvert Calcs'!F:F,NA(),0)</f>
        <v>2</v>
      </c>
      <c r="R22">
        <v>0.2</v>
      </c>
      <c r="S22">
        <v>25.517282999999999</v>
      </c>
      <c r="T22">
        <v>2.3278340000000002</v>
      </c>
      <c r="U22" t="str">
        <v>(2x)900</v>
      </c>
      <c r="V22">
        <v>0.9</v>
      </c>
      <c r="W22" t="str">
        <v>(2x)900</v>
      </c>
      <c r="X22">
        <v>900</v>
      </c>
      <c r="Y22">
        <v>1</v>
      </c>
      <c r="Z22">
        <v>0</v>
      </c>
      <c r="AA22">
        <v>361.00700000000001</v>
      </c>
      <c r="AB22">
        <v>361.00700000000001</v>
      </c>
      <c r="AC22">
        <v>360.10599999999999</v>
      </c>
      <c r="AD22">
        <v>361.00700000000001</v>
      </c>
      <c r="AE22">
        <v>4</v>
      </c>
      <c r="AF22">
        <v>4</v>
      </c>
      <c r="AG22">
        <v>-9.9000000000000002E+29</v>
      </c>
      <c r="AH22">
        <v>0</v>
      </c>
      <c r="AI22" t="str">
        <v>Circular</v>
      </c>
      <c r="AJ22">
        <v>1130</v>
      </c>
      <c r="AK22">
        <v>0</v>
      </c>
      <c r="AL22">
        <v>0</v>
      </c>
      <c r="AM22">
        <v>0</v>
      </c>
    </row>
    <row r="23" spans="1:39" x14ac:dyDescent="0.3">
      <c r="A23">
        <v>144887993</v>
      </c>
      <c r="B23">
        <v>387</v>
      </c>
      <c r="C23" t="str">
        <v>C-S-012</v>
      </c>
      <c r="D23" t="str">
        <v xml:space="preserve"> C-S-012-2</v>
      </c>
      <c r="E23" t="str">
        <v>CULVERT OUTLET</v>
      </c>
      <c r="F23">
        <v>0</v>
      </c>
      <c r="G23">
        <v>448276.39097800001</v>
      </c>
      <c r="H23">
        <v>7501560.2697210005</v>
      </c>
      <c r="I23">
        <v>360.41199999999998</v>
      </c>
      <c r="J23" t="str">
        <v>SUPER FMG FSL</v>
      </c>
      <c r="K23" t="str">
        <v>ESL STRIPPED 200mm</v>
      </c>
      <c r="L23">
        <v>0</v>
      </c>
      <c r="M23">
        <v>0</v>
      </c>
      <c r="N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360.41199999999998</v>
      </c>
      <c r="AB23">
        <v>360.41199999999998</v>
      </c>
      <c r="AC23">
        <v>359.512</v>
      </c>
      <c r="AD23">
        <v>360.41199999999998</v>
      </c>
      <c r="AE23">
        <v>4</v>
      </c>
      <c r="AF23">
        <v>4</v>
      </c>
      <c r="AG23">
        <v>-9.9000000000000002E+29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>
        <v>144898048</v>
      </c>
      <c r="B24">
        <v>390</v>
      </c>
      <c r="C24" t="str">
        <v>C-S-013</v>
      </c>
      <c r="D24" t="str">
        <v xml:space="preserve"> C-S-013-1</v>
      </c>
      <c r="E24" t="str">
        <v>CULVERT INLET</v>
      </c>
      <c r="F24">
        <v>0</v>
      </c>
      <c r="G24">
        <v>447910.13561400003</v>
      </c>
      <c r="H24">
        <v>7501702.7386739999</v>
      </c>
      <c r="I24">
        <v>357.12</v>
      </c>
      <c r="J24" t="str">
        <v>SUPER FMG FSL</v>
      </c>
      <c r="K24" t="str">
        <v>ESL STRIPPED 200mm</v>
      </c>
      <c r="L24" t="str">
        <v>CSP</v>
      </c>
      <c r="M24">
        <v>356.22</v>
      </c>
      <c r="N24">
        <v>355.11099999999999</v>
      </c>
      <c r="O24">
        <f ca="1">_xlfn.XLOOKUP($C24,'Culvert Calcs'!$A:$A,'Culvert Calcs'!E:E,NA(),0)</f>
        <v>0.9</v>
      </c>
      <c r="Q24">
        <f>_xlfn.XLOOKUP($C24,'Culvert Calcs'!$A:$A,'Culvert Calcs'!F:F,NA(),0)</f>
        <v>1</v>
      </c>
      <c r="R24">
        <v>0.2</v>
      </c>
      <c r="S24">
        <v>41.467035000000003</v>
      </c>
      <c r="T24">
        <v>2.6744140000000001</v>
      </c>
      <c r="U24">
        <v>900</v>
      </c>
      <c r="V24">
        <v>0.9</v>
      </c>
      <c r="W24">
        <v>900</v>
      </c>
      <c r="X24">
        <v>900</v>
      </c>
      <c r="Y24">
        <v>1</v>
      </c>
      <c r="Z24">
        <v>0</v>
      </c>
      <c r="AA24">
        <v>357.12</v>
      </c>
      <c r="AB24">
        <v>357.12</v>
      </c>
      <c r="AC24">
        <v>356.28100000000001</v>
      </c>
      <c r="AD24">
        <v>357.12</v>
      </c>
      <c r="AE24">
        <v>4</v>
      </c>
      <c r="AF24">
        <v>4</v>
      </c>
      <c r="AG24">
        <v>-9.9000000000000002E+29</v>
      </c>
      <c r="AH24">
        <v>0</v>
      </c>
      <c r="AI24" t="str">
        <v>Circular</v>
      </c>
      <c r="AJ24">
        <v>1130</v>
      </c>
      <c r="AK24">
        <v>0</v>
      </c>
      <c r="AL24">
        <v>0</v>
      </c>
      <c r="AM24">
        <v>0</v>
      </c>
    </row>
    <row r="25" spans="1:39" x14ac:dyDescent="0.3">
      <c r="A25">
        <v>144898048</v>
      </c>
      <c r="B25">
        <v>391</v>
      </c>
      <c r="C25" t="str">
        <v>C-S-013</v>
      </c>
      <c r="D25" t="str">
        <v xml:space="preserve"> C-S-013-2</v>
      </c>
      <c r="E25" t="str">
        <v>CULVERT OUTLET</v>
      </c>
      <c r="F25">
        <v>0</v>
      </c>
      <c r="G25">
        <v>447872.50026300002</v>
      </c>
      <c r="H25">
        <v>7501685.3290400002</v>
      </c>
      <c r="I25">
        <v>356.01</v>
      </c>
      <c r="J25" t="str">
        <v>SUPER FMG FSL</v>
      </c>
      <c r="K25" t="str">
        <v>ESL STRIPPED 200mm</v>
      </c>
      <c r="L25">
        <v>0</v>
      </c>
      <c r="M25">
        <v>0</v>
      </c>
      <c r="N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356.01</v>
      </c>
      <c r="AB25">
        <v>356.01</v>
      </c>
      <c r="AC25">
        <v>355.18200000000002</v>
      </c>
      <c r="AD25">
        <v>356.01</v>
      </c>
      <c r="AE25">
        <v>4</v>
      </c>
      <c r="AF25">
        <v>4</v>
      </c>
      <c r="AG25">
        <v>-9.9000000000000002E+29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>
        <v>144892812</v>
      </c>
      <c r="B26">
        <v>388</v>
      </c>
      <c r="C26" t="str">
        <v>C-S-014</v>
      </c>
      <c r="D26" t="str">
        <v xml:space="preserve"> C-S-014-1</v>
      </c>
      <c r="E26" t="str">
        <v>CULVERT INLET</v>
      </c>
      <c r="F26">
        <v>0</v>
      </c>
      <c r="G26">
        <v>447796.66012000002</v>
      </c>
      <c r="H26">
        <v>7501950.098274</v>
      </c>
      <c r="I26">
        <v>354.41399999999999</v>
      </c>
      <c r="J26" t="str">
        <v>SUPER FMG FSL</v>
      </c>
      <c r="K26" t="str">
        <v>ESL STRIPPED 200mm</v>
      </c>
      <c r="L26" t="str">
        <v>CSP</v>
      </c>
      <c r="M26">
        <v>353.51499999999999</v>
      </c>
      <c r="N26">
        <v>352.762</v>
      </c>
      <c r="O26">
        <f ca="1">_xlfn.XLOOKUP($C26,'Culvert Calcs'!$A:$A,'Culvert Calcs'!E:E,NA(),0)</f>
        <v>0.9</v>
      </c>
      <c r="Q26">
        <f>_xlfn.XLOOKUP($C26,'Culvert Calcs'!$A:$A,'Culvert Calcs'!F:F,NA(),0)</f>
        <v>4</v>
      </c>
      <c r="R26">
        <v>0.2</v>
      </c>
      <c r="S26">
        <v>35.472715000000001</v>
      </c>
      <c r="T26">
        <v>2.1227580000000001</v>
      </c>
      <c r="U26" t="str">
        <v>(4x)900</v>
      </c>
      <c r="V26">
        <v>0.9</v>
      </c>
      <c r="W26" t="str">
        <v>(4x)900</v>
      </c>
      <c r="X26">
        <v>900</v>
      </c>
      <c r="Y26">
        <v>1</v>
      </c>
      <c r="Z26">
        <v>0</v>
      </c>
      <c r="AA26">
        <v>354.41399999999999</v>
      </c>
      <c r="AB26">
        <v>354.41399999999999</v>
      </c>
      <c r="AC26">
        <v>353.45</v>
      </c>
      <c r="AD26">
        <v>354.41399999999999</v>
      </c>
      <c r="AE26">
        <v>4</v>
      </c>
      <c r="AF26">
        <v>4</v>
      </c>
      <c r="AG26">
        <v>-9.9000000000000002E+29</v>
      </c>
      <c r="AH26">
        <v>0</v>
      </c>
      <c r="AI26" t="str">
        <v>Circular</v>
      </c>
      <c r="AJ26">
        <v>1130</v>
      </c>
      <c r="AK26">
        <v>0</v>
      </c>
      <c r="AL26">
        <v>0</v>
      </c>
      <c r="AM26">
        <v>0</v>
      </c>
    </row>
    <row r="27" spans="1:39" x14ac:dyDescent="0.3">
      <c r="A27">
        <v>144892812</v>
      </c>
      <c r="B27">
        <v>389</v>
      </c>
      <c r="C27" t="str">
        <v>C-S-014</v>
      </c>
      <c r="D27" t="str">
        <v xml:space="preserve"> C-S-014-2</v>
      </c>
      <c r="E27" t="str">
        <v>CULVERT OUTLET</v>
      </c>
      <c r="F27">
        <v>0</v>
      </c>
      <c r="G27">
        <v>447761.40707299998</v>
      </c>
      <c r="H27">
        <v>7501946.1566740004</v>
      </c>
      <c r="I27">
        <v>353.66199999999998</v>
      </c>
      <c r="J27" t="str">
        <v>SUPER FMG FSL</v>
      </c>
      <c r="K27" t="str">
        <v>ESL STRIPPED 200mm</v>
      </c>
      <c r="L27">
        <v>0</v>
      </c>
      <c r="M27">
        <v>0</v>
      </c>
      <c r="N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353.66199999999998</v>
      </c>
      <c r="AB27">
        <v>353.66199999999998</v>
      </c>
      <c r="AC27">
        <v>352.762</v>
      </c>
      <c r="AD27">
        <v>353.66199999999998</v>
      </c>
      <c r="AE27">
        <v>4</v>
      </c>
      <c r="AF27">
        <v>4</v>
      </c>
      <c r="AG27">
        <v>-9.9000000000000002E+29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O28">
        <f>_xlfn.XLOOKUP($C28,'Culvert Calcs'!$A:$A,'Culvert Calcs'!E:E,NA(),0)</f>
        <v>0</v>
      </c>
      <c r="Q28">
        <f>_xlfn.XLOOKUP($C28,'Culvert Calcs'!$A:$A,'Culvert Calcs'!F:F,NA(),0)</f>
        <v>0</v>
      </c>
    </row>
    <row r="30" spans="1:39" x14ac:dyDescent="0.3">
      <c r="O30">
        <f>_xlfn.XLOOKUP($C30,'Culvert Calcs'!$A:$A,'Culvert Calcs'!E:E,NA(),0)</f>
        <v>0</v>
      </c>
      <c r="Q30">
        <f>_xlfn.XLOOKUP($C30,'Culvert Calcs'!$A:$A,'Culvert Calcs'!F:F,NA(),0)</f>
        <v>0</v>
      </c>
    </row>
    <row r="32" spans="1:39" x14ac:dyDescent="0.3">
      <c r="O32">
        <f>_xlfn.XLOOKUP($C32,'Culvert Calcs'!$A:$A,'Culvert Calcs'!E:E,NA(),0)</f>
        <v>0</v>
      </c>
      <c r="Q32">
        <f>_xlfn.XLOOKUP($C32,'Culvert Calcs'!$A:$A,'Culvert Calcs'!F:F,NA(),0)</f>
        <v>0</v>
      </c>
    </row>
    <row r="34" spans="15:17" x14ac:dyDescent="0.3">
      <c r="O34">
        <f>_xlfn.XLOOKUP($C34,'Culvert Calcs'!$A:$A,'Culvert Calcs'!E:E,NA(),0)</f>
        <v>0</v>
      </c>
      <c r="Q34">
        <f>_xlfn.XLOOKUP($C34,'Culvert Calcs'!$A:$A,'Culvert Calcs'!F:F,NA(),0)</f>
        <v>0</v>
      </c>
    </row>
    <row r="36" spans="15:17" x14ac:dyDescent="0.3">
      <c r="O36">
        <f>_xlfn.XLOOKUP($C36,'Culvert Calcs'!$A:$A,'Culvert Calcs'!E:E,NA(),0)</f>
        <v>0</v>
      </c>
      <c r="Q36">
        <f>_xlfn.XLOOKUP($C36,'Culvert Calcs'!$A:$A,'Culvert Calcs'!F:F,NA(),0)</f>
        <v>0</v>
      </c>
    </row>
    <row r="38" spans="15:17" x14ac:dyDescent="0.3">
      <c r="O38">
        <f>_xlfn.XLOOKUP($C38,'Culvert Calcs'!$A:$A,'Culvert Calcs'!E:E,NA(),0)</f>
        <v>0</v>
      </c>
      <c r="Q38">
        <f>_xlfn.XLOOKUP($C38,'Culvert Calcs'!$A:$A,'Culvert Calcs'!F:F,NA(),0)</f>
        <v>0</v>
      </c>
    </row>
    <row r="40" spans="15:17" x14ac:dyDescent="0.3">
      <c r="O40">
        <f>_xlfn.XLOOKUP($C40,'Culvert Calcs'!$A:$A,'Culvert Calcs'!E:E,NA(),0)</f>
        <v>0</v>
      </c>
      <c r="Q40">
        <f>_xlfn.XLOOKUP($C40,'Culvert Calcs'!$A:$A,'Culvert Calcs'!F:F,NA(),0)</f>
        <v>0</v>
      </c>
    </row>
    <row r="42" spans="15:17" x14ac:dyDescent="0.3">
      <c r="O42">
        <f>_xlfn.XLOOKUP($C42,'Culvert Calcs'!$A:$A,'Culvert Calcs'!E:E,NA(),0)</f>
        <v>0</v>
      </c>
      <c r="Q42">
        <f>_xlfn.XLOOKUP($C42,'Culvert Calcs'!$A:$A,'Culvert Calcs'!F:F,NA(),0)</f>
        <v>0</v>
      </c>
    </row>
    <row r="44" spans="15:17" x14ac:dyDescent="0.3">
      <c r="O44">
        <f>_xlfn.XLOOKUP($C44,'Culvert Calcs'!$A:$A,'Culvert Calcs'!E:E,NA(),0)</f>
        <v>0</v>
      </c>
      <c r="Q44">
        <f>_xlfn.XLOOKUP($C44,'Culvert Calcs'!$A:$A,'Culvert Calcs'!F:F,NA(),0)</f>
        <v>0</v>
      </c>
    </row>
    <row r="46" spans="15:17" x14ac:dyDescent="0.3">
      <c r="O46">
        <f>_xlfn.XLOOKUP($C46,'Culvert Calcs'!$A:$A,'Culvert Calcs'!E:E,NA(),0)</f>
        <v>0</v>
      </c>
      <c r="Q46">
        <f>_xlfn.XLOOKUP($C46,'Culvert Calcs'!$A:$A,'Culvert Calcs'!F:F,NA(),0)</f>
        <v>0</v>
      </c>
    </row>
    <row r="48" spans="15:17" x14ac:dyDescent="0.3">
      <c r="O48">
        <f>_xlfn.XLOOKUP($C48,'Culvert Calcs'!$A:$A,'Culvert Calcs'!E:E,NA(),0)</f>
        <v>0</v>
      </c>
      <c r="Q48">
        <f>_xlfn.XLOOKUP($C48,'Culvert Calcs'!$A:$A,'Culvert Calcs'!F:F,NA(),0)</f>
        <v>0</v>
      </c>
    </row>
    <row r="50" spans="15:17" x14ac:dyDescent="0.3">
      <c r="O50">
        <f>_xlfn.XLOOKUP($C50,'Culvert Calcs'!$A:$A,'Culvert Calcs'!E:E,NA(),0)</f>
        <v>0</v>
      </c>
      <c r="Q50">
        <f>_xlfn.XLOOKUP($C50,'Culvert Calcs'!$A:$A,'Culvert Calcs'!F:F,NA(),0)</f>
        <v>0</v>
      </c>
    </row>
    <row r="52" spans="15:17" x14ac:dyDescent="0.3">
      <c r="O52">
        <f>_xlfn.XLOOKUP($C52,'Culvert Calcs'!$A:$A,'Culvert Calcs'!E:E,NA(),0)</f>
        <v>0</v>
      </c>
      <c r="Q52">
        <f>_xlfn.XLOOKUP($C52,'Culvert Calcs'!$A:$A,'Culvert Calcs'!F:F,NA(),0)</f>
        <v>0</v>
      </c>
    </row>
    <row r="54" spans="15:17" x14ac:dyDescent="0.3">
      <c r="O54">
        <f>_xlfn.XLOOKUP($C54,'Culvert Calcs'!$A:$A,'Culvert Calcs'!E:E,NA(),0)</f>
        <v>0</v>
      </c>
      <c r="Q54">
        <f>_xlfn.XLOOKUP($C54,'Culvert Calcs'!$A:$A,'Culvert Calcs'!F:F,NA(),0)</f>
        <v>0</v>
      </c>
    </row>
    <row r="56" spans="15:17" x14ac:dyDescent="0.3">
      <c r="O56">
        <f>_xlfn.XLOOKUP($C56,'Culvert Calcs'!$A:$A,'Culvert Calcs'!E:E,NA(),0)</f>
        <v>0</v>
      </c>
      <c r="Q56">
        <f>_xlfn.XLOOKUP($C56,'Culvert Calcs'!$A:$A,'Culvert Calcs'!F:F,NA(),0)</f>
        <v>0</v>
      </c>
    </row>
    <row r="58" spans="15:17" x14ac:dyDescent="0.3">
      <c r="O58">
        <f>_xlfn.XLOOKUP($C58,'Culvert Calcs'!$A:$A,'Culvert Calcs'!E:E,NA(),0)</f>
        <v>0</v>
      </c>
      <c r="Q58">
        <f>_xlfn.XLOOKUP($C58,'Culvert Calcs'!$A:$A,'Culvert Calcs'!F:F,NA(),0)</f>
        <v>0</v>
      </c>
    </row>
    <row r="60" spans="15:17" x14ac:dyDescent="0.3">
      <c r="O60">
        <f>_xlfn.XLOOKUP($C60,'Culvert Calcs'!$A:$A,'Culvert Calcs'!E:E,NA(),0)</f>
        <v>0</v>
      </c>
      <c r="Q60">
        <f>_xlfn.XLOOKUP($C60,'Culvert Calcs'!$A:$A,'Culvert Calcs'!F:F,NA(),0)</f>
        <v>0</v>
      </c>
    </row>
    <row r="62" spans="15:17" x14ac:dyDescent="0.3">
      <c r="O62">
        <f>_xlfn.XLOOKUP($C62,'Culvert Calcs'!$A:$A,'Culvert Calcs'!E:E,NA(),0)</f>
        <v>0</v>
      </c>
      <c r="Q62">
        <f>_xlfn.XLOOKUP($C62,'Culvert Calcs'!$A:$A,'Culvert Calcs'!F:F,NA(),0)</f>
        <v>0</v>
      </c>
    </row>
    <row r="64" spans="15:17" x14ac:dyDescent="0.3">
      <c r="O64">
        <f>_xlfn.XLOOKUP($C64,'Culvert Calcs'!$A:$A,'Culvert Calcs'!E:E,NA(),0)</f>
        <v>0</v>
      </c>
      <c r="Q64">
        <f>_xlfn.XLOOKUP($C64,'Culvert Calcs'!$A:$A,'Culvert Calcs'!F:F,NA(),0)</f>
        <v>0</v>
      </c>
    </row>
    <row r="66" spans="15:17" x14ac:dyDescent="0.3">
      <c r="O66">
        <f>_xlfn.XLOOKUP($C66,'Culvert Calcs'!$A:$A,'Culvert Calcs'!E:E,NA(),0)</f>
        <v>0</v>
      </c>
      <c r="Q66">
        <f>_xlfn.XLOOKUP($C66,'Culvert Calcs'!$A:$A,'Culvert Calcs'!F:F,NA(),0)</f>
        <v>0</v>
      </c>
    </row>
    <row r="68" spans="15:17" x14ac:dyDescent="0.3">
      <c r="O68">
        <f>_xlfn.XLOOKUP($C68,'Culvert Calcs'!$A:$A,'Culvert Calcs'!E:E,NA(),0)</f>
        <v>0</v>
      </c>
      <c r="Q68">
        <f>_xlfn.XLOOKUP($C68,'Culvert Calcs'!$A:$A,'Culvert Calcs'!F:F,NA(),0)</f>
        <v>0</v>
      </c>
    </row>
    <row r="70" spans="15:17" x14ac:dyDescent="0.3">
      <c r="O70">
        <f>_xlfn.XLOOKUP($C70,'Culvert Calcs'!$A:$A,'Culvert Calcs'!E:E,NA(),0)</f>
        <v>0</v>
      </c>
      <c r="Q70">
        <f>_xlfn.XLOOKUP($C70,'Culvert Calcs'!$A:$A,'Culvert Calcs'!F:F,NA(),0)</f>
        <v>0</v>
      </c>
    </row>
    <row r="72" spans="15:17" x14ac:dyDescent="0.3">
      <c r="O72">
        <f>_xlfn.XLOOKUP($C72,'Culvert Calcs'!$A:$A,'Culvert Calcs'!E:E,NA(),0)</f>
        <v>0</v>
      </c>
      <c r="Q72">
        <f>_xlfn.XLOOKUP($C72,'Culvert Calcs'!$A:$A,'Culvert Calcs'!F:F,NA(),0)</f>
        <v>0</v>
      </c>
    </row>
    <row r="74" spans="15:17" x14ac:dyDescent="0.3">
      <c r="O74">
        <f>_xlfn.XLOOKUP($C74,'Culvert Calcs'!$A:$A,'Culvert Calcs'!E:E,NA(),0)</f>
        <v>0</v>
      </c>
      <c r="Q74">
        <f>_xlfn.XLOOKUP($C74,'Culvert Calcs'!$A:$A,'Culvert Calcs'!F:F,NA(),0)</f>
        <v>0</v>
      </c>
    </row>
    <row r="76" spans="15:17" x14ac:dyDescent="0.3">
      <c r="O76">
        <f>_xlfn.XLOOKUP($C76,'Culvert Calcs'!$A:$A,'Culvert Calcs'!E:E,NA(),0)</f>
        <v>0</v>
      </c>
      <c r="Q76">
        <f>_xlfn.XLOOKUP($C76,'Culvert Calcs'!$A:$A,'Culvert Calcs'!F:F,NA(),0)</f>
        <v>0</v>
      </c>
    </row>
    <row r="78" spans="15:17" x14ac:dyDescent="0.3">
      <c r="O78">
        <f>_xlfn.XLOOKUP($C78,'Culvert Calcs'!$A:$A,'Culvert Calcs'!E:E,NA(),0)</f>
        <v>0</v>
      </c>
      <c r="Q78">
        <f>_xlfn.XLOOKUP($C78,'Culvert Calcs'!$A:$A,'Culvert Calcs'!F:F,NA(),0)</f>
        <v>0</v>
      </c>
    </row>
    <row r="80" spans="15:17" x14ac:dyDescent="0.3">
      <c r="O80">
        <f>_xlfn.XLOOKUP($C80,'Culvert Calcs'!$A:$A,'Culvert Calcs'!E:E,NA(),0)</f>
        <v>0</v>
      </c>
      <c r="Q80">
        <f>_xlfn.XLOOKUP($C80,'Culvert Calcs'!$A:$A,'Culvert Calcs'!F:F,NA(),0)</f>
        <v>0</v>
      </c>
    </row>
    <row r="82" spans="15:17" x14ac:dyDescent="0.3">
      <c r="O82">
        <f>_xlfn.XLOOKUP($C82,'Culvert Calcs'!$A:$A,'Culvert Calcs'!E:E,NA(),0)</f>
        <v>0</v>
      </c>
      <c r="Q82">
        <f>_xlfn.XLOOKUP($C82,'Culvert Calcs'!$A:$A,'Culvert Calcs'!F:F,NA(),0)</f>
        <v>0</v>
      </c>
    </row>
    <row r="84" spans="15:17" x14ac:dyDescent="0.3">
      <c r="O84">
        <f>_xlfn.XLOOKUP($C84,'Culvert Calcs'!$A:$A,'Culvert Calcs'!E:E,NA(),0)</f>
        <v>0</v>
      </c>
      <c r="Q84">
        <f>_xlfn.XLOOKUP($C84,'Culvert Calcs'!$A:$A,'Culvert Calcs'!F:F,NA(),0)</f>
        <v>0</v>
      </c>
    </row>
    <row r="86" spans="15:17" x14ac:dyDescent="0.3">
      <c r="O86">
        <f>_xlfn.XLOOKUP($C86,'Culvert Calcs'!$A:$A,'Culvert Calcs'!E:E,NA(),0)</f>
        <v>0</v>
      </c>
      <c r="Q86">
        <f>_xlfn.XLOOKUP($C86,'Culvert Calcs'!$A:$A,'Culvert Calcs'!F:F,NA(),0)</f>
        <v>0</v>
      </c>
    </row>
    <row r="88" spans="15:17" x14ac:dyDescent="0.3">
      <c r="O88">
        <f>_xlfn.XLOOKUP($C88,'Culvert Calcs'!$A:$A,'Culvert Calcs'!E:E,NA(),0)</f>
        <v>0</v>
      </c>
      <c r="Q88">
        <f>_xlfn.XLOOKUP($C88,'Culvert Calcs'!$A:$A,'Culvert Calcs'!F:F,NA(),0)</f>
        <v>0</v>
      </c>
    </row>
    <row r="90" spans="15:17" x14ac:dyDescent="0.3">
      <c r="O90">
        <f>_xlfn.XLOOKUP($C90,'Culvert Calcs'!$A:$A,'Culvert Calcs'!E:E,NA(),0)</f>
        <v>0</v>
      </c>
      <c r="Q90">
        <f>_xlfn.XLOOKUP($C90,'Culvert Calcs'!$A:$A,'Culvert Calcs'!F:F,NA(),0)</f>
        <v>0</v>
      </c>
    </row>
    <row r="92" spans="15:17" x14ac:dyDescent="0.3">
      <c r="O92">
        <f>_xlfn.XLOOKUP($C92,'Culvert Calcs'!$A:$A,'Culvert Calcs'!E:E,NA(),0)</f>
        <v>0</v>
      </c>
      <c r="Q92">
        <f>_xlfn.XLOOKUP($C92,'Culvert Calcs'!$A:$A,'Culvert Calcs'!F:F,NA(),0)</f>
        <v>0</v>
      </c>
    </row>
    <row r="94" spans="15:17" x14ac:dyDescent="0.3">
      <c r="O94">
        <f>_xlfn.XLOOKUP($C94,'Culvert Calcs'!$A:$A,'Culvert Calcs'!E:E,NA(),0)</f>
        <v>0</v>
      </c>
      <c r="Q94">
        <f>_xlfn.XLOOKUP($C94,'Culvert Calcs'!$A:$A,'Culvert Calcs'!F:F,NA(),0)</f>
        <v>0</v>
      </c>
    </row>
    <row r="96" spans="15:17" x14ac:dyDescent="0.3">
      <c r="O96">
        <f>_xlfn.XLOOKUP($C96,'Culvert Calcs'!$A:$A,'Culvert Calcs'!E:E,NA(),0)</f>
        <v>0</v>
      </c>
      <c r="Q96">
        <f>_xlfn.XLOOKUP($C96,'Culvert Calcs'!$A:$A,'Culvert Calcs'!F:F,NA(),0)</f>
        <v>0</v>
      </c>
    </row>
    <row r="98" spans="15:17" x14ac:dyDescent="0.3">
      <c r="O98">
        <f>_xlfn.XLOOKUP($C98,'Culvert Calcs'!$A:$A,'Culvert Calcs'!E:E,NA(),0)</f>
        <v>0</v>
      </c>
      <c r="Q98">
        <f>_xlfn.XLOOKUP($C98,'Culvert Calcs'!$A:$A,'Culvert Calcs'!F:F,NA(),0)</f>
        <v>0</v>
      </c>
    </row>
    <row r="100" spans="15:17" x14ac:dyDescent="0.3">
      <c r="O100">
        <f>_xlfn.XLOOKUP($C100,'Culvert Calcs'!$A:$A,'Culvert Calcs'!E:E,NA(),0)</f>
        <v>0</v>
      </c>
      <c r="Q100">
        <f>_xlfn.XLOOKUP($C100,'Culvert Calcs'!$A:$A,'Culvert Calcs'!F:F,NA(),0)</f>
        <v>0</v>
      </c>
    </row>
    <row r="102" spans="15:17" x14ac:dyDescent="0.3">
      <c r="O102">
        <f>_xlfn.XLOOKUP($C102,'Culvert Calcs'!$A:$A,'Culvert Calcs'!E:E,NA(),0)</f>
        <v>0</v>
      </c>
      <c r="Q102">
        <f>_xlfn.XLOOKUP($C102,'Culvert Calcs'!$A:$A,'Culvert Calcs'!F:F,NA(),0)</f>
        <v>0</v>
      </c>
    </row>
    <row r="104" spans="15:17" x14ac:dyDescent="0.3">
      <c r="O104">
        <f>_xlfn.XLOOKUP($C104,'Culvert Calcs'!$A:$A,'Culvert Calcs'!E:E,NA(),0)</f>
        <v>0</v>
      </c>
      <c r="Q104">
        <f>_xlfn.XLOOKUP($C104,'Culvert Calcs'!$A:$A,'Culvert Calcs'!F:F,NA(),0)</f>
        <v>0</v>
      </c>
    </row>
    <row r="106" spans="15:17" x14ac:dyDescent="0.3">
      <c r="O106">
        <f>_xlfn.XLOOKUP($C106,'Culvert Calcs'!$A:$A,'Culvert Calcs'!E:E,NA(),0)</f>
        <v>0</v>
      </c>
      <c r="Q106">
        <f>_xlfn.XLOOKUP($C106,'Culvert Calcs'!$A:$A,'Culvert Calcs'!F:F,NA(),0)</f>
        <v>0</v>
      </c>
    </row>
    <row r="108" spans="15:17" x14ac:dyDescent="0.3">
      <c r="O108">
        <f>_xlfn.XLOOKUP($C108,'Culvert Calcs'!$A:$A,'Culvert Calcs'!E:E,NA(),0)</f>
        <v>0</v>
      </c>
      <c r="Q108">
        <f>_xlfn.XLOOKUP($C108,'Culvert Calcs'!$A:$A,'Culvert Calcs'!F:F,NA(),0)</f>
        <v>0</v>
      </c>
    </row>
    <row r="110" spans="15:17" x14ac:dyDescent="0.3">
      <c r="O110">
        <f>_xlfn.XLOOKUP($C110,'Culvert Calcs'!$A:$A,'Culvert Calcs'!E:E,NA(),0)</f>
        <v>0</v>
      </c>
      <c r="Q110">
        <f>_xlfn.XLOOKUP($C110,'Culvert Calcs'!$A:$A,'Culvert Calcs'!F:F,NA(),0)</f>
        <v>0</v>
      </c>
    </row>
    <row r="112" spans="15:17" x14ac:dyDescent="0.3">
      <c r="O112">
        <f>_xlfn.XLOOKUP($C112,'Culvert Calcs'!$A:$A,'Culvert Calcs'!E:E,NA(),0)</f>
        <v>0</v>
      </c>
      <c r="Q112">
        <f>_xlfn.XLOOKUP($C112,'Culvert Calcs'!$A:$A,'Culvert Calcs'!F:F,NA(),0)</f>
        <v>0</v>
      </c>
    </row>
    <row r="114" spans="15:17" x14ac:dyDescent="0.3">
      <c r="O114">
        <f>_xlfn.XLOOKUP($C114,'Culvert Calcs'!$A:$A,'Culvert Calcs'!E:E,NA(),0)</f>
        <v>0</v>
      </c>
      <c r="Q114">
        <f>_xlfn.XLOOKUP($C114,'Culvert Calcs'!$A:$A,'Culvert Calcs'!F:F,NA(),0)</f>
        <v>0</v>
      </c>
    </row>
    <row r="116" spans="15:17" x14ac:dyDescent="0.3">
      <c r="O116">
        <f>_xlfn.XLOOKUP($C116,'Culvert Calcs'!$A:$A,'Culvert Calcs'!E:E,NA(),0)</f>
        <v>0</v>
      </c>
      <c r="Q116">
        <f>_xlfn.XLOOKUP($C116,'Culvert Calcs'!$A:$A,'Culvert Calcs'!F:F,NA(),0)</f>
        <v>0</v>
      </c>
    </row>
    <row r="118" spans="15:17" x14ac:dyDescent="0.3">
      <c r="O118">
        <f>_xlfn.XLOOKUP($C118,'Culvert Calcs'!$A:$A,'Culvert Calcs'!E:E,NA(),0)</f>
        <v>0</v>
      </c>
      <c r="Q118">
        <f>_xlfn.XLOOKUP($C118,'Culvert Calcs'!$A:$A,'Culvert Calcs'!F:F,NA(),0)</f>
        <v>0</v>
      </c>
    </row>
    <row r="120" spans="15:17" x14ac:dyDescent="0.3">
      <c r="O120">
        <f>_xlfn.XLOOKUP($C120,'Culvert Calcs'!$A:$A,'Culvert Calcs'!E:E,NA(),0)</f>
        <v>0</v>
      </c>
      <c r="Q120">
        <f>_xlfn.XLOOKUP($C120,'Culvert Calcs'!$A:$A,'Culvert Calcs'!F:F,NA(),0)</f>
        <v>0</v>
      </c>
    </row>
    <row r="122" spans="15:17" x14ac:dyDescent="0.3">
      <c r="O122">
        <f>_xlfn.XLOOKUP($C122,'Culvert Calcs'!$A:$A,'Culvert Calcs'!E:E,NA(),0)</f>
        <v>0</v>
      </c>
      <c r="Q122">
        <f>_xlfn.XLOOKUP($C122,'Culvert Calcs'!$A:$A,'Culvert Calcs'!F:F,NA(),0)</f>
        <v>0</v>
      </c>
    </row>
    <row r="124" spans="15:17" x14ac:dyDescent="0.3">
      <c r="O124">
        <f>_xlfn.XLOOKUP($C124,'Culvert Calcs'!$A:$A,'Culvert Calcs'!E:E,NA(),0)</f>
        <v>0</v>
      </c>
      <c r="Q124">
        <f>_xlfn.XLOOKUP($C124,'Culvert Calcs'!$A:$A,'Culvert Calcs'!F:F,NA(),0)</f>
        <v>0</v>
      </c>
    </row>
    <row r="126" spans="15:17" x14ac:dyDescent="0.3">
      <c r="O126">
        <f>_xlfn.XLOOKUP($C126,'Culvert Calcs'!$A:$A,'Culvert Calcs'!E:E,NA(),0)</f>
        <v>0</v>
      </c>
      <c r="Q126">
        <f>_xlfn.XLOOKUP($C126,'Culvert Calcs'!$A:$A,'Culvert Calcs'!F:F,NA(),0)</f>
        <v>0</v>
      </c>
    </row>
    <row r="128" spans="15:17" x14ac:dyDescent="0.3">
      <c r="O128">
        <f>_xlfn.XLOOKUP($C128,'Culvert Calcs'!$A:$A,'Culvert Calcs'!E:E,NA(),0)</f>
        <v>0</v>
      </c>
      <c r="Q128">
        <f>_xlfn.XLOOKUP($C128,'Culvert Calcs'!$A:$A,'Culvert Calcs'!F:F,NA(),0)</f>
        <v>0</v>
      </c>
    </row>
    <row r="130" spans="15:17" x14ac:dyDescent="0.3">
      <c r="O130">
        <f>_xlfn.XLOOKUP($C130,'Culvert Calcs'!$A:$A,'Culvert Calcs'!E:E,NA(),0)</f>
        <v>0</v>
      </c>
      <c r="Q130">
        <f>_xlfn.XLOOKUP($C130,'Culvert Calcs'!$A:$A,'Culvert Calcs'!F:F,NA(),0)</f>
        <v>0</v>
      </c>
    </row>
    <row r="132" spans="15:17" x14ac:dyDescent="0.3">
      <c r="O132">
        <f>_xlfn.XLOOKUP($C132,'Culvert Calcs'!$A:$A,'Culvert Calcs'!E:E,NA(),0)</f>
        <v>0</v>
      </c>
      <c r="Q132">
        <f>_xlfn.XLOOKUP($C132,'Culvert Calcs'!$A:$A,'Culvert Calcs'!F:F,NA(),0)</f>
        <v>0</v>
      </c>
    </row>
    <row r="134" spans="15:17" x14ac:dyDescent="0.3">
      <c r="O134">
        <f>_xlfn.XLOOKUP($C134,'Culvert Calcs'!$A:$A,'Culvert Calcs'!E:E,NA(),0)</f>
        <v>0</v>
      </c>
      <c r="Q134">
        <f>_xlfn.XLOOKUP($C134,'Culvert Calcs'!$A:$A,'Culvert Calcs'!F:F,NA(),0)</f>
        <v>0</v>
      </c>
    </row>
    <row r="136" spans="15:17" x14ac:dyDescent="0.3">
      <c r="O136">
        <f>_xlfn.XLOOKUP($C136,'Culvert Calcs'!$A:$A,'Culvert Calcs'!E:E,NA(),0)</f>
        <v>0</v>
      </c>
      <c r="Q136">
        <f>_xlfn.XLOOKUP($C136,'Culvert Calcs'!$A:$A,'Culvert Calcs'!F:F,NA(),0)</f>
        <v>0</v>
      </c>
    </row>
    <row r="138" spans="15:17" x14ac:dyDescent="0.3">
      <c r="O138">
        <f>_xlfn.XLOOKUP($C138,'Culvert Calcs'!$A:$A,'Culvert Calcs'!E:E,NA(),0)</f>
        <v>0</v>
      </c>
      <c r="Q138">
        <f>_xlfn.XLOOKUP($C138,'Culvert Calcs'!$A:$A,'Culvert Calcs'!F:F,NA(),0)</f>
        <v>0</v>
      </c>
    </row>
    <row r="140" spans="15:17" x14ac:dyDescent="0.3">
      <c r="O140">
        <f>_xlfn.XLOOKUP($C140,'Culvert Calcs'!$A:$A,'Culvert Calcs'!E:E,NA(),0)</f>
        <v>0</v>
      </c>
      <c r="Q140">
        <f>_xlfn.XLOOKUP($C140,'Culvert Calcs'!$A:$A,'Culvert Calcs'!F:F,NA(),0)</f>
        <v>0</v>
      </c>
    </row>
    <row r="142" spans="15:17" x14ac:dyDescent="0.3">
      <c r="O142">
        <f>_xlfn.XLOOKUP($C142,'Culvert Calcs'!$A:$A,'Culvert Calcs'!E:E,NA(),0)</f>
        <v>0</v>
      </c>
      <c r="Q142">
        <f>_xlfn.XLOOKUP($C142,'Culvert Calcs'!$A:$A,'Culvert Calcs'!F:F,NA(),0)</f>
        <v>0</v>
      </c>
    </row>
    <row r="144" spans="15:17" x14ac:dyDescent="0.3">
      <c r="O144">
        <f>_xlfn.XLOOKUP($C144,'Culvert Calcs'!$A:$A,'Culvert Calcs'!E:E,NA(),0)</f>
        <v>0</v>
      </c>
      <c r="Q144">
        <f>_xlfn.XLOOKUP($C144,'Culvert Calcs'!$A:$A,'Culvert Calcs'!F:F,NA(),0)</f>
        <v>0</v>
      </c>
    </row>
    <row r="146" spans="15:17" x14ac:dyDescent="0.3">
      <c r="O146">
        <f>_xlfn.XLOOKUP($C146,'Culvert Calcs'!$A:$A,'Culvert Calcs'!E:E,NA(),0)</f>
        <v>0</v>
      </c>
      <c r="Q146">
        <f>_xlfn.XLOOKUP($C146,'Culvert Calcs'!$A:$A,'Culvert Calcs'!F:F,NA(),0)</f>
        <v>0</v>
      </c>
    </row>
    <row r="148" spans="15:17" x14ac:dyDescent="0.3">
      <c r="O148">
        <f>_xlfn.XLOOKUP($C148,'Culvert Calcs'!$A:$A,'Culvert Calcs'!E:E,NA(),0)</f>
        <v>0</v>
      </c>
      <c r="Q148">
        <f>_xlfn.XLOOKUP($C148,'Culvert Calcs'!$A:$A,'Culvert Calcs'!F:F,NA(),0)</f>
        <v>0</v>
      </c>
    </row>
    <row r="150" spans="15:17" x14ac:dyDescent="0.3">
      <c r="O150">
        <f>_xlfn.XLOOKUP($C150,'Culvert Calcs'!$A:$A,'Culvert Calcs'!E:E,NA(),0)</f>
        <v>0</v>
      </c>
      <c r="Q150">
        <f>_xlfn.XLOOKUP($C150,'Culvert Calcs'!$A:$A,'Culvert Calcs'!F:F,NA(),0)</f>
        <v>0</v>
      </c>
    </row>
    <row r="152" spans="15:17" x14ac:dyDescent="0.3">
      <c r="O152">
        <f>_xlfn.XLOOKUP($C152,'Culvert Calcs'!$A:$A,'Culvert Calcs'!E:E,NA(),0)</f>
        <v>0</v>
      </c>
      <c r="Q152">
        <f>_xlfn.XLOOKUP($C152,'Culvert Calcs'!$A:$A,'Culvert Calcs'!F:F,NA(),0)</f>
        <v>0</v>
      </c>
    </row>
    <row r="154" spans="15:17" x14ac:dyDescent="0.3">
      <c r="O154">
        <f>_xlfn.XLOOKUP($C154,'Culvert Calcs'!$A:$A,'Culvert Calcs'!E:E,NA(),0)</f>
        <v>0</v>
      </c>
      <c r="Q154">
        <f>_xlfn.XLOOKUP($C154,'Culvert Calcs'!$A:$A,'Culvert Calcs'!F:F,NA(),0)</f>
        <v>0</v>
      </c>
    </row>
    <row r="156" spans="15:17" x14ac:dyDescent="0.3">
      <c r="O156">
        <f>_xlfn.XLOOKUP($C156,'Culvert Calcs'!$A:$A,'Culvert Calcs'!E:E,NA(),0)</f>
        <v>0</v>
      </c>
      <c r="Q156">
        <f>_xlfn.XLOOKUP($C156,'Culvert Calcs'!$A:$A,'Culvert Calcs'!F:F,NA(),0)</f>
        <v>0</v>
      </c>
    </row>
    <row r="158" spans="15:17" x14ac:dyDescent="0.3">
      <c r="O158">
        <f>_xlfn.XLOOKUP($C158,'Culvert Calcs'!$A:$A,'Culvert Calcs'!E:E,NA(),0)</f>
        <v>0</v>
      </c>
      <c r="Q158">
        <f>_xlfn.XLOOKUP($C158,'Culvert Calcs'!$A:$A,'Culvert Calcs'!F:F,NA(),0)</f>
        <v>0</v>
      </c>
    </row>
    <row r="160" spans="15:17" x14ac:dyDescent="0.3">
      <c r="O160">
        <f>_xlfn.XLOOKUP($C160,'Culvert Calcs'!$A:$A,'Culvert Calcs'!E:E,NA(),0)</f>
        <v>0</v>
      </c>
      <c r="Q160">
        <f>_xlfn.XLOOKUP($C160,'Culvert Calcs'!$A:$A,'Culvert Calcs'!F:F,NA(),0)</f>
        <v>0</v>
      </c>
    </row>
    <row r="162" spans="15:17" x14ac:dyDescent="0.3">
      <c r="O162">
        <f>_xlfn.XLOOKUP($C162,'Culvert Calcs'!$A:$A,'Culvert Calcs'!E:E,NA(),0)</f>
        <v>0</v>
      </c>
      <c r="Q162">
        <f>_xlfn.XLOOKUP($C162,'Culvert Calcs'!$A:$A,'Culvert Calcs'!F:F,NA(),0)</f>
        <v>0</v>
      </c>
    </row>
    <row r="164" spans="15:17" x14ac:dyDescent="0.3">
      <c r="O164">
        <f>_xlfn.XLOOKUP($C164,'Culvert Calcs'!$A:$A,'Culvert Calcs'!E:E,NA(),0)</f>
        <v>0</v>
      </c>
      <c r="Q164">
        <f>_xlfn.XLOOKUP($C164,'Culvert Calcs'!$A:$A,'Culvert Calcs'!F:F,NA(),0)</f>
        <v>0</v>
      </c>
    </row>
    <row r="166" spans="15:17" x14ac:dyDescent="0.3">
      <c r="O166">
        <f>_xlfn.XLOOKUP($C166,'Culvert Calcs'!$A:$A,'Culvert Calcs'!E:E,NA(),0)</f>
        <v>0</v>
      </c>
      <c r="Q166">
        <f>_xlfn.XLOOKUP($C166,'Culvert Calcs'!$A:$A,'Culvert Calcs'!F:F,NA(),0)</f>
        <v>0</v>
      </c>
    </row>
    <row r="168" spans="15:17" x14ac:dyDescent="0.3">
      <c r="O168">
        <f>_xlfn.XLOOKUP($C168,'Culvert Calcs'!$A:$A,'Culvert Calcs'!E:E,NA(),0)</f>
        <v>0</v>
      </c>
      <c r="Q168">
        <f>_xlfn.XLOOKUP($C168,'Culvert Calcs'!$A:$A,'Culvert Calcs'!F:F,NA(),0)</f>
        <v>0</v>
      </c>
    </row>
    <row r="170" spans="15:17" x14ac:dyDescent="0.3">
      <c r="O170">
        <f>_xlfn.XLOOKUP($C170,'Culvert Calcs'!$A:$A,'Culvert Calcs'!E:E,NA(),0)</f>
        <v>0</v>
      </c>
      <c r="Q170">
        <f>_xlfn.XLOOKUP($C170,'Culvert Calcs'!$A:$A,'Culvert Calcs'!F:F,NA(),0)</f>
        <v>0</v>
      </c>
    </row>
    <row r="172" spans="15:17" x14ac:dyDescent="0.3">
      <c r="O172">
        <f>_xlfn.XLOOKUP($C172,'Culvert Calcs'!$A:$A,'Culvert Calcs'!E:E,NA(),0)</f>
        <v>0</v>
      </c>
      <c r="Q172">
        <f>_xlfn.XLOOKUP($C172,'Culvert Calcs'!$A:$A,'Culvert Calcs'!F:F,NA(),0)</f>
        <v>0</v>
      </c>
    </row>
    <row r="174" spans="15:17" x14ac:dyDescent="0.3">
      <c r="O174">
        <f>_xlfn.XLOOKUP($C174,'Culvert Calcs'!$A:$A,'Culvert Calcs'!E:E,NA(),0)</f>
        <v>0</v>
      </c>
      <c r="Q174">
        <f>_xlfn.XLOOKUP($C174,'Culvert Calcs'!$A:$A,'Culvert Calcs'!F:F,NA(),0)</f>
        <v>0</v>
      </c>
    </row>
    <row r="176" spans="15:17" x14ac:dyDescent="0.3">
      <c r="O176">
        <f>_xlfn.XLOOKUP($C176,'Culvert Calcs'!$A:$A,'Culvert Calcs'!E:E,NA(),0)</f>
        <v>0</v>
      </c>
      <c r="Q176">
        <f>_xlfn.XLOOKUP($C176,'Culvert Calcs'!$A:$A,'Culvert Calcs'!F:F,NA(),0)</f>
        <v>0</v>
      </c>
    </row>
    <row r="178" spans="15:17" x14ac:dyDescent="0.3">
      <c r="O178">
        <f>_xlfn.XLOOKUP($C178,'Culvert Calcs'!$A:$A,'Culvert Calcs'!E:E,NA(),0)</f>
        <v>0</v>
      </c>
      <c r="Q178">
        <f>_xlfn.XLOOKUP($C178,'Culvert Calcs'!$A:$A,'Culvert Calcs'!F:F,NA(),0)</f>
        <v>0</v>
      </c>
    </row>
    <row r="180" spans="15:17" x14ac:dyDescent="0.3">
      <c r="O180">
        <f>_xlfn.XLOOKUP($C180,'Culvert Calcs'!$A:$A,'Culvert Calcs'!E:E,NA(),0)</f>
        <v>0</v>
      </c>
      <c r="Q180">
        <f>_xlfn.XLOOKUP($C180,'Culvert Calcs'!$A:$A,'Culvert Calcs'!F:F,NA(),0)</f>
        <v>0</v>
      </c>
    </row>
    <row r="182" spans="15:17" x14ac:dyDescent="0.3">
      <c r="O182">
        <f>_xlfn.XLOOKUP($C182,'Culvert Calcs'!$A:$A,'Culvert Calcs'!E:E,NA(),0)</f>
        <v>0</v>
      </c>
      <c r="Q182">
        <f>_xlfn.XLOOKUP($C182,'Culvert Calcs'!$A:$A,'Culvert Calcs'!F:F,NA(),0)</f>
        <v>0</v>
      </c>
    </row>
    <row r="184" spans="15:17" x14ac:dyDescent="0.3">
      <c r="O184">
        <f>_xlfn.XLOOKUP($C184,'Culvert Calcs'!$A:$A,'Culvert Calcs'!E:E,NA(),0)</f>
        <v>0</v>
      </c>
      <c r="Q184">
        <f>_xlfn.XLOOKUP($C184,'Culvert Calcs'!$A:$A,'Culvert Calcs'!F:F,NA(),0)</f>
        <v>0</v>
      </c>
    </row>
    <row r="186" spans="15:17" x14ac:dyDescent="0.3">
      <c r="O186">
        <f>_xlfn.XLOOKUP($C186,'Culvert Calcs'!$A:$A,'Culvert Calcs'!E:E,NA(),0)</f>
        <v>0</v>
      </c>
      <c r="Q186">
        <f>_xlfn.XLOOKUP($C186,'Culvert Calcs'!$A:$A,'Culvert Calcs'!F:F,NA(),0)</f>
        <v>0</v>
      </c>
    </row>
    <row r="188" spans="15:17" x14ac:dyDescent="0.3">
      <c r="O188">
        <f>_xlfn.XLOOKUP($C188,'Culvert Calcs'!$A:$A,'Culvert Calcs'!E:E,NA(),0)</f>
        <v>0</v>
      </c>
      <c r="Q188">
        <f>_xlfn.XLOOKUP($C188,'Culvert Calcs'!$A:$A,'Culvert Calcs'!F:F,NA(),0)</f>
        <v>0</v>
      </c>
    </row>
    <row r="190" spans="15:17" x14ac:dyDescent="0.3">
      <c r="O190">
        <f>_xlfn.XLOOKUP($C190,'Culvert Calcs'!$A:$A,'Culvert Calcs'!E:E,NA(),0)</f>
        <v>0</v>
      </c>
      <c r="Q190">
        <f>_xlfn.XLOOKUP($C190,'Culvert Calcs'!$A:$A,'Culvert Calcs'!F:F,NA(),0)</f>
        <v>0</v>
      </c>
    </row>
    <row r="192" spans="15:17" x14ac:dyDescent="0.3">
      <c r="O192">
        <f>_xlfn.XLOOKUP($C192,'Culvert Calcs'!$A:$A,'Culvert Calcs'!E:E,NA(),0)</f>
        <v>0</v>
      </c>
      <c r="Q192">
        <f>_xlfn.XLOOKUP($C192,'Culvert Calcs'!$A:$A,'Culvert Calcs'!F:F,NA(),0)</f>
        <v>0</v>
      </c>
    </row>
    <row r="194" spans="15:17" x14ac:dyDescent="0.3">
      <c r="O194">
        <f>_xlfn.XLOOKUP($C194,'Culvert Calcs'!$A:$A,'Culvert Calcs'!E:E,NA(),0)</f>
        <v>0</v>
      </c>
      <c r="Q194">
        <f>_xlfn.XLOOKUP($C194,'Culvert Calcs'!$A:$A,'Culvert Calcs'!F:F,NA(),0)</f>
        <v>0</v>
      </c>
    </row>
    <row r="196" spans="15:17" x14ac:dyDescent="0.3">
      <c r="O196">
        <f>_xlfn.XLOOKUP($C196,'Culvert Calcs'!$A:$A,'Culvert Calcs'!E:E,NA(),0)</f>
        <v>0</v>
      </c>
      <c r="Q196">
        <f>_xlfn.XLOOKUP($C196,'Culvert Calcs'!$A:$A,'Culvert Calcs'!F:F,NA(),0)</f>
        <v>0</v>
      </c>
    </row>
    <row r="198" spans="15:17" x14ac:dyDescent="0.3">
      <c r="O198">
        <f>_xlfn.XLOOKUP($C198,'Culvert Calcs'!$A:$A,'Culvert Calcs'!E:E,NA(),0)</f>
        <v>0</v>
      </c>
      <c r="Q198">
        <f>_xlfn.XLOOKUP($C198,'Culvert Calcs'!$A:$A,'Culvert Calcs'!F:F,NA(),0)</f>
        <v>0</v>
      </c>
    </row>
    <row r="200" spans="15:17" x14ac:dyDescent="0.3">
      <c r="O200">
        <f>_xlfn.XLOOKUP($C200,'Culvert Calcs'!$A:$A,'Culvert Calcs'!E:E,NA(),0)</f>
        <v>0</v>
      </c>
      <c r="Q200">
        <f>_xlfn.XLOOKUP($C200,'Culvert Calcs'!$A:$A,'Culvert Calcs'!F:F,NA(),0)</f>
        <v>0</v>
      </c>
    </row>
    <row r="202" spans="15:17" x14ac:dyDescent="0.3">
      <c r="O202">
        <f>_xlfn.XLOOKUP($C202,'Culvert Calcs'!$A:$A,'Culvert Calcs'!E:E,NA(),0)</f>
        <v>0</v>
      </c>
      <c r="Q202">
        <f>_xlfn.XLOOKUP($C202,'Culvert Calcs'!$A:$A,'Culvert Calcs'!F:F,NA(),0)</f>
        <v>0</v>
      </c>
    </row>
    <row r="204" spans="15:17" x14ac:dyDescent="0.3">
      <c r="O204">
        <f>_xlfn.XLOOKUP($C204,'Culvert Calcs'!$A:$A,'Culvert Calcs'!E:E,NA(),0)</f>
        <v>0</v>
      </c>
      <c r="Q204">
        <f>_xlfn.XLOOKUP($C204,'Culvert Calcs'!$A:$A,'Culvert Calcs'!F:F,NA(),0)</f>
        <v>0</v>
      </c>
    </row>
    <row r="206" spans="15:17" x14ac:dyDescent="0.3">
      <c r="O206">
        <f>_xlfn.XLOOKUP($C206,'Culvert Calcs'!$A:$A,'Culvert Calcs'!E:E,NA(),0)</f>
        <v>0</v>
      </c>
      <c r="Q206">
        <f>_xlfn.XLOOKUP($C206,'Culvert Calcs'!$A:$A,'Culvert Calcs'!F:F,NA(),0)</f>
        <v>0</v>
      </c>
    </row>
    <row r="208" spans="15:17" x14ac:dyDescent="0.3">
      <c r="O208">
        <f>_xlfn.XLOOKUP($C208,'Culvert Calcs'!$A:$A,'Culvert Calcs'!E:E,NA(),0)</f>
        <v>0</v>
      </c>
      <c r="Q208">
        <f>_xlfn.XLOOKUP($C208,'Culvert Calcs'!$A:$A,'Culvert Calcs'!F:F,NA(),0)</f>
        <v>0</v>
      </c>
    </row>
    <row r="210" spans="15:17" x14ac:dyDescent="0.3">
      <c r="O210">
        <f>_xlfn.XLOOKUP($C210,'Culvert Calcs'!$A:$A,'Culvert Calcs'!E:E,NA(),0)</f>
        <v>0</v>
      </c>
      <c r="Q210">
        <f>_xlfn.XLOOKUP($C210,'Culvert Calcs'!$A:$A,'Culvert Calcs'!F:F,NA(),0)</f>
        <v>0</v>
      </c>
    </row>
    <row r="212" spans="15:17" x14ac:dyDescent="0.3">
      <c r="O212">
        <f>_xlfn.XLOOKUP($C212,'Culvert Calcs'!$A:$A,'Culvert Calcs'!E:E,NA(),0)</f>
        <v>0</v>
      </c>
      <c r="Q212">
        <f>_xlfn.XLOOKUP($C212,'Culvert Calcs'!$A:$A,'Culvert Calcs'!F:F,NA(),0)</f>
        <v>0</v>
      </c>
    </row>
    <row r="214" spans="15:17" x14ac:dyDescent="0.3">
      <c r="O214">
        <f>_xlfn.XLOOKUP($C214,'Culvert Calcs'!$A:$A,'Culvert Calcs'!E:E,NA(),0)</f>
        <v>0</v>
      </c>
      <c r="Q214">
        <f>_xlfn.XLOOKUP($C214,'Culvert Calcs'!$A:$A,'Culvert Calcs'!F:F,NA(),0)</f>
        <v>0</v>
      </c>
    </row>
    <row r="216" spans="15:17" x14ac:dyDescent="0.3">
      <c r="O216">
        <f>_xlfn.XLOOKUP($C216,'Culvert Calcs'!$A:$A,'Culvert Calcs'!E:E,NA(),0)</f>
        <v>0</v>
      </c>
      <c r="Q216">
        <f>_xlfn.XLOOKUP($C216,'Culvert Calcs'!$A:$A,'Culvert Calcs'!F:F,NA(),0)</f>
        <v>0</v>
      </c>
    </row>
    <row r="218" spans="15:17" x14ac:dyDescent="0.3">
      <c r="O218">
        <f>_xlfn.XLOOKUP($C218,'Culvert Calcs'!$A:$A,'Culvert Calcs'!E:E,NA(),0)</f>
        <v>0</v>
      </c>
      <c r="Q218">
        <f>_xlfn.XLOOKUP($C218,'Culvert Calcs'!$A:$A,'Culvert Calcs'!F:F,NA(),0)</f>
        <v>0</v>
      </c>
    </row>
    <row r="220" spans="15:17" x14ac:dyDescent="0.3">
      <c r="O220">
        <f>_xlfn.XLOOKUP($C220,'Culvert Calcs'!$A:$A,'Culvert Calcs'!E:E,NA(),0)</f>
        <v>0</v>
      </c>
      <c r="Q220">
        <f>_xlfn.XLOOKUP($C220,'Culvert Calcs'!$A:$A,'Culvert Calcs'!F:F,NA(),0)</f>
        <v>0</v>
      </c>
    </row>
    <row r="222" spans="15:17" x14ac:dyDescent="0.3">
      <c r="O222">
        <f>_xlfn.XLOOKUP($C222,'Culvert Calcs'!$A:$A,'Culvert Calcs'!E:E,NA(),0)</f>
        <v>0</v>
      </c>
      <c r="Q222">
        <f>_xlfn.XLOOKUP($C222,'Culvert Calcs'!$A:$A,'Culvert Calcs'!F:F,NA(),0)</f>
        <v>0</v>
      </c>
    </row>
    <row r="224" spans="15:17" x14ac:dyDescent="0.3">
      <c r="O224">
        <f>_xlfn.XLOOKUP($C224,'Culvert Calcs'!$A:$A,'Culvert Calcs'!E:E,NA(),0)</f>
        <v>0</v>
      </c>
      <c r="Q224">
        <f>_xlfn.XLOOKUP($C224,'Culvert Calcs'!$A:$A,'Culvert Calcs'!F:F,NA(),0)</f>
        <v>0</v>
      </c>
    </row>
    <row r="226" spans="15:17" x14ac:dyDescent="0.3">
      <c r="O226">
        <f>_xlfn.XLOOKUP($C226,'Culvert Calcs'!$A:$A,'Culvert Calcs'!E:E,NA(),0)</f>
        <v>0</v>
      </c>
      <c r="Q226">
        <f>_xlfn.XLOOKUP($C226,'Culvert Calcs'!$A:$A,'Culvert Calcs'!F:F,NA(),0)</f>
        <v>0</v>
      </c>
    </row>
    <row r="228" spans="15:17" x14ac:dyDescent="0.3">
      <c r="O228">
        <f>_xlfn.XLOOKUP($C228,'Culvert Calcs'!$A:$A,'Culvert Calcs'!E:E,NA(),0)</f>
        <v>0</v>
      </c>
      <c r="Q228">
        <f>_xlfn.XLOOKUP($C228,'Culvert Calcs'!$A:$A,'Culvert Calcs'!F:F,NA(),0)</f>
        <v>0</v>
      </c>
    </row>
    <row r="230" spans="15:17" x14ac:dyDescent="0.3">
      <c r="O230">
        <f>_xlfn.XLOOKUP($C230,'Culvert Calcs'!$A:$A,'Culvert Calcs'!E:E,NA(),0)</f>
        <v>0</v>
      </c>
      <c r="Q230">
        <f>_xlfn.XLOOKUP($C230,'Culvert Calcs'!$A:$A,'Culvert Calcs'!F:F,NA(),0)</f>
        <v>0</v>
      </c>
    </row>
    <row r="232" spans="15:17" x14ac:dyDescent="0.3">
      <c r="O232">
        <f>_xlfn.XLOOKUP($C232,'Culvert Calcs'!$A:$A,'Culvert Calcs'!E:E,NA(),0)</f>
        <v>0</v>
      </c>
      <c r="Q232">
        <f>_xlfn.XLOOKUP($C232,'Culvert Calcs'!$A:$A,'Culvert Calcs'!F:F,NA(),0)</f>
        <v>0</v>
      </c>
    </row>
    <row r="234" spans="15:17" x14ac:dyDescent="0.3">
      <c r="O234">
        <f>_xlfn.XLOOKUP($C234,'Culvert Calcs'!$A:$A,'Culvert Calcs'!E:E,NA(),0)</f>
        <v>0</v>
      </c>
      <c r="Q234">
        <f>_xlfn.XLOOKUP($C234,'Culvert Calcs'!$A:$A,'Culvert Calcs'!F:F,NA(),0)</f>
        <v>0</v>
      </c>
    </row>
    <row r="236" spans="15:17" x14ac:dyDescent="0.3">
      <c r="O236">
        <f>_xlfn.XLOOKUP($C236,'Culvert Calcs'!$A:$A,'Culvert Calcs'!E:E,NA(),0)</f>
        <v>0</v>
      </c>
      <c r="Q236">
        <f>_xlfn.XLOOKUP($C236,'Culvert Calcs'!$A:$A,'Culvert Calcs'!F:F,NA(),0)</f>
        <v>0</v>
      </c>
    </row>
    <row r="238" spans="15:17" x14ac:dyDescent="0.3">
      <c r="O238">
        <f>_xlfn.XLOOKUP($C238,'Culvert Calcs'!$A:$A,'Culvert Calcs'!E:E,NA(),0)</f>
        <v>0</v>
      </c>
      <c r="Q238">
        <f>_xlfn.XLOOKUP($C238,'Culvert Calcs'!$A:$A,'Culvert Calcs'!F:F,NA(),0)</f>
        <v>0</v>
      </c>
    </row>
    <row r="240" spans="15:17" x14ac:dyDescent="0.3">
      <c r="O240">
        <f>_xlfn.XLOOKUP($C240,'Culvert Calcs'!$A:$A,'Culvert Calcs'!E:E,NA(),0)</f>
        <v>0</v>
      </c>
      <c r="Q240">
        <f>_xlfn.XLOOKUP($C240,'Culvert Calcs'!$A:$A,'Culvert Calcs'!F:F,NA(),0)</f>
        <v>0</v>
      </c>
    </row>
    <row r="242" spans="15:17" x14ac:dyDescent="0.3">
      <c r="O242">
        <f>_xlfn.XLOOKUP($C242,'Culvert Calcs'!$A:$A,'Culvert Calcs'!E:E,NA(),0)</f>
        <v>0</v>
      </c>
      <c r="Q242">
        <f>_xlfn.XLOOKUP($C242,'Culvert Calcs'!$A:$A,'Culvert Calcs'!F:F,NA(),0)</f>
        <v>0</v>
      </c>
    </row>
    <row r="244" spans="15:17" x14ac:dyDescent="0.3">
      <c r="O244">
        <f>_xlfn.XLOOKUP($C244,'Culvert Calcs'!$A:$A,'Culvert Calcs'!E:E,NA(),0)</f>
        <v>0</v>
      </c>
      <c r="Q244">
        <f>_xlfn.XLOOKUP($C244,'Culvert Calcs'!$A:$A,'Culvert Calcs'!F:F,NA(),0)</f>
        <v>0</v>
      </c>
    </row>
    <row r="246" spans="15:17" x14ac:dyDescent="0.3">
      <c r="O246">
        <f>_xlfn.XLOOKUP($C246,'Culvert Calcs'!$A:$A,'Culvert Calcs'!E:E,NA(),0)</f>
        <v>0</v>
      </c>
      <c r="Q246">
        <f>_xlfn.XLOOKUP($C246,'Culvert Calcs'!$A:$A,'Culvert Calcs'!F:F,NA(),0)</f>
        <v>0</v>
      </c>
    </row>
    <row r="248" spans="15:17" x14ac:dyDescent="0.3">
      <c r="O248">
        <f>_xlfn.XLOOKUP($C248,'Culvert Calcs'!$A:$A,'Culvert Calcs'!E:E,NA(),0)</f>
        <v>0</v>
      </c>
      <c r="Q248">
        <f>_xlfn.XLOOKUP($C248,'Culvert Calcs'!$A:$A,'Culvert Calcs'!F:F,NA(),0)</f>
        <v>0</v>
      </c>
    </row>
    <row r="250" spans="15:17" x14ac:dyDescent="0.3">
      <c r="O250">
        <f>_xlfn.XLOOKUP($C250,'Culvert Calcs'!$A:$A,'Culvert Calcs'!E:E,NA(),0)</f>
        <v>0</v>
      </c>
      <c r="Q250">
        <f>_xlfn.XLOOKUP($C250,'Culvert Calcs'!$A:$A,'Culvert Calcs'!F:F,NA(),0)</f>
        <v>0</v>
      </c>
    </row>
    <row r="252" spans="15:17" x14ac:dyDescent="0.3">
      <c r="O252">
        <f>_xlfn.XLOOKUP($C252,'Culvert Calcs'!$A:$A,'Culvert Calcs'!E:E,NA(),0)</f>
        <v>0</v>
      </c>
      <c r="Q252">
        <f>_xlfn.XLOOKUP($C252,'Culvert Calcs'!$A:$A,'Culvert Calcs'!F:F,NA(),0)</f>
        <v>0</v>
      </c>
    </row>
    <row r="254" spans="15:17" x14ac:dyDescent="0.3">
      <c r="O254">
        <f>_xlfn.XLOOKUP($C254,'Culvert Calcs'!$A:$A,'Culvert Calcs'!E:E,NA(),0)</f>
        <v>0</v>
      </c>
      <c r="Q254">
        <f>_xlfn.XLOOKUP($C254,'Culvert Calcs'!$A:$A,'Culvert Calcs'!F:F,NA(),0)</f>
        <v>0</v>
      </c>
    </row>
    <row r="256" spans="15:17" x14ac:dyDescent="0.3">
      <c r="O256">
        <f>_xlfn.XLOOKUP($C256,'Culvert Calcs'!$A:$A,'Culvert Calcs'!E:E,NA(),0)</f>
        <v>0</v>
      </c>
      <c r="Q256">
        <f>_xlfn.XLOOKUP($C256,'Culvert Calcs'!$A:$A,'Culvert Calcs'!F:F,NA(),0)</f>
        <v>0</v>
      </c>
    </row>
    <row r="258" spans="15:17" x14ac:dyDescent="0.3">
      <c r="O258">
        <f>_xlfn.XLOOKUP($C258,'Culvert Calcs'!$A:$A,'Culvert Calcs'!E:E,NA(),0)</f>
        <v>0</v>
      </c>
      <c r="Q258">
        <f>_xlfn.XLOOKUP($C258,'Culvert Calcs'!$A:$A,'Culvert Calcs'!F:F,NA(),0)</f>
        <v>0</v>
      </c>
    </row>
    <row r="260" spans="15:17" x14ac:dyDescent="0.3">
      <c r="O260">
        <f>_xlfn.XLOOKUP($C260,'Culvert Calcs'!$A:$A,'Culvert Calcs'!E:E,NA(),0)</f>
        <v>0</v>
      </c>
      <c r="Q260">
        <f>_xlfn.XLOOKUP($C260,'Culvert Calcs'!$A:$A,'Culvert Calcs'!F:F,NA(),0)</f>
        <v>0</v>
      </c>
    </row>
    <row r="262" spans="15:17" x14ac:dyDescent="0.3">
      <c r="O262">
        <f>_xlfn.XLOOKUP($C262,'Culvert Calcs'!$A:$A,'Culvert Calcs'!E:E,NA(),0)</f>
        <v>0</v>
      </c>
      <c r="Q262">
        <f>_xlfn.XLOOKUP($C262,'Culvert Calcs'!$A:$A,'Culvert Calcs'!F:F,NA(),0)</f>
        <v>0</v>
      </c>
    </row>
    <row r="264" spans="15:17" x14ac:dyDescent="0.3">
      <c r="O264">
        <f>_xlfn.XLOOKUP($C264,'Culvert Calcs'!$A:$A,'Culvert Calcs'!E:E,NA(),0)</f>
        <v>0</v>
      </c>
      <c r="Q264">
        <f>_xlfn.XLOOKUP($C264,'Culvert Calcs'!$A:$A,'Culvert Calcs'!F:F,NA(),0)</f>
        <v>0</v>
      </c>
    </row>
    <row r="266" spans="15:17" x14ac:dyDescent="0.3">
      <c r="O266">
        <f>_xlfn.XLOOKUP($C266,'Culvert Calcs'!$A:$A,'Culvert Calcs'!E:E,NA(),0)</f>
        <v>0</v>
      </c>
      <c r="Q266">
        <f>_xlfn.XLOOKUP($C266,'Culvert Calcs'!$A:$A,'Culvert Calcs'!F:F,NA(),0)</f>
        <v>0</v>
      </c>
    </row>
    <row r="268" spans="15:17" x14ac:dyDescent="0.3">
      <c r="O268">
        <f>_xlfn.XLOOKUP($C268,'Culvert Calcs'!$A:$A,'Culvert Calcs'!E:E,NA(),0)</f>
        <v>0</v>
      </c>
      <c r="Q268">
        <f>_xlfn.XLOOKUP($C268,'Culvert Calcs'!$A:$A,'Culvert Calcs'!F:F,NA(),0)</f>
        <v>0</v>
      </c>
    </row>
    <row r="270" spans="15:17" x14ac:dyDescent="0.3">
      <c r="O270">
        <f>_xlfn.XLOOKUP($C270,'Culvert Calcs'!$A:$A,'Culvert Calcs'!E:E,NA(),0)</f>
        <v>0</v>
      </c>
      <c r="Q270">
        <f>_xlfn.XLOOKUP($C270,'Culvert Calcs'!$A:$A,'Culvert Calcs'!F:F,NA(),0)</f>
        <v>0</v>
      </c>
    </row>
    <row r="272" spans="15:17" x14ac:dyDescent="0.3">
      <c r="O272">
        <f>_xlfn.XLOOKUP($C272,'Culvert Calcs'!$A:$A,'Culvert Calcs'!E:E,NA(),0)</f>
        <v>0</v>
      </c>
      <c r="Q272">
        <f>_xlfn.XLOOKUP($C272,'Culvert Calcs'!$A:$A,'Culvert Calcs'!F:F,NA(),0)</f>
        <v>0</v>
      </c>
    </row>
    <row r="274" spans="15:17" x14ac:dyDescent="0.3">
      <c r="O274">
        <f>_xlfn.XLOOKUP($C274,'Culvert Calcs'!$A:$A,'Culvert Calcs'!E:E,NA(),0)</f>
        <v>0</v>
      </c>
      <c r="Q274">
        <f>_xlfn.XLOOKUP($C274,'Culvert Calcs'!$A:$A,'Culvert Calcs'!F:F,NA(),0)</f>
        <v>0</v>
      </c>
    </row>
    <row r="276" spans="15:17" x14ac:dyDescent="0.3">
      <c r="O276">
        <f>_xlfn.XLOOKUP($C276,'Culvert Calcs'!$A:$A,'Culvert Calcs'!E:E,NA(),0)</f>
        <v>0</v>
      </c>
      <c r="Q276">
        <f>_xlfn.XLOOKUP($C276,'Culvert Calcs'!$A:$A,'Culvert Calcs'!F:F,NA(),0)</f>
        <v>0</v>
      </c>
    </row>
    <row r="278" spans="15:17" x14ac:dyDescent="0.3">
      <c r="O278">
        <f>_xlfn.XLOOKUP($C278,'Culvert Calcs'!$A:$A,'Culvert Calcs'!E:E,NA(),0)</f>
        <v>0</v>
      </c>
      <c r="Q278">
        <f>_xlfn.XLOOKUP($C278,'Culvert Calcs'!$A:$A,'Culvert Calcs'!F:F,NA(),0)</f>
        <v>0</v>
      </c>
    </row>
    <row r="280" spans="15:17" x14ac:dyDescent="0.3">
      <c r="O280">
        <f>_xlfn.XLOOKUP($C280,'Culvert Calcs'!$A:$A,'Culvert Calcs'!E:E,NA(),0)</f>
        <v>0</v>
      </c>
      <c r="Q280">
        <f>_xlfn.XLOOKUP($C280,'Culvert Calcs'!$A:$A,'Culvert Calcs'!F:F,NA(),0)</f>
        <v>0</v>
      </c>
    </row>
    <row r="282" spans="15:17" x14ac:dyDescent="0.3">
      <c r="O282">
        <f>_xlfn.XLOOKUP($C282,'Culvert Calcs'!$A:$A,'Culvert Calcs'!E:E,NA(),0)</f>
        <v>0</v>
      </c>
      <c r="Q282">
        <f>_xlfn.XLOOKUP($C282,'Culvert Calcs'!$A:$A,'Culvert Calcs'!F:F,NA(),0)</f>
        <v>0</v>
      </c>
    </row>
    <row r="284" spans="15:17" x14ac:dyDescent="0.3">
      <c r="O284">
        <f>_xlfn.XLOOKUP($C284,'Culvert Calcs'!$A:$A,'Culvert Calcs'!E:E,NA(),0)</f>
        <v>0</v>
      </c>
      <c r="Q284">
        <f>_xlfn.XLOOKUP($C284,'Culvert Calcs'!$A:$A,'Culvert Calcs'!F:F,NA(),0)</f>
        <v>0</v>
      </c>
    </row>
    <row r="286" spans="15:17" x14ac:dyDescent="0.3">
      <c r="O286">
        <f>_xlfn.XLOOKUP($C286,'Culvert Calcs'!$A:$A,'Culvert Calcs'!E:E,NA(),0)</f>
        <v>0</v>
      </c>
      <c r="Q286">
        <f>_xlfn.XLOOKUP($C286,'Culvert Calcs'!$A:$A,'Culvert Calcs'!F:F,NA(),0)</f>
        <v>0</v>
      </c>
    </row>
    <row r="288" spans="15:17" x14ac:dyDescent="0.3">
      <c r="O288">
        <f>_xlfn.XLOOKUP($C288,'Culvert Calcs'!$A:$A,'Culvert Calcs'!E:E,NA(),0)</f>
        <v>0</v>
      </c>
      <c r="Q288">
        <f>_xlfn.XLOOKUP($C288,'Culvert Calcs'!$A:$A,'Culvert Calcs'!F:F,NA(),0)</f>
        <v>0</v>
      </c>
    </row>
    <row r="290" spans="15:17" x14ac:dyDescent="0.3">
      <c r="O290">
        <f>_xlfn.XLOOKUP($C290,'Culvert Calcs'!$A:$A,'Culvert Calcs'!E:E,NA(),0)</f>
        <v>0</v>
      </c>
      <c r="Q290">
        <f>_xlfn.XLOOKUP($C290,'Culvert Calcs'!$A:$A,'Culvert Calcs'!F:F,NA(),0)</f>
        <v>0</v>
      </c>
    </row>
    <row r="292" spans="15:17" x14ac:dyDescent="0.3">
      <c r="O292">
        <f>_xlfn.XLOOKUP($C292,'Culvert Calcs'!$A:$A,'Culvert Calcs'!E:E,NA(),0)</f>
        <v>0</v>
      </c>
      <c r="Q292">
        <f>_xlfn.XLOOKUP($C292,'Culvert Calcs'!$A:$A,'Culvert Calcs'!F:F,NA(),0)</f>
        <v>0</v>
      </c>
    </row>
    <row r="294" spans="15:17" x14ac:dyDescent="0.3">
      <c r="O294">
        <f>_xlfn.XLOOKUP($C294,'Culvert Calcs'!$A:$A,'Culvert Calcs'!E:E,NA(),0)</f>
        <v>0</v>
      </c>
      <c r="Q294">
        <f>_xlfn.XLOOKUP($C294,'Culvert Calcs'!$A:$A,'Culvert Calcs'!F:F,NA(),0)</f>
        <v>0</v>
      </c>
    </row>
    <row r="296" spans="15:17" x14ac:dyDescent="0.3">
      <c r="O296">
        <f>_xlfn.XLOOKUP($C296,'Culvert Calcs'!$A:$A,'Culvert Calcs'!E:E,NA(),0)</f>
        <v>0</v>
      </c>
      <c r="Q296">
        <f>_xlfn.XLOOKUP($C296,'Culvert Calcs'!$A:$A,'Culvert Calcs'!F:F,NA(),0)</f>
        <v>0</v>
      </c>
    </row>
    <row r="298" spans="15:17" x14ac:dyDescent="0.3">
      <c r="O298">
        <f>_xlfn.XLOOKUP($C298,'Culvert Calcs'!$A:$A,'Culvert Calcs'!E:E,NA(),0)</f>
        <v>0</v>
      </c>
      <c r="Q298">
        <f>_xlfn.XLOOKUP($C298,'Culvert Calcs'!$A:$A,'Culvert Calcs'!F:F,NA(),0)</f>
        <v>0</v>
      </c>
    </row>
    <row r="300" spans="15:17" x14ac:dyDescent="0.3">
      <c r="O300">
        <f>_xlfn.XLOOKUP($C300,'Culvert Calcs'!$A:$A,'Culvert Calcs'!E:E,NA(),0)</f>
        <v>0</v>
      </c>
      <c r="Q300">
        <f>_xlfn.XLOOKUP($C300,'Culvert Calcs'!$A:$A,'Culvert Calcs'!F:F,NA(),0)</f>
        <v>0</v>
      </c>
    </row>
    <row r="302" spans="15:17" x14ac:dyDescent="0.3">
      <c r="O302">
        <f>_xlfn.XLOOKUP($C302,'Culvert Calcs'!$A:$A,'Culvert Calcs'!E:E,NA(),0)</f>
        <v>0</v>
      </c>
      <c r="Q302">
        <f>_xlfn.XLOOKUP($C302,'Culvert Calcs'!$A:$A,'Culvert Calcs'!F:F,NA(),0)</f>
        <v>0</v>
      </c>
    </row>
    <row r="304" spans="15:17" x14ac:dyDescent="0.3">
      <c r="O304">
        <f>_xlfn.XLOOKUP($C304,'Culvert Calcs'!$A:$A,'Culvert Calcs'!E:E,NA(),0)</f>
        <v>0</v>
      </c>
      <c r="Q304">
        <f>_xlfn.XLOOKUP($C304,'Culvert Calcs'!$A:$A,'Culvert Calcs'!F:F,NA(),0)</f>
        <v>0</v>
      </c>
    </row>
    <row r="306" spans="15:17" x14ac:dyDescent="0.3">
      <c r="O306">
        <f>_xlfn.XLOOKUP($C306,'Culvert Calcs'!$A:$A,'Culvert Calcs'!E:E,NA(),0)</f>
        <v>0</v>
      </c>
      <c r="Q306">
        <f>_xlfn.XLOOKUP($C306,'Culvert Calcs'!$A:$A,'Culvert Calcs'!F:F,NA(),0)</f>
        <v>0</v>
      </c>
    </row>
    <row r="308" spans="15:17" x14ac:dyDescent="0.3">
      <c r="O308">
        <f>_xlfn.XLOOKUP($C308,'Culvert Calcs'!$A:$A,'Culvert Calcs'!E:E,NA(),0)</f>
        <v>0</v>
      </c>
      <c r="Q308">
        <f>_xlfn.XLOOKUP($C308,'Culvert Calcs'!$A:$A,'Culvert Calcs'!F:F,NA(),0)</f>
        <v>0</v>
      </c>
    </row>
    <row r="310" spans="15:17" x14ac:dyDescent="0.3">
      <c r="O310">
        <f>_xlfn.XLOOKUP($C310,'Culvert Calcs'!$A:$A,'Culvert Calcs'!E:E,NA(),0)</f>
        <v>0</v>
      </c>
      <c r="Q310">
        <f>_xlfn.XLOOKUP($C310,'Culvert Calcs'!$A:$A,'Culvert Calcs'!F:F,NA(),0)</f>
        <v>0</v>
      </c>
    </row>
    <row r="312" spans="15:17" x14ac:dyDescent="0.3">
      <c r="O312">
        <f>_xlfn.XLOOKUP($C312,'Culvert Calcs'!$A:$A,'Culvert Calcs'!E:E,NA(),0)</f>
        <v>0</v>
      </c>
      <c r="Q312">
        <f>_xlfn.XLOOKUP($C312,'Culvert Calcs'!$A:$A,'Culvert Calcs'!F:F,NA(),0)</f>
        <v>0</v>
      </c>
    </row>
    <row r="314" spans="15:17" x14ac:dyDescent="0.3">
      <c r="O314">
        <f>_xlfn.XLOOKUP($C314,'Culvert Calcs'!$A:$A,'Culvert Calcs'!E:E,NA(),0)</f>
        <v>0</v>
      </c>
      <c r="Q314">
        <f>_xlfn.XLOOKUP($C314,'Culvert Calcs'!$A:$A,'Culvert Calcs'!F:F,NA(),0)</f>
        <v>0</v>
      </c>
    </row>
    <row r="316" spans="15:17" x14ac:dyDescent="0.3">
      <c r="O316">
        <f>_xlfn.XLOOKUP($C316,'Culvert Calcs'!$A:$A,'Culvert Calcs'!E:E,NA(),0)</f>
        <v>0</v>
      </c>
      <c r="Q316">
        <f>_xlfn.XLOOKUP($C316,'Culvert Calcs'!$A:$A,'Culvert Calcs'!F:F,NA(),0)</f>
        <v>0</v>
      </c>
    </row>
    <row r="318" spans="15:17" x14ac:dyDescent="0.3">
      <c r="O318">
        <f>_xlfn.XLOOKUP($C318,'Culvert Calcs'!$A:$A,'Culvert Calcs'!E:E,NA(),0)</f>
        <v>0</v>
      </c>
      <c r="Q318">
        <f>_xlfn.XLOOKUP($C318,'Culvert Calcs'!$A:$A,'Culvert Calcs'!F:F,NA(),0)</f>
        <v>0</v>
      </c>
    </row>
    <row r="320" spans="15:17" x14ac:dyDescent="0.3">
      <c r="O320">
        <f>_xlfn.XLOOKUP($C320,'Culvert Calcs'!$A:$A,'Culvert Calcs'!E:E,NA(),0)</f>
        <v>0</v>
      </c>
      <c r="Q320">
        <f>_xlfn.XLOOKUP($C320,'Culvert Calcs'!$A:$A,'Culvert Calcs'!F:F,NA(),0)</f>
        <v>0</v>
      </c>
    </row>
    <row r="322" spans="15:17" x14ac:dyDescent="0.3">
      <c r="O322">
        <f>_xlfn.XLOOKUP($C322,'Culvert Calcs'!$A:$A,'Culvert Calcs'!E:E,NA(),0)</f>
        <v>0</v>
      </c>
      <c r="Q322">
        <f>_xlfn.XLOOKUP($C322,'Culvert Calcs'!$A:$A,'Culvert Calcs'!F:F,NA(),0)</f>
        <v>0</v>
      </c>
    </row>
    <row r="324" spans="15:17" x14ac:dyDescent="0.3">
      <c r="O324">
        <f>_xlfn.XLOOKUP($C324,'Culvert Calcs'!$A:$A,'Culvert Calcs'!E:E,NA(),0)</f>
        <v>0</v>
      </c>
      <c r="Q324">
        <f>_xlfn.XLOOKUP($C324,'Culvert Calcs'!$A:$A,'Culvert Calcs'!F:F,NA(),0)</f>
        <v>0</v>
      </c>
    </row>
    <row r="326" spans="15:17" x14ac:dyDescent="0.3">
      <c r="O326">
        <f>_xlfn.XLOOKUP($C326,'Culvert Calcs'!$A:$A,'Culvert Calcs'!E:E,NA(),0)</f>
        <v>0</v>
      </c>
      <c r="Q326">
        <f>_xlfn.XLOOKUP($C326,'Culvert Calcs'!$A:$A,'Culvert Calcs'!F:F,NA(),0)</f>
        <v>0</v>
      </c>
    </row>
    <row r="328" spans="15:17" x14ac:dyDescent="0.3">
      <c r="O328">
        <f>_xlfn.XLOOKUP($C328,'Culvert Calcs'!$A:$A,'Culvert Calcs'!E:E,NA(),0)</f>
        <v>0</v>
      </c>
      <c r="Q328">
        <f>_xlfn.XLOOKUP($C328,'Culvert Calcs'!$A:$A,'Culvert Calcs'!F:F,NA(),0)</f>
        <v>0</v>
      </c>
    </row>
    <row r="330" spans="15:17" x14ac:dyDescent="0.3">
      <c r="O330">
        <f>_xlfn.XLOOKUP($C330,'Culvert Calcs'!$A:$A,'Culvert Calcs'!E:E,NA(),0)</f>
        <v>0</v>
      </c>
      <c r="Q330">
        <f>_xlfn.XLOOKUP($C330,'Culvert Calcs'!$A:$A,'Culvert Calcs'!F:F,NA(),0)</f>
        <v>0</v>
      </c>
    </row>
    <row r="332" spans="15:17" x14ac:dyDescent="0.3">
      <c r="O332">
        <f>_xlfn.XLOOKUP($C332,'Culvert Calcs'!$A:$A,'Culvert Calcs'!E:E,NA(),0)</f>
        <v>0</v>
      </c>
      <c r="Q332">
        <f>_xlfn.XLOOKUP($C332,'Culvert Calcs'!$A:$A,'Culvert Calcs'!F:F,NA(),0)</f>
        <v>0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9907A394-A343-4D33-AABB-890408F5CB81}">
            <xm:f>NOT(O1='BGER-12D-Culverts.rpt'!O1)</xm:f>
            <x14:dxf>
              <fill>
                <patternFill>
                  <bgColor theme="8" tint="0.39994506668294322"/>
                </patternFill>
              </fill>
            </x14:dxf>
          </x14:cfRule>
          <xm:sqref>O1:Q1048576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64B6E-B1F6-4C3D-BB36-F9BBB88AE516}">
  <dimension ref="A1:AN27"/>
  <sheetViews>
    <sheetView workbookViewId="0">
      <selection activeCell="K33" sqref="K33"/>
    </sheetView>
  </sheetViews>
  <sheetFormatPr defaultRowHeight="14.4" x14ac:dyDescent="0.3"/>
  <sheetData>
    <row r="1" spans="1:40" x14ac:dyDescent="0.3">
      <c r="A1" t="s">
        <v>14</v>
      </c>
      <c r="B1" t="s">
        <v>15</v>
      </c>
      <c r="C1" t="s">
        <v>14</v>
      </c>
      <c r="D1" t="s">
        <v>15</v>
      </c>
      <c r="E1" t="s">
        <v>15</v>
      </c>
      <c r="F1" t="s">
        <v>15</v>
      </c>
      <c r="G1" t="s">
        <v>15</v>
      </c>
      <c r="H1" t="s">
        <v>15</v>
      </c>
      <c r="I1" t="s">
        <v>15</v>
      </c>
      <c r="J1" t="s">
        <v>16</v>
      </c>
      <c r="K1" t="s">
        <v>16</v>
      </c>
      <c r="L1" t="s">
        <v>17</v>
      </c>
      <c r="M1" t="s">
        <v>17</v>
      </c>
      <c r="N1" t="s">
        <v>17</v>
      </c>
      <c r="O1" t="s">
        <v>17</v>
      </c>
      <c r="P1" t="s">
        <v>17</v>
      </c>
      <c r="Q1" t="s">
        <v>17</v>
      </c>
      <c r="R1" t="s">
        <v>17</v>
      </c>
      <c r="S1" t="s">
        <v>17</v>
      </c>
      <c r="T1" t="s">
        <v>17</v>
      </c>
      <c r="U1" t="s">
        <v>17</v>
      </c>
      <c r="V1" t="s">
        <v>17</v>
      </c>
      <c r="W1" t="s">
        <v>17</v>
      </c>
      <c r="X1" t="s">
        <v>17</v>
      </c>
      <c r="Y1" t="s">
        <v>17</v>
      </c>
      <c r="Z1" t="s">
        <v>15</v>
      </c>
      <c r="AA1" t="s">
        <v>15</v>
      </c>
      <c r="AB1" t="s">
        <v>15</v>
      </c>
      <c r="AC1" t="s">
        <v>15</v>
      </c>
      <c r="AD1" t="s">
        <v>15</v>
      </c>
      <c r="AE1" t="s">
        <v>15</v>
      </c>
      <c r="AF1" t="s">
        <v>15</v>
      </c>
      <c r="AG1" t="s">
        <v>16</v>
      </c>
      <c r="AH1" t="s">
        <v>16</v>
      </c>
      <c r="AI1" t="s">
        <v>17</v>
      </c>
      <c r="AJ1" t="s">
        <v>17</v>
      </c>
      <c r="AK1" t="s">
        <v>17</v>
      </c>
      <c r="AL1" t="s">
        <v>17</v>
      </c>
      <c r="AM1" t="s">
        <v>17</v>
      </c>
      <c r="AN1" t="s">
        <v>17</v>
      </c>
    </row>
    <row r="2" spans="1:40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  <c r="AA2" t="s">
        <v>44</v>
      </c>
      <c r="AB2" t="s">
        <v>45</v>
      </c>
      <c r="AC2" t="s">
        <v>46</v>
      </c>
      <c r="AD2" t="s">
        <v>47</v>
      </c>
      <c r="AE2" t="s">
        <v>48</v>
      </c>
      <c r="AF2" t="s">
        <v>49</v>
      </c>
      <c r="AG2" t="s">
        <v>50</v>
      </c>
      <c r="AH2" t="s">
        <v>51</v>
      </c>
      <c r="AI2" t="s">
        <v>52</v>
      </c>
      <c r="AJ2" t="s">
        <v>53</v>
      </c>
      <c r="AK2" t="s">
        <v>54</v>
      </c>
      <c r="AL2" t="s">
        <v>55</v>
      </c>
      <c r="AM2" t="s">
        <v>56</v>
      </c>
      <c r="AN2" t="s">
        <v>107</v>
      </c>
    </row>
    <row r="3" spans="1:40" x14ac:dyDescent="0.3">
      <c r="A3" t="s">
        <v>57</v>
      </c>
      <c r="B3" t="s">
        <v>58</v>
      </c>
      <c r="C3" t="s">
        <v>59</v>
      </c>
      <c r="D3" t="s">
        <v>59</v>
      </c>
      <c r="E3" t="s">
        <v>59</v>
      </c>
      <c r="F3" t="s">
        <v>60</v>
      </c>
      <c r="G3" t="s">
        <v>60</v>
      </c>
      <c r="H3" t="s">
        <v>60</v>
      </c>
      <c r="I3" t="s">
        <v>60</v>
      </c>
      <c r="J3" t="s">
        <v>59</v>
      </c>
      <c r="K3" t="s">
        <v>59</v>
      </c>
      <c r="L3" t="s">
        <v>59</v>
      </c>
      <c r="M3" t="s">
        <v>60</v>
      </c>
      <c r="N3" t="s">
        <v>60</v>
      </c>
      <c r="O3" t="s">
        <v>60</v>
      </c>
      <c r="P3" t="s">
        <v>60</v>
      </c>
      <c r="Q3" t="s">
        <v>58</v>
      </c>
      <c r="R3" t="s">
        <v>60</v>
      </c>
      <c r="S3" t="s">
        <v>60</v>
      </c>
      <c r="T3" t="s">
        <v>60</v>
      </c>
      <c r="U3" t="s">
        <v>59</v>
      </c>
      <c r="V3" t="s">
        <v>60</v>
      </c>
      <c r="W3" t="s">
        <v>59</v>
      </c>
      <c r="X3" t="s">
        <v>59</v>
      </c>
      <c r="Y3" t="s">
        <v>58</v>
      </c>
      <c r="Z3" t="s">
        <v>59</v>
      </c>
      <c r="AA3" t="s">
        <v>60</v>
      </c>
      <c r="AB3" t="s">
        <v>60</v>
      </c>
      <c r="AC3" t="s">
        <v>60</v>
      </c>
      <c r="AD3" t="s">
        <v>60</v>
      </c>
      <c r="AE3" t="s">
        <v>58</v>
      </c>
      <c r="AF3" t="s">
        <v>58</v>
      </c>
      <c r="AG3" t="s">
        <v>60</v>
      </c>
      <c r="AH3" t="s">
        <v>59</v>
      </c>
      <c r="AI3" t="s">
        <v>59</v>
      </c>
      <c r="AJ3" t="s">
        <v>58</v>
      </c>
      <c r="AK3" t="s">
        <v>61</v>
      </c>
      <c r="AL3" t="s">
        <v>61</v>
      </c>
      <c r="AM3" t="s">
        <v>59</v>
      </c>
      <c r="AN3" t="s">
        <v>61</v>
      </c>
    </row>
    <row r="4" spans="1:40" x14ac:dyDescent="0.3">
      <c r="A4">
        <v>145054565</v>
      </c>
      <c r="B4">
        <v>404</v>
      </c>
      <c r="C4" t="s">
        <v>124</v>
      </c>
      <c r="D4" t="s">
        <v>125</v>
      </c>
      <c r="E4" t="s">
        <v>63</v>
      </c>
      <c r="F4">
        <v>0</v>
      </c>
      <c r="G4">
        <v>449916.07082000002</v>
      </c>
      <c r="H4">
        <v>7503811.7255920004</v>
      </c>
      <c r="I4">
        <v>416.572</v>
      </c>
      <c r="J4" t="s">
        <v>126</v>
      </c>
      <c r="K4" t="s">
        <v>105</v>
      </c>
      <c r="L4" t="s">
        <v>12</v>
      </c>
      <c r="M4">
        <v>415.67200000000003</v>
      </c>
      <c r="N4">
        <v>412.24599999999998</v>
      </c>
      <c r="O4">
        <v>0.9</v>
      </c>
      <c r="Q4">
        <v>1</v>
      </c>
      <c r="R4">
        <v>0.2</v>
      </c>
      <c r="S4">
        <v>31.827687999999998</v>
      </c>
      <c r="T4">
        <v>10.764212000000001</v>
      </c>
      <c r="U4">
        <v>900</v>
      </c>
      <c r="V4">
        <v>0.9</v>
      </c>
      <c r="W4">
        <v>900</v>
      </c>
      <c r="X4">
        <v>900</v>
      </c>
      <c r="Y4">
        <v>1</v>
      </c>
      <c r="AA4">
        <v>416.572</v>
      </c>
      <c r="AB4">
        <v>416.572</v>
      </c>
      <c r="AC4">
        <v>415.67200000000003</v>
      </c>
      <c r="AD4">
        <v>416.572</v>
      </c>
      <c r="AE4">
        <v>4</v>
      </c>
      <c r="AF4">
        <v>4</v>
      </c>
      <c r="AG4">
        <v>-9.9000000000000002E+29</v>
      </c>
      <c r="AI4" t="s">
        <v>62</v>
      </c>
      <c r="AJ4">
        <v>1130</v>
      </c>
      <c r="AM4">
        <v>0</v>
      </c>
    </row>
    <row r="5" spans="1:40" x14ac:dyDescent="0.3">
      <c r="A5">
        <v>145054565</v>
      </c>
      <c r="B5">
        <v>405</v>
      </c>
      <c r="C5" t="s">
        <v>124</v>
      </c>
      <c r="D5" t="s">
        <v>127</v>
      </c>
      <c r="E5" t="s">
        <v>64</v>
      </c>
      <c r="F5">
        <v>0</v>
      </c>
      <c r="G5">
        <v>449891.34328999999</v>
      </c>
      <c r="H5">
        <v>7503791.6868540002</v>
      </c>
      <c r="I5">
        <v>413.14499999999998</v>
      </c>
      <c r="J5" t="s">
        <v>126</v>
      </c>
      <c r="K5" t="s">
        <v>105</v>
      </c>
      <c r="Z5">
        <v>0</v>
      </c>
      <c r="AA5">
        <v>413.14499999999998</v>
      </c>
      <c r="AB5">
        <v>413.14499999999998</v>
      </c>
      <c r="AC5">
        <v>412.24599999999998</v>
      </c>
      <c r="AD5">
        <v>413.14499999999998</v>
      </c>
      <c r="AE5">
        <v>4</v>
      </c>
      <c r="AF5">
        <v>4</v>
      </c>
      <c r="AG5">
        <v>-9.9000000000000002E+29</v>
      </c>
    </row>
    <row r="6" spans="1:40" x14ac:dyDescent="0.3">
      <c r="A6">
        <v>145060440</v>
      </c>
      <c r="B6">
        <v>406</v>
      </c>
      <c r="C6" t="s">
        <v>128</v>
      </c>
      <c r="D6" t="s">
        <v>129</v>
      </c>
      <c r="E6" t="s">
        <v>63</v>
      </c>
      <c r="F6">
        <v>0</v>
      </c>
      <c r="G6">
        <v>450092.26845799998</v>
      </c>
      <c r="H6">
        <v>7503714.8328339998</v>
      </c>
      <c r="I6">
        <v>420.00299999999999</v>
      </c>
      <c r="J6" t="s">
        <v>126</v>
      </c>
      <c r="K6" t="s">
        <v>105</v>
      </c>
      <c r="L6" t="s">
        <v>12</v>
      </c>
      <c r="M6">
        <v>419.10399999999998</v>
      </c>
      <c r="N6">
        <v>413.55799999999999</v>
      </c>
      <c r="O6">
        <v>0.9</v>
      </c>
      <c r="Q6">
        <v>1</v>
      </c>
      <c r="R6">
        <v>0.2</v>
      </c>
      <c r="S6">
        <v>31.724031</v>
      </c>
      <c r="T6">
        <v>17.482016000000002</v>
      </c>
      <c r="U6">
        <v>900</v>
      </c>
      <c r="V6">
        <v>0.9</v>
      </c>
      <c r="W6">
        <v>900</v>
      </c>
      <c r="X6">
        <v>900</v>
      </c>
      <c r="Y6">
        <v>1</v>
      </c>
      <c r="AA6">
        <v>420.00299999999999</v>
      </c>
      <c r="AB6">
        <v>420.00299999999999</v>
      </c>
      <c r="AC6">
        <v>419.10300000000001</v>
      </c>
      <c r="AD6">
        <v>420.00299999999999</v>
      </c>
      <c r="AE6">
        <v>4</v>
      </c>
      <c r="AF6">
        <v>4</v>
      </c>
      <c r="AG6">
        <v>-9.9000000000000002E+29</v>
      </c>
      <c r="AI6" t="s">
        <v>62</v>
      </c>
      <c r="AJ6">
        <v>1130</v>
      </c>
      <c r="AM6">
        <v>0</v>
      </c>
    </row>
    <row r="7" spans="1:40" x14ac:dyDescent="0.3">
      <c r="A7">
        <v>145060440</v>
      </c>
      <c r="B7">
        <v>407</v>
      </c>
      <c r="C7" t="s">
        <v>128</v>
      </c>
      <c r="D7" t="s">
        <v>130</v>
      </c>
      <c r="E7" t="s">
        <v>64</v>
      </c>
      <c r="F7">
        <v>0</v>
      </c>
      <c r="G7">
        <v>450109.04654399998</v>
      </c>
      <c r="H7">
        <v>7503741.7569850003</v>
      </c>
      <c r="I7">
        <v>414.45699999999999</v>
      </c>
      <c r="J7" t="s">
        <v>126</v>
      </c>
      <c r="K7" t="s">
        <v>105</v>
      </c>
      <c r="Z7">
        <v>0</v>
      </c>
      <c r="AA7">
        <v>414.45699999999999</v>
      </c>
      <c r="AB7">
        <v>414.45699999999999</v>
      </c>
      <c r="AC7">
        <v>413.55700000000002</v>
      </c>
      <c r="AD7">
        <v>414.45699999999999</v>
      </c>
      <c r="AE7">
        <v>4</v>
      </c>
      <c r="AF7">
        <v>4</v>
      </c>
      <c r="AG7">
        <v>-9.9000000000000002E+29</v>
      </c>
    </row>
    <row r="8" spans="1:40" x14ac:dyDescent="0.3">
      <c r="A8">
        <v>145067027</v>
      </c>
      <c r="B8">
        <v>410</v>
      </c>
      <c r="C8" t="s">
        <v>131</v>
      </c>
      <c r="D8" t="s">
        <v>132</v>
      </c>
      <c r="E8" t="s">
        <v>63</v>
      </c>
      <c r="F8">
        <v>0</v>
      </c>
      <c r="G8">
        <v>450344.52034699998</v>
      </c>
      <c r="H8">
        <v>7503612.418273</v>
      </c>
      <c r="I8">
        <v>421.28399999999999</v>
      </c>
      <c r="J8" t="s">
        <v>126</v>
      </c>
      <c r="K8" t="s">
        <v>105</v>
      </c>
      <c r="L8" t="s">
        <v>12</v>
      </c>
      <c r="M8">
        <v>420.38499999999999</v>
      </c>
      <c r="N8">
        <v>419.10399999999998</v>
      </c>
      <c r="O8">
        <v>0.9</v>
      </c>
      <c r="Q8">
        <v>1</v>
      </c>
      <c r="R8">
        <v>0.2</v>
      </c>
      <c r="S8">
        <v>30.127949999999998</v>
      </c>
      <c r="T8">
        <v>4.2518659999999997</v>
      </c>
      <c r="U8">
        <v>900</v>
      </c>
      <c r="V8">
        <v>0.9</v>
      </c>
      <c r="W8">
        <v>900</v>
      </c>
      <c r="X8">
        <v>900</v>
      </c>
      <c r="Y8">
        <v>1</v>
      </c>
      <c r="AA8">
        <v>421.28399999999999</v>
      </c>
      <c r="AB8">
        <v>421.28399999999999</v>
      </c>
      <c r="AC8">
        <v>420.38400000000001</v>
      </c>
      <c r="AD8">
        <v>421.28399999999999</v>
      </c>
      <c r="AE8">
        <v>4</v>
      </c>
      <c r="AF8">
        <v>4</v>
      </c>
      <c r="AG8">
        <v>-9.9000000000000002E+29</v>
      </c>
      <c r="AI8" t="s">
        <v>62</v>
      </c>
      <c r="AJ8">
        <v>1130</v>
      </c>
      <c r="AM8">
        <v>0</v>
      </c>
    </row>
    <row r="9" spans="1:40" x14ac:dyDescent="0.3">
      <c r="A9">
        <v>145067027</v>
      </c>
      <c r="B9">
        <v>411</v>
      </c>
      <c r="C9" t="s">
        <v>131</v>
      </c>
      <c r="D9" t="s">
        <v>133</v>
      </c>
      <c r="E9" t="s">
        <v>64</v>
      </c>
      <c r="F9">
        <v>0</v>
      </c>
      <c r="G9">
        <v>450315.78687800001</v>
      </c>
      <c r="H9">
        <v>7503603.3584089996</v>
      </c>
      <c r="I9">
        <v>420.00299999999999</v>
      </c>
      <c r="J9" t="s">
        <v>126</v>
      </c>
      <c r="K9" t="s">
        <v>105</v>
      </c>
      <c r="Z9">
        <v>0</v>
      </c>
      <c r="AA9">
        <v>420.00299999999999</v>
      </c>
      <c r="AB9">
        <v>420.00299999999999</v>
      </c>
      <c r="AC9">
        <v>419.10399999999998</v>
      </c>
      <c r="AD9">
        <v>420.00299999999999</v>
      </c>
      <c r="AE9">
        <v>4</v>
      </c>
      <c r="AF9">
        <v>4</v>
      </c>
      <c r="AG9">
        <v>-9.9000000000000002E+29</v>
      </c>
    </row>
    <row r="10" spans="1:40" x14ac:dyDescent="0.3">
      <c r="A10">
        <v>144948931</v>
      </c>
      <c r="B10">
        <v>402</v>
      </c>
      <c r="C10" t="s">
        <v>134</v>
      </c>
      <c r="D10" t="s">
        <v>135</v>
      </c>
      <c r="E10" t="s">
        <v>63</v>
      </c>
      <c r="F10">
        <v>0</v>
      </c>
      <c r="G10">
        <v>449475.57300199999</v>
      </c>
      <c r="H10">
        <v>7501362.9602730004</v>
      </c>
      <c r="I10">
        <v>362.15</v>
      </c>
      <c r="J10" t="s">
        <v>126</v>
      </c>
      <c r="K10" t="s">
        <v>105</v>
      </c>
      <c r="L10" t="s">
        <v>12</v>
      </c>
      <c r="M10">
        <v>361.25099999999998</v>
      </c>
      <c r="N10">
        <v>361.16199999999998</v>
      </c>
      <c r="O10">
        <v>0.9</v>
      </c>
      <c r="Q10">
        <v>3</v>
      </c>
      <c r="R10">
        <v>0.2</v>
      </c>
      <c r="S10">
        <v>20.520669999999999</v>
      </c>
      <c r="T10">
        <v>0.43370900000000001</v>
      </c>
      <c r="U10" t="s">
        <v>115</v>
      </c>
      <c r="V10">
        <v>0.9</v>
      </c>
      <c r="W10" t="s">
        <v>115</v>
      </c>
      <c r="X10">
        <v>900</v>
      </c>
      <c r="Y10">
        <v>1</v>
      </c>
      <c r="AA10">
        <v>362.15</v>
      </c>
      <c r="AB10">
        <v>362.15</v>
      </c>
      <c r="AC10">
        <v>361.52</v>
      </c>
      <c r="AD10">
        <v>362.15</v>
      </c>
      <c r="AE10">
        <v>4</v>
      </c>
      <c r="AF10">
        <v>4</v>
      </c>
      <c r="AG10">
        <v>-9.9000000000000002E+29</v>
      </c>
      <c r="AI10" t="s">
        <v>62</v>
      </c>
      <c r="AJ10">
        <v>1130</v>
      </c>
      <c r="AM10">
        <v>0</v>
      </c>
    </row>
    <row r="11" spans="1:40" x14ac:dyDescent="0.3">
      <c r="A11">
        <v>144948931</v>
      </c>
      <c r="B11">
        <v>403</v>
      </c>
      <c r="C11" t="s">
        <v>134</v>
      </c>
      <c r="D11" t="s">
        <v>136</v>
      </c>
      <c r="E11" t="s">
        <v>64</v>
      </c>
      <c r="F11">
        <v>0</v>
      </c>
      <c r="G11">
        <v>449462.12967699999</v>
      </c>
      <c r="H11">
        <v>7501347.4562449995</v>
      </c>
      <c r="I11">
        <v>362.06099999999998</v>
      </c>
      <c r="J11" t="s">
        <v>126</v>
      </c>
      <c r="K11" t="s">
        <v>105</v>
      </c>
      <c r="AA11">
        <v>362.06099999999998</v>
      </c>
      <c r="AB11">
        <v>362.06099999999998</v>
      </c>
      <c r="AC11">
        <v>362.06099999999998</v>
      </c>
      <c r="AD11">
        <v>362.06099999999998</v>
      </c>
      <c r="AE11">
        <v>4</v>
      </c>
      <c r="AF11">
        <v>4</v>
      </c>
      <c r="AG11">
        <v>-9.9000000000000002E+29</v>
      </c>
    </row>
    <row r="12" spans="1:40" x14ac:dyDescent="0.3">
      <c r="A12">
        <v>144941081</v>
      </c>
      <c r="B12">
        <v>400</v>
      </c>
      <c r="C12" t="s">
        <v>137</v>
      </c>
      <c r="D12" t="s">
        <v>138</v>
      </c>
      <c r="E12" t="s">
        <v>63</v>
      </c>
      <c r="F12">
        <v>0</v>
      </c>
      <c r="G12">
        <v>449349.29168299999</v>
      </c>
      <c r="H12">
        <v>7501473.7664430002</v>
      </c>
      <c r="I12">
        <v>362.67099999999999</v>
      </c>
      <c r="J12" t="s">
        <v>126</v>
      </c>
      <c r="K12" t="s">
        <v>105</v>
      </c>
      <c r="L12" t="s">
        <v>12</v>
      </c>
      <c r="M12">
        <v>361.77100000000002</v>
      </c>
      <c r="N12">
        <v>361.45400000000001</v>
      </c>
      <c r="O12">
        <v>0.9</v>
      </c>
      <c r="Q12">
        <v>6</v>
      </c>
      <c r="R12">
        <v>0.2</v>
      </c>
      <c r="S12">
        <v>22.416252</v>
      </c>
      <c r="T12">
        <v>1.414153</v>
      </c>
      <c r="U12" t="s">
        <v>123</v>
      </c>
      <c r="V12">
        <v>0.9</v>
      </c>
      <c r="W12" t="s">
        <v>123</v>
      </c>
      <c r="X12">
        <v>900</v>
      </c>
      <c r="Y12">
        <v>1</v>
      </c>
      <c r="AA12">
        <v>362.67099999999999</v>
      </c>
      <c r="AB12">
        <v>362.67099999999999</v>
      </c>
      <c r="AC12">
        <v>361.77</v>
      </c>
      <c r="AD12">
        <v>362.67099999999999</v>
      </c>
      <c r="AE12">
        <v>4</v>
      </c>
      <c r="AF12">
        <v>4</v>
      </c>
      <c r="AG12">
        <v>-9.9000000000000002E+29</v>
      </c>
      <c r="AI12" t="s">
        <v>62</v>
      </c>
      <c r="AJ12">
        <v>1130</v>
      </c>
      <c r="AM12">
        <v>0</v>
      </c>
    </row>
    <row r="13" spans="1:40" x14ac:dyDescent="0.3">
      <c r="A13">
        <v>144941081</v>
      </c>
      <c r="B13">
        <v>401</v>
      </c>
      <c r="C13" t="s">
        <v>137</v>
      </c>
      <c r="D13" t="s">
        <v>139</v>
      </c>
      <c r="E13" t="s">
        <v>64</v>
      </c>
      <c r="F13">
        <v>0</v>
      </c>
      <c r="G13">
        <v>449334.60654000001</v>
      </c>
      <c r="H13">
        <v>7501456.8302410003</v>
      </c>
      <c r="I13">
        <v>362.35399999999998</v>
      </c>
      <c r="J13" t="s">
        <v>126</v>
      </c>
      <c r="K13" t="s">
        <v>105</v>
      </c>
      <c r="AA13">
        <v>362.35399999999998</v>
      </c>
      <c r="AB13">
        <v>362.35399999999998</v>
      </c>
      <c r="AC13">
        <v>362.35399999999998</v>
      </c>
      <c r="AD13">
        <v>362.35399999999998</v>
      </c>
      <c r="AE13">
        <v>4</v>
      </c>
      <c r="AF13">
        <v>4</v>
      </c>
      <c r="AG13">
        <v>-9.9000000000000002E+29</v>
      </c>
    </row>
    <row r="14" spans="1:40" x14ac:dyDescent="0.3">
      <c r="A14">
        <v>144918130</v>
      </c>
      <c r="B14">
        <v>394</v>
      </c>
      <c r="C14" t="s">
        <v>140</v>
      </c>
      <c r="D14" t="s">
        <v>141</v>
      </c>
      <c r="E14" t="s">
        <v>63</v>
      </c>
      <c r="F14">
        <v>0</v>
      </c>
      <c r="G14">
        <v>448988.37450999999</v>
      </c>
      <c r="H14">
        <v>7501664.6589050004</v>
      </c>
      <c r="I14">
        <v>367.721</v>
      </c>
      <c r="J14" t="s">
        <v>126</v>
      </c>
      <c r="K14" t="s">
        <v>105</v>
      </c>
      <c r="L14" t="s">
        <v>12</v>
      </c>
      <c r="M14">
        <v>366.82100000000003</v>
      </c>
      <c r="N14">
        <v>366.30799999999999</v>
      </c>
      <c r="O14">
        <v>0.9</v>
      </c>
      <c r="Q14">
        <v>1</v>
      </c>
      <c r="R14">
        <v>0.2</v>
      </c>
      <c r="S14">
        <v>23.104488</v>
      </c>
      <c r="T14">
        <v>2.220348</v>
      </c>
      <c r="U14">
        <v>900</v>
      </c>
      <c r="V14">
        <v>0.9</v>
      </c>
      <c r="W14">
        <v>900</v>
      </c>
      <c r="X14">
        <v>900</v>
      </c>
      <c r="Y14">
        <v>1</v>
      </c>
      <c r="AA14">
        <v>367.721</v>
      </c>
      <c r="AB14">
        <v>367.721</v>
      </c>
      <c r="AC14">
        <v>366.82100000000003</v>
      </c>
      <c r="AD14">
        <v>367.721</v>
      </c>
      <c r="AE14">
        <v>4</v>
      </c>
      <c r="AF14">
        <v>4</v>
      </c>
      <c r="AG14">
        <v>-9.9000000000000002E+29</v>
      </c>
      <c r="AI14" t="s">
        <v>62</v>
      </c>
      <c r="AJ14">
        <v>1130</v>
      </c>
      <c r="AM14">
        <v>0</v>
      </c>
    </row>
    <row r="15" spans="1:40" x14ac:dyDescent="0.3">
      <c r="A15">
        <v>144918130</v>
      </c>
      <c r="B15">
        <v>395</v>
      </c>
      <c r="C15" t="s">
        <v>140</v>
      </c>
      <c r="D15" t="s">
        <v>142</v>
      </c>
      <c r="E15" t="s">
        <v>64</v>
      </c>
      <c r="F15">
        <v>0</v>
      </c>
      <c r="G15">
        <v>448991.90340499999</v>
      </c>
      <c r="H15">
        <v>7501641.8255030001</v>
      </c>
      <c r="I15">
        <v>367.20699999999999</v>
      </c>
      <c r="J15" t="s">
        <v>126</v>
      </c>
      <c r="K15" t="s">
        <v>105</v>
      </c>
      <c r="AA15">
        <v>367.20699999999999</v>
      </c>
      <c r="AB15">
        <v>367.20699999999999</v>
      </c>
      <c r="AC15">
        <v>367.20699999999999</v>
      </c>
      <c r="AD15">
        <v>367.20699999999999</v>
      </c>
      <c r="AE15">
        <v>4</v>
      </c>
      <c r="AF15">
        <v>4</v>
      </c>
      <c r="AG15">
        <v>-9.9000000000000002E+29</v>
      </c>
    </row>
    <row r="16" spans="1:40" x14ac:dyDescent="0.3">
      <c r="A16">
        <v>144931395</v>
      </c>
      <c r="B16">
        <v>398</v>
      </c>
      <c r="C16" t="s">
        <v>143</v>
      </c>
      <c r="D16" t="s">
        <v>144</v>
      </c>
      <c r="E16" t="s">
        <v>63</v>
      </c>
      <c r="F16">
        <v>0</v>
      </c>
      <c r="G16">
        <v>448792.76089099998</v>
      </c>
      <c r="H16">
        <v>7501649.4038169999</v>
      </c>
      <c r="I16">
        <v>366.19299999999998</v>
      </c>
      <c r="J16" t="s">
        <v>126</v>
      </c>
      <c r="K16" t="s">
        <v>105</v>
      </c>
      <c r="L16" t="s">
        <v>12</v>
      </c>
      <c r="M16">
        <v>365.29300000000001</v>
      </c>
      <c r="N16">
        <v>364.95600000000002</v>
      </c>
      <c r="O16">
        <v>0.9</v>
      </c>
      <c r="Q16">
        <v>1</v>
      </c>
      <c r="R16">
        <v>0.2</v>
      </c>
      <c r="S16">
        <v>22.106507000000001</v>
      </c>
      <c r="T16">
        <v>1.524438</v>
      </c>
      <c r="U16">
        <v>900</v>
      </c>
      <c r="V16">
        <v>0.9</v>
      </c>
      <c r="W16">
        <v>900</v>
      </c>
      <c r="X16">
        <v>900</v>
      </c>
      <c r="Y16">
        <v>1</v>
      </c>
      <c r="AA16">
        <v>366.19299999999998</v>
      </c>
      <c r="AB16">
        <v>366.19299999999998</v>
      </c>
      <c r="AC16">
        <v>365.29199999999997</v>
      </c>
      <c r="AD16">
        <v>366.19299999999998</v>
      </c>
      <c r="AE16">
        <v>4</v>
      </c>
      <c r="AF16">
        <v>4</v>
      </c>
      <c r="AG16">
        <v>-9.9000000000000002E+29</v>
      </c>
      <c r="AI16" t="s">
        <v>62</v>
      </c>
      <c r="AJ16">
        <v>1130</v>
      </c>
      <c r="AM16">
        <v>0</v>
      </c>
    </row>
    <row r="17" spans="1:39" x14ac:dyDescent="0.3">
      <c r="A17">
        <v>144931395</v>
      </c>
      <c r="B17">
        <v>399</v>
      </c>
      <c r="C17" t="s">
        <v>143</v>
      </c>
      <c r="D17" t="s">
        <v>145</v>
      </c>
      <c r="E17" t="s">
        <v>64</v>
      </c>
      <c r="F17">
        <v>0</v>
      </c>
      <c r="G17">
        <v>448792.627255</v>
      </c>
      <c r="H17">
        <v>7501627.2977139996</v>
      </c>
      <c r="I17">
        <v>365.85599999999999</v>
      </c>
      <c r="J17" t="s">
        <v>126</v>
      </c>
      <c r="K17" t="s">
        <v>105</v>
      </c>
      <c r="AA17">
        <v>365.85599999999999</v>
      </c>
      <c r="AB17">
        <v>365.85599999999999</v>
      </c>
      <c r="AC17">
        <v>365.85599999999999</v>
      </c>
      <c r="AD17">
        <v>365.85599999999999</v>
      </c>
      <c r="AE17">
        <v>4</v>
      </c>
      <c r="AF17">
        <v>4</v>
      </c>
      <c r="AG17">
        <v>-9.9000000000000002E+29</v>
      </c>
    </row>
    <row r="18" spans="1:39" x14ac:dyDescent="0.3">
      <c r="A18">
        <v>144923993</v>
      </c>
      <c r="B18">
        <v>396</v>
      </c>
      <c r="C18" t="s">
        <v>146</v>
      </c>
      <c r="D18" t="s">
        <v>147</v>
      </c>
      <c r="E18" t="s">
        <v>63</v>
      </c>
      <c r="F18">
        <v>0</v>
      </c>
      <c r="G18">
        <v>448642.98157399998</v>
      </c>
      <c r="H18">
        <v>7501623.5066280002</v>
      </c>
      <c r="I18">
        <v>365</v>
      </c>
      <c r="J18" t="s">
        <v>126</v>
      </c>
      <c r="K18" t="s">
        <v>105</v>
      </c>
      <c r="L18" t="s">
        <v>12</v>
      </c>
      <c r="M18">
        <v>364.1</v>
      </c>
      <c r="N18">
        <v>363.60500000000002</v>
      </c>
      <c r="O18">
        <v>0.9</v>
      </c>
      <c r="Q18">
        <v>1</v>
      </c>
      <c r="R18">
        <v>0.2</v>
      </c>
      <c r="S18">
        <v>24.159441000000001</v>
      </c>
      <c r="T18">
        <v>2.0488879999999998</v>
      </c>
      <c r="U18">
        <v>900</v>
      </c>
      <c r="V18">
        <v>0.9</v>
      </c>
      <c r="W18">
        <v>900</v>
      </c>
      <c r="X18">
        <v>900</v>
      </c>
      <c r="Y18">
        <v>1</v>
      </c>
      <c r="AA18">
        <v>365</v>
      </c>
      <c r="AB18">
        <v>365</v>
      </c>
      <c r="AC18">
        <v>364.1</v>
      </c>
      <c r="AD18">
        <v>365</v>
      </c>
      <c r="AE18">
        <v>4</v>
      </c>
      <c r="AF18">
        <v>4</v>
      </c>
      <c r="AG18">
        <v>-9.9000000000000002E+29</v>
      </c>
      <c r="AI18" t="s">
        <v>62</v>
      </c>
      <c r="AJ18">
        <v>1130</v>
      </c>
      <c r="AM18">
        <v>0</v>
      </c>
    </row>
    <row r="19" spans="1:39" x14ac:dyDescent="0.3">
      <c r="A19">
        <v>144923993</v>
      </c>
      <c r="B19">
        <v>397</v>
      </c>
      <c r="C19" t="s">
        <v>146</v>
      </c>
      <c r="D19" t="s">
        <v>148</v>
      </c>
      <c r="E19" t="s">
        <v>64</v>
      </c>
      <c r="F19">
        <v>0</v>
      </c>
      <c r="G19">
        <v>448641.16944899998</v>
      </c>
      <c r="H19">
        <v>7501599.4152429998</v>
      </c>
      <c r="I19">
        <v>364.505</v>
      </c>
      <c r="J19" t="s">
        <v>126</v>
      </c>
      <c r="K19" t="s">
        <v>105</v>
      </c>
      <c r="AA19">
        <v>364.505</v>
      </c>
      <c r="AB19">
        <v>364.505</v>
      </c>
      <c r="AC19">
        <v>364.505</v>
      </c>
      <c r="AD19">
        <v>364.505</v>
      </c>
      <c r="AE19">
        <v>4</v>
      </c>
      <c r="AF19">
        <v>4</v>
      </c>
      <c r="AG19">
        <v>-9.9000000000000002E+29</v>
      </c>
    </row>
    <row r="20" spans="1:39" x14ac:dyDescent="0.3">
      <c r="A20">
        <v>144912180</v>
      </c>
      <c r="B20">
        <v>392</v>
      </c>
      <c r="C20" t="s">
        <v>149</v>
      </c>
      <c r="D20" t="s">
        <v>150</v>
      </c>
      <c r="E20" t="s">
        <v>63</v>
      </c>
      <c r="F20">
        <v>0</v>
      </c>
      <c r="G20">
        <v>448410.70386299997</v>
      </c>
      <c r="H20">
        <v>7501558.896067</v>
      </c>
      <c r="I20">
        <v>362.202</v>
      </c>
      <c r="J20" t="s">
        <v>126</v>
      </c>
      <c r="K20" t="s">
        <v>105</v>
      </c>
      <c r="L20" t="s">
        <v>12</v>
      </c>
      <c r="M20">
        <v>361.30200000000002</v>
      </c>
      <c r="N20">
        <v>360.85899999999998</v>
      </c>
      <c r="O20">
        <v>0.9</v>
      </c>
      <c r="Q20">
        <v>2</v>
      </c>
      <c r="R20">
        <v>0.2</v>
      </c>
      <c r="S20">
        <v>28.677806</v>
      </c>
      <c r="T20">
        <v>1.5447489999999999</v>
      </c>
      <c r="U20" t="s">
        <v>106</v>
      </c>
      <c r="V20">
        <v>0.9</v>
      </c>
      <c r="W20" t="s">
        <v>106</v>
      </c>
      <c r="X20">
        <v>900</v>
      </c>
      <c r="Y20">
        <v>1</v>
      </c>
      <c r="AA20">
        <v>362.202</v>
      </c>
      <c r="AB20">
        <v>362.202</v>
      </c>
      <c r="AC20">
        <v>361.30099999999999</v>
      </c>
      <c r="AD20">
        <v>362.202</v>
      </c>
      <c r="AE20">
        <v>4</v>
      </c>
      <c r="AF20">
        <v>4</v>
      </c>
      <c r="AG20">
        <v>-9.9000000000000002E+29</v>
      </c>
      <c r="AI20" t="s">
        <v>62</v>
      </c>
      <c r="AJ20">
        <v>1130</v>
      </c>
      <c r="AM20">
        <v>0</v>
      </c>
    </row>
    <row r="21" spans="1:39" x14ac:dyDescent="0.3">
      <c r="A21">
        <v>144912180</v>
      </c>
      <c r="B21">
        <v>393</v>
      </c>
      <c r="C21" t="s">
        <v>149</v>
      </c>
      <c r="D21" t="s">
        <v>151</v>
      </c>
      <c r="E21" t="s">
        <v>64</v>
      </c>
      <c r="F21">
        <v>0</v>
      </c>
      <c r="G21">
        <v>448390.78599</v>
      </c>
      <c r="H21">
        <v>7501579.5284409998</v>
      </c>
      <c r="I21">
        <v>361.75799999999998</v>
      </c>
      <c r="J21" t="s">
        <v>126</v>
      </c>
      <c r="K21" t="s">
        <v>105</v>
      </c>
      <c r="AA21">
        <v>361.75799999999998</v>
      </c>
      <c r="AB21">
        <v>361.75799999999998</v>
      </c>
      <c r="AC21">
        <v>361.75799999999998</v>
      </c>
      <c r="AD21">
        <v>361.75799999999998</v>
      </c>
      <c r="AE21">
        <v>4</v>
      </c>
      <c r="AF21">
        <v>4</v>
      </c>
      <c r="AG21">
        <v>-9.9000000000000002E+29</v>
      </c>
    </row>
    <row r="22" spans="1:39" x14ac:dyDescent="0.3">
      <c r="A22">
        <v>144887993</v>
      </c>
      <c r="B22">
        <v>386</v>
      </c>
      <c r="C22" t="s">
        <v>152</v>
      </c>
      <c r="D22" t="s">
        <v>153</v>
      </c>
      <c r="E22" t="s">
        <v>63</v>
      </c>
      <c r="F22">
        <v>0</v>
      </c>
      <c r="G22">
        <v>448276.86285600002</v>
      </c>
      <c r="H22">
        <v>7501534.7568009999</v>
      </c>
      <c r="I22">
        <v>361.00700000000001</v>
      </c>
      <c r="J22" t="s">
        <v>126</v>
      </c>
      <c r="K22" t="s">
        <v>105</v>
      </c>
      <c r="L22" t="s">
        <v>12</v>
      </c>
      <c r="M22">
        <v>360.10700000000003</v>
      </c>
      <c r="N22">
        <v>359.51299999999998</v>
      </c>
      <c r="O22">
        <v>0.9</v>
      </c>
      <c r="Q22">
        <v>2</v>
      </c>
      <c r="R22">
        <v>0.2</v>
      </c>
      <c r="S22">
        <v>25.517282999999999</v>
      </c>
      <c r="T22">
        <v>2.3278340000000002</v>
      </c>
      <c r="U22" t="s">
        <v>106</v>
      </c>
      <c r="V22">
        <v>0.9</v>
      </c>
      <c r="W22" t="s">
        <v>106</v>
      </c>
      <c r="X22">
        <v>900</v>
      </c>
      <c r="Y22">
        <v>1</v>
      </c>
      <c r="Z22">
        <v>0</v>
      </c>
      <c r="AA22">
        <v>361.00700000000001</v>
      </c>
      <c r="AB22">
        <v>361.00700000000001</v>
      </c>
      <c r="AC22">
        <v>360.10599999999999</v>
      </c>
      <c r="AD22">
        <v>361.00700000000001</v>
      </c>
      <c r="AE22">
        <v>4</v>
      </c>
      <c r="AF22">
        <v>4</v>
      </c>
      <c r="AG22">
        <v>-9.9000000000000002E+29</v>
      </c>
      <c r="AI22" t="s">
        <v>62</v>
      </c>
      <c r="AJ22">
        <v>1130</v>
      </c>
      <c r="AM22">
        <v>0</v>
      </c>
    </row>
    <row r="23" spans="1:39" x14ac:dyDescent="0.3">
      <c r="A23">
        <v>144887993</v>
      </c>
      <c r="B23">
        <v>387</v>
      </c>
      <c r="C23" t="s">
        <v>152</v>
      </c>
      <c r="D23" t="s">
        <v>154</v>
      </c>
      <c r="E23" t="s">
        <v>64</v>
      </c>
      <c r="F23">
        <v>0</v>
      </c>
      <c r="G23">
        <v>448276.39097800001</v>
      </c>
      <c r="H23">
        <v>7501560.2697210005</v>
      </c>
      <c r="I23">
        <v>360.41199999999998</v>
      </c>
      <c r="J23" t="s">
        <v>126</v>
      </c>
      <c r="K23" t="s">
        <v>105</v>
      </c>
      <c r="Z23">
        <v>0</v>
      </c>
      <c r="AA23">
        <v>360.41199999999998</v>
      </c>
      <c r="AB23">
        <v>360.41199999999998</v>
      </c>
      <c r="AC23">
        <v>359.512</v>
      </c>
      <c r="AD23">
        <v>360.41199999999998</v>
      </c>
      <c r="AE23">
        <v>4</v>
      </c>
      <c r="AF23">
        <v>4</v>
      </c>
      <c r="AG23">
        <v>-9.9000000000000002E+29</v>
      </c>
    </row>
    <row r="24" spans="1:39" x14ac:dyDescent="0.3">
      <c r="A24">
        <v>144898048</v>
      </c>
      <c r="B24">
        <v>390</v>
      </c>
      <c r="C24" t="s">
        <v>155</v>
      </c>
      <c r="D24" t="s">
        <v>156</v>
      </c>
      <c r="E24" t="s">
        <v>63</v>
      </c>
      <c r="F24">
        <v>0</v>
      </c>
      <c r="G24">
        <v>447910.13561400003</v>
      </c>
      <c r="H24">
        <v>7501702.7386739999</v>
      </c>
      <c r="I24">
        <v>357.12</v>
      </c>
      <c r="J24" t="s">
        <v>126</v>
      </c>
      <c r="K24" t="s">
        <v>105</v>
      </c>
      <c r="L24" t="s">
        <v>12</v>
      </c>
      <c r="M24">
        <v>356.22</v>
      </c>
      <c r="N24">
        <v>355.11099999999999</v>
      </c>
      <c r="O24">
        <v>0.9</v>
      </c>
      <c r="Q24">
        <v>1</v>
      </c>
      <c r="R24">
        <v>0.2</v>
      </c>
      <c r="S24">
        <v>41.467035000000003</v>
      </c>
      <c r="T24">
        <v>2.6744140000000001</v>
      </c>
      <c r="U24">
        <v>900</v>
      </c>
      <c r="V24">
        <v>0.9</v>
      </c>
      <c r="W24">
        <v>900</v>
      </c>
      <c r="X24">
        <v>900</v>
      </c>
      <c r="Y24">
        <v>1</v>
      </c>
      <c r="AA24">
        <v>357.12</v>
      </c>
      <c r="AB24">
        <v>357.12</v>
      </c>
      <c r="AC24">
        <v>356.28100000000001</v>
      </c>
      <c r="AD24">
        <v>357.12</v>
      </c>
      <c r="AE24">
        <v>4</v>
      </c>
      <c r="AF24">
        <v>4</v>
      </c>
      <c r="AG24">
        <v>-9.9000000000000002E+29</v>
      </c>
      <c r="AI24" t="s">
        <v>62</v>
      </c>
      <c r="AJ24">
        <v>1130</v>
      </c>
      <c r="AM24">
        <v>0</v>
      </c>
    </row>
    <row r="25" spans="1:39" x14ac:dyDescent="0.3">
      <c r="A25">
        <v>144898048</v>
      </c>
      <c r="B25">
        <v>391</v>
      </c>
      <c r="C25" t="s">
        <v>155</v>
      </c>
      <c r="D25" t="s">
        <v>157</v>
      </c>
      <c r="E25" t="s">
        <v>64</v>
      </c>
      <c r="F25">
        <v>0</v>
      </c>
      <c r="G25">
        <v>447872.50026300002</v>
      </c>
      <c r="H25">
        <v>7501685.3290400002</v>
      </c>
      <c r="I25">
        <v>356.01</v>
      </c>
      <c r="J25" t="s">
        <v>126</v>
      </c>
      <c r="K25" t="s">
        <v>105</v>
      </c>
      <c r="Z25">
        <v>0</v>
      </c>
      <c r="AA25">
        <v>356.01</v>
      </c>
      <c r="AB25">
        <v>356.01</v>
      </c>
      <c r="AC25">
        <v>355.18200000000002</v>
      </c>
      <c r="AD25">
        <v>356.01</v>
      </c>
      <c r="AE25">
        <v>4</v>
      </c>
      <c r="AF25">
        <v>4</v>
      </c>
      <c r="AG25">
        <v>-9.9000000000000002E+29</v>
      </c>
    </row>
    <row r="26" spans="1:39" x14ac:dyDescent="0.3">
      <c r="A26">
        <v>144892812</v>
      </c>
      <c r="B26">
        <v>388</v>
      </c>
      <c r="C26" t="s">
        <v>158</v>
      </c>
      <c r="D26" t="s">
        <v>159</v>
      </c>
      <c r="E26" t="s">
        <v>63</v>
      </c>
      <c r="F26">
        <v>0</v>
      </c>
      <c r="G26">
        <v>447796.66012000002</v>
      </c>
      <c r="H26">
        <v>7501950.098274</v>
      </c>
      <c r="I26">
        <v>354.41399999999999</v>
      </c>
      <c r="J26" t="s">
        <v>126</v>
      </c>
      <c r="K26" t="s">
        <v>105</v>
      </c>
      <c r="L26" t="s">
        <v>12</v>
      </c>
      <c r="M26">
        <v>353.51499999999999</v>
      </c>
      <c r="N26">
        <v>352.762</v>
      </c>
      <c r="O26">
        <v>0.9</v>
      </c>
      <c r="Q26">
        <v>4</v>
      </c>
      <c r="R26">
        <v>0.2</v>
      </c>
      <c r="S26">
        <v>35.472715000000001</v>
      </c>
      <c r="T26">
        <v>2.1227580000000001</v>
      </c>
      <c r="U26" t="s">
        <v>161</v>
      </c>
      <c r="V26">
        <v>0.9</v>
      </c>
      <c r="W26" t="s">
        <v>161</v>
      </c>
      <c r="X26">
        <v>900</v>
      </c>
      <c r="Y26">
        <v>1</v>
      </c>
      <c r="AA26">
        <v>354.41399999999999</v>
      </c>
      <c r="AB26">
        <v>354.41399999999999</v>
      </c>
      <c r="AC26">
        <v>353.45</v>
      </c>
      <c r="AD26">
        <v>354.41399999999999</v>
      </c>
      <c r="AE26">
        <v>4</v>
      </c>
      <c r="AF26">
        <v>4</v>
      </c>
      <c r="AG26">
        <v>-9.9000000000000002E+29</v>
      </c>
      <c r="AI26" t="s">
        <v>62</v>
      </c>
      <c r="AJ26">
        <v>1130</v>
      </c>
      <c r="AM26">
        <v>0</v>
      </c>
    </row>
    <row r="27" spans="1:39" x14ac:dyDescent="0.3">
      <c r="A27">
        <v>144892812</v>
      </c>
      <c r="B27">
        <v>389</v>
      </c>
      <c r="C27" t="s">
        <v>158</v>
      </c>
      <c r="D27" t="s">
        <v>160</v>
      </c>
      <c r="E27" t="s">
        <v>64</v>
      </c>
      <c r="F27">
        <v>0</v>
      </c>
      <c r="G27">
        <v>447761.40707299998</v>
      </c>
      <c r="H27">
        <v>7501946.1566740004</v>
      </c>
      <c r="I27">
        <v>353.66199999999998</v>
      </c>
      <c r="J27" t="s">
        <v>126</v>
      </c>
      <c r="K27" t="s">
        <v>105</v>
      </c>
      <c r="Z27">
        <v>0</v>
      </c>
      <c r="AA27">
        <v>353.66199999999998</v>
      </c>
      <c r="AB27">
        <v>353.66199999999998</v>
      </c>
      <c r="AC27">
        <v>352.762</v>
      </c>
      <c r="AD27">
        <v>353.66199999999998</v>
      </c>
      <c r="AE27">
        <v>4</v>
      </c>
      <c r="AF27">
        <v>4</v>
      </c>
      <c r="AG27">
        <v>-9.9000000000000002E+29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3FB3-658D-4E89-A4FE-BAC8C6D28859}">
  <dimension ref="A1:P183"/>
  <sheetViews>
    <sheetView workbookViewId="0">
      <selection activeCell="B2" sqref="B2:B13"/>
    </sheetView>
  </sheetViews>
  <sheetFormatPr defaultRowHeight="14.4" x14ac:dyDescent="0.3"/>
  <cols>
    <col min="1" max="1" width="12" bestFit="1" customWidth="1"/>
    <col min="2" max="2" width="15.5546875" customWidth="1"/>
    <col min="3" max="3" width="18.33203125" bestFit="1" customWidth="1"/>
    <col min="5" max="5" width="12" bestFit="1" customWidth="1"/>
    <col min="7" max="7" width="17.88671875" bestFit="1" customWidth="1"/>
    <col min="8" max="8" width="25.88671875" bestFit="1" customWidth="1"/>
    <col min="10" max="10" width="15.5546875" bestFit="1" customWidth="1"/>
    <col min="11" max="11" width="17.88671875" bestFit="1" customWidth="1"/>
    <col min="12" max="12" width="20.44140625" bestFit="1" customWidth="1"/>
    <col min="14" max="14" width="7.44140625" bestFit="1" customWidth="1"/>
    <col min="15" max="15" width="24" bestFit="1" customWidth="1"/>
    <col min="16" max="16" width="20.44140625" bestFit="1" customWidth="1"/>
  </cols>
  <sheetData>
    <row r="1" spans="1:16" s="18" customFormat="1" x14ac:dyDescent="0.3">
      <c r="A1" s="18" t="s">
        <v>69</v>
      </c>
      <c r="B1" s="19" t="s">
        <v>9</v>
      </c>
      <c r="C1" s="18" t="s">
        <v>116</v>
      </c>
      <c r="D1" s="18" t="s">
        <v>122</v>
      </c>
      <c r="F1" s="18" t="s">
        <v>110</v>
      </c>
      <c r="G1" s="18" t="s">
        <v>113</v>
      </c>
      <c r="H1" s="18" t="s">
        <v>114</v>
      </c>
      <c r="J1" s="18" t="s">
        <v>111</v>
      </c>
      <c r="K1" s="18" t="s">
        <v>113</v>
      </c>
      <c r="L1" s="18" t="s">
        <v>112</v>
      </c>
      <c r="N1" s="18" t="s">
        <v>108</v>
      </c>
      <c r="O1" s="18" t="s">
        <v>109</v>
      </c>
      <c r="P1" s="18" t="s">
        <v>112</v>
      </c>
    </row>
    <row r="2" spans="1:16" x14ac:dyDescent="0.3">
      <c r="A2" t="s">
        <v>124</v>
      </c>
      <c r="B2" s="20">
        <v>0.38003842079593525</v>
      </c>
      <c r="C2" s="5" t="s">
        <v>117</v>
      </c>
      <c r="F2" t="str" cm="1">
        <f t="array" ref="F2:F14">_xlfn._xlws.SORT(_xlfn.UNIQUE(Flows[ID]))</f>
        <v>C-S-001</v>
      </c>
      <c r="G2" t="str" cm="1">
        <f t="array" aca="1" ref="G2:G14" ca="1">_xlfn.XLOOKUP(_xlfn.ANCHORARRAY(F2),_xlfn.ANCHORARRAY(N2),_xlfn.ANCHORARRAY(N2),-999,0)</f>
        <v>C-S-001</v>
      </c>
      <c r="H2" t="str" cm="1">
        <f t="array" ref="H2:H14">_xlfn.XLOOKUP(_xlfn.ANCHORARRAY(F2),_xlfn.ANCHORARRAY(J2),_xlfn.ANCHORARRAY(J2),-999,0)</f>
        <v>C-S-001</v>
      </c>
      <c r="J2" t="str" cm="1">
        <f t="array" ref="J2:J13">_xlfn._xlws.FILTER('Culvert Calcs'!A:A,(ROW('Culvert Calcs'!A:A)&gt;2)*('Culvert Calcs'!A:A&lt;&gt;""))</f>
        <v>C-S-001</v>
      </c>
      <c r="K2" t="str" cm="1">
        <f t="array" aca="1" ref="K2:K13" ca="1">_xlfn.XLOOKUP(_xlfn.ANCHORARRAY(J2),_xlfn.ANCHORARRAY(N2),_xlfn.ANCHORARRAY(N2),-999,0)</f>
        <v>C-S-001</v>
      </c>
      <c r="L2" t="str" cm="1">
        <f t="array" ref="L2:L13">_xlfn.XLOOKUP(_xlfn.ANCHORARRAY(J2),Flows[ID],Flows[ID],-999,0)</f>
        <v>C-S-001</v>
      </c>
      <c r="M2" s="5"/>
      <c r="N2" t="str" cm="1">
        <f t="array" aca="1" ref="N2:N13" ca="1">_xlfn.UNIQUE(_xlfn.ANCHORARRAY('PointsTidy - 12D'!B4))</f>
        <v>C-S-001</v>
      </c>
      <c r="O2" t="str" cm="1">
        <f t="array" aca="1" ref="O2:O13" ca="1">_xlfn.XLOOKUP(_xlfn.ANCHORARRAY(N2),_xlfn.ANCHORARRAY(J2),_xlfn.ANCHORARRAY(J2),-999,0)</f>
        <v>C-S-001</v>
      </c>
      <c r="P2" t="str" cm="1">
        <f t="array" aca="1" ref="P2:P13" ca="1">_xlfn.XLOOKUP(_xlfn.ANCHORARRAY(N2),Flows[ID],Flows[ID],-999,0)</f>
        <v>C-S-001</v>
      </c>
    </row>
    <row r="3" spans="1:16" x14ac:dyDescent="0.3">
      <c r="A3" t="s">
        <v>128</v>
      </c>
      <c r="B3" s="20">
        <v>0.11684396691080509</v>
      </c>
      <c r="C3" s="5" t="s">
        <v>117</v>
      </c>
      <c r="F3" t="str">
        <v>C-S-002</v>
      </c>
      <c r="G3" t="str">
        <f ca="1"/>
        <v>C-S-002</v>
      </c>
      <c r="H3" t="str">
        <v>C-S-002</v>
      </c>
      <c r="J3" t="str">
        <v>C-S-002</v>
      </c>
      <c r="K3" t="str">
        <f ca="1"/>
        <v>C-S-002</v>
      </c>
      <c r="L3" t="str">
        <v>C-S-002</v>
      </c>
      <c r="N3" t="str">
        <f ca="1"/>
        <v>C-S-002</v>
      </c>
      <c r="O3" t="str">
        <f ca="1"/>
        <v>C-S-002</v>
      </c>
      <c r="P3" t="str">
        <f ca="1"/>
        <v>C-S-002</v>
      </c>
    </row>
    <row r="4" spans="1:16" x14ac:dyDescent="0.3">
      <c r="A4" t="s">
        <v>131</v>
      </c>
      <c r="B4" s="20">
        <v>0.24299999999999999</v>
      </c>
      <c r="C4" s="5" t="s">
        <v>121</v>
      </c>
      <c r="F4" t="str">
        <v>C-S-003</v>
      </c>
      <c r="G4" t="str">
        <f ca="1"/>
        <v>C-S-003</v>
      </c>
      <c r="H4" t="str">
        <v>C-S-003</v>
      </c>
      <c r="J4" t="str">
        <v>C-S-003</v>
      </c>
      <c r="K4" t="str">
        <f ca="1"/>
        <v>C-S-003</v>
      </c>
      <c r="L4" t="str">
        <v>C-S-003</v>
      </c>
      <c r="N4" t="str">
        <f ca="1"/>
        <v>C-S-003</v>
      </c>
      <c r="O4" t="str">
        <f ca="1"/>
        <v>C-S-003</v>
      </c>
      <c r="P4" t="str">
        <f ca="1"/>
        <v>C-S-003</v>
      </c>
    </row>
    <row r="5" spans="1:16" x14ac:dyDescent="0.3">
      <c r="A5" t="s">
        <v>134</v>
      </c>
      <c r="B5">
        <v>3.0779999999999998</v>
      </c>
      <c r="C5" s="5" t="s">
        <v>121</v>
      </c>
      <c r="F5" t="str">
        <v>C-S-006</v>
      </c>
      <c r="G5" t="str">
        <f ca="1"/>
        <v>C-S-006</v>
      </c>
      <c r="H5" t="str">
        <v>C-S-006</v>
      </c>
      <c r="J5" t="str">
        <v>C-S-006</v>
      </c>
      <c r="K5" t="str">
        <f ca="1"/>
        <v>C-S-006</v>
      </c>
      <c r="L5" t="str">
        <v>C-S-006</v>
      </c>
      <c r="N5" t="str">
        <f ca="1"/>
        <v>C-S-006</v>
      </c>
      <c r="O5" t="str">
        <f ca="1"/>
        <v>C-S-006</v>
      </c>
      <c r="P5" t="str">
        <f ca="1"/>
        <v>C-S-006</v>
      </c>
    </row>
    <row r="6" spans="1:16" x14ac:dyDescent="0.3">
      <c r="A6" t="s">
        <v>137</v>
      </c>
      <c r="B6">
        <v>7.8730000000000002</v>
      </c>
      <c r="C6" s="5" t="s">
        <v>121</v>
      </c>
      <c r="F6" t="str">
        <v>C-S-007</v>
      </c>
      <c r="G6" t="str">
        <f ca="1"/>
        <v>C-S-007</v>
      </c>
      <c r="H6" t="str">
        <v>C-S-007</v>
      </c>
      <c r="J6" t="str">
        <v>C-S-007</v>
      </c>
      <c r="K6" t="str">
        <f ca="1"/>
        <v>C-S-007</v>
      </c>
      <c r="L6" t="str">
        <v>C-S-007</v>
      </c>
      <c r="N6" t="str">
        <f ca="1"/>
        <v>C-S-007</v>
      </c>
      <c r="O6" t="str">
        <f ca="1"/>
        <v>C-S-007</v>
      </c>
      <c r="P6" t="str">
        <f ca="1"/>
        <v>C-S-007</v>
      </c>
    </row>
    <row r="7" spans="1:16" x14ac:dyDescent="0.3">
      <c r="A7" t="s">
        <v>140</v>
      </c>
      <c r="B7">
        <v>0.622</v>
      </c>
      <c r="C7" s="5" t="s">
        <v>121</v>
      </c>
      <c r="F7" t="str">
        <v>C-S-008</v>
      </c>
      <c r="G7" t="str">
        <f ca="1"/>
        <v>C-S-008</v>
      </c>
      <c r="H7" t="str">
        <v>C-S-008</v>
      </c>
      <c r="J7" t="str">
        <v>C-S-008</v>
      </c>
      <c r="K7" t="str">
        <f ca="1"/>
        <v>C-S-008</v>
      </c>
      <c r="L7" t="str">
        <v>C-S-008</v>
      </c>
      <c r="N7" t="str">
        <f ca="1"/>
        <v>C-S-008</v>
      </c>
      <c r="O7" t="str">
        <f ca="1"/>
        <v>C-S-008</v>
      </c>
      <c r="P7" t="str">
        <f ca="1"/>
        <v>C-S-008</v>
      </c>
    </row>
    <row r="8" spans="1:16" x14ac:dyDescent="0.3">
      <c r="A8" t="s">
        <v>143</v>
      </c>
      <c r="B8">
        <v>0.8</v>
      </c>
      <c r="C8" s="5" t="s">
        <v>121</v>
      </c>
      <c r="F8" t="str">
        <v>C-S-009</v>
      </c>
      <c r="G8" t="str">
        <f ca="1"/>
        <v>C-S-009</v>
      </c>
      <c r="H8" t="str">
        <v>C-S-009</v>
      </c>
      <c r="J8" t="str">
        <v>C-S-009</v>
      </c>
      <c r="K8" t="str">
        <f ca="1"/>
        <v>C-S-009</v>
      </c>
      <c r="L8" t="str">
        <v>C-S-009</v>
      </c>
      <c r="N8" t="str">
        <f ca="1"/>
        <v>C-S-009</v>
      </c>
      <c r="O8" t="str">
        <f ca="1"/>
        <v>C-S-009</v>
      </c>
      <c r="P8" t="str">
        <f ca="1"/>
        <v>C-S-009</v>
      </c>
    </row>
    <row r="9" spans="1:16" x14ac:dyDescent="0.3">
      <c r="A9" t="s">
        <v>146</v>
      </c>
      <c r="B9">
        <v>0.219</v>
      </c>
      <c r="C9" s="5" t="s">
        <v>121</v>
      </c>
      <c r="F9" t="str">
        <v>C-S-010</v>
      </c>
      <c r="G9" t="str">
        <f ca="1"/>
        <v>C-S-010</v>
      </c>
      <c r="H9" t="str">
        <v>C-S-010</v>
      </c>
      <c r="J9" t="str">
        <v>C-S-010</v>
      </c>
      <c r="K9" t="str">
        <f ca="1"/>
        <v>C-S-010</v>
      </c>
      <c r="L9" t="str">
        <v>C-S-010</v>
      </c>
      <c r="N9" t="str">
        <f ca="1"/>
        <v>C-S-010</v>
      </c>
      <c r="O9" t="str">
        <f ca="1"/>
        <v>C-S-010</v>
      </c>
      <c r="P9" t="str">
        <f ca="1"/>
        <v>C-S-010</v>
      </c>
    </row>
    <row r="10" spans="1:16" x14ac:dyDescent="0.3">
      <c r="A10" t="s">
        <v>149</v>
      </c>
      <c r="B10">
        <v>1.169</v>
      </c>
      <c r="C10" s="5" t="s">
        <v>121</v>
      </c>
      <c r="F10" t="str">
        <v>C-S-011</v>
      </c>
      <c r="G10" t="str">
        <f ca="1"/>
        <v>C-S-011</v>
      </c>
      <c r="H10" t="str">
        <v>C-S-011</v>
      </c>
      <c r="J10" t="str">
        <v>C-S-011</v>
      </c>
      <c r="K10" t="str">
        <f ca="1"/>
        <v>C-S-011</v>
      </c>
      <c r="L10" t="str">
        <v>C-S-011</v>
      </c>
      <c r="N10" t="str">
        <f ca="1"/>
        <v>C-S-011</v>
      </c>
      <c r="O10" t="str">
        <f ca="1"/>
        <v>C-S-011</v>
      </c>
      <c r="P10" t="str">
        <f ca="1"/>
        <v>C-S-011</v>
      </c>
    </row>
    <row r="11" spans="1:16" x14ac:dyDescent="0.3">
      <c r="A11" t="s">
        <v>152</v>
      </c>
      <c r="B11">
        <v>1.4259999999999999</v>
      </c>
      <c r="C11" s="5" t="s">
        <v>121</v>
      </c>
      <c r="F11" t="str">
        <v>C-S-012</v>
      </c>
      <c r="G11" t="str">
        <f ca="1"/>
        <v>C-S-012</v>
      </c>
      <c r="H11" t="str">
        <v>C-S-012</v>
      </c>
      <c r="J11" t="str">
        <v>C-S-012</v>
      </c>
      <c r="K11" t="str">
        <f ca="1"/>
        <v>C-S-012</v>
      </c>
      <c r="L11" t="str">
        <v>C-S-012</v>
      </c>
      <c r="N11" t="str">
        <f ca="1"/>
        <v>C-S-012</v>
      </c>
      <c r="O11" t="str">
        <f ca="1"/>
        <v>C-S-012</v>
      </c>
      <c r="P11" t="str">
        <f ca="1"/>
        <v>C-S-012</v>
      </c>
    </row>
    <row r="12" spans="1:16" x14ac:dyDescent="0.3">
      <c r="A12" t="s">
        <v>155</v>
      </c>
      <c r="B12">
        <v>0.376</v>
      </c>
      <c r="C12" s="5" t="s">
        <v>121</v>
      </c>
      <c r="F12" t="str">
        <v>C-S-013</v>
      </c>
      <c r="G12" t="str">
        <f ca="1"/>
        <v>C-S-013</v>
      </c>
      <c r="H12" t="str">
        <v>C-S-013</v>
      </c>
      <c r="J12" t="str">
        <v>C-S-013</v>
      </c>
      <c r="K12" t="str">
        <f ca="1"/>
        <v>C-S-013</v>
      </c>
      <c r="L12" t="str">
        <v>C-S-013</v>
      </c>
      <c r="N12" t="str">
        <f ca="1"/>
        <v>C-S-013</v>
      </c>
      <c r="O12" t="str">
        <f ca="1"/>
        <v>C-S-013</v>
      </c>
      <c r="P12" t="str">
        <f ca="1"/>
        <v>C-S-013</v>
      </c>
    </row>
    <row r="13" spans="1:16" x14ac:dyDescent="0.3">
      <c r="A13" t="s">
        <v>158</v>
      </c>
      <c r="B13">
        <v>5.6929999999999996</v>
      </c>
      <c r="C13" s="5" t="s">
        <v>121</v>
      </c>
      <c r="F13" t="str">
        <v>C-S-014</v>
      </c>
      <c r="G13" t="str">
        <f ca="1"/>
        <v>C-S-014</v>
      </c>
      <c r="H13" t="str">
        <v>C-S-014</v>
      </c>
      <c r="J13" t="str">
        <v>C-S-014</v>
      </c>
      <c r="K13" t="str">
        <f ca="1"/>
        <v>C-S-014</v>
      </c>
      <c r="L13" t="str">
        <v>C-S-014</v>
      </c>
      <c r="N13" t="str">
        <f ca="1"/>
        <v>C-S-014</v>
      </c>
      <c r="O13" t="str">
        <f ca="1"/>
        <v>C-S-014</v>
      </c>
      <c r="P13" t="str">
        <f ca="1"/>
        <v>C-S-014</v>
      </c>
    </row>
    <row r="14" spans="1:16" x14ac:dyDescent="0.3">
      <c r="B14" s="20"/>
      <c r="C14" s="5"/>
      <c r="F14">
        <v>0</v>
      </c>
      <c r="G14">
        <f ca="1"/>
        <v>-999</v>
      </c>
      <c r="H14">
        <v>-999</v>
      </c>
    </row>
    <row r="15" spans="1:16" x14ac:dyDescent="0.3">
      <c r="B15" s="20"/>
      <c r="C15" s="5"/>
    </row>
    <row r="16" spans="1:16" x14ac:dyDescent="0.3">
      <c r="B16" s="20"/>
      <c r="C16" s="5"/>
    </row>
    <row r="17" spans="2:3" x14ac:dyDescent="0.3">
      <c r="B17" s="20"/>
      <c r="C17" s="5"/>
    </row>
    <row r="18" spans="2:3" x14ac:dyDescent="0.3">
      <c r="B18" s="20"/>
      <c r="C18" s="5"/>
    </row>
    <row r="19" spans="2:3" x14ac:dyDescent="0.3">
      <c r="B19" s="20"/>
      <c r="C19" s="5"/>
    </row>
    <row r="20" spans="2:3" x14ac:dyDescent="0.3">
      <c r="B20" s="20"/>
      <c r="C20" s="5"/>
    </row>
    <row r="21" spans="2:3" x14ac:dyDescent="0.3">
      <c r="B21" s="20"/>
      <c r="C21" s="5"/>
    </row>
    <row r="22" spans="2:3" x14ac:dyDescent="0.3">
      <c r="B22" s="20"/>
      <c r="C22" s="5"/>
    </row>
    <row r="23" spans="2:3" x14ac:dyDescent="0.3">
      <c r="B23" s="20"/>
      <c r="C23" s="5"/>
    </row>
    <row r="24" spans="2:3" x14ac:dyDescent="0.3">
      <c r="B24" s="20"/>
      <c r="C24" s="5"/>
    </row>
    <row r="25" spans="2:3" x14ac:dyDescent="0.3">
      <c r="B25" s="20"/>
      <c r="C25" s="5"/>
    </row>
    <row r="26" spans="2:3" x14ac:dyDescent="0.3">
      <c r="B26" s="20"/>
      <c r="C26" s="5"/>
    </row>
    <row r="27" spans="2:3" x14ac:dyDescent="0.3">
      <c r="B27" s="20"/>
      <c r="C27" s="5"/>
    </row>
    <row r="28" spans="2:3" x14ac:dyDescent="0.3">
      <c r="B28" s="20"/>
      <c r="C28" s="5"/>
    </row>
    <row r="29" spans="2:3" x14ac:dyDescent="0.3">
      <c r="B29" s="20"/>
      <c r="C29" s="5"/>
    </row>
    <row r="30" spans="2:3" x14ac:dyDescent="0.3">
      <c r="B30" s="20"/>
      <c r="C30" s="5"/>
    </row>
    <row r="31" spans="2:3" x14ac:dyDescent="0.3">
      <c r="B31" s="20"/>
      <c r="C31" s="5"/>
    </row>
    <row r="32" spans="2:3" x14ac:dyDescent="0.3">
      <c r="B32" s="20"/>
      <c r="C32" s="5"/>
    </row>
    <row r="33" spans="1:4" x14ac:dyDescent="0.3">
      <c r="B33" s="20"/>
      <c r="C33" s="5"/>
    </row>
    <row r="34" spans="1:4" x14ac:dyDescent="0.3">
      <c r="B34" s="20"/>
      <c r="C34" s="5"/>
    </row>
    <row r="35" spans="1:4" x14ac:dyDescent="0.3">
      <c r="B35" s="20"/>
      <c r="C35" s="5"/>
    </row>
    <row r="36" spans="1:4" x14ac:dyDescent="0.3">
      <c r="B36" s="20"/>
      <c r="C36" s="5"/>
    </row>
    <row r="37" spans="1:4" x14ac:dyDescent="0.3">
      <c r="B37" s="20"/>
      <c r="C37" s="5"/>
    </row>
    <row r="38" spans="1:4" x14ac:dyDescent="0.3">
      <c r="B38" s="20"/>
      <c r="C38" s="5"/>
    </row>
    <row r="39" spans="1:4" x14ac:dyDescent="0.3">
      <c r="B39" s="20"/>
      <c r="C39" s="5"/>
    </row>
    <row r="40" spans="1:4" x14ac:dyDescent="0.3">
      <c r="B40" s="20"/>
      <c r="C40" s="5"/>
    </row>
    <row r="41" spans="1:4" x14ac:dyDescent="0.3">
      <c r="B41" s="20"/>
      <c r="C41" s="5"/>
    </row>
    <row r="42" spans="1:4" x14ac:dyDescent="0.3">
      <c r="A42" s="23"/>
      <c r="B42" s="24"/>
      <c r="C42" s="25"/>
      <c r="D42" s="23"/>
    </row>
    <row r="43" spans="1:4" x14ac:dyDescent="0.3">
      <c r="A43" s="23"/>
      <c r="B43" s="24"/>
      <c r="C43" s="25"/>
      <c r="D43" s="23"/>
    </row>
    <row r="44" spans="1:4" x14ac:dyDescent="0.3">
      <c r="B44" s="20"/>
      <c r="C44" s="5"/>
    </row>
    <row r="45" spans="1:4" x14ac:dyDescent="0.3">
      <c r="B45" s="20"/>
      <c r="C45" s="5"/>
    </row>
    <row r="46" spans="1:4" x14ac:dyDescent="0.3">
      <c r="B46" s="20"/>
      <c r="C46" s="5"/>
    </row>
    <row r="47" spans="1:4" x14ac:dyDescent="0.3">
      <c r="A47" s="23"/>
      <c r="B47" s="24"/>
      <c r="C47" s="25"/>
      <c r="D47" s="23"/>
    </row>
    <row r="48" spans="1:4" x14ac:dyDescent="0.3">
      <c r="A48" s="23"/>
      <c r="B48" s="24"/>
      <c r="C48" s="25"/>
      <c r="D48" s="23"/>
    </row>
    <row r="49" spans="1:4" x14ac:dyDescent="0.3">
      <c r="B49" s="20"/>
      <c r="C49" s="5"/>
    </row>
    <row r="50" spans="1:4" x14ac:dyDescent="0.3">
      <c r="A50" s="23"/>
      <c r="B50" s="24"/>
      <c r="C50" s="25"/>
      <c r="D50" s="23"/>
    </row>
    <row r="51" spans="1:4" x14ac:dyDescent="0.3">
      <c r="A51" s="23"/>
      <c r="B51" s="24"/>
      <c r="C51" s="23"/>
      <c r="D51" s="23"/>
    </row>
    <row r="52" spans="1:4" x14ac:dyDescent="0.3">
      <c r="B52" s="20"/>
    </row>
    <row r="53" spans="1:4" x14ac:dyDescent="0.3">
      <c r="B53" s="20"/>
      <c r="C53" s="5"/>
    </row>
    <row r="54" spans="1:4" x14ac:dyDescent="0.3">
      <c r="B54" s="20"/>
      <c r="C54" s="5"/>
    </row>
    <row r="55" spans="1:4" x14ac:dyDescent="0.3">
      <c r="B55" s="20"/>
      <c r="C55" s="5"/>
    </row>
    <row r="56" spans="1:4" x14ac:dyDescent="0.3">
      <c r="B56" s="20"/>
      <c r="C56" s="5"/>
    </row>
    <row r="57" spans="1:4" x14ac:dyDescent="0.3">
      <c r="B57" s="20"/>
      <c r="C57" s="5"/>
    </row>
    <row r="58" spans="1:4" x14ac:dyDescent="0.3">
      <c r="B58" s="20"/>
      <c r="C58" s="5"/>
    </row>
    <row r="59" spans="1:4" x14ac:dyDescent="0.3">
      <c r="B59" s="20"/>
      <c r="C59" s="5"/>
    </row>
    <row r="60" spans="1:4" x14ac:dyDescent="0.3">
      <c r="B60" s="20"/>
      <c r="C60" s="5"/>
    </row>
    <row r="61" spans="1:4" x14ac:dyDescent="0.3">
      <c r="B61" s="20"/>
    </row>
    <row r="62" spans="1:4" x14ac:dyDescent="0.3">
      <c r="B62" s="20"/>
      <c r="C62" s="5"/>
    </row>
    <row r="63" spans="1:4" x14ac:dyDescent="0.3">
      <c r="B63" s="20"/>
      <c r="C63" s="5"/>
    </row>
    <row r="64" spans="1:4" x14ac:dyDescent="0.3">
      <c r="B64" s="20"/>
      <c r="C64" s="5"/>
    </row>
    <row r="65" spans="2:3" x14ac:dyDescent="0.3">
      <c r="B65" s="20"/>
      <c r="C65" s="5"/>
    </row>
    <row r="66" spans="2:3" x14ac:dyDescent="0.3">
      <c r="B66" s="20"/>
    </row>
    <row r="67" spans="2:3" x14ac:dyDescent="0.3">
      <c r="B67" s="20"/>
    </row>
    <row r="68" spans="2:3" x14ac:dyDescent="0.3">
      <c r="B68" s="20"/>
      <c r="C68" s="5"/>
    </row>
    <row r="69" spans="2:3" x14ac:dyDescent="0.3">
      <c r="B69" s="20"/>
      <c r="C69" s="5"/>
    </row>
    <row r="70" spans="2:3" x14ac:dyDescent="0.3">
      <c r="B70" s="20"/>
      <c r="C70" s="5"/>
    </row>
    <row r="71" spans="2:3" x14ac:dyDescent="0.3">
      <c r="B71" s="20"/>
      <c r="C71" s="5"/>
    </row>
    <row r="72" spans="2:3" x14ac:dyDescent="0.3">
      <c r="B72" s="20"/>
      <c r="C72" s="5"/>
    </row>
    <row r="73" spans="2:3" x14ac:dyDescent="0.3">
      <c r="B73" s="20"/>
      <c r="C73" s="5"/>
    </row>
    <row r="74" spans="2:3" x14ac:dyDescent="0.3">
      <c r="B74" s="20"/>
      <c r="C74" s="5"/>
    </row>
    <row r="75" spans="2:3" x14ac:dyDescent="0.3">
      <c r="B75" s="20"/>
      <c r="C75" s="5"/>
    </row>
    <row r="76" spans="2:3" x14ac:dyDescent="0.3">
      <c r="B76" s="20"/>
      <c r="C76" s="5"/>
    </row>
    <row r="77" spans="2:3" x14ac:dyDescent="0.3">
      <c r="B77" s="20"/>
      <c r="C77" s="5"/>
    </row>
    <row r="78" spans="2:3" x14ac:dyDescent="0.3">
      <c r="B78" s="20"/>
      <c r="C78" s="5"/>
    </row>
    <row r="79" spans="2:3" x14ac:dyDescent="0.3">
      <c r="B79" s="20"/>
      <c r="C79" s="5"/>
    </row>
    <row r="80" spans="2:3" x14ac:dyDescent="0.3">
      <c r="B80" s="20"/>
      <c r="C80" s="5"/>
    </row>
    <row r="81" spans="2:3" x14ac:dyDescent="0.3">
      <c r="B81" s="20"/>
      <c r="C81" s="5"/>
    </row>
    <row r="82" spans="2:3" x14ac:dyDescent="0.3">
      <c r="B82" s="20"/>
      <c r="C82" s="5"/>
    </row>
    <row r="83" spans="2:3" x14ac:dyDescent="0.3">
      <c r="B83" s="20"/>
      <c r="C83" s="5"/>
    </row>
    <row r="84" spans="2:3" x14ac:dyDescent="0.3">
      <c r="B84" s="20"/>
      <c r="C84" s="5"/>
    </row>
    <row r="85" spans="2:3" x14ac:dyDescent="0.3">
      <c r="B85" s="20"/>
      <c r="C85" s="5"/>
    </row>
    <row r="86" spans="2:3" x14ac:dyDescent="0.3">
      <c r="B86" s="20"/>
      <c r="C86" s="5"/>
    </row>
    <row r="87" spans="2:3" x14ac:dyDescent="0.3">
      <c r="B87" s="20"/>
      <c r="C87" s="5"/>
    </row>
    <row r="88" spans="2:3" x14ac:dyDescent="0.3">
      <c r="B88" s="20"/>
      <c r="C88" s="5"/>
    </row>
    <row r="89" spans="2:3" x14ac:dyDescent="0.3">
      <c r="B89" s="20"/>
    </row>
    <row r="90" spans="2:3" x14ac:dyDescent="0.3">
      <c r="B90" s="20"/>
      <c r="C90" s="5"/>
    </row>
    <row r="91" spans="2:3" x14ac:dyDescent="0.3">
      <c r="B91" s="20"/>
      <c r="C91" s="5"/>
    </row>
    <row r="92" spans="2:3" x14ac:dyDescent="0.3">
      <c r="B92" s="20"/>
      <c r="C92" s="5"/>
    </row>
    <row r="93" spans="2:3" x14ac:dyDescent="0.3">
      <c r="B93" s="20"/>
      <c r="C93" s="5"/>
    </row>
    <row r="94" spans="2:3" x14ac:dyDescent="0.3">
      <c r="B94" s="20"/>
      <c r="C94" s="5"/>
    </row>
    <row r="95" spans="2:3" x14ac:dyDescent="0.3">
      <c r="B95" s="20"/>
      <c r="C95" s="5"/>
    </row>
    <row r="96" spans="2:3" x14ac:dyDescent="0.3">
      <c r="B96" s="20"/>
      <c r="C96" s="5"/>
    </row>
    <row r="97" spans="1:6" x14ac:dyDescent="0.3">
      <c r="B97" s="20"/>
      <c r="C97" s="5"/>
    </row>
    <row r="98" spans="1:6" x14ac:dyDescent="0.3">
      <c r="B98" s="20"/>
      <c r="C98" s="5"/>
    </row>
    <row r="99" spans="1:6" x14ac:dyDescent="0.3">
      <c r="B99" s="20"/>
      <c r="C99" s="5"/>
    </row>
    <row r="100" spans="1:6" x14ac:dyDescent="0.3">
      <c r="B100" s="20"/>
    </row>
    <row r="101" spans="1:6" x14ac:dyDescent="0.3">
      <c r="B101" s="20"/>
      <c r="C101" s="5"/>
    </row>
    <row r="102" spans="1:6" x14ac:dyDescent="0.3">
      <c r="B102" s="20"/>
      <c r="C102" s="5"/>
    </row>
    <row r="103" spans="1:6" x14ac:dyDescent="0.3">
      <c r="B103" s="20"/>
      <c r="C103" s="5"/>
    </row>
    <row r="104" spans="1:6" x14ac:dyDescent="0.3">
      <c r="B104" s="20"/>
      <c r="C104" s="5"/>
    </row>
    <row r="105" spans="1:6" x14ac:dyDescent="0.3">
      <c r="B105" s="20"/>
      <c r="C105" s="5"/>
    </row>
    <row r="106" spans="1:6" x14ac:dyDescent="0.3">
      <c r="A106" s="23"/>
      <c r="B106" s="24"/>
      <c r="C106" s="25"/>
      <c r="D106" s="23"/>
      <c r="E106" s="23"/>
      <c r="F106" s="23"/>
    </row>
    <row r="107" spans="1:6" x14ac:dyDescent="0.3">
      <c r="B107" s="20"/>
      <c r="C107" s="5"/>
    </row>
    <row r="108" spans="1:6" x14ac:dyDescent="0.3">
      <c r="B108" s="20"/>
      <c r="C108" s="5"/>
    </row>
    <row r="109" spans="1:6" x14ac:dyDescent="0.3">
      <c r="B109" s="20"/>
      <c r="C109" s="5"/>
    </row>
    <row r="110" spans="1:6" x14ac:dyDescent="0.3">
      <c r="B110" s="20"/>
      <c r="C110" s="5"/>
    </row>
    <row r="111" spans="1:6" x14ac:dyDescent="0.3">
      <c r="B111" s="20"/>
      <c r="C111" s="5"/>
    </row>
    <row r="112" spans="1:6" x14ac:dyDescent="0.3">
      <c r="B112" s="20"/>
      <c r="C112" s="5"/>
    </row>
    <row r="113" spans="1:4" x14ac:dyDescent="0.3">
      <c r="B113" s="20"/>
      <c r="C113" s="5"/>
    </row>
    <row r="114" spans="1:4" x14ac:dyDescent="0.3">
      <c r="B114" s="20"/>
      <c r="C114" s="5"/>
    </row>
    <row r="115" spans="1:4" x14ac:dyDescent="0.3">
      <c r="A115" s="23"/>
      <c r="B115" s="24"/>
      <c r="C115" s="25"/>
      <c r="D115" s="23"/>
    </row>
    <row r="116" spans="1:4" x14ac:dyDescent="0.3">
      <c r="A116" s="23"/>
      <c r="B116" s="24"/>
      <c r="C116" s="25"/>
      <c r="D116" s="23"/>
    </row>
    <row r="117" spans="1:4" x14ac:dyDescent="0.3">
      <c r="B117" s="20"/>
      <c r="C117" s="5"/>
    </row>
    <row r="118" spans="1:4" x14ac:dyDescent="0.3">
      <c r="B118" s="20"/>
      <c r="C118" s="5"/>
    </row>
    <row r="119" spans="1:4" x14ac:dyDescent="0.3">
      <c r="B119" s="20"/>
      <c r="C119" s="5"/>
    </row>
    <row r="120" spans="1:4" x14ac:dyDescent="0.3">
      <c r="B120" s="20"/>
      <c r="C120" s="5"/>
    </row>
    <row r="121" spans="1:4" x14ac:dyDescent="0.3">
      <c r="B121" s="20"/>
      <c r="C121" s="5"/>
    </row>
    <row r="122" spans="1:4" x14ac:dyDescent="0.3">
      <c r="A122" s="23"/>
      <c r="B122" s="24"/>
      <c r="C122" s="25"/>
      <c r="D122" s="23"/>
    </row>
    <row r="123" spans="1:4" x14ac:dyDescent="0.3">
      <c r="A123" s="23"/>
      <c r="B123" s="24"/>
      <c r="C123" s="25"/>
      <c r="D123" s="23"/>
    </row>
    <row r="124" spans="1:4" x14ac:dyDescent="0.3">
      <c r="A124" s="23"/>
      <c r="B124" s="24"/>
      <c r="C124" s="25"/>
      <c r="D124" s="23"/>
    </row>
    <row r="125" spans="1:4" x14ac:dyDescent="0.3">
      <c r="B125" s="20"/>
      <c r="C125" s="5"/>
    </row>
    <row r="126" spans="1:4" x14ac:dyDescent="0.3">
      <c r="B126" s="20"/>
      <c r="C126" s="5"/>
    </row>
    <row r="127" spans="1:4" x14ac:dyDescent="0.3">
      <c r="B127" s="20"/>
      <c r="C127" s="5"/>
    </row>
    <row r="128" spans="1:4" x14ac:dyDescent="0.3">
      <c r="B128" s="20"/>
      <c r="C128" s="5"/>
    </row>
    <row r="129" spans="1:4" x14ac:dyDescent="0.3">
      <c r="B129" s="20"/>
      <c r="C129" s="5"/>
    </row>
    <row r="130" spans="1:4" x14ac:dyDescent="0.3">
      <c r="B130" s="20"/>
      <c r="C130" s="5"/>
    </row>
    <row r="131" spans="1:4" x14ac:dyDescent="0.3">
      <c r="B131" s="20"/>
      <c r="C131" s="5"/>
    </row>
    <row r="132" spans="1:4" x14ac:dyDescent="0.3">
      <c r="B132" s="20"/>
      <c r="C132" s="5"/>
    </row>
    <row r="133" spans="1:4" x14ac:dyDescent="0.3">
      <c r="B133" s="20"/>
      <c r="C133" s="5"/>
    </row>
    <row r="134" spans="1:4" x14ac:dyDescent="0.3">
      <c r="B134" s="20"/>
      <c r="C134" s="5"/>
    </row>
    <row r="135" spans="1:4" x14ac:dyDescent="0.3">
      <c r="B135" s="20"/>
      <c r="C135" s="5"/>
    </row>
    <row r="136" spans="1:4" x14ac:dyDescent="0.3">
      <c r="B136" s="20"/>
      <c r="C136" s="5"/>
    </row>
    <row r="137" spans="1:4" x14ac:dyDescent="0.3">
      <c r="B137" s="20"/>
      <c r="C137" s="5"/>
    </row>
    <row r="138" spans="1:4" x14ac:dyDescent="0.3">
      <c r="B138" s="20"/>
      <c r="C138" s="5"/>
    </row>
    <row r="139" spans="1:4" x14ac:dyDescent="0.3">
      <c r="B139" s="20"/>
      <c r="C139" s="5"/>
    </row>
    <row r="140" spans="1:4" x14ac:dyDescent="0.3">
      <c r="B140" s="20"/>
      <c r="C140" s="5"/>
    </row>
    <row r="141" spans="1:4" x14ac:dyDescent="0.3">
      <c r="A141" s="23"/>
      <c r="B141" s="24"/>
      <c r="C141" s="25"/>
      <c r="D141" s="23"/>
    </row>
    <row r="142" spans="1:4" x14ac:dyDescent="0.3">
      <c r="A142" s="14"/>
      <c r="B142" s="26"/>
      <c r="C142" s="27"/>
      <c r="D142" s="14"/>
    </row>
    <row r="143" spans="1:4" x14ac:dyDescent="0.3">
      <c r="B143" s="20"/>
      <c r="C143" s="5"/>
    </row>
    <row r="144" spans="1:4" x14ac:dyDescent="0.3">
      <c r="B144" s="20"/>
      <c r="C144" s="5"/>
    </row>
    <row r="145" spans="2:3" x14ac:dyDescent="0.3">
      <c r="B145" s="20"/>
      <c r="C145" s="5"/>
    </row>
    <row r="146" spans="2:3" x14ac:dyDescent="0.3">
      <c r="B146" s="20"/>
      <c r="C146" s="5"/>
    </row>
    <row r="147" spans="2:3" x14ac:dyDescent="0.3">
      <c r="B147" s="20"/>
      <c r="C147" s="5"/>
    </row>
    <row r="148" spans="2:3" x14ac:dyDescent="0.3">
      <c r="B148" s="20"/>
      <c r="C148" s="5"/>
    </row>
    <row r="149" spans="2:3" x14ac:dyDescent="0.3">
      <c r="B149" s="20"/>
      <c r="C149" s="5"/>
    </row>
    <row r="150" spans="2:3" x14ac:dyDescent="0.3">
      <c r="B150" s="20"/>
      <c r="C150" s="5"/>
    </row>
    <row r="151" spans="2:3" x14ac:dyDescent="0.3">
      <c r="B151" s="20"/>
      <c r="C151" s="5"/>
    </row>
    <row r="152" spans="2:3" x14ac:dyDescent="0.3">
      <c r="B152" s="20"/>
      <c r="C152" s="5"/>
    </row>
    <row r="153" spans="2:3" x14ac:dyDescent="0.3">
      <c r="B153" s="20"/>
      <c r="C153" s="5"/>
    </row>
    <row r="154" spans="2:3" x14ac:dyDescent="0.3">
      <c r="B154" s="20"/>
      <c r="C154" s="5"/>
    </row>
    <row r="155" spans="2:3" x14ac:dyDescent="0.3">
      <c r="B155" s="20"/>
      <c r="C155" s="5"/>
    </row>
    <row r="156" spans="2:3" x14ac:dyDescent="0.3">
      <c r="B156" s="20"/>
      <c r="C156" s="5"/>
    </row>
    <row r="157" spans="2:3" x14ac:dyDescent="0.3">
      <c r="B157" s="20"/>
      <c r="C157" s="5"/>
    </row>
    <row r="158" spans="2:3" x14ac:dyDescent="0.3">
      <c r="B158" s="20"/>
      <c r="C158" s="5"/>
    </row>
    <row r="159" spans="2:3" x14ac:dyDescent="0.3">
      <c r="B159" s="20"/>
      <c r="C159" s="5"/>
    </row>
    <row r="160" spans="2:3" x14ac:dyDescent="0.3">
      <c r="B160" s="20"/>
    </row>
    <row r="161" spans="2:3" x14ac:dyDescent="0.3">
      <c r="B161" s="20"/>
      <c r="C161" s="5"/>
    </row>
    <row r="162" spans="2:3" x14ac:dyDescent="0.3">
      <c r="B162" s="20"/>
      <c r="C162" s="5"/>
    </row>
    <row r="163" spans="2:3" x14ac:dyDescent="0.3">
      <c r="B163" s="20"/>
      <c r="C163" s="5"/>
    </row>
    <row r="164" spans="2:3" x14ac:dyDescent="0.3">
      <c r="B164" s="20"/>
      <c r="C164" s="5"/>
    </row>
    <row r="165" spans="2:3" x14ac:dyDescent="0.3">
      <c r="B165" s="20"/>
      <c r="C165" s="5"/>
    </row>
    <row r="166" spans="2:3" x14ac:dyDescent="0.3">
      <c r="B166" s="20"/>
      <c r="C166" s="5"/>
    </row>
    <row r="167" spans="2:3" x14ac:dyDescent="0.3">
      <c r="B167" s="20"/>
      <c r="C167" s="5"/>
    </row>
    <row r="168" spans="2:3" x14ac:dyDescent="0.3">
      <c r="B168" s="20"/>
      <c r="C168" s="5"/>
    </row>
    <row r="169" spans="2:3" x14ac:dyDescent="0.3">
      <c r="B169" s="20"/>
      <c r="C169" s="5"/>
    </row>
    <row r="170" spans="2:3" x14ac:dyDescent="0.3">
      <c r="B170" s="20"/>
      <c r="C170" s="5"/>
    </row>
    <row r="171" spans="2:3" x14ac:dyDescent="0.3">
      <c r="B171" s="20"/>
      <c r="C171" s="5"/>
    </row>
    <row r="172" spans="2:3" x14ac:dyDescent="0.3">
      <c r="B172" s="20"/>
      <c r="C172" s="5"/>
    </row>
    <row r="173" spans="2:3" x14ac:dyDescent="0.3">
      <c r="B173" s="20"/>
      <c r="C173" s="5"/>
    </row>
    <row r="174" spans="2:3" x14ac:dyDescent="0.3">
      <c r="B174" s="20"/>
      <c r="C174" s="5"/>
    </row>
    <row r="175" spans="2:3" x14ac:dyDescent="0.3">
      <c r="B175" s="20"/>
      <c r="C175" s="5"/>
    </row>
    <row r="176" spans="2:3" x14ac:dyDescent="0.3">
      <c r="B176" s="20"/>
      <c r="C176" s="5"/>
    </row>
    <row r="177" spans="2:3" x14ac:dyDescent="0.3">
      <c r="B177" s="20"/>
      <c r="C177" s="5"/>
    </row>
    <row r="178" spans="2:3" x14ac:dyDescent="0.3">
      <c r="B178" s="20"/>
      <c r="C178" s="5"/>
    </row>
    <row r="179" spans="2:3" x14ac:dyDescent="0.3">
      <c r="B179" s="20"/>
      <c r="C179" s="5"/>
    </row>
    <row r="180" spans="2:3" x14ac:dyDescent="0.3">
      <c r="B180" s="20"/>
      <c r="C180" s="5"/>
    </row>
    <row r="181" spans="2:3" x14ac:dyDescent="0.3">
      <c r="B181" s="20"/>
      <c r="C181" s="5"/>
    </row>
    <row r="182" spans="2:3" x14ac:dyDescent="0.3">
      <c r="B182" s="20"/>
      <c r="C182" s="5"/>
    </row>
    <row r="183" spans="2:3" x14ac:dyDescent="0.3">
      <c r="B183" s="20"/>
    </row>
  </sheetData>
  <phoneticPr fontId="4" type="noConversion"/>
  <conditionalFormatting sqref="F1:P1048576">
    <cfRule type="cellIs" dxfId="0" priority="1" operator="equal">
      <formula>-999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7F44-D789-453F-AC56-CFF133A89F77}">
  <dimension ref="B2:P15"/>
  <sheetViews>
    <sheetView workbookViewId="0">
      <selection activeCell="F21" sqref="E21:F21"/>
    </sheetView>
  </sheetViews>
  <sheetFormatPr defaultRowHeight="14.4" x14ac:dyDescent="0.3"/>
  <cols>
    <col min="1" max="1" width="3.6640625" customWidth="1"/>
    <col min="2" max="15" width="12.6640625" customWidth="1"/>
    <col min="16" max="16" width="70" style="42" customWidth="1"/>
  </cols>
  <sheetData>
    <row r="2" spans="2:16" ht="88.2" x14ac:dyDescent="0.3">
      <c r="B2" s="30" t="s">
        <v>162</v>
      </c>
      <c r="C2" s="31" t="s">
        <v>177</v>
      </c>
      <c r="D2" s="31" t="s">
        <v>163</v>
      </c>
      <c r="E2" s="31" t="s">
        <v>164</v>
      </c>
      <c r="F2" s="31" t="s">
        <v>165</v>
      </c>
      <c r="G2" s="31" t="s">
        <v>166</v>
      </c>
      <c r="H2" s="31" t="s">
        <v>167</v>
      </c>
      <c r="I2" s="31" t="s">
        <v>168</v>
      </c>
      <c r="J2" s="32" t="s">
        <v>176</v>
      </c>
      <c r="K2" s="32" t="s">
        <v>169</v>
      </c>
      <c r="L2" s="32" t="s">
        <v>170</v>
      </c>
      <c r="M2" s="32" t="s">
        <v>171</v>
      </c>
      <c r="N2" s="32" t="s">
        <v>172</v>
      </c>
      <c r="O2" s="32" t="s">
        <v>173</v>
      </c>
      <c r="P2" s="33" t="s">
        <v>93</v>
      </c>
    </row>
    <row r="3" spans="2:16" ht="28.8" x14ac:dyDescent="0.3">
      <c r="B3" s="38" t="s">
        <v>124</v>
      </c>
      <c r="C3" s="39" t="s">
        <v>178</v>
      </c>
      <c r="D3" s="39">
        <v>720</v>
      </c>
      <c r="E3" s="39">
        <v>1</v>
      </c>
      <c r="F3" s="39">
        <v>900</v>
      </c>
      <c r="G3" s="39">
        <v>415.67200000000003</v>
      </c>
      <c r="H3" s="39">
        <v>412.24599999999998</v>
      </c>
      <c r="I3" s="39">
        <v>10.8</v>
      </c>
      <c r="J3" s="40">
        <v>0</v>
      </c>
      <c r="K3" s="40">
        <v>0.38003842079593525</v>
      </c>
      <c r="L3" s="40">
        <v>0.6</v>
      </c>
      <c r="M3" s="40">
        <v>0.63</v>
      </c>
      <c r="N3" s="40">
        <v>0.7</v>
      </c>
      <c r="O3" s="40" t="s">
        <v>174</v>
      </c>
      <c r="P3" s="41" t="s">
        <v>175</v>
      </c>
    </row>
    <row r="4" spans="2:16" ht="28.8" x14ac:dyDescent="0.3">
      <c r="B4" s="38" t="s">
        <v>128</v>
      </c>
      <c r="C4" s="39" t="s">
        <v>178</v>
      </c>
      <c r="D4" s="39">
        <v>510</v>
      </c>
      <c r="E4" s="39">
        <v>1</v>
      </c>
      <c r="F4" s="39">
        <v>900</v>
      </c>
      <c r="G4" s="39">
        <v>419.10399999999998</v>
      </c>
      <c r="H4" s="39">
        <v>413.55799999999999</v>
      </c>
      <c r="I4" s="39">
        <v>17.5</v>
      </c>
      <c r="J4" s="40">
        <v>0</v>
      </c>
      <c r="K4" s="40">
        <v>0.11684396691080509</v>
      </c>
      <c r="L4" s="40">
        <v>0.2</v>
      </c>
      <c r="M4" s="40">
        <v>0.36000000000000004</v>
      </c>
      <c r="N4" s="40">
        <v>0.4</v>
      </c>
      <c r="O4" s="40" t="s">
        <v>174</v>
      </c>
      <c r="P4" s="41" t="s">
        <v>175</v>
      </c>
    </row>
    <row r="5" spans="2:16" x14ac:dyDescent="0.3">
      <c r="B5" s="34" t="s">
        <v>131</v>
      </c>
      <c r="C5" s="35" t="s">
        <v>178</v>
      </c>
      <c r="D5" s="35">
        <v>250</v>
      </c>
      <c r="E5" s="35">
        <v>1</v>
      </c>
      <c r="F5" s="35">
        <v>900</v>
      </c>
      <c r="G5" s="35">
        <v>420.38499999999999</v>
      </c>
      <c r="H5" s="35">
        <v>419.10399999999998</v>
      </c>
      <c r="I5" s="35">
        <v>4.3</v>
      </c>
      <c r="J5" s="36">
        <v>0.24299999999999999</v>
      </c>
      <c r="K5" s="36">
        <v>0.24299999999999999</v>
      </c>
      <c r="L5" s="36">
        <v>1.1207</v>
      </c>
      <c r="M5" s="36">
        <v>0.99000000000000909</v>
      </c>
      <c r="N5" s="36">
        <v>0.44822222222224223</v>
      </c>
      <c r="O5" s="36" t="s">
        <v>174</v>
      </c>
      <c r="P5" s="37"/>
    </row>
    <row r="6" spans="2:16" x14ac:dyDescent="0.3">
      <c r="B6" s="34" t="s">
        <v>134</v>
      </c>
      <c r="C6" s="35" t="s">
        <v>179</v>
      </c>
      <c r="D6" s="35">
        <v>2200</v>
      </c>
      <c r="E6" s="35">
        <v>3</v>
      </c>
      <c r="F6" s="35">
        <v>900</v>
      </c>
      <c r="G6" s="35">
        <v>361.25099999999998</v>
      </c>
      <c r="H6" s="35">
        <v>361.16199999999998</v>
      </c>
      <c r="I6" s="35">
        <v>0.4</v>
      </c>
      <c r="J6" s="36">
        <v>3.0779999999999998</v>
      </c>
      <c r="K6" s="36">
        <v>3.0779999999999998</v>
      </c>
      <c r="L6" s="36">
        <v>1.8755999999999999</v>
      </c>
      <c r="M6" s="36">
        <v>0.80220000000002756</v>
      </c>
      <c r="N6" s="36">
        <v>1.2448888888888616</v>
      </c>
      <c r="O6" s="36" t="s">
        <v>174</v>
      </c>
      <c r="P6" s="37"/>
    </row>
    <row r="7" spans="2:16" x14ac:dyDescent="0.3">
      <c r="B7" s="34" t="s">
        <v>137</v>
      </c>
      <c r="C7" s="35" t="s">
        <v>179</v>
      </c>
      <c r="D7" s="35">
        <v>2040</v>
      </c>
      <c r="E7" s="35">
        <v>6</v>
      </c>
      <c r="F7" s="35">
        <v>900</v>
      </c>
      <c r="G7" s="35">
        <v>361.77100000000002</v>
      </c>
      <c r="H7" s="35">
        <v>361.45400000000001</v>
      </c>
      <c r="I7" s="35">
        <v>1.4</v>
      </c>
      <c r="J7" s="36">
        <v>7.8730000000000002</v>
      </c>
      <c r="K7" s="36">
        <v>7.8730000000000002</v>
      </c>
      <c r="L7" s="36">
        <v>2.0636000000000001</v>
      </c>
      <c r="M7" s="36">
        <v>0.89069999999998117</v>
      </c>
      <c r="N7" s="36">
        <v>1.4553333333333653</v>
      </c>
      <c r="O7" s="36" t="s">
        <v>174</v>
      </c>
      <c r="P7" s="37"/>
    </row>
    <row r="8" spans="2:16" x14ac:dyDescent="0.3">
      <c r="B8" s="34" t="s">
        <v>140</v>
      </c>
      <c r="C8" s="35" t="s">
        <v>179</v>
      </c>
      <c r="D8" s="35">
        <v>1630</v>
      </c>
      <c r="E8" s="35">
        <v>1</v>
      </c>
      <c r="F8" s="35">
        <v>900</v>
      </c>
      <c r="G8" s="35">
        <v>366.82100000000003</v>
      </c>
      <c r="H8" s="35">
        <v>366.30799999999999</v>
      </c>
      <c r="I8" s="35">
        <v>2.2000000000000002</v>
      </c>
      <c r="J8" s="36">
        <v>0.622</v>
      </c>
      <c r="K8" s="36">
        <v>0.622</v>
      </c>
      <c r="L8" s="36">
        <v>1.5226</v>
      </c>
      <c r="M8" s="36">
        <v>0.879099999999994</v>
      </c>
      <c r="N8" s="36">
        <v>0.73555555555554941</v>
      </c>
      <c r="O8" s="36" t="s">
        <v>174</v>
      </c>
      <c r="P8" s="37"/>
    </row>
    <row r="9" spans="2:16" x14ac:dyDescent="0.3">
      <c r="B9" s="34" t="s">
        <v>143</v>
      </c>
      <c r="C9" s="35" t="s">
        <v>179</v>
      </c>
      <c r="D9" s="35">
        <v>1430</v>
      </c>
      <c r="E9" s="35">
        <v>1</v>
      </c>
      <c r="F9" s="35">
        <v>900</v>
      </c>
      <c r="G9" s="35">
        <v>365.29300000000001</v>
      </c>
      <c r="H9" s="35">
        <v>364.95600000000002</v>
      </c>
      <c r="I9" s="35">
        <v>1.5</v>
      </c>
      <c r="J9" s="36">
        <v>0.8</v>
      </c>
      <c r="K9" s="36">
        <v>0.8</v>
      </c>
      <c r="L9" s="36">
        <v>2.0476999999999999</v>
      </c>
      <c r="M9" s="36">
        <v>0.79520000000002256</v>
      </c>
      <c r="N9" s="36">
        <v>0.96688888888892577</v>
      </c>
      <c r="O9" s="36" t="s">
        <v>174</v>
      </c>
      <c r="P9" s="37"/>
    </row>
    <row r="10" spans="2:16" x14ac:dyDescent="0.3">
      <c r="B10" s="34" t="s">
        <v>146</v>
      </c>
      <c r="C10" s="35" t="s">
        <v>179</v>
      </c>
      <c r="D10" s="35">
        <v>1280</v>
      </c>
      <c r="E10" s="35">
        <v>1</v>
      </c>
      <c r="F10" s="35">
        <v>900</v>
      </c>
      <c r="G10" s="35">
        <v>364.1</v>
      </c>
      <c r="H10" s="35">
        <v>363.60500000000002</v>
      </c>
      <c r="I10" s="35">
        <v>2</v>
      </c>
      <c r="J10" s="36">
        <v>0.219</v>
      </c>
      <c r="K10" s="36">
        <v>0.219</v>
      </c>
      <c r="L10" s="36">
        <v>1.0873999999999999</v>
      </c>
      <c r="M10" s="36">
        <v>0.2096000000000231</v>
      </c>
      <c r="N10" s="36">
        <v>0.42400000000000154</v>
      </c>
      <c r="O10" s="36" t="s">
        <v>174</v>
      </c>
      <c r="P10" s="37"/>
    </row>
    <row r="11" spans="2:16" x14ac:dyDescent="0.3">
      <c r="B11" s="34" t="s">
        <v>149</v>
      </c>
      <c r="C11" s="35" t="s">
        <v>179</v>
      </c>
      <c r="D11" s="35">
        <v>1030</v>
      </c>
      <c r="E11" s="35">
        <v>2</v>
      </c>
      <c r="F11" s="35">
        <v>900</v>
      </c>
      <c r="G11" s="35">
        <v>361.30200000000002</v>
      </c>
      <c r="H11" s="35">
        <v>360.85899999999998</v>
      </c>
      <c r="I11" s="35">
        <v>1.5</v>
      </c>
      <c r="J11" s="36">
        <v>1.169</v>
      </c>
      <c r="K11" s="36">
        <v>1.169</v>
      </c>
      <c r="L11" s="36">
        <v>1.6647000000000001</v>
      </c>
      <c r="M11" s="36">
        <v>0.72199999999997999</v>
      </c>
      <c r="N11" s="36">
        <v>0.71144444444442678</v>
      </c>
      <c r="O11" s="36" t="s">
        <v>174</v>
      </c>
      <c r="P11" s="37"/>
    </row>
    <row r="12" spans="2:16" x14ac:dyDescent="0.3">
      <c r="B12" s="34" t="s">
        <v>152</v>
      </c>
      <c r="C12" s="35" t="s">
        <v>179</v>
      </c>
      <c r="D12" s="35">
        <v>910</v>
      </c>
      <c r="E12" s="35">
        <v>2</v>
      </c>
      <c r="F12" s="35">
        <v>900</v>
      </c>
      <c r="G12" s="35">
        <v>360.10700000000003</v>
      </c>
      <c r="H12" s="35">
        <v>359.51299999999998</v>
      </c>
      <c r="I12" s="35">
        <v>2.2999999999999998</v>
      </c>
      <c r="J12" s="36">
        <v>1.4259999999999999</v>
      </c>
      <c r="K12" s="36">
        <v>1.4259999999999999</v>
      </c>
      <c r="L12" s="36">
        <v>1.6052</v>
      </c>
      <c r="M12" s="36">
        <v>0.89650000000000318</v>
      </c>
      <c r="N12" s="36">
        <v>0.85733333333333062</v>
      </c>
      <c r="O12" s="36" t="s">
        <v>174</v>
      </c>
      <c r="P12" s="37"/>
    </row>
    <row r="13" spans="2:16" x14ac:dyDescent="0.3">
      <c r="B13" s="34" t="s">
        <v>155</v>
      </c>
      <c r="C13" s="35" t="s">
        <v>179</v>
      </c>
      <c r="D13" s="35">
        <v>470</v>
      </c>
      <c r="E13" s="35">
        <v>1</v>
      </c>
      <c r="F13" s="35">
        <v>900</v>
      </c>
      <c r="G13" s="35">
        <v>356.22</v>
      </c>
      <c r="H13" s="35">
        <v>355.11099999999999</v>
      </c>
      <c r="I13" s="35">
        <v>2.7</v>
      </c>
      <c r="J13" s="36">
        <v>0.376</v>
      </c>
      <c r="K13" s="36">
        <v>0.376</v>
      </c>
      <c r="L13" s="36">
        <v>1.2795000000000001</v>
      </c>
      <c r="M13" s="36">
        <v>1.698099999999954</v>
      </c>
      <c r="N13" s="36">
        <v>0.56411111111112511</v>
      </c>
      <c r="O13" s="36" t="s">
        <v>174</v>
      </c>
      <c r="P13" s="37"/>
    </row>
    <row r="14" spans="2:16" x14ac:dyDescent="0.3">
      <c r="B14" s="43" t="s">
        <v>158</v>
      </c>
      <c r="C14" s="44" t="s">
        <v>179</v>
      </c>
      <c r="D14" s="44">
        <v>190</v>
      </c>
      <c r="E14" s="44">
        <v>4</v>
      </c>
      <c r="F14" s="44">
        <v>900</v>
      </c>
      <c r="G14" s="44">
        <v>353.51499999999999</v>
      </c>
      <c r="H14" s="44">
        <v>352.762</v>
      </c>
      <c r="I14" s="44">
        <v>2.1</v>
      </c>
      <c r="J14" s="45">
        <v>5.6929999999999996</v>
      </c>
      <c r="K14" s="45">
        <v>5.6929999999999996</v>
      </c>
      <c r="L14" s="45">
        <v>2.3874</v>
      </c>
      <c r="M14" s="45">
        <v>0.36</v>
      </c>
      <c r="N14" s="45">
        <v>1.4203333333332813</v>
      </c>
      <c r="O14" s="45" t="s">
        <v>174</v>
      </c>
      <c r="P14" s="46"/>
    </row>
    <row r="15" spans="2:16" ht="18" customHeight="1" x14ac:dyDescent="0.3"/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D8DC-F7DE-4FB5-93DE-1D1CF6911D9B}">
  <dimension ref="B2"/>
  <sheetViews>
    <sheetView workbookViewId="0">
      <selection activeCell="AB10" sqref="AB10"/>
    </sheetView>
  </sheetViews>
  <sheetFormatPr defaultColWidth="9.109375" defaultRowHeight="14.4" x14ac:dyDescent="0.3"/>
  <cols>
    <col min="1" max="16384" width="9.109375" style="49"/>
  </cols>
  <sheetData>
    <row r="2" spans="2:2" x14ac:dyDescent="0.3">
      <c r="B2" s="48" t="s">
        <v>178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DBC09-D41B-4EEC-9333-FAF5A7296A20}">
  <dimension ref="P7:R15"/>
  <sheetViews>
    <sheetView topLeftCell="A28" zoomScaleNormal="100" workbookViewId="0">
      <selection activeCell="P52" sqref="P52"/>
    </sheetView>
  </sheetViews>
  <sheetFormatPr defaultColWidth="9.109375" defaultRowHeight="14.4" x14ac:dyDescent="0.3"/>
  <cols>
    <col min="1" max="15" width="9.109375" style="49"/>
    <col min="16" max="16" width="26" style="49" bestFit="1" customWidth="1"/>
    <col min="17" max="16384" width="9.109375" style="49"/>
  </cols>
  <sheetData>
    <row r="7" spans="16:18" x14ac:dyDescent="0.3">
      <c r="P7" s="47" t="s">
        <v>186</v>
      </c>
      <c r="Q7" s="48"/>
    </row>
    <row r="8" spans="16:18" x14ac:dyDescent="0.3">
      <c r="P8" s="49" t="s">
        <v>181</v>
      </c>
      <c r="Q8" s="49">
        <v>362.32</v>
      </c>
      <c r="R8" s="49" t="s">
        <v>180</v>
      </c>
    </row>
    <row r="9" spans="16:18" x14ac:dyDescent="0.3">
      <c r="P9" s="49" t="s">
        <v>182</v>
      </c>
      <c r="Q9" s="49">
        <v>362.5</v>
      </c>
      <c r="R9" s="49" t="s">
        <v>180</v>
      </c>
    </row>
    <row r="10" spans="16:18" x14ac:dyDescent="0.3">
      <c r="P10" s="49" t="s">
        <v>183</v>
      </c>
      <c r="Q10" s="49">
        <f>Q9-Q8</f>
        <v>0.18000000000000682</v>
      </c>
      <c r="R10" s="49" t="s">
        <v>184</v>
      </c>
    </row>
    <row r="11" spans="16:18" x14ac:dyDescent="0.3">
      <c r="P11" s="49" t="s">
        <v>185</v>
      </c>
      <c r="Q11" s="49">
        <f>+Q9+0.3</f>
        <v>362.8</v>
      </c>
      <c r="R11" s="49" t="s">
        <v>180</v>
      </c>
    </row>
    <row r="15" spans="16:18" x14ac:dyDescent="0.3">
      <c r="P15" s="4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Culvert Calcs</vt:lpstr>
      <vt:lpstr>PointsTidy - 12D</vt:lpstr>
      <vt:lpstr>Export to 12D</vt:lpstr>
      <vt:lpstr>BGER-12D-Culverts.rpt</vt:lpstr>
      <vt:lpstr>Flow Rates</vt:lpstr>
      <vt:lpstr>Culvert Schedule</vt:lpstr>
      <vt:lpstr>LV03</vt:lpstr>
      <vt:lpstr>LV01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Giangaspero</dc:creator>
  <cp:lastModifiedBy>Brenda Arciniegas</cp:lastModifiedBy>
  <dcterms:created xsi:type="dcterms:W3CDTF">2024-12-09T06:18:52Z</dcterms:created>
  <dcterms:modified xsi:type="dcterms:W3CDTF">2025-07-10T05:50:08Z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2024-12-09T08:56:06Z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d3c0d71c-0375-4e7c-8194-35c953f312bf</vt:lpwstr>
  </property>
  <property fmtid="{D5CDD505-2E9C-101B-9397-08002B2CF9AE}" pid="7" name="MSIP_Label_defa4170-0d19-0005-0004-bc88714345d2_ActionId">
    <vt:lpwstr>49fbe25b-35f8-4d16-b729-058d4a779701</vt:lpwstr>
  </property>
  <property fmtid="{D5CDD505-2E9C-101B-9397-08002B2CF9AE}" pid="8" name="MSIP_Label_defa4170-0d19-0005-0004-bc88714345d2_ContentBits">
    <vt:lpwstr>0</vt:lpwstr>
  </property>
</Properties>
</file>