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defaultThemeVersion="124226"/>
  <mc:AlternateContent xmlns:mc="http://schemas.openxmlformats.org/markup-compatibility/2006">
    <mc:Choice Requires="x15">
      <x15ac:absPath xmlns:x15ac="http://schemas.microsoft.com/office/spreadsheetml/2010/11/ac" url="Q:\Library\Automation\Excel\"/>
    </mc:Choice>
  </mc:AlternateContent>
  <xr:revisionPtr revIDLastSave="0" documentId="13_ncr:1_{C1E0A984-C7AB-46A6-B404-14CAE79F627B}" xr6:coauthVersionLast="47" xr6:coauthVersionMax="47" xr10:uidLastSave="{00000000-0000-0000-0000-000000000000}"/>
  <bookViews>
    <workbookView xWindow="14400" yWindow="0" windowWidth="14400" windowHeight="15285" xr2:uid="{00000000-000D-0000-FFFF-FFFF00000000}"/>
  </bookViews>
  <sheets>
    <sheet name="Prob" sheetId="2" r:id="rId1"/>
    <sheet name="Y or more events" sheetId="4" r:id="rId2"/>
    <sheet name="check-table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0" i="4" l="1" a="1"/>
  <c r="E110" i="4" s="1"/>
  <c r="D110" i="4" s="1" a="1"/>
  <c r="D110" i="4" s="1"/>
  <c r="F110" i="4" s="1" a="1"/>
  <c r="F110" i="4" s="1"/>
  <c r="C110" i="4" s="1" a="1"/>
  <c r="C110" i="4" s="1"/>
  <c r="E96" i="4" a="1"/>
  <c r="E96" i="4" s="1"/>
  <c r="D96" i="4" s="1" a="1"/>
  <c r="D96" i="4" s="1"/>
  <c r="F96" i="4" s="1" a="1"/>
  <c r="F96" i="4" s="1"/>
  <c r="C96" i="4" s="1" a="1"/>
  <c r="C96" i="4" s="1"/>
  <c r="E82" i="4" a="1"/>
  <c r="E82" i="4" s="1"/>
  <c r="D82" i="4" s="1" a="1"/>
  <c r="D82" i="4" s="1"/>
  <c r="F82" i="4" s="1" a="1"/>
  <c r="F82" i="4" s="1"/>
  <c r="C82" i="4" s="1" a="1"/>
  <c r="C82" i="4" s="1"/>
  <c r="E68" i="4" a="1"/>
  <c r="E68" i="4" s="1"/>
  <c r="D68" i="4" s="1" a="1"/>
  <c r="D68" i="4" s="1"/>
  <c r="F68" i="4" s="1" a="1"/>
  <c r="F68" i="4" s="1"/>
  <c r="C68" i="4" s="1" a="1"/>
  <c r="C68" i="4" s="1"/>
  <c r="E54" i="4" a="1"/>
  <c r="E54" i="4" s="1"/>
  <c r="D54" i="4" s="1" a="1"/>
  <c r="D54" i="4" s="1"/>
  <c r="F54" i="4" s="1" a="1"/>
  <c r="F54" i="4" s="1"/>
  <c r="C54" i="4" s="1" a="1"/>
  <c r="C54" i="4" s="1"/>
  <c r="E40" i="4" a="1"/>
  <c r="E40" i="4" s="1"/>
  <c r="D40" i="4" s="1" a="1"/>
  <c r="D40" i="4" s="1"/>
  <c r="F40" i="4" s="1" a="1"/>
  <c r="F40" i="4" s="1"/>
  <c r="C40" i="4" s="1" a="1"/>
  <c r="C40" i="4" s="1"/>
  <c r="E21" i="4" a="1"/>
  <c r="E21" i="4" s="1"/>
  <c r="D21" i="4" s="1" a="1"/>
  <c r="D21" i="4" s="1"/>
  <c r="F21" i="4" s="1" a="1"/>
  <c r="F21" i="4" s="1"/>
  <c r="C21" i="4" s="1" a="1"/>
  <c r="C21" i="4" s="1"/>
  <c r="C6" i="4" a="1"/>
  <c r="C6" i="4" s="1"/>
  <c r="F6" i="4" a="1"/>
  <c r="F6" i="4" s="1"/>
  <c r="D6" i="4" a="1"/>
  <c r="D6" i="4" s="1"/>
  <c r="E6" i="4" a="1"/>
  <c r="E6" i="4" s="1"/>
  <c r="B26" i="2"/>
  <c r="D26" i="2" s="1"/>
  <c r="A26" i="2" s="1"/>
  <c r="B25" i="2"/>
  <c r="B24" i="2"/>
  <c r="B23" i="2"/>
  <c r="B22" i="2"/>
  <c r="D22" i="2" s="1"/>
  <c r="A22" i="2" s="1"/>
  <c r="B21" i="2"/>
  <c r="B20" i="2"/>
  <c r="D20" i="2" s="1"/>
  <c r="A20" i="2" s="1"/>
  <c r="B19" i="2"/>
  <c r="B18" i="2"/>
  <c r="D18" i="2" s="1"/>
  <c r="A18" i="2" s="1"/>
  <c r="B17" i="2"/>
  <c r="D17" i="2" s="1"/>
  <c r="A17" i="2" s="1"/>
  <c r="B16" i="2"/>
  <c r="D16" i="2" s="1"/>
  <c r="A16" i="2" s="1"/>
  <c r="B15" i="2"/>
  <c r="D15" i="2" s="1"/>
  <c r="A15" i="2" s="1"/>
  <c r="B14" i="2"/>
  <c r="D14" i="2" s="1"/>
  <c r="A14" i="2" s="1"/>
  <c r="B13" i="2"/>
  <c r="D13" i="2" s="1"/>
  <c r="A13" i="2" s="1"/>
  <c r="B12" i="2"/>
  <c r="D12" i="2" s="1"/>
  <c r="A12" i="2" s="1"/>
  <c r="B11" i="2"/>
  <c r="D11" i="2" s="1"/>
  <c r="A11" i="2" s="1"/>
  <c r="B10" i="2"/>
  <c r="B9" i="2"/>
  <c r="B8" i="2"/>
  <c r="B7" i="2"/>
  <c r="D7" i="2" s="1"/>
  <c r="A7" i="2" s="1"/>
  <c r="B6" i="2"/>
  <c r="D6" i="2" s="1"/>
  <c r="A6" i="2" s="1"/>
  <c r="B5" i="2"/>
  <c r="D5" i="2" s="1"/>
  <c r="A5" i="2" s="1"/>
  <c r="D25" i="2"/>
  <c r="A25" i="2" s="1"/>
  <c r="D24" i="2"/>
  <c r="A24" i="2" s="1"/>
  <c r="D23" i="2"/>
  <c r="A23" i="2" s="1"/>
  <c r="D21" i="2"/>
  <c r="A21" i="2" s="1"/>
  <c r="D19" i="2"/>
  <c r="A19" i="2" s="1"/>
  <c r="D10" i="2"/>
  <c r="A10" i="2" s="1"/>
  <c r="D9" i="2"/>
  <c r="D8" i="2"/>
  <c r="A8" i="2" s="1"/>
  <c r="E26" i="2"/>
  <c r="E25" i="2"/>
  <c r="E24" i="2"/>
  <c r="E23" i="2"/>
  <c r="E22" i="2"/>
  <c r="E21" i="2"/>
  <c r="E20" i="2"/>
  <c r="E19" i="2"/>
  <c r="E18" i="2"/>
  <c r="E17" i="2"/>
  <c r="E16" i="2"/>
  <c r="E15" i="2"/>
  <c r="E14" i="2"/>
  <c r="E13" i="2"/>
  <c r="E12" i="2"/>
  <c r="E11" i="2"/>
  <c r="E10" i="2"/>
  <c r="E9" i="2"/>
  <c r="E8" i="2"/>
  <c r="E7" i="2"/>
  <c r="E6" i="2"/>
  <c r="E5" i="2"/>
  <c r="A9" i="2"/>
  <c r="H108" i="4"/>
  <c r="H94" i="4"/>
  <c r="H80" i="4"/>
  <c r="H66" i="4"/>
  <c r="H52" i="4"/>
  <c r="H38" i="4"/>
  <c r="H19" i="4"/>
  <c r="H4" i="4"/>
  <c r="G109" i="4" a="1"/>
  <c r="G109" i="4" s="1"/>
  <c r="G95" i="4" a="1"/>
  <c r="G95" i="4" s="1"/>
  <c r="G81" i="4" a="1"/>
  <c r="G81" i="4" s="1"/>
  <c r="G67" i="4" a="1"/>
  <c r="G67" i="4" s="1"/>
  <c r="G53" i="4" a="1"/>
  <c r="G53" i="4" s="1"/>
  <c r="G39" i="4" a="1"/>
  <c r="G39" i="4" s="1"/>
  <c r="G20" i="4" a="1"/>
  <c r="G20" i="4" s="1"/>
  <c r="G5" i="4" a="1"/>
  <c r="G5" i="4" s="1"/>
  <c r="E21" i="3"/>
  <c r="E28" i="3" s="1"/>
  <c r="O33" i="3"/>
  <c r="N33" i="3"/>
  <c r="M33" i="3"/>
  <c r="L33" i="3"/>
  <c r="K33" i="3"/>
  <c r="J33" i="3"/>
  <c r="I33" i="3"/>
  <c r="H33" i="3"/>
  <c r="G33" i="3"/>
  <c r="F33" i="3"/>
  <c r="E33" i="3"/>
  <c r="O32" i="3"/>
  <c r="N32" i="3"/>
  <c r="M32" i="3"/>
  <c r="L32" i="3"/>
  <c r="K32" i="3"/>
  <c r="J32" i="3"/>
  <c r="I32" i="3"/>
  <c r="H32" i="3"/>
  <c r="G32" i="3"/>
  <c r="F32" i="3"/>
  <c r="E32" i="3"/>
  <c r="O31" i="3"/>
  <c r="N31" i="3"/>
  <c r="M31" i="3"/>
  <c r="L31" i="3"/>
  <c r="K31" i="3"/>
  <c r="J31" i="3"/>
  <c r="I31" i="3"/>
  <c r="H31" i="3"/>
  <c r="G31" i="3"/>
  <c r="F31" i="3"/>
  <c r="E31" i="3"/>
  <c r="O30" i="3"/>
  <c r="N30" i="3"/>
  <c r="M30" i="3"/>
  <c r="L30" i="3"/>
  <c r="K30" i="3"/>
  <c r="J30" i="3"/>
  <c r="I30" i="3"/>
  <c r="H30" i="3"/>
  <c r="G30" i="3"/>
  <c r="F30" i="3"/>
  <c r="E30" i="3"/>
  <c r="O29" i="3"/>
  <c r="N29" i="3"/>
  <c r="M29" i="3"/>
  <c r="L29" i="3"/>
  <c r="K29" i="3"/>
  <c r="J29" i="3"/>
  <c r="I29" i="3"/>
  <c r="H29" i="3"/>
  <c r="G29" i="3"/>
  <c r="F29" i="3"/>
  <c r="E29" i="3"/>
  <c r="N28" i="3"/>
  <c r="M28" i="3"/>
  <c r="L28" i="3"/>
  <c r="K28" i="3"/>
  <c r="J28" i="3"/>
  <c r="I28" i="3"/>
  <c r="H28" i="3"/>
  <c r="G28" i="3"/>
  <c r="F28" i="3"/>
  <c r="O28" i="3"/>
  <c r="O26" i="3"/>
  <c r="N26" i="3"/>
  <c r="M26" i="3"/>
  <c r="L26" i="3"/>
  <c r="K26" i="3"/>
  <c r="J26" i="3"/>
  <c r="I26" i="3"/>
  <c r="H26" i="3"/>
  <c r="G26" i="3"/>
  <c r="F26" i="3"/>
  <c r="E26" i="3"/>
  <c r="O25" i="3"/>
  <c r="N25" i="3"/>
  <c r="M25" i="3"/>
  <c r="L25" i="3"/>
  <c r="K25" i="3"/>
  <c r="J25" i="3"/>
  <c r="I25" i="3"/>
  <c r="H25" i="3"/>
  <c r="G25" i="3"/>
  <c r="F25" i="3"/>
  <c r="E25" i="3"/>
  <c r="O24" i="3"/>
  <c r="N24" i="3"/>
  <c r="M24" i="3"/>
  <c r="L24" i="3"/>
  <c r="K24" i="3"/>
  <c r="J24" i="3"/>
  <c r="I24" i="3"/>
  <c r="H24" i="3"/>
  <c r="G24" i="3"/>
  <c r="F24" i="3"/>
  <c r="E24" i="3"/>
  <c r="O23" i="3"/>
  <c r="N23" i="3"/>
  <c r="M23" i="3"/>
  <c r="L23" i="3"/>
  <c r="K23" i="3"/>
  <c r="J23" i="3"/>
  <c r="I23" i="3"/>
  <c r="H23" i="3"/>
  <c r="G23" i="3"/>
  <c r="F23" i="3"/>
  <c r="E23" i="3"/>
  <c r="O22" i="3"/>
  <c r="N22" i="3"/>
  <c r="M22" i="3"/>
  <c r="L22" i="3"/>
  <c r="K22" i="3"/>
  <c r="J22" i="3"/>
  <c r="I22" i="3"/>
  <c r="H22" i="3"/>
  <c r="G22" i="3"/>
  <c r="F22" i="3"/>
  <c r="E22" i="3"/>
  <c r="N21" i="3"/>
  <c r="M21" i="3"/>
  <c r="L21" i="3"/>
  <c r="K21" i="3"/>
  <c r="J21" i="3"/>
  <c r="I21" i="3"/>
  <c r="H21" i="3"/>
  <c r="G21" i="3"/>
  <c r="F21" i="3"/>
  <c r="O21" i="3"/>
  <c r="E6" i="3" a="1"/>
  <c r="E6" i="3" s="1"/>
  <c r="O14" i="3" a="1"/>
  <c r="O14" i="3" s="1"/>
  <c r="N14" i="3" a="1"/>
  <c r="N14" i="3" s="1"/>
  <c r="M14" i="3" a="1"/>
  <c r="M14" i="3" s="1"/>
  <c r="L14" i="3" a="1"/>
  <c r="L14" i="3" s="1"/>
  <c r="K14" i="3" a="1"/>
  <c r="K14" i="3" s="1"/>
  <c r="J14" i="3" a="1"/>
  <c r="J14" i="3" s="1"/>
  <c r="I14" i="3" a="1"/>
  <c r="I14" i="3" s="1"/>
  <c r="H14" i="3" a="1"/>
  <c r="H14" i="3" s="1"/>
  <c r="G14" i="3" a="1"/>
  <c r="G14" i="3" s="1"/>
  <c r="F14" i="3" a="1"/>
  <c r="F14" i="3" s="1"/>
  <c r="C14" i="3" a="1"/>
  <c r="C14" i="3" s="1"/>
  <c r="B14" i="3" s="1" a="1"/>
  <c r="B14" i="3" s="1"/>
  <c r="E13" i="3" a="1"/>
  <c r="E13" i="3" s="1"/>
  <c r="E5" i="3" a="1"/>
  <c r="E5" i="3" s="1"/>
  <c r="C6" i="3" a="1"/>
  <c r="C6" i="3" s="1"/>
  <c r="B6" i="3" s="1" a="1"/>
  <c r="B6" i="3" s="1"/>
  <c r="E14" i="3" l="1" a="1"/>
  <c r="E14" i="3" s="1"/>
  <c r="D14" i="3" s="1"/>
  <c r="B6" i="4" l="1" a="1"/>
  <c r="B6" i="4" s="1"/>
  <c r="G6" i="4" s="1" a="1"/>
  <c r="G6" i="4" s="1"/>
  <c r="H6" i="4" s="1" a="1"/>
  <c r="F16" i="2"/>
  <c r="F7" i="2"/>
  <c r="F17" i="2"/>
  <c r="F8" i="2"/>
  <c r="F15" i="2"/>
  <c r="F10" i="2"/>
  <c r="F6" i="2"/>
  <c r="F14" i="2"/>
  <c r="F13" i="2"/>
  <c r="F12" i="2"/>
  <c r="F11" i="2"/>
  <c r="F9" i="2"/>
  <c r="B21" i="4" l="1" a="1"/>
  <c r="B21" i="4" s="1"/>
  <c r="G21" i="4" s="1" a="1"/>
  <c r="G21" i="4" s="1"/>
  <c r="H21" i="4" s="1" a="1"/>
  <c r="H21" i="4" s="1"/>
  <c r="I21" i="4" s="1" a="1"/>
  <c r="I21" i="4" s="1"/>
  <c r="J21" i="4" s="1" a="1"/>
  <c r="J21" i="4" s="1"/>
  <c r="K21" i="4" s="1" a="1"/>
  <c r="K21" i="4" s="1"/>
  <c r="L21" i="4" s="1" a="1"/>
  <c r="L21" i="4" s="1"/>
  <c r="M21" i="4" s="1" a="1"/>
  <c r="M21" i="4" s="1"/>
  <c r="N21" i="4" s="1" a="1"/>
  <c r="N21" i="4" s="1"/>
  <c r="O21" i="4" s="1" a="1"/>
  <c r="O21" i="4" s="1"/>
  <c r="P21" i="4" s="1" a="1"/>
  <c r="P21" i="4" s="1"/>
  <c r="Q21" i="4" s="1" a="1"/>
  <c r="Q21" i="4" s="1"/>
  <c r="H6" i="4"/>
  <c r="B40" i="4" l="1" a="1"/>
  <c r="B40" i="4" s="1"/>
  <c r="G40" i="4" s="1" a="1"/>
  <c r="G40" i="4" s="1"/>
  <c r="H40" i="4" s="1" a="1"/>
  <c r="H40" i="4" s="1"/>
  <c r="I40" i="4" s="1" a="1"/>
  <c r="I40" i="4" s="1"/>
  <c r="J40" i="4" s="1" a="1"/>
  <c r="J40" i="4" s="1"/>
  <c r="K40" i="4" s="1" a="1"/>
  <c r="K40" i="4" s="1"/>
  <c r="L40" i="4" s="1" a="1"/>
  <c r="L40" i="4" s="1"/>
  <c r="M40" i="4" s="1" a="1"/>
  <c r="M40" i="4" s="1"/>
  <c r="N40" i="4" s="1" a="1"/>
  <c r="N40" i="4" s="1"/>
  <c r="O40" i="4" s="1" a="1"/>
  <c r="O40" i="4" s="1"/>
  <c r="P40" i="4" s="1" a="1"/>
  <c r="P40" i="4" s="1"/>
  <c r="Q40" i="4" s="1" a="1"/>
  <c r="Q40" i="4" s="1"/>
  <c r="I6" i="4" a="1"/>
  <c r="B54" i="4" l="1" a="1"/>
  <c r="B54" i="4" s="1"/>
  <c r="G54" i="4" s="1" a="1"/>
  <c r="G54" i="4" s="1"/>
  <c r="H54" i="4" s="1" a="1"/>
  <c r="H54" i="4" s="1"/>
  <c r="I54" i="4" s="1" a="1"/>
  <c r="I54" i="4" s="1"/>
  <c r="J54" i="4" s="1" a="1"/>
  <c r="J54" i="4" s="1"/>
  <c r="K54" i="4" s="1" a="1"/>
  <c r="K54" i="4" s="1"/>
  <c r="L54" i="4" s="1" a="1"/>
  <c r="L54" i="4" s="1"/>
  <c r="M54" i="4" s="1" a="1"/>
  <c r="M54" i="4" s="1"/>
  <c r="N54" i="4" s="1" a="1"/>
  <c r="N54" i="4" s="1"/>
  <c r="O54" i="4" s="1" a="1"/>
  <c r="O54" i="4" s="1"/>
  <c r="P54" i="4" s="1" a="1"/>
  <c r="P54" i="4" s="1"/>
  <c r="Q54" i="4" s="1" a="1"/>
  <c r="Q54" i="4" s="1"/>
  <c r="I6" i="4"/>
  <c r="B68" i="4" l="1" a="1"/>
  <c r="B68" i="4" s="1"/>
  <c r="G68" i="4" s="1" a="1"/>
  <c r="G68" i="4" s="1"/>
  <c r="H68" i="4" s="1" a="1"/>
  <c r="H68" i="4" s="1"/>
  <c r="I68" i="4" s="1" a="1"/>
  <c r="I68" i="4" s="1"/>
  <c r="J68" i="4" s="1" a="1"/>
  <c r="J68" i="4" s="1"/>
  <c r="K68" i="4" s="1" a="1"/>
  <c r="K68" i="4" s="1"/>
  <c r="L68" i="4" s="1" a="1"/>
  <c r="L68" i="4" s="1"/>
  <c r="M68" i="4" s="1" a="1"/>
  <c r="M68" i="4" s="1"/>
  <c r="N68" i="4" s="1" a="1"/>
  <c r="N68" i="4" s="1"/>
  <c r="O68" i="4" s="1" a="1"/>
  <c r="O68" i="4" s="1"/>
  <c r="P68" i="4" s="1" a="1"/>
  <c r="P68" i="4" s="1"/>
  <c r="Q68" i="4" s="1" a="1"/>
  <c r="Q68" i="4" s="1"/>
  <c r="J6" i="4" a="1"/>
  <c r="B82" i="4" l="1" a="1"/>
  <c r="B82" i="4" s="1"/>
  <c r="G82" i="4" s="1" a="1"/>
  <c r="G82" i="4" s="1"/>
  <c r="H82" i="4" s="1" a="1"/>
  <c r="H82" i="4" s="1"/>
  <c r="I82" i="4" s="1" a="1"/>
  <c r="I82" i="4" s="1"/>
  <c r="J82" i="4" s="1" a="1"/>
  <c r="J82" i="4" s="1"/>
  <c r="K82" i="4" s="1" a="1"/>
  <c r="K82" i="4" s="1"/>
  <c r="L82" i="4" s="1" a="1"/>
  <c r="L82" i="4" s="1"/>
  <c r="M82" i="4" s="1" a="1"/>
  <c r="M82" i="4" s="1"/>
  <c r="N82" i="4" s="1" a="1"/>
  <c r="N82" i="4" s="1"/>
  <c r="O82" i="4" s="1" a="1"/>
  <c r="O82" i="4" s="1"/>
  <c r="P82" i="4" s="1" a="1"/>
  <c r="P82" i="4" s="1"/>
  <c r="Q82" i="4" s="1" a="1"/>
  <c r="Q82" i="4" s="1"/>
  <c r="J6" i="4"/>
  <c r="B96" i="4" l="1" a="1"/>
  <c r="B96" i="4" s="1"/>
  <c r="G96" i="4" s="1" a="1"/>
  <c r="G96" i="4" s="1"/>
  <c r="H96" i="4" s="1" a="1"/>
  <c r="H96" i="4" s="1"/>
  <c r="I96" i="4" s="1" a="1"/>
  <c r="I96" i="4" s="1"/>
  <c r="J96" i="4" s="1" a="1"/>
  <c r="J96" i="4" s="1"/>
  <c r="K96" i="4" s="1" a="1"/>
  <c r="K96" i="4" s="1"/>
  <c r="L96" i="4" s="1" a="1"/>
  <c r="L96" i="4" s="1"/>
  <c r="M96" i="4" s="1" a="1"/>
  <c r="M96" i="4" s="1"/>
  <c r="N96" i="4" s="1" a="1"/>
  <c r="N96" i="4" s="1"/>
  <c r="O96" i="4" s="1" a="1"/>
  <c r="O96" i="4" s="1"/>
  <c r="P96" i="4" s="1" a="1"/>
  <c r="P96" i="4" s="1"/>
  <c r="Q96" i="4" s="1" a="1"/>
  <c r="Q96" i="4" s="1"/>
  <c r="B110" i="4" a="1"/>
  <c r="B110" i="4" s="1"/>
  <c r="G110" i="4" s="1" a="1"/>
  <c r="G110" i="4" s="1"/>
  <c r="H110" i="4" s="1" a="1"/>
  <c r="H110" i="4" s="1"/>
  <c r="I110" i="4" s="1" a="1"/>
  <c r="I110" i="4" s="1"/>
  <c r="J110" i="4" s="1" a="1"/>
  <c r="J110" i="4" s="1"/>
  <c r="K110" i="4" s="1" a="1"/>
  <c r="K110" i="4" s="1"/>
  <c r="L110" i="4" s="1" a="1"/>
  <c r="L110" i="4" s="1"/>
  <c r="M110" i="4" s="1" a="1"/>
  <c r="M110" i="4" s="1"/>
  <c r="N110" i="4" s="1" a="1"/>
  <c r="N110" i="4" s="1"/>
  <c r="O110" i="4" s="1" a="1"/>
  <c r="O110" i="4" s="1"/>
  <c r="P110" i="4" s="1" a="1"/>
  <c r="P110" i="4" s="1"/>
  <c r="Q110" i="4" s="1" a="1"/>
  <c r="Q110" i="4" s="1"/>
  <c r="K6" i="4" a="1"/>
  <c r="K6" i="4" l="1"/>
  <c r="L6" i="4" l="1" a="1"/>
  <c r="L6" i="4" l="1"/>
  <c r="M6" i="4" l="1" a="1"/>
  <c r="M6" i="4" l="1"/>
  <c r="N6" i="4" l="1" a="1"/>
  <c r="N6" i="4" l="1"/>
  <c r="O6" i="4" l="1" a="1"/>
  <c r="O6" i="4" l="1"/>
  <c r="P6" i="4" l="1" a="1"/>
  <c r="P6" i="4" l="1"/>
  <c r="Q6" i="4" l="1" a="1"/>
  <c r="Q6" i="4" l="1"/>
  <c r="F5" i="2"/>
  <c r="F18" i="2" l="1"/>
  <c r="F19" i="2" l="1"/>
  <c r="F20" i="2" l="1"/>
  <c r="F21" i="2" l="1"/>
  <c r="F22" i="2" l="1"/>
  <c r="F23" i="2" l="1"/>
  <c r="F24" i="2" l="1"/>
  <c r="F25" i="2" l="1"/>
  <c r="F6" i="3" a="1"/>
  <c r="F6" i="3" s="1"/>
  <c r="G6" i="3" s="1" a="1"/>
  <c r="G6" i="3" s="1"/>
  <c r="H6" i="3" s="1" a="1"/>
  <c r="H6" i="3" s="1"/>
  <c r="I6" i="3" s="1" a="1"/>
  <c r="I6" i="3" s="1"/>
  <c r="J6" i="3" s="1" a="1"/>
  <c r="J6" i="3" s="1"/>
  <c r="K6" i="3" s="1" a="1"/>
  <c r="K6" i="3" s="1"/>
  <c r="L6" i="3" s="1" a="1"/>
  <c r="L6" i="3" s="1"/>
  <c r="M6" i="3" s="1" a="1"/>
  <c r="M6" i="3" s="1"/>
  <c r="N6" i="3" s="1" a="1"/>
  <c r="N6" i="3" s="1"/>
  <c r="O6" i="3" s="1" a="1"/>
  <c r="O6" i="3" s="1"/>
  <c r="D6" i="3"/>
  <c r="F26"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<sst xmlns="http://schemas.openxmlformats.org/spreadsheetml/2006/main" count="56" uniqueCount="36">
  <si>
    <t>Probability assuming multiple flood events per year</t>
  </si>
  <si>
    <t>P = 1 - exp(-L/Y)</t>
  </si>
  <si>
    <t>Source:</t>
  </si>
  <si>
    <t xml:space="preserve">Australian Rainfall And Runoff (2001) (Book3) pg 10. </t>
  </si>
  <si>
    <t>Infrastructure Design Life (years)</t>
  </si>
  <si>
    <t>Exceedance Probability During Infrastructure Design Life</t>
  </si>
  <si>
    <t>Design Life (years)</t>
  </si>
  <si>
    <t>Exceedance Probability Calculations</t>
  </si>
  <si>
    <t>Where; Y = the return period of a given flood event (ARI)</t>
  </si>
  <si>
    <t>L = the Design Life in years</t>
  </si>
  <si>
    <t>P = Exceedance Probability during the Design Life</t>
  </si>
  <si>
    <t>Adjust the shaded cell only</t>
  </si>
  <si>
    <t>Using Poisson distribution</t>
  </si>
  <si>
    <t>from wikipedia:</t>
  </si>
  <si>
    <t>Probability distributions[edit]</t>
  </si>
  <si>
    <r>
      <t>One would like to be able to interpret the return period in probabilistic models. The most logical interpretation for this is to take the return period as the counting rate in a </t>
    </r>
    <r>
      <rPr>
        <sz val="11"/>
        <color rgb="FF3366CC"/>
        <rFont val="Arial"/>
        <family val="2"/>
      </rPr>
      <t>Poisson distribution</t>
    </r>
    <r>
      <rPr>
        <sz val="11"/>
        <color rgb="FF202122"/>
        <rFont val="Arial"/>
        <family val="2"/>
      </rPr>
      <t> since it is the expectation value of the rate of occurrences. An alternative interpretation is to take it as the probability for a yearly </t>
    </r>
    <r>
      <rPr>
        <sz val="11"/>
        <color rgb="FF3366CC"/>
        <rFont val="Arial"/>
        <family val="2"/>
      </rPr>
      <t>Bernoulli trial</t>
    </r>
    <r>
      <rPr>
        <sz val="11"/>
        <color rgb="FF202122"/>
        <rFont val="Arial"/>
        <family val="2"/>
      </rPr>
      <t> in the </t>
    </r>
    <r>
      <rPr>
        <sz val="11"/>
        <color rgb="FF3366CC"/>
        <rFont val="Arial"/>
        <family val="2"/>
      </rPr>
      <t>binomial distribution</t>
    </r>
    <r>
      <rPr>
        <sz val="11"/>
        <color rgb="FF202122"/>
        <rFont val="Arial"/>
        <family val="2"/>
      </rPr>
      <t>. That is disfavoured because each year does not represent an independent Bernoulli trial but is an arbitrary measure of time. This question is mainly academic as the results obtained will be similar under both the Poisson and binomial interpretations.</t>
    </r>
  </si>
  <si>
    <t>Design Life</t>
  </si>
  <si>
    <t>Probability of Y or more events in Z year design life</t>
  </si>
  <si>
    <t>hide D</t>
  </si>
  <si>
    <t>1 or more</t>
  </si>
  <si>
    <t>this table is for exact number of events.</t>
  </si>
  <si>
    <t>but that is not useful, we want Y or more events</t>
  </si>
  <si>
    <t>so zero or more events is always p=1 in column D</t>
  </si>
  <si>
    <t>1 or more events is 1-p(r=0)</t>
  </si>
  <si>
    <t>the columns need to be +1 each time for the formulae to work. If you want some big number the columns need to be extended to suit</t>
  </si>
  <si>
    <t>zero is rounded down</t>
  </si>
  <si>
    <t>Design ARI</t>
  </si>
  <si>
    <t>Converting between EY, AEP and ARI | tonyladson (wordpress.com)</t>
  </si>
  <si>
    <t>Design EY</t>
  </si>
  <si>
    <t>Design AEP %</t>
  </si>
  <si>
    <t>Design AEP (1 in X)</t>
  </si>
  <si>
    <t>ARI (years)</t>
  </si>
  <si>
    <t>ARI</t>
  </si>
  <si>
    <t>EY</t>
  </si>
  <si>
    <t>AEP %</t>
  </si>
  <si>
    <t>AEP (1 in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</si>
</sst>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74" formatCode="0.0"/>
  </numFmts>
  <fonts count="7" x14ac:knownFonts="1">
    <font>
      <sz val="11"/>
      <color theme="1"/>
      <name val="Calibri"/>
      <family val="2"/>
      <scheme val="minor"/>
    </font>
    <font>
      <sz val="11"/>
      <color theme="1"/>
      <name val="Calibri"/>
      <family val="2"/>
      <scheme val="minor"/>
    </font>
    <font>
      <b/>
      <sz val="11"/>
      <color theme="1"/>
      <name val="Calibri"/>
      <family val="2"/>
      <scheme val="minor"/>
    </font>
    <font>
      <sz val="11"/>
      <color rgb="FF0000FF"/>
      <name val="Calibri"/>
      <family val="2"/>
      <scheme val="minor"/>
    </font>
    <font>
      <sz val="11"/>
      <color rgb="FF202122"/>
      <name val="Arial"/>
      <family val="2"/>
    </font>
    <font>
      <sz val="11"/>
      <color rgb="FF3366CC"/>
      <name val="Arial"/>
      <family val="2"/>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33">
    <xf numFmtId="0" fontId="0" fillId="0" borderId="0" xfId="0"/>
    <xf numFmtId="0" fontId="0" fillId="0" borderId="0" xfId="0" applyAlignment="1">
      <alignment wrapText="1"/>
    </xf>
    <xf numFmtId="10" fontId="0" fillId="0" borderId="0" xfId="1" applyNumberFormat="1" applyFont="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0" xfId="0" applyAlignment="1">
      <alignment horizontal="left"/>
    </xf>
    <xf numFmtId="0" fontId="0" fillId="0" borderId="9" xfId="0" applyBorder="1" applyAlignment="1">
      <alignment horizontal="center"/>
    </xf>
    <xf numFmtId="0" fontId="0" fillId="0" borderId="0" xfId="0" applyAlignment="1">
      <alignment horizontal="center"/>
    </xf>
    <xf numFmtId="0" fontId="2" fillId="0" borderId="0" xfId="0" applyFont="1"/>
    <xf numFmtId="0" fontId="3" fillId="0" borderId="0" xfId="0" applyFont="1"/>
    <xf numFmtId="164" fontId="0" fillId="0" borderId="6" xfId="1" applyNumberFormat="1" applyFont="1" applyBorder="1" applyAlignment="1">
      <alignment horizontal="center"/>
    </xf>
    <xf numFmtId="0" fontId="2" fillId="2" borderId="0" xfId="0" applyFont="1" applyFill="1" applyAlignment="1">
      <alignment horizontal="center"/>
    </xf>
    <xf numFmtId="0" fontId="6" fillId="0" borderId="0" xfId="2" applyAlignment="1">
      <alignment vertical="center"/>
    </xf>
    <xf numFmtId="0" fontId="4" fillId="0" borderId="0" xfId="0" applyFont="1" applyAlignment="1">
      <alignment vertical="center"/>
    </xf>
    <xf numFmtId="165" fontId="0" fillId="0" borderId="0" xfId="0" applyNumberFormat="1"/>
    <xf numFmtId="164" fontId="0" fillId="0" borderId="0" xfId="1" applyNumberFormat="1" applyFont="1"/>
    <xf numFmtId="164" fontId="0" fillId="0" borderId="0" xfId="0" applyNumberFormat="1"/>
    <xf numFmtId="0" fontId="0" fillId="0" borderId="1" xfId="0" applyBorder="1"/>
    <xf numFmtId="164" fontId="0" fillId="0" borderId="1" xfId="1" applyNumberFormat="1" applyFont="1" applyBorder="1"/>
    <xf numFmtId="164" fontId="0" fillId="0" borderId="0" xfId="1" applyNumberFormat="1" applyFont="1" applyBorder="1"/>
    <xf numFmtId="0" fontId="0" fillId="0" borderId="10" xfId="0" applyBorder="1" applyAlignment="1">
      <alignment horizontal="center" vertical="center"/>
    </xf>
    <xf numFmtId="0" fontId="6" fillId="0" borderId="0" xfId="2"/>
    <xf numFmtId="164" fontId="0" fillId="0" borderId="5" xfId="1" applyNumberFormat="1" applyFont="1" applyBorder="1" applyAlignment="1">
      <alignment horizontal="center" vertical="center"/>
    </xf>
    <xf numFmtId="2" fontId="0" fillId="0" borderId="5" xfId="0" applyNumberFormat="1" applyBorder="1" applyAlignment="1">
      <alignment horizontal="center" vertical="center"/>
    </xf>
    <xf numFmtId="174" fontId="0" fillId="0" borderId="5" xfId="0" applyNumberFormat="1" applyBorder="1" applyAlignment="1">
      <alignment horizontal="center" vertical="center"/>
    </xf>
    <xf numFmtId="10" fontId="0" fillId="0" borderId="5" xfId="1" applyNumberFormat="1" applyFont="1" applyBorder="1" applyAlignment="1">
      <alignment horizontal="center" vertical="center"/>
    </xf>
    <xf numFmtId="2" fontId="0" fillId="0" borderId="1" xfId="0" applyNumberFormat="1" applyBorder="1"/>
    <xf numFmtId="2"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43</xdr:row>
      <xdr:rowOff>0</xdr:rowOff>
    </xdr:from>
    <xdr:to>
      <xdr:col>13</xdr:col>
      <xdr:colOff>220442</xdr:colOff>
      <xdr:row>71</xdr:row>
      <xdr:rowOff>48376</xdr:rowOff>
    </xdr:to>
    <xdr:pic>
      <xdr:nvPicPr>
        <xdr:cNvPr id="2" name="Picture 1">
          <a:extLst>
            <a:ext uri="{FF2B5EF4-FFF2-40B4-BE49-F238E27FC236}">
              <a16:creationId xmlns:a16="http://schemas.microsoft.com/office/drawing/2014/main" id="{840D3739-7209-A579-1263-B886C63E1E1B}"/>
            </a:ext>
          </a:extLst>
        </xdr:cNvPr>
        <xdr:cNvPicPr>
          <a:picLocks noChangeAspect="1"/>
        </xdr:cNvPicPr>
      </xdr:nvPicPr>
      <xdr:blipFill>
        <a:blip xmlns:r="http://schemas.openxmlformats.org/officeDocument/2006/relationships" r:embed="rId1"/>
        <a:stretch>
          <a:fillRect/>
        </a:stretch>
      </xdr:blipFill>
      <xdr:spPr>
        <a:xfrm>
          <a:off x="0" y="8382000"/>
          <a:ext cx="9793067" cy="5382376"/>
        </a:xfrm>
        <a:prstGeom prst="rect">
          <a:avLst/>
        </a:prstGeom>
      </xdr:spPr>
    </xdr:pic>
    <xdr:clientData/>
  </xdr:twoCellAnchor>
  <xdr:twoCellAnchor editAs="oneCell">
    <xdr:from>
      <xdr:col>10</xdr:col>
      <xdr:colOff>0</xdr:colOff>
      <xdr:row>6</xdr:row>
      <xdr:rowOff>66261</xdr:rowOff>
    </xdr:from>
    <xdr:to>
      <xdr:col>20</xdr:col>
      <xdr:colOff>424985</xdr:colOff>
      <xdr:row>32</xdr:row>
      <xdr:rowOff>68197</xdr:rowOff>
    </xdr:to>
    <xdr:pic>
      <xdr:nvPicPr>
        <xdr:cNvPr id="3" name="Picture 2">
          <a:extLst>
            <a:ext uri="{FF2B5EF4-FFF2-40B4-BE49-F238E27FC236}">
              <a16:creationId xmlns:a16="http://schemas.microsoft.com/office/drawing/2014/main" id="{574242EA-D6F7-F467-45A8-EE9068529A76}"/>
            </a:ext>
          </a:extLst>
        </xdr:cNvPr>
        <xdr:cNvPicPr>
          <a:picLocks noChangeAspect="1"/>
        </xdr:cNvPicPr>
      </xdr:nvPicPr>
      <xdr:blipFill>
        <a:blip xmlns:r="http://schemas.openxmlformats.org/officeDocument/2006/relationships" r:embed="rId2"/>
        <a:stretch>
          <a:fillRect/>
        </a:stretch>
      </xdr:blipFill>
      <xdr:spPr>
        <a:xfrm>
          <a:off x="5565913" y="1772478"/>
          <a:ext cx="6554115" cy="4963218"/>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onyladson.wordpress.com/2017/07/04/converting-between-ey-aep-and-ari/" TargetMode="External"/><Relationship Id="rId1" Type="http://schemas.openxmlformats.org/officeDocument/2006/relationships/hyperlink" Target="https://en.wikipedia.org/w/index.php?title=Return_period&amp;action=edit&amp;section=3"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
  <sheetViews>
    <sheetView tabSelected="1" zoomScale="115" zoomScaleNormal="115" workbookViewId="0">
      <selection activeCell="F3" sqref="F3"/>
    </sheetView>
  </sheetViews>
  <sheetFormatPr defaultRowHeight="15" x14ac:dyDescent="0.25"/>
  <cols>
    <col min="2" max="2" width="16.140625" customWidth="1"/>
    <col min="3" max="3" width="16.28515625" bestFit="1" customWidth="1"/>
    <col min="5" max="5" width="13" customWidth="1"/>
    <col min="6" max="6" width="15.28515625" style="12" customWidth="1"/>
  </cols>
  <sheetData>
    <row r="1" spans="1:11" x14ac:dyDescent="0.25">
      <c r="A1" s="13" t="s">
        <v>7</v>
      </c>
      <c r="B1" s="13"/>
      <c r="C1" s="13"/>
      <c r="D1" s="13"/>
    </row>
    <row r="2" spans="1:11" x14ac:dyDescent="0.25">
      <c r="A2" s="13" t="s">
        <v>6</v>
      </c>
      <c r="B2" s="13"/>
      <c r="C2" s="13"/>
      <c r="D2" s="13"/>
      <c r="F2" s="16">
        <v>3</v>
      </c>
      <c r="G2" s="14" t="s">
        <v>11</v>
      </c>
    </row>
    <row r="3" spans="1:11" ht="15.75" thickBot="1" x14ac:dyDescent="0.3"/>
    <row r="4" spans="1:11" s="1" customFormat="1" ht="74.25" customHeight="1" x14ac:dyDescent="0.25">
      <c r="A4" s="3" t="s">
        <v>28</v>
      </c>
      <c r="B4" s="3" t="s">
        <v>29</v>
      </c>
      <c r="C4" s="3" t="s">
        <v>30</v>
      </c>
      <c r="D4" s="3" t="s">
        <v>26</v>
      </c>
      <c r="E4" s="4" t="s">
        <v>4</v>
      </c>
      <c r="F4" s="5" t="s">
        <v>5</v>
      </c>
    </row>
    <row r="5" spans="1:11" ht="14.45" customHeight="1" x14ac:dyDescent="0.25">
      <c r="A5" s="29">
        <f>1/D5</f>
        <v>0.99994411687140838</v>
      </c>
      <c r="B5" s="30">
        <f>1/C5</f>
        <v>0.6321</v>
      </c>
      <c r="C5" s="28">
        <v>1.5820281601012498</v>
      </c>
      <c r="D5" s="28">
        <f>1/-LN(1-B5)</f>
        <v>1.0000558862516902</v>
      </c>
      <c r="E5" s="6">
        <f>$F$2</f>
        <v>3</v>
      </c>
      <c r="F5" s="15">
        <f>ROUND(1-EXP(-E5/D5),3)</f>
        <v>0.95</v>
      </c>
      <c r="G5" s="2"/>
      <c r="K5" s="26" t="s">
        <v>27</v>
      </c>
    </row>
    <row r="6" spans="1:11" ht="14.45" customHeight="1" x14ac:dyDescent="0.25">
      <c r="A6" s="29">
        <f t="shared" ref="A6:A26" si="0">1/D6</f>
        <v>0.69314718055994529</v>
      </c>
      <c r="B6" s="27">
        <f t="shared" ref="B6:B26" si="1">1/C6</f>
        <v>0.5</v>
      </c>
      <c r="C6" s="28">
        <v>2</v>
      </c>
      <c r="D6" s="28">
        <f t="shared" ref="D6:D26" si="2">1/-LN(1-B6)</f>
        <v>1.4426950408889634</v>
      </c>
      <c r="E6" s="6">
        <f t="shared" ref="E6:E26" si="3">$F$2</f>
        <v>3</v>
      </c>
      <c r="F6" s="15">
        <f t="shared" ref="F6:F17" si="4">ROUND(1-EXP(-E6/D6),3)</f>
        <v>0.875</v>
      </c>
      <c r="G6" s="2"/>
      <c r="K6" s="26"/>
    </row>
    <row r="7" spans="1:11" x14ac:dyDescent="0.25">
      <c r="A7" s="29">
        <f t="shared" si="0"/>
        <v>0.5</v>
      </c>
      <c r="B7" s="27">
        <f t="shared" si="1"/>
        <v>0.39346934028736658</v>
      </c>
      <c r="C7" s="28">
        <v>2.5414940825367984</v>
      </c>
      <c r="D7" s="28">
        <f t="shared" si="2"/>
        <v>2</v>
      </c>
      <c r="E7" s="6">
        <f t="shared" si="3"/>
        <v>3</v>
      </c>
      <c r="F7" s="15">
        <f t="shared" si="4"/>
        <v>0.77700000000000002</v>
      </c>
      <c r="G7" s="2"/>
    </row>
    <row r="8" spans="1:11" x14ac:dyDescent="0.25">
      <c r="A8" s="29">
        <f t="shared" si="0"/>
        <v>0.22314355131420971</v>
      </c>
      <c r="B8" s="27">
        <f t="shared" si="1"/>
        <v>0.2</v>
      </c>
      <c r="C8" s="28">
        <v>5</v>
      </c>
      <c r="D8" s="28">
        <f t="shared" si="2"/>
        <v>4.481420117724551</v>
      </c>
      <c r="E8" s="6">
        <f t="shared" si="3"/>
        <v>3</v>
      </c>
      <c r="F8" s="15">
        <f t="shared" si="4"/>
        <v>0.48799999999999999</v>
      </c>
      <c r="G8" s="2"/>
    </row>
    <row r="9" spans="1:11" x14ac:dyDescent="0.25">
      <c r="A9" s="29">
        <f t="shared" si="0"/>
        <v>0.20000000000000004</v>
      </c>
      <c r="B9" s="27">
        <f t="shared" si="1"/>
        <v>0.18126924692201815</v>
      </c>
      <c r="C9" s="28">
        <v>5.5166555661269943</v>
      </c>
      <c r="D9" s="28">
        <f t="shared" si="2"/>
        <v>4.9999999999999991</v>
      </c>
      <c r="E9" s="6">
        <f t="shared" si="3"/>
        <v>3</v>
      </c>
      <c r="F9" s="15">
        <f t="shared" si="4"/>
        <v>0.45100000000000001</v>
      </c>
      <c r="G9" s="2"/>
    </row>
    <row r="10" spans="1:11" x14ac:dyDescent="0.25">
      <c r="A10" s="29">
        <f t="shared" si="0"/>
        <v>0.10536051565782641</v>
      </c>
      <c r="B10" s="27">
        <f t="shared" si="1"/>
        <v>0.10000000000000003</v>
      </c>
      <c r="C10" s="28">
        <v>9.9999999999999964</v>
      </c>
      <c r="D10" s="28">
        <f t="shared" si="2"/>
        <v>9.4912215810298939</v>
      </c>
      <c r="E10" s="6">
        <f t="shared" si="3"/>
        <v>3</v>
      </c>
      <c r="F10" s="15">
        <f t="shared" si="4"/>
        <v>0.27100000000000002</v>
      </c>
      <c r="G10" s="2"/>
    </row>
    <row r="11" spans="1:11" x14ac:dyDescent="0.25">
      <c r="A11" s="29">
        <f t="shared" si="0"/>
        <v>5.1293294387550578E-2</v>
      </c>
      <c r="B11" s="27">
        <f t="shared" si="1"/>
        <v>0.05</v>
      </c>
      <c r="C11" s="28">
        <v>20</v>
      </c>
      <c r="D11" s="28">
        <f t="shared" si="2"/>
        <v>19.495725746223673</v>
      </c>
      <c r="E11" s="6">
        <f t="shared" si="3"/>
        <v>3</v>
      </c>
      <c r="F11" s="15">
        <f t="shared" si="4"/>
        <v>0.14299999999999999</v>
      </c>
      <c r="G11" s="2"/>
    </row>
    <row r="12" spans="1:11" x14ac:dyDescent="0.25">
      <c r="A12" s="29">
        <f t="shared" si="0"/>
        <v>4.0821994520255166E-2</v>
      </c>
      <c r="B12" s="27">
        <f t="shared" si="1"/>
        <v>0.04</v>
      </c>
      <c r="C12" s="28">
        <v>25</v>
      </c>
      <c r="D12" s="28">
        <f t="shared" si="2"/>
        <v>24.496598261601779</v>
      </c>
      <c r="E12" s="6">
        <f t="shared" si="3"/>
        <v>3</v>
      </c>
      <c r="F12" s="15">
        <f t="shared" si="4"/>
        <v>0.115</v>
      </c>
      <c r="G12" s="2"/>
    </row>
    <row r="13" spans="1:11" x14ac:dyDescent="0.25">
      <c r="A13" s="29">
        <f t="shared" si="0"/>
        <v>2.0202707317519466E-2</v>
      </c>
      <c r="B13" s="27">
        <f t="shared" si="1"/>
        <v>0.02</v>
      </c>
      <c r="C13" s="28">
        <v>50</v>
      </c>
      <c r="D13" s="28">
        <f t="shared" si="2"/>
        <v>49.498316452509108</v>
      </c>
      <c r="E13" s="6">
        <f t="shared" si="3"/>
        <v>3</v>
      </c>
      <c r="F13" s="15">
        <f t="shared" si="4"/>
        <v>5.8999999999999997E-2</v>
      </c>
      <c r="G13" s="2"/>
    </row>
    <row r="14" spans="1:11" x14ac:dyDescent="0.25">
      <c r="A14" s="29">
        <f t="shared" si="0"/>
        <v>1.0050335853501451E-2</v>
      </c>
      <c r="B14" s="27">
        <f t="shared" si="1"/>
        <v>0.01</v>
      </c>
      <c r="C14" s="28">
        <v>100</v>
      </c>
      <c r="D14" s="28">
        <f t="shared" si="2"/>
        <v>99.499162473422075</v>
      </c>
      <c r="E14" s="6">
        <f t="shared" si="3"/>
        <v>3</v>
      </c>
      <c r="F14" s="15">
        <f t="shared" si="4"/>
        <v>0.03</v>
      </c>
      <c r="G14" s="2"/>
    </row>
    <row r="15" spans="1:11" x14ac:dyDescent="0.25">
      <c r="A15" s="29">
        <f t="shared" si="0"/>
        <v>5.0125418235442863E-3</v>
      </c>
      <c r="B15" s="27">
        <f t="shared" si="1"/>
        <v>5.0000000000000001E-3</v>
      </c>
      <c r="C15" s="28">
        <v>200</v>
      </c>
      <c r="D15" s="28">
        <f t="shared" si="2"/>
        <v>199.49958228835612</v>
      </c>
      <c r="E15" s="6">
        <f t="shared" si="3"/>
        <v>3</v>
      </c>
      <c r="F15" s="15">
        <f t="shared" si="4"/>
        <v>1.4999999999999999E-2</v>
      </c>
      <c r="G15" s="2"/>
    </row>
    <row r="16" spans="1:11" x14ac:dyDescent="0.25">
      <c r="A16" s="29">
        <f t="shared" si="0"/>
        <v>4.0080213975388218E-3</v>
      </c>
      <c r="B16" s="27">
        <f t="shared" si="1"/>
        <v>4.0000000000000001E-3</v>
      </c>
      <c r="C16" s="28">
        <v>250</v>
      </c>
      <c r="D16" s="28">
        <f t="shared" si="2"/>
        <v>249.49966599830609</v>
      </c>
      <c r="E16" s="6">
        <f t="shared" si="3"/>
        <v>3</v>
      </c>
      <c r="F16" s="15">
        <f t="shared" si="4"/>
        <v>1.2E-2</v>
      </c>
      <c r="G16" s="2"/>
    </row>
    <row r="17" spans="1:7" x14ac:dyDescent="0.25">
      <c r="A17" s="29">
        <f t="shared" si="0"/>
        <v>2.0020026706730793E-3</v>
      </c>
      <c r="B17" s="27">
        <f t="shared" si="1"/>
        <v>2E-3</v>
      </c>
      <c r="C17" s="28">
        <v>500</v>
      </c>
      <c r="D17" s="28">
        <f t="shared" si="2"/>
        <v>499.49983316645478</v>
      </c>
      <c r="E17" s="6">
        <f t="shared" si="3"/>
        <v>3</v>
      </c>
      <c r="F17" s="15">
        <f t="shared" si="4"/>
        <v>6.0000000000000001E-3</v>
      </c>
      <c r="G17" s="2"/>
    </row>
    <row r="18" spans="1:7" x14ac:dyDescent="0.25">
      <c r="A18" s="29">
        <f t="shared" si="0"/>
        <v>1.0050335853501451E-2</v>
      </c>
      <c r="B18" s="27">
        <f t="shared" si="1"/>
        <v>0.01</v>
      </c>
      <c r="C18" s="28">
        <v>100</v>
      </c>
      <c r="D18" s="28">
        <f t="shared" si="2"/>
        <v>99.499162473422075</v>
      </c>
      <c r="E18" s="6">
        <f t="shared" si="3"/>
        <v>3</v>
      </c>
      <c r="F18" s="15">
        <f>ROUND(1-EXP(-E18/D18),3)</f>
        <v>0.03</v>
      </c>
      <c r="G18" s="2"/>
    </row>
    <row r="19" spans="1:7" x14ac:dyDescent="0.25">
      <c r="A19" s="29">
        <f t="shared" si="0"/>
        <v>5.0012504168224286E-4</v>
      </c>
      <c r="B19" s="27">
        <f t="shared" si="1"/>
        <v>5.0000000000000001E-4</v>
      </c>
      <c r="C19" s="28">
        <v>2000</v>
      </c>
      <c r="D19" s="28">
        <f t="shared" si="2"/>
        <v>1999.4999583231336</v>
      </c>
      <c r="E19" s="6">
        <f t="shared" si="3"/>
        <v>3</v>
      </c>
      <c r="F19" s="15">
        <f>ROUND(1-EXP(-E19/D19),3)</f>
        <v>1E-3</v>
      </c>
      <c r="G19" s="2"/>
    </row>
    <row r="20" spans="1:7" x14ac:dyDescent="0.25">
      <c r="A20" s="29">
        <f t="shared" si="0"/>
        <v>2.000200026670447E-4</v>
      </c>
      <c r="B20" s="27">
        <f t="shared" si="1"/>
        <v>2.0000000000000001E-4</v>
      </c>
      <c r="C20" s="28">
        <v>5000</v>
      </c>
      <c r="D20" s="28">
        <f t="shared" si="2"/>
        <v>4999.4999833322172</v>
      </c>
      <c r="E20" s="6">
        <f t="shared" si="3"/>
        <v>3</v>
      </c>
      <c r="F20" s="15">
        <f>ROUND(1-EXP(-E20/D20),3)</f>
        <v>1E-3</v>
      </c>
      <c r="G20" s="2"/>
    </row>
    <row r="21" spans="1:7" x14ac:dyDescent="0.25">
      <c r="A21" s="29">
        <f t="shared" si="0"/>
        <v>1.0000500033334732E-4</v>
      </c>
      <c r="B21" s="27">
        <f t="shared" si="1"/>
        <v>1E-4</v>
      </c>
      <c r="C21" s="28">
        <v>10000</v>
      </c>
      <c r="D21" s="28">
        <f t="shared" si="2"/>
        <v>9999.4999916673514</v>
      </c>
      <c r="E21" s="6">
        <f t="shared" si="3"/>
        <v>3</v>
      </c>
      <c r="F21" s="15">
        <f>ROUND(1-EXP(-E21/D21),3)</f>
        <v>0</v>
      </c>
      <c r="G21" s="2"/>
    </row>
    <row r="22" spans="1:7" x14ac:dyDescent="0.25">
      <c r="A22" s="29">
        <f t="shared" si="0"/>
        <v>2.0000200002686709E-5</v>
      </c>
      <c r="B22" s="27">
        <f t="shared" si="1"/>
        <v>2.0000000000000002E-5</v>
      </c>
      <c r="C22" s="28">
        <v>50000</v>
      </c>
      <c r="D22" s="28">
        <f t="shared" si="2"/>
        <v>49999.499998283311</v>
      </c>
      <c r="E22" s="6">
        <f t="shared" si="3"/>
        <v>3</v>
      </c>
      <c r="F22" s="15">
        <f>ROUND(1-EXP(-E22/D22),3)</f>
        <v>0</v>
      </c>
      <c r="G22" s="2"/>
    </row>
    <row r="23" spans="1:7" x14ac:dyDescent="0.25">
      <c r="A23" s="29">
        <f t="shared" si="0"/>
        <v>1.0000050000287824E-5</v>
      </c>
      <c r="B23" s="27">
        <f t="shared" si="1"/>
        <v>1.0000000000000001E-5</v>
      </c>
      <c r="C23" s="28">
        <v>100000</v>
      </c>
      <c r="D23" s="28">
        <f t="shared" si="2"/>
        <v>99999.499999621767</v>
      </c>
      <c r="E23" s="6">
        <f t="shared" si="3"/>
        <v>3</v>
      </c>
      <c r="F23" s="15">
        <f>ROUND(1-EXP(-E23/D23),3)</f>
        <v>0</v>
      </c>
      <c r="G23" s="2"/>
    </row>
    <row r="24" spans="1:7" x14ac:dyDescent="0.25">
      <c r="A24" s="29">
        <f t="shared" si="0"/>
        <v>4.0000080000253339E-6</v>
      </c>
      <c r="B24" s="27">
        <f t="shared" si="1"/>
        <v>3.9999999999999998E-6</v>
      </c>
      <c r="C24" s="28">
        <v>250000</v>
      </c>
      <c r="D24" s="28">
        <f t="shared" si="2"/>
        <v>249999.49999941664</v>
      </c>
      <c r="E24" s="6">
        <f t="shared" si="3"/>
        <v>3</v>
      </c>
      <c r="F24" s="15">
        <f>ROUND(1-EXP(-E24/D24),3)</f>
        <v>0</v>
      </c>
      <c r="G24" s="2"/>
    </row>
    <row r="25" spans="1:7" x14ac:dyDescent="0.25">
      <c r="A25" s="29">
        <f t="shared" si="0"/>
        <v>2.0000019999491555E-6</v>
      </c>
      <c r="B25" s="27">
        <f t="shared" si="1"/>
        <v>1.9999999999999999E-6</v>
      </c>
      <c r="C25" s="28">
        <v>500000</v>
      </c>
      <c r="D25" s="28">
        <f t="shared" si="2"/>
        <v>499999.5000132111</v>
      </c>
      <c r="E25" s="6">
        <f t="shared" si="3"/>
        <v>3</v>
      </c>
      <c r="F25" s="15">
        <f>ROUND(1-EXP(-E25/D25),3)</f>
        <v>0</v>
      </c>
      <c r="G25" s="2"/>
    </row>
    <row r="26" spans="1:7" x14ac:dyDescent="0.25">
      <c r="A26" s="29">
        <f t="shared" si="0"/>
        <v>1.0000005000290891E-6</v>
      </c>
      <c r="B26" s="27">
        <f t="shared" si="1"/>
        <v>9.9999999999999995E-7</v>
      </c>
      <c r="C26" s="28">
        <v>1000000</v>
      </c>
      <c r="D26" s="28">
        <f t="shared" si="2"/>
        <v>999999.4999711609</v>
      </c>
      <c r="E26" s="6">
        <f t="shared" si="3"/>
        <v>3</v>
      </c>
      <c r="F26" s="15">
        <f>ROUND(1-EXP(-E26/D26),3)</f>
        <v>0</v>
      </c>
      <c r="G26" s="2"/>
    </row>
    <row r="27" spans="1:7" ht="15.75" thickBot="1" x14ac:dyDescent="0.3">
      <c r="A27" s="7"/>
      <c r="B27" s="25"/>
      <c r="C27" s="25"/>
      <c r="D27" s="25"/>
      <c r="E27" s="8"/>
      <c r="F27" s="11" t="s">
        <v>1</v>
      </c>
    </row>
    <row r="28" spans="1:7" x14ac:dyDescent="0.25">
      <c r="A28" s="9"/>
      <c r="B28" s="9"/>
      <c r="C28" s="9"/>
      <c r="D28" s="9"/>
      <c r="E28" s="9"/>
    </row>
    <row r="29" spans="1:7" x14ac:dyDescent="0.25">
      <c r="A29" s="13" t="s">
        <v>2</v>
      </c>
      <c r="B29" s="13"/>
      <c r="C29" s="13"/>
      <c r="D29" s="13"/>
    </row>
    <row r="30" spans="1:7" x14ac:dyDescent="0.25">
      <c r="A30" s="10" t="s">
        <v>3</v>
      </c>
      <c r="B30" s="10"/>
      <c r="C30" s="10"/>
      <c r="D30" s="10"/>
    </row>
    <row r="31" spans="1:7" x14ac:dyDescent="0.25">
      <c r="A31" s="10" t="s">
        <v>0</v>
      </c>
      <c r="B31" s="10"/>
      <c r="C31" s="10"/>
      <c r="D31" s="10"/>
    </row>
    <row r="33" spans="1:4" x14ac:dyDescent="0.25">
      <c r="A33" s="13" t="s">
        <v>1</v>
      </c>
      <c r="B33" s="13"/>
      <c r="C33" s="13"/>
      <c r="D33" s="13"/>
    </row>
    <row r="34" spans="1:4" x14ac:dyDescent="0.25">
      <c r="A34" t="s">
        <v>8</v>
      </c>
    </row>
    <row r="35" spans="1:4" x14ac:dyDescent="0.25">
      <c r="A35" t="s">
        <v>9</v>
      </c>
    </row>
    <row r="36" spans="1:4" x14ac:dyDescent="0.25">
      <c r="A36" t="s">
        <v>10</v>
      </c>
    </row>
    <row r="39" spans="1:4" x14ac:dyDescent="0.25">
      <c r="A39" t="s">
        <v>12</v>
      </c>
    </row>
    <row r="40" spans="1:4" x14ac:dyDescent="0.25">
      <c r="A40" t="s">
        <v>13</v>
      </c>
    </row>
    <row r="41" spans="1:4" x14ac:dyDescent="0.25">
      <c r="A41" s="17" t="s">
        <v>14</v>
      </c>
      <c r="B41" s="17"/>
      <c r="C41" s="17"/>
      <c r="D41" s="17"/>
    </row>
    <row r="42" spans="1:4" x14ac:dyDescent="0.25">
      <c r="A42" s="18" t="s">
        <v>15</v>
      </c>
      <c r="B42" s="18"/>
      <c r="C42" s="18"/>
      <c r="D42" s="18"/>
    </row>
  </sheetData>
  <hyperlinks>
    <hyperlink ref="A41" r:id="rId1" tooltip="Edit section: Probability distributions" display="https://en.wikipedia.org/w/index.php?title=Return_period&amp;action=edit&amp;section=3" xr:uid="{6E795A10-7207-4895-A6CE-83DDEE5F9164}"/>
    <hyperlink ref="K5" r:id="rId2" display="https://tonyladson.wordpress.com/2017/07/04/converting-between-ey-aep-and-ari/" xr:uid="{24A643C5-19C4-4196-9988-E45D23F6A600}"/>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4E783-1BD1-48BE-A699-173EBBBA980B}">
  <dimension ref="B1:Q118"/>
  <sheetViews>
    <sheetView workbookViewId="0">
      <selection activeCell="B32" sqref="B32"/>
    </sheetView>
  </sheetViews>
  <sheetFormatPr defaultRowHeight="15" x14ac:dyDescent="0.25"/>
  <cols>
    <col min="6" max="6" width="10.5703125" bestFit="1" customWidth="1"/>
    <col min="7" max="7" width="10.28515625" customWidth="1"/>
  </cols>
  <sheetData>
    <row r="1" spans="2:17" x14ac:dyDescent="0.25">
      <c r="G1" t="s">
        <v>18</v>
      </c>
    </row>
    <row r="2" spans="2:17" x14ac:dyDescent="0.25">
      <c r="I2" t="s">
        <v>24</v>
      </c>
    </row>
    <row r="3" spans="2:17" x14ac:dyDescent="0.25">
      <c r="I3" t="s">
        <v>25</v>
      </c>
    </row>
    <row r="4" spans="2:17" ht="15.75" thickBot="1" x14ac:dyDescent="0.3">
      <c r="B4">
        <v>1</v>
      </c>
      <c r="H4" t="str">
        <f>"Probability of Y or more events occuring of 1 in X AEP or greater intensity during a "&amp;B4&amp;" year design life"</f>
        <v>Probability of Y or more events occuring of 1 in X AEP or greater intensity during a 1 year design life</v>
      </c>
    </row>
    <row r="5" spans="2:17" ht="30" x14ac:dyDescent="0.25">
      <c r="B5" s="22" t="s">
        <v>16</v>
      </c>
      <c r="C5" s="3" t="s">
        <v>33</v>
      </c>
      <c r="D5" s="3" t="s">
        <v>34</v>
      </c>
      <c r="E5" s="3" t="s">
        <v>35</v>
      </c>
      <c r="F5" s="22" t="s">
        <v>31</v>
      </c>
      <c r="G5" s="22" cm="1">
        <f t="array" ref="G5:Q5">_xlfn.MAKEARRAY(1,11,_xlfn.LAMBDA(_xlpm.r,_xlpm.c,_xlpm.c-1))</f>
        <v>0</v>
      </c>
      <c r="H5" s="22">
        <v>1</v>
      </c>
      <c r="I5" s="22">
        <v>2</v>
      </c>
      <c r="J5" s="22">
        <v>3</v>
      </c>
      <c r="K5" s="22">
        <v>4</v>
      </c>
      <c r="L5" s="22">
        <v>5</v>
      </c>
      <c r="M5" s="22">
        <v>6</v>
      </c>
      <c r="N5" s="22">
        <v>7</v>
      </c>
      <c r="O5" s="22">
        <v>8</v>
      </c>
      <c r="P5" s="22">
        <v>9</v>
      </c>
      <c r="Q5" s="22">
        <v>10</v>
      </c>
    </row>
    <row r="6" spans="2:17" x14ac:dyDescent="0.25">
      <c r="B6" s="22" cm="1">
        <f t="array" ref="B6:B14">_xlfn.MAKEARRAY(ROWS(_xlfn.ANCHORARRAY(F6)),1,_xlfn.LAMBDA(_xlpm.r,_xlpm.c,B4))</f>
        <v>1</v>
      </c>
      <c r="C6" s="29" cm="1">
        <f t="array" ref="C6:C14">1/_xlfn.ANCHORARRAY(F6)</f>
        <v>0.69314718055994529</v>
      </c>
      <c r="D6" s="30" cm="1">
        <f t="array" ref="D6:D14">1/_xlfn.ANCHORARRAY(E6)</f>
        <v>0.5</v>
      </c>
      <c r="E6" s="28" cm="1">
        <f t="array" ref="E6:E14">TRANSPOSE({2,5,10,20,50,100,200,500,2000})</f>
        <v>2</v>
      </c>
      <c r="F6" s="31" cm="1">
        <f t="array" ref="F6:F14">1/-LN(1-_xlfn.ANCHORARRAY(D6))</f>
        <v>1.4426950408889634</v>
      </c>
      <c r="G6" s="23" cm="1">
        <f t="array" ref="G6:G14">_xlfn.MAKEARRAY(ROWS(_xlfn.ANCHORARRAY(B6)),1,_xlfn.LAMBDA(_xlpm.r,_xlpm.c,1))</f>
        <v>1</v>
      </c>
      <c r="H6" s="23" cm="1">
        <f t="array" ref="H6:H14">_xlfn.ANCHORARRAY(G6)-(_xlfn.ANCHORARRAY($B6)*1/_xlfn.ANCHORARRAY($F6))^(H$5-1)/FACT(H$5-1)*EXP(-_xlfn.ANCHORARRAY($B6)*1/_xlfn.ANCHORARRAY($F6))</f>
        <v>0.5</v>
      </c>
      <c r="I6" s="23" cm="1">
        <f t="array" ref="I6:I14">_xlfn.ANCHORARRAY(H6)-(_xlfn.ANCHORARRAY($B6)*1/_xlfn.ANCHORARRAY($F6))^(I$5-1)/FACT(I$5-1)*EXP(-_xlfn.ANCHORARRAY($B6)*1/_xlfn.ANCHORARRAY($F6))</f>
        <v>0.15342640972002736</v>
      </c>
      <c r="J6" s="23" cm="1">
        <f t="array" ref="J6:J14">_xlfn.ANCHORARRAY(I6)-(_xlfn.ANCHORARRAY($B6)*1/_xlfn.ANCHORARRAY($F6))^(J$5-1)/FACT(J$5-1)*EXP(-_xlfn.ANCHORARRAY($B6)*1/_xlfn.ANCHORARRAY($F6))</f>
        <v>3.331315624047701E-2</v>
      </c>
      <c r="K6" s="23" cm="1">
        <f t="array" ref="K6:K14">_xlfn.ANCHORARRAY(J6)-(_xlfn.ANCHORARRAY($B6)*1/_xlfn.ANCHORARRAY($F6))^(K$5-1)/FACT(K$5-1)*EXP(-_xlfn.ANCHORARRAY($B6)*1/_xlfn.ANCHORARRAY($F6))</f>
        <v>5.5611019080662218E-3</v>
      </c>
      <c r="L6" s="23" cm="1">
        <f t="array" ref="L6:L14">_xlfn.ANCHORARRAY(K6)-(_xlfn.ANCHORARRAY($B6)*1/_xlfn.ANCHORARRAY($F6))^(L$5-1)/FACT(L$5-1)*EXP(-_xlfn.ANCHORARRAY($B6)*1/_xlfn.ANCHORARRAY($F6))</f>
        <v>7.5203735425198419E-4</v>
      </c>
      <c r="M6" s="23" cm="1">
        <f t="array" ref="M6:M14">_xlfn.ANCHORARRAY(L6)-(_xlfn.ANCHORARRAY($B6)*1/_xlfn.ANCHORARRAY($F6))^(M$5-1)/FACT(M$5-1)*EXP(-_xlfn.ANCHORARRAY($B6)*1/_xlfn.ANCHORARRAY($F6))</f>
        <v>8.5359446930562133E-5</v>
      </c>
      <c r="N6" s="23" cm="1">
        <f t="array" ref="N6:N14">_xlfn.ANCHORARRAY(M6)-(_xlfn.ANCHORARRAY($B6)*1/_xlfn.ANCHORARRAY($F6))^(N$5-1)/FACT(N$5-1)*EXP(-_xlfn.ANCHORARRAY($B6)*1/_xlfn.ANCHORARRAY($F6))</f>
        <v>8.3417949636541025E-6</v>
      </c>
      <c r="O6" s="23" cm="1">
        <f t="array" ref="O6:O14">_xlfn.ANCHORARRAY(N6)-(_xlfn.ANCHORARRAY($B6)*1/_xlfn.ANCHORARRAY($F6))^(O$5-1)/FACT(O$5-1)*EXP(-_xlfn.ANCHORARRAY($B6)*1/_xlfn.ANCHORARRAY($F6))</f>
        <v>7.1542806162418536E-7</v>
      </c>
      <c r="P6" s="23" cm="1">
        <f t="array" ref="P6:P14">_xlfn.ANCHORARRAY(O6)-(_xlfn.ANCHORARRAY($B6)*1/_xlfn.ANCHORARRAY($F6))^(P$5-1)/FACT(P$5-1)*EXP(-_xlfn.ANCHORARRAY($B6)*1/_xlfn.ANCHORARRAY($F6))</f>
        <v>5.4653722116970199E-8</v>
      </c>
      <c r="Q6" s="23" cm="1">
        <f t="array" ref="Q6:Q14">_xlfn.ANCHORARRAY(P6)-(_xlfn.ANCHORARRAY($B6)*1/_xlfn.ANCHORARRAY($F6))^(Q$5-1)/FACT(Q$5-1)*EXP(-_xlfn.ANCHORARRAY($B6)*1/_xlfn.ANCHORARRAY($F6))</f>
        <v>3.7632920707717261E-9</v>
      </c>
    </row>
    <row r="7" spans="2:17" x14ac:dyDescent="0.25">
      <c r="B7" s="22">
        <v>1</v>
      </c>
      <c r="C7" s="29">
        <v>0.22314355131420971</v>
      </c>
      <c r="D7" s="27">
        <v>0.2</v>
      </c>
      <c r="E7" s="28">
        <v>5</v>
      </c>
      <c r="F7" s="31">
        <v>4.481420117724551</v>
      </c>
      <c r="G7" s="23">
        <v>1</v>
      </c>
      <c r="H7" s="23">
        <v>0.19999999999999996</v>
      </c>
      <c r="I7" s="23">
        <v>2.1485158948632177E-2</v>
      </c>
      <c r="J7" s="23">
        <v>1.5679411513852409E-3</v>
      </c>
      <c r="K7" s="23">
        <v>8.6474914193153266E-5</v>
      </c>
      <c r="L7" s="23">
        <v>3.8300048633678284E-6</v>
      </c>
      <c r="M7" s="23">
        <v>1.4166915018999114E-7</v>
      </c>
      <c r="N7" s="23">
        <v>4.4977619437359707E-9</v>
      </c>
      <c r="O7" s="23">
        <v>1.2506041345459694E-10</v>
      </c>
      <c r="P7" s="23">
        <v>3.0928949165887968E-12</v>
      </c>
      <c r="Q7" s="23">
        <v>6.8865446416258259E-14</v>
      </c>
    </row>
    <row r="8" spans="2:17" x14ac:dyDescent="0.25">
      <c r="B8" s="22">
        <v>1</v>
      </c>
      <c r="C8" s="29">
        <v>0.10536051565782628</v>
      </c>
      <c r="D8" s="27">
        <v>0.1</v>
      </c>
      <c r="E8" s="28">
        <v>10</v>
      </c>
      <c r="F8" s="31">
        <v>9.4912215810299045</v>
      </c>
      <c r="G8" s="23">
        <v>1</v>
      </c>
      <c r="H8" s="23">
        <v>9.9999999999999978E-2</v>
      </c>
      <c r="I8" s="23">
        <v>5.1755359079563162E-3</v>
      </c>
      <c r="J8" s="23">
        <v>1.801586910989408E-4</v>
      </c>
      <c r="K8" s="23">
        <v>4.7201846077907466E-6</v>
      </c>
      <c r="L8" s="23">
        <v>9.9111730254128963E-8</v>
      </c>
      <c r="M8" s="23">
        <v>1.7360060001983166E-9</v>
      </c>
      <c r="N8" s="23">
        <v>2.6079913540244502E-11</v>
      </c>
      <c r="O8" s="23">
        <v>3.4295722209258535E-13</v>
      </c>
      <c r="P8" s="23">
        <v>3.9998484496558255E-15</v>
      </c>
      <c r="Q8" s="23">
        <v>3.1768041540097562E-17</v>
      </c>
    </row>
    <row r="9" spans="2:17" x14ac:dyDescent="0.25">
      <c r="B9" s="22">
        <v>1</v>
      </c>
      <c r="C9" s="29">
        <v>5.1293294387550578E-2</v>
      </c>
      <c r="D9" s="27">
        <v>0.05</v>
      </c>
      <c r="E9" s="28">
        <v>20</v>
      </c>
      <c r="F9" s="31">
        <v>19.495725746223673</v>
      </c>
      <c r="G9" s="23">
        <v>1</v>
      </c>
      <c r="H9" s="23">
        <v>5.0000000000000044E-2</v>
      </c>
      <c r="I9" s="23">
        <v>1.2713703318269973E-3</v>
      </c>
      <c r="J9" s="23">
        <v>2.1644358491231626E-5</v>
      </c>
      <c r="K9" s="23">
        <v>2.7683773987175809E-7</v>
      </c>
      <c r="L9" s="23">
        <v>2.83510681385861E-9</v>
      </c>
      <c r="M9" s="23">
        <v>2.4207269778042937E-11</v>
      </c>
      <c r="N9" s="23">
        <v>1.7722014331690007E-13</v>
      </c>
      <c r="O9" s="23">
        <v>1.1372275938350861E-15</v>
      </c>
      <c r="P9" s="23">
        <v>8.2434897349073106E-18</v>
      </c>
      <c r="Q9" s="23">
        <v>1.8091215115211403E-18</v>
      </c>
    </row>
    <row r="10" spans="2:17" x14ac:dyDescent="0.25">
      <c r="B10" s="22">
        <v>1</v>
      </c>
      <c r="C10" s="29">
        <v>2.0202707317519466E-2</v>
      </c>
      <c r="D10" s="27">
        <v>0.02</v>
      </c>
      <c r="E10" s="28">
        <v>50</v>
      </c>
      <c r="F10" s="31">
        <v>49.498316452509108</v>
      </c>
      <c r="G10" s="23">
        <v>1</v>
      </c>
      <c r="H10" s="23">
        <v>2.0000000000000018E-2</v>
      </c>
      <c r="I10" s="23">
        <v>2.0134682883094293E-4</v>
      </c>
      <c r="J10" s="23">
        <v>1.3536311818391881E-6</v>
      </c>
      <c r="K10" s="23">
        <v>6.8298359726331096E-9</v>
      </c>
      <c r="L10" s="23">
        <v>2.7577621287280977E-11</v>
      </c>
      <c r="M10" s="23">
        <v>9.2814373202520359E-14</v>
      </c>
      <c r="N10" s="23">
        <v>2.6978824190994773E-16</v>
      </c>
      <c r="O10" s="23">
        <v>2.6952185127297671E-18</v>
      </c>
      <c r="P10" s="23">
        <v>2.0207182404490957E-18</v>
      </c>
      <c r="Q10" s="23">
        <v>2.0192041591617098E-18</v>
      </c>
    </row>
    <row r="11" spans="2:17" x14ac:dyDescent="0.25">
      <c r="B11" s="22">
        <v>1</v>
      </c>
      <c r="C11" s="29">
        <v>1.0050335853501451E-2</v>
      </c>
      <c r="D11" s="27">
        <v>0.01</v>
      </c>
      <c r="E11" s="28">
        <v>100</v>
      </c>
      <c r="F11" s="31">
        <v>99.499162473422075</v>
      </c>
      <c r="G11" s="23">
        <v>1</v>
      </c>
      <c r="H11" s="23">
        <v>1.0000000000000009E-2</v>
      </c>
      <c r="I11" s="23">
        <v>5.0167505033572521E-5</v>
      </c>
      <c r="J11" s="23">
        <v>1.6792590332503974E-7</v>
      </c>
      <c r="K11" s="23">
        <v>4.217157274700386E-10</v>
      </c>
      <c r="L11" s="23">
        <v>8.4739191416666915E-13</v>
      </c>
      <c r="M11" s="23">
        <v>1.4182896785372883E-15</v>
      </c>
      <c r="N11" s="23">
        <v>1.2365036523477317E-18</v>
      </c>
      <c r="O11" s="23">
        <v>-7.9804782334715115E-19</v>
      </c>
      <c r="P11" s="23">
        <v>-8.0060381405239744E-19</v>
      </c>
      <c r="Q11" s="23">
        <v>-8.0060666833740035E-19</v>
      </c>
    </row>
    <row r="12" spans="2:17" x14ac:dyDescent="0.25">
      <c r="B12" s="22">
        <v>1</v>
      </c>
      <c r="C12" s="29">
        <v>5.0125418235442863E-3</v>
      </c>
      <c r="D12" s="27">
        <v>5.0000000000000001E-3</v>
      </c>
      <c r="E12" s="28">
        <v>200</v>
      </c>
      <c r="F12" s="31">
        <v>199.49958228835612</v>
      </c>
      <c r="G12" s="23">
        <v>1</v>
      </c>
      <c r="H12" s="23">
        <v>5.0000000000000044E-3</v>
      </c>
      <c r="I12" s="23">
        <v>1.2520885573439472E-5</v>
      </c>
      <c r="J12" s="23">
        <v>2.0911745881084331E-8</v>
      </c>
      <c r="K12" s="23">
        <v>2.6198679802540909E-11</v>
      </c>
      <c r="L12" s="23">
        <v>2.6260089032588345E-14</v>
      </c>
      <c r="M12" s="23">
        <v>2.2019345125259703E-17</v>
      </c>
      <c r="N12" s="23">
        <v>9.9441512346657883E-20</v>
      </c>
      <c r="O12" s="23">
        <v>8.3745164685545573E-20</v>
      </c>
      <c r="P12" s="23">
        <v>8.3735329860654542E-20</v>
      </c>
      <c r="Q12" s="23">
        <v>8.3735324383157752E-20</v>
      </c>
    </row>
    <row r="13" spans="2:17" x14ac:dyDescent="0.25">
      <c r="B13">
        <v>1</v>
      </c>
      <c r="C13" s="29">
        <v>2.0020026706730793E-3</v>
      </c>
      <c r="D13" s="27">
        <v>2E-3</v>
      </c>
      <c r="E13" s="28">
        <v>500</v>
      </c>
      <c r="F13" s="32">
        <v>499.49983316645478</v>
      </c>
      <c r="G13" s="24">
        <v>1</v>
      </c>
      <c r="H13" s="24">
        <v>2.0000000000000018E-3</v>
      </c>
      <c r="I13" s="24">
        <v>2.0013346682685312E-6</v>
      </c>
      <c r="J13" s="24">
        <v>1.3353362708423381E-9</v>
      </c>
      <c r="K13" s="24">
        <v>6.6826950775567981E-13</v>
      </c>
      <c r="L13" s="24">
        <v>2.6728197224601037E-16</v>
      </c>
      <c r="M13" s="24">
        <v>-1.8647576078875027E-19</v>
      </c>
      <c r="N13" s="24">
        <v>-2.7572118532714953E-19</v>
      </c>
      <c r="O13" s="24">
        <v>-2.7574670955261685E-19</v>
      </c>
      <c r="P13" s="24">
        <v>-2.7574671594006279E-19</v>
      </c>
      <c r="Q13" s="24">
        <v>-2.7574671594148364E-19</v>
      </c>
    </row>
    <row r="14" spans="2:17" x14ac:dyDescent="0.25">
      <c r="B14">
        <v>1</v>
      </c>
      <c r="C14" s="29">
        <v>5.0012504168224286E-4</v>
      </c>
      <c r="D14" s="27">
        <v>5.0000000000000001E-4</v>
      </c>
      <c r="E14" s="28">
        <v>2000</v>
      </c>
      <c r="F14" s="32">
        <v>1999.4999583231336</v>
      </c>
      <c r="G14" s="24">
        <v>1</v>
      </c>
      <c r="H14" s="24">
        <v>4.9999999999994493E-4</v>
      </c>
      <c r="I14" s="24">
        <v>1.2502083854314724E-7</v>
      </c>
      <c r="J14" s="24">
        <v>2.0841148644067814E-11</v>
      </c>
      <c r="K14" s="24">
        <v>2.6056749990977485E-15</v>
      </c>
      <c r="L14" s="24">
        <v>2.0570634707391119E-19</v>
      </c>
      <c r="M14" s="24">
        <v>-5.4905740653835829E-20</v>
      </c>
      <c r="N14" s="24">
        <v>-5.4927463759042121E-20</v>
      </c>
      <c r="O14" s="24">
        <v>-5.4927465311080536E-20</v>
      </c>
      <c r="P14" s="24">
        <v>-5.4927465311177567E-20</v>
      </c>
      <c r="Q14" s="24">
        <v>-5.4927465311177567E-20</v>
      </c>
    </row>
    <row r="15" spans="2:17" x14ac:dyDescent="0.25">
      <c r="G15" s="24"/>
      <c r="H15" s="24"/>
      <c r="I15" s="24"/>
      <c r="J15" s="24"/>
      <c r="K15" s="24"/>
      <c r="L15" s="24"/>
      <c r="M15" s="24"/>
      <c r="N15" s="24"/>
      <c r="O15" s="24"/>
      <c r="P15" s="24"/>
      <c r="Q15" s="24"/>
    </row>
    <row r="16" spans="2:17" x14ac:dyDescent="0.25">
      <c r="G16" s="24"/>
      <c r="H16" s="24"/>
      <c r="I16" s="24"/>
      <c r="J16" s="24"/>
      <c r="K16" s="24"/>
      <c r="L16" s="24"/>
      <c r="M16" s="24"/>
      <c r="N16" s="24"/>
      <c r="O16" s="24"/>
      <c r="P16" s="24"/>
      <c r="Q16" s="24"/>
    </row>
    <row r="17" spans="2:17" x14ac:dyDescent="0.25">
      <c r="G17" s="24"/>
      <c r="H17" s="24"/>
      <c r="I17" s="24"/>
      <c r="J17" s="24"/>
      <c r="K17" s="24"/>
      <c r="L17" s="24"/>
      <c r="M17" s="24"/>
      <c r="N17" s="24"/>
      <c r="O17" s="24"/>
      <c r="P17" s="24"/>
      <c r="Q17" s="24"/>
    </row>
    <row r="19" spans="2:17" x14ac:dyDescent="0.25">
      <c r="B19">
        <v>2</v>
      </c>
      <c r="H19" t="str">
        <f>"Probability of Y or more events occuring of 1 in X AEP or greater intensity during a "&amp;B19&amp;" year design life"</f>
        <v>Probability of Y or more events occuring of 1 in X AEP or greater intensity during a 2 year design life</v>
      </c>
    </row>
    <row r="20" spans="2:17" x14ac:dyDescent="0.25">
      <c r="B20" s="22" t="s">
        <v>16</v>
      </c>
      <c r="C20" s="22"/>
      <c r="D20" s="22"/>
      <c r="E20" s="22"/>
      <c r="F20" s="22" t="s">
        <v>31</v>
      </c>
      <c r="G20" s="22" cm="1">
        <f t="array" ref="G20:Q20">_xlfn.MAKEARRAY(1,11,_xlfn.LAMBDA(_xlpm.r,_xlpm.c,_xlpm.c-1))</f>
        <v>0</v>
      </c>
      <c r="H20" s="22">
        <v>1</v>
      </c>
      <c r="I20" s="22">
        <v>2</v>
      </c>
      <c r="J20" s="22">
        <v>3</v>
      </c>
      <c r="K20" s="22">
        <v>4</v>
      </c>
      <c r="L20" s="22">
        <v>5</v>
      </c>
      <c r="M20" s="22">
        <v>6</v>
      </c>
      <c r="N20" s="22">
        <v>7</v>
      </c>
      <c r="O20" s="22">
        <v>8</v>
      </c>
      <c r="P20" s="22">
        <v>9</v>
      </c>
      <c r="Q20" s="22">
        <v>10</v>
      </c>
    </row>
    <row r="21" spans="2:17" x14ac:dyDescent="0.25">
      <c r="B21" s="22" cm="1">
        <f t="array" ref="B21:B29">_xlfn.MAKEARRAY(ROWS(_xlfn.ANCHORARRAY(F21)),1,_xlfn.LAMBDA(_xlpm.r,_xlpm.c,B19))</f>
        <v>2</v>
      </c>
      <c r="C21" s="29" cm="1">
        <f t="array" ref="C21:C29">1/_xlfn.ANCHORARRAY(F21)</f>
        <v>0.69314718055994529</v>
      </c>
      <c r="D21" s="30" cm="1">
        <f t="array" ref="D21:D29">1/_xlfn.ANCHORARRAY(E21)</f>
        <v>0.5</v>
      </c>
      <c r="E21" s="28" cm="1">
        <f t="array" ref="E21:E29">TRANSPOSE({2,5,10,20,50,100,200,500,2000})</f>
        <v>2</v>
      </c>
      <c r="F21" s="31" cm="1">
        <f t="array" ref="F21:F29">1/-LN(1-_xlfn.ANCHORARRAY(D21))</f>
        <v>1.4426950408889634</v>
      </c>
      <c r="G21" s="23" cm="1">
        <f t="array" ref="G21:G29">_xlfn.MAKEARRAY(ROWS(_xlfn.ANCHORARRAY(B21)),1,_xlfn.LAMBDA(_xlpm.r,_xlpm.c,1))</f>
        <v>1</v>
      </c>
      <c r="H21" s="23" cm="1">
        <f t="array" ref="H21:H29">_xlfn.ANCHORARRAY(G21)-(_xlfn.ANCHORARRAY($B21)*1/_xlfn.ANCHORARRAY($F21))^(H$5-1)/FACT(H$5-1)*EXP(-_xlfn.ANCHORARRAY($B21)*1/_xlfn.ANCHORARRAY($F21))</f>
        <v>0.75</v>
      </c>
      <c r="I21" s="23" cm="1">
        <f t="array" ref="I21:I29">_xlfn.ANCHORARRAY(H21)-(_xlfn.ANCHORARRAY($B21)*1/_xlfn.ANCHORARRAY($F21))^(I$5-1)/FACT(I$5-1)*EXP(-_xlfn.ANCHORARRAY($B21)*1/_xlfn.ANCHORARRAY($F21))</f>
        <v>0.40342640972002736</v>
      </c>
      <c r="J21" s="23" cm="1">
        <f t="array" ref="J21:J29">_xlfn.ANCHORARRAY(I21)-(_xlfn.ANCHORARRAY($B21)*1/_xlfn.ANCHORARRAY($F21))^(J$5-1)/FACT(J$5-1)*EXP(-_xlfn.ANCHORARRAY($B21)*1/_xlfn.ANCHORARRAY($F21))</f>
        <v>0.16319990276092666</v>
      </c>
      <c r="K21" s="23" cm="1">
        <f t="array" ref="K21:K29">_xlfn.ANCHORARRAY(J21)-(_xlfn.ANCHORARRAY($B21)*1/_xlfn.ANCHORARRAY($F21))^(K$5-1)/FACT(K$5-1)*EXP(-_xlfn.ANCHORARRAY($B21)*1/_xlfn.ANCHORARRAY($F21))</f>
        <v>5.219168543128351E-2</v>
      </c>
      <c r="L21" s="23" cm="1">
        <f t="array" ref="L21:L29">_xlfn.ANCHORARRAY(K21)-(_xlfn.ANCHORARRAY($B21)*1/_xlfn.ANCHORARRAY($F21))^(L$5-1)/FACT(L$5-1)*EXP(-_xlfn.ANCHORARRAY($B21)*1/_xlfn.ANCHORARRAY($F21))</f>
        <v>1.371916900076961E-2</v>
      </c>
      <c r="M21" s="23" cm="1">
        <f t="array" ref="M21:M29">_xlfn.ANCHORARRAY(L21)-(_xlfn.ANCHORARRAY($B21)*1/_xlfn.ANCHORARRAY($F21))^(M$5-1)/FACT(M$5-1)*EXP(-_xlfn.ANCHORARRAY($B21)*1/_xlfn.ANCHORARRAY($F21))</f>
        <v>3.052322483626857E-3</v>
      </c>
      <c r="N21" s="23" cm="1">
        <f t="array" ref="N21:N29">_xlfn.ANCHORARRAY(M21)-(_xlfn.ANCHORARRAY($B21)*1/_xlfn.ANCHORARRAY($F21))^(N$5-1)/FACT(N$5-1)*EXP(-_xlfn.ANCHORARRAY($B21)*1/_xlfn.ANCHORARRAY($F21))</f>
        <v>5.8775762068580002E-4</v>
      </c>
      <c r="O21" s="23" cm="1">
        <f t="array" ref="O21:O29">_xlfn.ANCHORARRAY(N21)-(_xlfn.ANCHORARRAY($B21)*1/_xlfn.ANCHORARRAY($F21))^(O$5-1)/FACT(O$5-1)*EXP(-_xlfn.ANCHORARRAY($B21)*1/_xlfn.ANCHORARRAY($F21))</f>
        <v>9.9670138955885318E-5</v>
      </c>
      <c r="P21" s="23" cm="1">
        <f t="array" ref="P21:P29">_xlfn.ANCHORARRAY(O21)-(_xlfn.ANCHORARRAY($B21)*1/_xlfn.ANCHORARRAY($F21))^(P$5-1)/FACT(P$5-1)*EXP(-_xlfn.ANCHORARRAY($B21)*1/_xlfn.ANCHORARRAY($F21))</f>
        <v>1.5091023498961777E-5</v>
      </c>
      <c r="Q21" s="23" cm="1">
        <f t="array" ref="Q21:Q29">_xlfn.ANCHORARRAY(P21)-(_xlfn.ANCHORARRAY($B21)*1/_xlfn.ANCHORARRAY($F21))^(Q$5-1)/FACT(Q$5-1)*EXP(-_xlfn.ANCHORARRAY($B21)*1/_xlfn.ANCHORARRAY($F21))</f>
        <v>2.0630734071349683E-6</v>
      </c>
    </row>
    <row r="22" spans="2:17" x14ac:dyDescent="0.25">
      <c r="B22" s="22">
        <v>2</v>
      </c>
      <c r="C22" s="29">
        <v>0.22314355131420971</v>
      </c>
      <c r="D22" s="27">
        <v>0.2</v>
      </c>
      <c r="E22" s="28">
        <v>5</v>
      </c>
      <c r="F22" s="31">
        <v>4.481420117724551</v>
      </c>
      <c r="G22" s="23">
        <v>1</v>
      </c>
      <c r="H22" s="23">
        <v>0.36</v>
      </c>
      <c r="I22" s="23">
        <v>7.437625431781153E-2</v>
      </c>
      <c r="J22" s="23">
        <v>1.0641157366621329E-2</v>
      </c>
      <c r="K22" s="23">
        <v>1.1597734485919685E-3</v>
      </c>
      <c r="L22" s="23">
        <v>1.0191860917071506E-4</v>
      </c>
      <c r="M22" s="23">
        <v>7.4972149133624286E-6</v>
      </c>
      <c r="N22" s="23">
        <v>4.7403983515416403E-7</v>
      </c>
      <c r="O22" s="23">
        <v>2.6275198453351349E-8</v>
      </c>
      <c r="P22" s="23">
        <v>1.2962506567672789E-9</v>
      </c>
      <c r="Q22" s="23">
        <v>5.7608185784607127E-11</v>
      </c>
    </row>
    <row r="23" spans="2:17" x14ac:dyDescent="0.25">
      <c r="B23" s="22">
        <v>2</v>
      </c>
      <c r="C23" s="29">
        <v>0.10536051565782628</v>
      </c>
      <c r="D23" s="27">
        <v>0.1</v>
      </c>
      <c r="E23" s="28">
        <v>10</v>
      </c>
      <c r="F23" s="31">
        <v>9.4912215810299045</v>
      </c>
      <c r="G23" s="23">
        <v>1</v>
      </c>
      <c r="H23" s="23">
        <v>0.18999999999999995</v>
      </c>
      <c r="I23" s="23">
        <v>1.9315964634321364E-2</v>
      </c>
      <c r="J23" s="23">
        <v>1.332606653634813E-3</v>
      </c>
      <c r="K23" s="23">
        <v>6.9449406898532519E-5</v>
      </c>
      <c r="L23" s="23">
        <v>2.905957462005215E-6</v>
      </c>
      <c r="M23" s="23">
        <v>1.0153660349201233E-7</v>
      </c>
      <c r="N23" s="23">
        <v>3.0448609005073749E-9</v>
      </c>
      <c r="O23" s="23">
        <v>7.9963532656273825E-11</v>
      </c>
      <c r="P23" s="23">
        <v>1.8677537689428494E-12</v>
      </c>
      <c r="Q23" s="23">
        <v>3.9262316883121921E-14</v>
      </c>
    </row>
    <row r="24" spans="2:17" x14ac:dyDescent="0.25">
      <c r="B24" s="22">
        <v>2</v>
      </c>
      <c r="C24" s="29">
        <v>5.1293294387550578E-2</v>
      </c>
      <c r="D24" s="27">
        <v>0.05</v>
      </c>
      <c r="E24" s="28">
        <v>20</v>
      </c>
      <c r="F24" s="31">
        <v>19.495725746223673</v>
      </c>
      <c r="G24" s="23">
        <v>1</v>
      </c>
      <c r="H24" s="23">
        <v>9.7500000000000031E-2</v>
      </c>
      <c r="I24" s="23">
        <v>4.9156036304712353E-3</v>
      </c>
      <c r="J24" s="23">
        <v>1.6664493179532544E-4</v>
      </c>
      <c r="K24" s="23">
        <v>4.2517740849904264E-6</v>
      </c>
      <c r="L24" s="23">
        <v>8.693406251035436E-8</v>
      </c>
      <c r="M24" s="23">
        <v>1.4827163703051256E-9</v>
      </c>
      <c r="N24" s="23">
        <v>2.1689352513782395E-11</v>
      </c>
      <c r="O24" s="23">
        <v>2.7766996185769097E-13</v>
      </c>
      <c r="P24" s="23">
        <v>3.1010277405274658E-15</v>
      </c>
      <c r="Q24" s="23">
        <v>-2.8648963327567126E-17</v>
      </c>
    </row>
    <row r="25" spans="2:17" x14ac:dyDescent="0.25">
      <c r="B25" s="22">
        <v>2</v>
      </c>
      <c r="C25" s="29">
        <v>2.0202707317519466E-2</v>
      </c>
      <c r="D25" s="27">
        <v>0.02</v>
      </c>
      <c r="E25" s="28">
        <v>50</v>
      </c>
      <c r="F25" s="31">
        <v>49.498316452509108</v>
      </c>
      <c r="G25" s="23">
        <v>1</v>
      </c>
      <c r="H25" s="23">
        <v>3.960000000000008E-2</v>
      </c>
      <c r="I25" s="23">
        <v>7.9463978450869388E-4</v>
      </c>
      <c r="J25" s="23">
        <v>1.0666449724207306E-5</v>
      </c>
      <c r="K25" s="23">
        <v>1.0752717261351456E-7</v>
      </c>
      <c r="L25" s="23">
        <v>8.6776166441198024E-10</v>
      </c>
      <c r="M25" s="23">
        <v>5.838119586479852E-12</v>
      </c>
      <c r="N25" s="23">
        <v>3.3723217750367196E-14</v>
      </c>
      <c r="O25" s="23">
        <v>2.1906889542017496E-16</v>
      </c>
      <c r="P25" s="23">
        <v>4.9850267110400076E-17</v>
      </c>
      <c r="Q25" s="23">
        <v>4.9090561683641299E-17</v>
      </c>
    </row>
    <row r="26" spans="2:17" x14ac:dyDescent="0.25">
      <c r="B26" s="22">
        <v>2</v>
      </c>
      <c r="C26" s="29">
        <v>1.0050335853501451E-2</v>
      </c>
      <c r="D26" s="27">
        <v>0.01</v>
      </c>
      <c r="E26" s="28">
        <v>100</v>
      </c>
      <c r="F26" s="31">
        <v>99.499162473422075</v>
      </c>
      <c r="G26" s="23">
        <v>1</v>
      </c>
      <c r="H26" s="23">
        <v>1.9900000000000029E-2</v>
      </c>
      <c r="I26" s="23">
        <v>1.9933165996648475E-4</v>
      </c>
      <c r="J26" s="23">
        <v>1.3333266107047451E-6</v>
      </c>
      <c r="K26" s="23">
        <v>6.6934449319931196E-9</v>
      </c>
      <c r="L26" s="23">
        <v>2.6890496788107986E-11</v>
      </c>
      <c r="M26" s="23">
        <v>9.0052364323969355E-14</v>
      </c>
      <c r="N26" s="23">
        <v>2.6787516325952831E-16</v>
      </c>
      <c r="O26" s="23">
        <v>1.0056800259472764E-17</v>
      </c>
      <c r="P26" s="23">
        <v>9.4090099751351361E-18</v>
      </c>
      <c r="Q26" s="23">
        <v>9.4075631951528638E-18</v>
      </c>
    </row>
    <row r="27" spans="2:17" x14ac:dyDescent="0.25">
      <c r="B27" s="22">
        <v>2</v>
      </c>
      <c r="C27" s="29">
        <v>5.0125418235442863E-3</v>
      </c>
      <c r="D27" s="27">
        <v>5.0000000000000001E-3</v>
      </c>
      <c r="E27" s="28">
        <v>200</v>
      </c>
      <c r="F27" s="31">
        <v>199.49958228835612</v>
      </c>
      <c r="G27" s="23">
        <v>1</v>
      </c>
      <c r="H27" s="23">
        <v>9.9749999999999561E-3</v>
      </c>
      <c r="I27" s="23">
        <v>4.9916562291090968E-5</v>
      </c>
      <c r="J27" s="23">
        <v>1.6666645740858604E-7</v>
      </c>
      <c r="K27" s="23">
        <v>4.1750168638297176E-10</v>
      </c>
      <c r="L27" s="23">
        <v>8.3676454391926805E-13</v>
      </c>
      <c r="M27" s="23">
        <v>1.344405070443366E-15</v>
      </c>
      <c r="N27" s="23">
        <v>-5.1454391626936748E-17</v>
      </c>
      <c r="O27" s="23">
        <v>-5.3453478465056009E-17</v>
      </c>
      <c r="P27" s="23">
        <v>-5.3455983591652252E-17</v>
      </c>
      <c r="Q27" s="23">
        <v>-5.3455986382108218E-17</v>
      </c>
    </row>
    <row r="28" spans="2:17" x14ac:dyDescent="0.25">
      <c r="B28">
        <v>2</v>
      </c>
      <c r="C28" s="29">
        <v>2.0020026706730793E-3</v>
      </c>
      <c r="D28" s="27">
        <v>2E-3</v>
      </c>
      <c r="E28" s="28">
        <v>500</v>
      </c>
      <c r="F28" s="32">
        <v>499.49983316645478</v>
      </c>
      <c r="G28" s="24">
        <v>1</v>
      </c>
      <c r="H28" s="24">
        <v>3.9959999999999996E-3</v>
      </c>
      <c r="I28" s="24">
        <v>7.9946639978600506E-6</v>
      </c>
      <c r="J28" s="24">
        <v>1.0666664525277263E-8</v>
      </c>
      <c r="K28" s="24">
        <v>1.0675202621955673E-11</v>
      </c>
      <c r="L28" s="24">
        <v>8.5430806458017578E-15</v>
      </c>
      <c r="M28" s="24">
        <v>1.2082902566213692E-18</v>
      </c>
      <c r="N28" s="24">
        <v>-4.4919934994952682E-18</v>
      </c>
      <c r="O28" s="24">
        <v>-4.4952540661533651E-18</v>
      </c>
      <c r="P28" s="24">
        <v>-4.4952556980691548E-18</v>
      </c>
      <c r="Q28" s="24">
        <v>-4.4952556987951772E-18</v>
      </c>
    </row>
    <row r="29" spans="2:17" x14ac:dyDescent="0.25">
      <c r="B29">
        <v>2</v>
      </c>
      <c r="C29" s="29">
        <v>5.0012504168224286E-4</v>
      </c>
      <c r="D29" s="27">
        <v>5.0000000000000001E-4</v>
      </c>
      <c r="E29" s="28">
        <v>2000</v>
      </c>
      <c r="F29" s="32">
        <v>1999.4999583231336</v>
      </c>
      <c r="G29" s="24">
        <v>1</v>
      </c>
      <c r="H29" s="24">
        <v>9.9974999999985492E-4</v>
      </c>
      <c r="I29" s="24">
        <v>4.9991665621268271E-7</v>
      </c>
      <c r="J29" s="24">
        <v>1.6666662945899233E-10</v>
      </c>
      <c r="K29" s="24">
        <v>4.1639878318859998E-14</v>
      </c>
      <c r="L29" s="24">
        <v>-2.6786610808794243E-17</v>
      </c>
      <c r="M29" s="24">
        <v>-3.5122027822678502E-17</v>
      </c>
      <c r="N29" s="24">
        <v>-3.5123417406272341E-17</v>
      </c>
      <c r="O29" s="24">
        <v>-3.5123417604833925E-17</v>
      </c>
      <c r="P29" s="24">
        <v>-3.5123417604858749E-17</v>
      </c>
      <c r="Q29" s="24">
        <v>-3.5123417604858749E-17</v>
      </c>
    </row>
    <row r="30" spans="2:17" x14ac:dyDescent="0.25">
      <c r="G30" s="24"/>
      <c r="H30" s="24"/>
      <c r="I30" s="24"/>
      <c r="J30" s="24"/>
      <c r="K30" s="24"/>
      <c r="L30" s="24"/>
      <c r="M30" s="24"/>
      <c r="N30" s="24"/>
      <c r="O30" s="24"/>
      <c r="P30" s="24"/>
      <c r="Q30" s="24"/>
    </row>
    <row r="31" spans="2:17" x14ac:dyDescent="0.25">
      <c r="G31" s="24"/>
      <c r="H31" s="24"/>
      <c r="I31" s="24"/>
      <c r="J31" s="24"/>
      <c r="K31" s="24"/>
      <c r="L31" s="24"/>
      <c r="M31" s="24"/>
      <c r="N31" s="24"/>
      <c r="O31" s="24"/>
      <c r="P31" s="24"/>
      <c r="Q31" s="24"/>
    </row>
    <row r="32" spans="2:17" x14ac:dyDescent="0.25">
      <c r="G32" s="24"/>
      <c r="H32" s="24"/>
      <c r="I32" s="24"/>
      <c r="J32" s="24"/>
      <c r="K32" s="24"/>
      <c r="L32" s="24"/>
      <c r="M32" s="24"/>
      <c r="N32" s="24"/>
      <c r="O32" s="24"/>
      <c r="P32" s="24"/>
      <c r="Q32" s="24"/>
    </row>
    <row r="33" spans="2:17" x14ac:dyDescent="0.25">
      <c r="G33" s="20"/>
      <c r="H33" s="20"/>
      <c r="I33" s="20"/>
      <c r="J33" s="20"/>
      <c r="K33" s="20"/>
      <c r="L33" s="20"/>
      <c r="M33" s="20"/>
      <c r="N33" s="20"/>
      <c r="O33" s="20"/>
      <c r="P33" s="20"/>
      <c r="Q33" s="20"/>
    </row>
    <row r="34" spans="2:17" x14ac:dyDescent="0.25">
      <c r="G34" s="20"/>
      <c r="H34" s="20"/>
      <c r="I34" s="20"/>
      <c r="J34" s="20"/>
      <c r="K34" s="20"/>
      <c r="L34" s="20"/>
      <c r="M34" s="20"/>
      <c r="N34" s="20"/>
      <c r="O34" s="20"/>
      <c r="P34" s="20"/>
      <c r="Q34" s="20"/>
    </row>
    <row r="35" spans="2:17" x14ac:dyDescent="0.25">
      <c r="G35" s="20"/>
      <c r="H35" s="20"/>
      <c r="I35" s="20"/>
      <c r="J35" s="20"/>
      <c r="K35" s="20"/>
      <c r="L35" s="20"/>
      <c r="M35" s="20"/>
      <c r="N35" s="20"/>
      <c r="O35" s="20"/>
      <c r="P35" s="20"/>
      <c r="Q35" s="20"/>
    </row>
    <row r="36" spans="2:17" x14ac:dyDescent="0.25">
      <c r="G36" s="20"/>
      <c r="H36" s="20"/>
      <c r="I36" s="20"/>
      <c r="J36" s="20"/>
      <c r="K36" s="20"/>
      <c r="L36" s="20"/>
      <c r="M36" s="20"/>
      <c r="N36" s="20"/>
      <c r="O36" s="20"/>
      <c r="P36" s="20"/>
      <c r="Q36" s="20"/>
    </row>
    <row r="37" spans="2:17" x14ac:dyDescent="0.25">
      <c r="G37" s="20"/>
      <c r="H37" s="20"/>
      <c r="I37" s="20"/>
      <c r="J37" s="20"/>
      <c r="K37" s="20"/>
      <c r="L37" s="20"/>
      <c r="M37" s="20"/>
      <c r="N37" s="20"/>
      <c r="O37" s="20"/>
      <c r="P37" s="20"/>
      <c r="Q37" s="20"/>
    </row>
    <row r="38" spans="2:17" x14ac:dyDescent="0.25">
      <c r="B38">
        <v>5</v>
      </c>
      <c r="H38" t="str">
        <f>"Probability of Y or more events occuring of 1 in X AEP or greater intensity during a "&amp;B38&amp;" year design life"</f>
        <v>Probability of Y or more events occuring of 1 in X AEP or greater intensity during a 5 year design life</v>
      </c>
    </row>
    <row r="39" spans="2:17" x14ac:dyDescent="0.25">
      <c r="B39" s="22" t="s">
        <v>16</v>
      </c>
      <c r="C39" s="22"/>
      <c r="D39" s="22"/>
      <c r="E39" s="22"/>
      <c r="F39" s="22" t="s">
        <v>31</v>
      </c>
      <c r="G39" s="22" cm="1">
        <f t="array" ref="G39:Q39">_xlfn.MAKEARRAY(1,11,_xlfn.LAMBDA(_xlpm.r,_xlpm.c,_xlpm.c-1))</f>
        <v>0</v>
      </c>
      <c r="H39" s="22">
        <v>1</v>
      </c>
      <c r="I39" s="22">
        <v>2</v>
      </c>
      <c r="J39" s="22">
        <v>3</v>
      </c>
      <c r="K39" s="22">
        <v>4</v>
      </c>
      <c r="L39" s="22">
        <v>5</v>
      </c>
      <c r="M39" s="22">
        <v>6</v>
      </c>
      <c r="N39" s="22">
        <v>7</v>
      </c>
      <c r="O39" s="22">
        <v>8</v>
      </c>
      <c r="P39" s="22">
        <v>9</v>
      </c>
      <c r="Q39" s="22">
        <v>10</v>
      </c>
    </row>
    <row r="40" spans="2:17" x14ac:dyDescent="0.25">
      <c r="B40" s="22" cm="1">
        <f t="array" ref="B40:B48">_xlfn.MAKEARRAY(ROWS(_xlfn.ANCHORARRAY(F40)),1,_xlfn.LAMBDA(_xlpm.r,_xlpm.c,B38))</f>
        <v>5</v>
      </c>
      <c r="C40" s="29" cm="1">
        <f t="array" ref="C40:C48">1/_xlfn.ANCHORARRAY(F40)</f>
        <v>0.69314718055994529</v>
      </c>
      <c r="D40" s="30" cm="1">
        <f t="array" ref="D40:D48">1/_xlfn.ANCHORARRAY(E40)</f>
        <v>0.5</v>
      </c>
      <c r="E40" s="28" cm="1">
        <f t="array" ref="E40:E48">TRANSPOSE({2,5,10,20,50,100,200,500,2000})</f>
        <v>2</v>
      </c>
      <c r="F40" s="31" cm="1">
        <f t="array" ref="F40:F48">1/-LN(1-_xlfn.ANCHORARRAY(D40))</f>
        <v>1.4426950408889634</v>
      </c>
      <c r="G40" s="23" cm="1">
        <f t="array" ref="G40:G48">_xlfn.MAKEARRAY(ROWS(_xlfn.ANCHORARRAY(B40)),1,_xlfn.LAMBDA(_xlpm.r,_xlpm.c,1))</f>
        <v>1</v>
      </c>
      <c r="H40" s="23" cm="1">
        <f t="array" ref="H40:H48">_xlfn.ANCHORARRAY(G40)-(_xlfn.ANCHORARRAY($B40)*1/_xlfn.ANCHORARRAY($F40))^(H$5-1)/FACT(H$5-1)*EXP(-_xlfn.ANCHORARRAY($B40)*1/_xlfn.ANCHORARRAY($F40))</f>
        <v>0.96875</v>
      </c>
      <c r="I40" s="23" cm="1">
        <f t="array" ref="I40:I48">_xlfn.ANCHORARRAY(H40)-(_xlfn.ANCHORARRAY($B40)*1/_xlfn.ANCHORARRAY($F40))^(I$5-1)/FACT(I$5-1)*EXP(-_xlfn.ANCHORARRAY($B40)*1/_xlfn.ANCHORARRAY($F40))</f>
        <v>0.86044575303750859</v>
      </c>
      <c r="J40" s="23" cm="1">
        <f t="array" ref="J40:J48">_xlfn.ANCHORARRAY(I40)-(_xlfn.ANCHORARRAY($B40)*1/_xlfn.ANCHORARRAY($F40))^(J$5-1)/FACT(J$5-1)*EXP(-_xlfn.ANCHORARRAY($B40)*1/_xlfn.ANCHORARRAY($F40))</f>
        <v>0.67276879447571114</v>
      </c>
      <c r="K40" s="23" cm="1">
        <f t="array" ref="K40:K48">_xlfn.ANCHORARRAY(J40)-(_xlfn.ANCHORARRAY($B40)*1/_xlfn.ANCHORARRAY($F40))^(K$5-1)/FACT(K$5-1)*EXP(-_xlfn.ANCHORARRAY($B40)*1/_xlfn.ANCHORARRAY($F40))</f>
        <v>0.45595587000375182</v>
      </c>
      <c r="L40" s="23" cm="1">
        <f t="array" ref="L40:L48">_xlfn.ANCHORARRAY(K40)-(_xlfn.ANCHORARRAY($B40)*1/_xlfn.ANCHORARRAY($F40))^(L$5-1)/FACT(L$5-1)*EXP(-_xlfn.ANCHORARRAY($B40)*1/_xlfn.ANCHORARRAY($F40))</f>
        <v>0.26810178587038314</v>
      </c>
      <c r="M40" s="23" cm="1">
        <f t="array" ref="M40:M48">_xlfn.ANCHORARRAY(L40)-(_xlfn.ANCHORARRAY($B40)*1/_xlfn.ANCHORARRAY($F40))^(M$5-1)/FACT(M$5-1)*EXP(-_xlfn.ANCHORARRAY($B40)*1/_xlfn.ANCHORARRAY($F40))</f>
        <v>0.13789125709666789</v>
      </c>
      <c r="N40" s="23" cm="1">
        <f t="array" ref="N40:N48">_xlfn.ANCHORARRAY(M40)-(_xlfn.ANCHORARRAY($B40)*1/_xlfn.ANCHORARRAY($F40))^(N$5-1)/FACT(N$5-1)*EXP(-_xlfn.ANCHORARRAY($B40)*1/_xlfn.ANCHORARRAY($F40))</f>
        <v>6.2678706347734245E-2</v>
      </c>
      <c r="O40" s="23" cm="1">
        <f t="array" ref="O40:O48">_xlfn.ANCHORARRAY(N40)-(_xlfn.ANCHORARRAY($B40)*1/_xlfn.ANCHORARRAY($F40))^(O$5-1)/FACT(O$5-1)*EXP(-_xlfn.ANCHORARRAY($B40)*1/_xlfn.ANCHORARRAY($F40))</f>
        <v>2.5440586708916281E-2</v>
      </c>
      <c r="P40" s="23" cm="1">
        <f t="array" ref="P40:P48">_xlfn.ANCHORARRAY(O40)-(_xlfn.ANCHORARRAY($B40)*1/_xlfn.ANCHORARRAY($F40))^(P$5-1)/FACT(P$5-1)*EXP(-_xlfn.ANCHORARRAY($B40)*1/_xlfn.ANCHORARRAY($F40))</f>
        <v>9.3084006857909046E-3</v>
      </c>
      <c r="Q40" s="23" cm="1">
        <f t="array" ref="Q40:Q48">_xlfn.ANCHORARRAY(P40)-(_xlfn.ANCHORARRAY($B40)*1/_xlfn.ANCHORARRAY($F40))^(Q$5-1)/FACT(Q$5-1)*EXP(-_xlfn.ANCHORARRAY($B40)*1/_xlfn.ANCHORARRAY($F40))</f>
        <v>3.0961899867920648E-3</v>
      </c>
    </row>
    <row r="41" spans="2:17" x14ac:dyDescent="0.25">
      <c r="B41" s="22">
        <v>5</v>
      </c>
      <c r="C41" s="29">
        <v>0.22314355131420971</v>
      </c>
      <c r="D41" s="27">
        <v>0.2</v>
      </c>
      <c r="E41" s="28">
        <v>5</v>
      </c>
      <c r="F41" s="31">
        <v>4.481420117724551</v>
      </c>
      <c r="G41" s="23">
        <v>1</v>
      </c>
      <c r="H41" s="23">
        <v>0.67231999999999992</v>
      </c>
      <c r="I41" s="23">
        <v>0.30672160552679861</v>
      </c>
      <c r="J41" s="23">
        <v>0.10276929528298992</v>
      </c>
      <c r="K41" s="23">
        <v>2.6918223938755009E-2</v>
      </c>
      <c r="L41" s="23">
        <v>5.7611271503299304E-3</v>
      </c>
      <c r="M41" s="23">
        <v>1.0400574374622969E-3</v>
      </c>
      <c r="N41" s="23">
        <v>1.6216055268626346E-4</v>
      </c>
      <c r="O41" s="23">
        <v>2.2234103717259381E-5</v>
      </c>
      <c r="P41" s="23">
        <v>2.7193007511780669E-6</v>
      </c>
      <c r="Q41" s="23">
        <v>3.0007717504003522E-7</v>
      </c>
    </row>
    <row r="42" spans="2:17" x14ac:dyDescent="0.25">
      <c r="B42" s="22">
        <v>5</v>
      </c>
      <c r="C42" s="29">
        <v>0.10536051565782628</v>
      </c>
      <c r="D42" s="27">
        <v>0.1</v>
      </c>
      <c r="E42" s="28">
        <v>10</v>
      </c>
      <c r="F42" s="31">
        <v>9.4912215810299045</v>
      </c>
      <c r="G42" s="23">
        <v>1</v>
      </c>
      <c r="H42" s="23">
        <v>0.40950999999999993</v>
      </c>
      <c r="I42" s="23">
        <v>9.8438345546050632E-2</v>
      </c>
      <c r="J42" s="23">
        <v>1.65016707465475E-2</v>
      </c>
      <c r="K42" s="23">
        <v>2.1135202329420517E-3</v>
      </c>
      <c r="L42" s="23">
        <v>2.1859153609719113E-4</v>
      </c>
      <c r="M42" s="23">
        <v>1.8940871462803807E-5</v>
      </c>
      <c r="N42" s="23">
        <v>1.411457315048149E-6</v>
      </c>
      <c r="O42" s="23">
        <v>9.223723377162648E-8</v>
      </c>
      <c r="P42" s="23">
        <v>5.3661662532177764E-9</v>
      </c>
      <c r="Q42" s="23">
        <v>2.8128821461478445E-10</v>
      </c>
    </row>
    <row r="43" spans="2:17" x14ac:dyDescent="0.25">
      <c r="B43" s="22">
        <v>5</v>
      </c>
      <c r="C43" s="29">
        <v>5.1293294387550578E-2</v>
      </c>
      <c r="D43" s="27">
        <v>0.05</v>
      </c>
      <c r="E43" s="28">
        <v>20</v>
      </c>
      <c r="F43" s="31">
        <v>19.495725746223673</v>
      </c>
      <c r="G43" s="23">
        <v>1</v>
      </c>
      <c r="H43" s="23">
        <v>0.22621906250000023</v>
      </c>
      <c r="I43" s="23">
        <v>2.7770195406688403E-2</v>
      </c>
      <c r="J43" s="23">
        <v>2.3224550049555474E-3</v>
      </c>
      <c r="K43" s="23">
        <v>1.4695760508213421E-4</v>
      </c>
      <c r="L43" s="23">
        <v>7.4720693683119155E-6</v>
      </c>
      <c r="M43" s="23">
        <v>3.1739672213762707E-7</v>
      </c>
      <c r="N43" s="23">
        <v>1.157444689864936E-8</v>
      </c>
      <c r="O43" s="23">
        <v>3.6970976000406986E-10</v>
      </c>
      <c r="P43" s="23">
        <v>1.0504834636786126E-11</v>
      </c>
      <c r="Q43" s="23">
        <v>2.6883242438489424E-13</v>
      </c>
    </row>
    <row r="44" spans="2:17" x14ac:dyDescent="0.25">
      <c r="B44" s="22">
        <v>5</v>
      </c>
      <c r="C44" s="29">
        <v>2.0202707317519466E-2</v>
      </c>
      <c r="D44" s="27">
        <v>0.02</v>
      </c>
      <c r="E44" s="28">
        <v>50</v>
      </c>
      <c r="F44" s="31">
        <v>49.498316452509108</v>
      </c>
      <c r="G44" s="23">
        <v>1</v>
      </c>
      <c r="H44" s="23">
        <v>9.6079203200000074E-2</v>
      </c>
      <c r="I44" s="23">
        <v>4.7709667201531469E-3</v>
      </c>
      <c r="J44" s="23">
        <v>1.5928277695014328E-4</v>
      </c>
      <c r="K44" s="23">
        <v>4.0019420410860392E-6</v>
      </c>
      <c r="L44" s="23">
        <v>8.0575466476359751E-8</v>
      </c>
      <c r="M44" s="23">
        <v>1.35324528481655E-9</v>
      </c>
      <c r="N44" s="23">
        <v>1.9492495002770384E-11</v>
      </c>
      <c r="O44" s="23">
        <v>2.4576839810406241E-13</v>
      </c>
      <c r="P44" s="23">
        <v>2.745907845069352E-15</v>
      </c>
      <c r="Q44" s="23">
        <v>1.8289932693150384E-17</v>
      </c>
    </row>
    <row r="45" spans="2:17" x14ac:dyDescent="0.25">
      <c r="B45" s="22">
        <v>5</v>
      </c>
      <c r="C45" s="29">
        <v>1.0050335853501451E-2</v>
      </c>
      <c r="D45" s="27">
        <v>0.01</v>
      </c>
      <c r="E45" s="28">
        <v>100</v>
      </c>
      <c r="F45" s="31">
        <v>99.499162473422075</v>
      </c>
      <c r="G45" s="23">
        <v>1</v>
      </c>
      <c r="H45" s="23">
        <v>4.9009950100000088E-2</v>
      </c>
      <c r="I45" s="23">
        <v>1.2211031258345731E-3</v>
      </c>
      <c r="J45" s="23">
        <v>2.0368220479698076E-5</v>
      </c>
      <c r="K45" s="23">
        <v>2.5523869663345643E-7</v>
      </c>
      <c r="L45" s="23">
        <v>2.5609192145116129E-9</v>
      </c>
      <c r="M45" s="23">
        <v>2.1422688734932206E-11</v>
      </c>
      <c r="N45" s="23">
        <v>1.5369458255241601E-13</v>
      </c>
      <c r="O45" s="23">
        <v>1.0084864827193816E-15</v>
      </c>
      <c r="P45" s="23">
        <v>4.9394891681607009E-17</v>
      </c>
      <c r="Q45" s="23">
        <v>4.4039784679274398E-17</v>
      </c>
    </row>
    <row r="46" spans="2:17" x14ac:dyDescent="0.25">
      <c r="B46" s="22">
        <v>5</v>
      </c>
      <c r="C46" s="29">
        <v>5.0125418235442863E-3</v>
      </c>
      <c r="D46" s="27">
        <v>5.0000000000000001E-3</v>
      </c>
      <c r="E46" s="28">
        <v>200</v>
      </c>
      <c r="F46" s="31">
        <v>199.49958228835612</v>
      </c>
      <c r="G46" s="23">
        <v>1</v>
      </c>
      <c r="H46" s="23">
        <v>2.4751246878125022E-2</v>
      </c>
      <c r="I46" s="23">
        <v>3.0887106121094826E-4</v>
      </c>
      <c r="J46" s="23">
        <v>2.5749835882751511E-6</v>
      </c>
      <c r="K46" s="23">
        <v>1.6113755823123926E-8</v>
      </c>
      <c r="L46" s="23">
        <v>8.0703252909493387E-11</v>
      </c>
      <c r="M46" s="23">
        <v>3.3690634220931728E-13</v>
      </c>
      <c r="N46" s="23">
        <v>1.2066143976788108E-15</v>
      </c>
      <c r="O46" s="23">
        <v>4.6794506729028975E-18</v>
      </c>
      <c r="P46" s="23">
        <v>9.1398242849877382E-19</v>
      </c>
      <c r="Q46" s="23">
        <v>9.0349655790971632E-19</v>
      </c>
    </row>
    <row r="47" spans="2:17" x14ac:dyDescent="0.25">
      <c r="B47" s="22">
        <v>5</v>
      </c>
      <c r="C47" s="29">
        <v>2.0020026706730793E-3</v>
      </c>
      <c r="D47" s="27">
        <v>2E-3</v>
      </c>
      <c r="E47" s="28">
        <v>500</v>
      </c>
      <c r="F47" s="32">
        <v>499.49983316645478</v>
      </c>
      <c r="G47" s="23">
        <v>1</v>
      </c>
      <c r="H47" s="23">
        <v>9.9600799200320056E-3</v>
      </c>
      <c r="I47" s="23">
        <v>4.976709966671676E-5</v>
      </c>
      <c r="J47" s="23">
        <v>1.6591783277435145E-7</v>
      </c>
      <c r="K47" s="23">
        <v>4.15001940861908E-10</v>
      </c>
      <c r="L47" s="23">
        <v>8.3055419615697252E-13</v>
      </c>
      <c r="M47" s="23">
        <v>1.3819739357663767E-15</v>
      </c>
      <c r="N47" s="23">
        <v>-1.3635670126119878E-18</v>
      </c>
      <c r="O47" s="23">
        <v>-3.3417422804732479E-18</v>
      </c>
      <c r="P47" s="23">
        <v>-3.3442174755790714E-18</v>
      </c>
      <c r="Q47" s="23">
        <v>-3.344220228549745E-18</v>
      </c>
    </row>
    <row r="48" spans="2:17" x14ac:dyDescent="0.25">
      <c r="B48" s="22">
        <v>5</v>
      </c>
      <c r="C48" s="29">
        <v>5.0012504168224286E-4</v>
      </c>
      <c r="D48" s="27">
        <v>5.0000000000000001E-4</v>
      </c>
      <c r="E48" s="28">
        <v>2000</v>
      </c>
      <c r="F48" s="32">
        <v>1999.4999583231336</v>
      </c>
      <c r="G48" s="23">
        <v>1</v>
      </c>
      <c r="H48" s="23">
        <v>2.4975012496872839E-3</v>
      </c>
      <c r="I48" s="23">
        <v>3.121355859076174E-6</v>
      </c>
      <c r="J48" s="23">
        <v>2.6012381457216699E-9</v>
      </c>
      <c r="K48" s="23">
        <v>1.6260044057865475E-12</v>
      </c>
      <c r="L48" s="23">
        <v>8.4049261995890577E-16</v>
      </c>
      <c r="M48" s="23">
        <v>2.7707450145988745E-17</v>
      </c>
      <c r="N48" s="23">
        <v>2.7368704965212584E-17</v>
      </c>
      <c r="O48" s="23">
        <v>2.7368583954535687E-17</v>
      </c>
      <c r="P48" s="23">
        <v>2.7368583916710392E-17</v>
      </c>
      <c r="Q48" s="23">
        <v>2.7368583916699881E-17</v>
      </c>
    </row>
    <row r="49" spans="2:17" x14ac:dyDescent="0.25">
      <c r="G49" s="21"/>
      <c r="H49" s="21"/>
      <c r="I49" s="21"/>
      <c r="J49" s="21"/>
      <c r="K49" s="21"/>
      <c r="L49" s="21"/>
      <c r="M49" s="21"/>
      <c r="N49" s="21"/>
      <c r="O49" s="21"/>
      <c r="P49" s="21"/>
      <c r="Q49" s="21"/>
    </row>
    <row r="50" spans="2:17" x14ac:dyDescent="0.25">
      <c r="G50" s="21"/>
      <c r="H50" s="21"/>
      <c r="I50" s="21"/>
      <c r="J50" s="21"/>
      <c r="K50" s="21"/>
      <c r="L50" s="21"/>
      <c r="M50" s="21"/>
      <c r="N50" s="21"/>
      <c r="O50" s="21"/>
      <c r="P50" s="21"/>
      <c r="Q50" s="21"/>
    </row>
    <row r="51" spans="2:17" x14ac:dyDescent="0.25">
      <c r="G51" s="21"/>
      <c r="H51" s="21"/>
      <c r="I51" s="21"/>
      <c r="J51" s="21"/>
      <c r="K51" s="21"/>
      <c r="L51" s="21"/>
      <c r="M51" s="21"/>
      <c r="N51" s="21"/>
      <c r="O51" s="21"/>
      <c r="P51" s="21"/>
      <c r="Q51" s="21"/>
    </row>
    <row r="52" spans="2:17" x14ac:dyDescent="0.25">
      <c r="B52">
        <v>10</v>
      </c>
      <c r="H52" t="str">
        <f>"Probability of Y or more events occuring of 1 in X AEP or greater intensity during a "&amp;B52&amp;" year design life"</f>
        <v>Probability of Y or more events occuring of 1 in X AEP or greater intensity during a 10 year design life</v>
      </c>
    </row>
    <row r="53" spans="2:17" x14ac:dyDescent="0.25">
      <c r="B53" s="22" t="s">
        <v>16</v>
      </c>
      <c r="C53" s="22"/>
      <c r="D53" s="22"/>
      <c r="E53" s="22"/>
      <c r="F53" s="22" t="s">
        <v>31</v>
      </c>
      <c r="G53" s="22" cm="1">
        <f t="array" ref="G53:Q53">_xlfn.MAKEARRAY(1,11,_xlfn.LAMBDA(_xlpm.r,_xlpm.c,_xlpm.c-1))</f>
        <v>0</v>
      </c>
      <c r="H53" s="22">
        <v>1</v>
      </c>
      <c r="I53" s="22">
        <v>2</v>
      </c>
      <c r="J53" s="22">
        <v>3</v>
      </c>
      <c r="K53" s="22">
        <v>4</v>
      </c>
      <c r="L53" s="22">
        <v>5</v>
      </c>
      <c r="M53" s="22">
        <v>6</v>
      </c>
      <c r="N53" s="22">
        <v>7</v>
      </c>
      <c r="O53" s="22">
        <v>8</v>
      </c>
      <c r="P53" s="22">
        <v>9</v>
      </c>
      <c r="Q53" s="22">
        <v>10</v>
      </c>
    </row>
    <row r="54" spans="2:17" x14ac:dyDescent="0.25">
      <c r="B54" s="22" cm="1">
        <f t="array" ref="B54:B62">_xlfn.MAKEARRAY(ROWS(_xlfn.ANCHORARRAY(F54)),1,_xlfn.LAMBDA(_xlpm.r,_xlpm.c,B52))</f>
        <v>10</v>
      </c>
      <c r="C54" s="29" cm="1">
        <f t="array" ref="C54:C62">1/_xlfn.ANCHORARRAY(F54)</f>
        <v>0.69314718055994529</v>
      </c>
      <c r="D54" s="30" cm="1">
        <f t="array" ref="D54:D62">1/_xlfn.ANCHORARRAY(E54)</f>
        <v>0.5</v>
      </c>
      <c r="E54" s="28" cm="1">
        <f t="array" ref="E54:E62">TRANSPOSE({2,5,10,20,50,100,200,500,2000})</f>
        <v>2</v>
      </c>
      <c r="F54" s="31" cm="1">
        <f t="array" ref="F54:F62">1/-LN(1-_xlfn.ANCHORARRAY(D54))</f>
        <v>1.4426950408889634</v>
      </c>
      <c r="G54" s="23" cm="1">
        <f t="array" ref="G54:G62">_xlfn.MAKEARRAY(ROWS(_xlfn.ANCHORARRAY(B54)),1,_xlfn.LAMBDA(_xlpm.r,_xlpm.c,1))</f>
        <v>1</v>
      </c>
      <c r="H54" s="23" cm="1">
        <f t="array" ref="H54:H62">_xlfn.ANCHORARRAY(G54)-(_xlfn.ANCHORARRAY($B54)*1/_xlfn.ANCHORARRAY($F54))^(H$5-1)/FACT(H$5-1)*EXP(-_xlfn.ANCHORARRAY($B54)*1/_xlfn.ANCHORARRAY($F54))</f>
        <v>0.9990234375</v>
      </c>
      <c r="I54" s="23" cm="1">
        <f t="array" ref="I54:I62">_xlfn.ANCHORARRAY(H54)-(_xlfn.ANCHORARRAY($B54)*1/_xlfn.ANCHORARRAY($F54))^(I$5-1)/FACT(I$5-1)*EXP(-_xlfn.ANCHORARRAY($B54)*1/_xlfn.ANCHORARRAY($F54))</f>
        <v>0.99225442206484427</v>
      </c>
      <c r="J54" s="23" cm="1">
        <f t="array" ref="J54:J62">_xlfn.ANCHORARRAY(I54)-(_xlfn.ANCHORARRAY($B54)*1/_xlfn.ANCHORARRAY($F54))^(J$5-1)/FACT(J$5-1)*EXP(-_xlfn.ANCHORARRAY($B54)*1/_xlfn.ANCHORARRAY($F54))</f>
        <v>0.96879480224461956</v>
      </c>
      <c r="K54" s="23" cm="1">
        <f t="array" ref="K54:K62">_xlfn.ANCHORARRAY(J54)-(_xlfn.ANCHORARRAY($B54)*1/_xlfn.ANCHORARRAY($F54))^(K$5-1)/FACT(K$5-1)*EXP(-_xlfn.ANCHORARRAY($B54)*1/_xlfn.ANCHORARRAY($F54))</f>
        <v>0.9145915711266297</v>
      </c>
      <c r="L54" s="23" cm="1">
        <f t="array" ref="L54:L62">_xlfn.ANCHORARRAY(K54)-(_xlfn.ANCHORARRAY($B54)*1/_xlfn.ANCHORARRAY($F54))^(L$5-1)/FACT(L$5-1)*EXP(-_xlfn.ANCHORARRAY($B54)*1/_xlfn.ANCHORARRAY($F54))</f>
        <v>0.82066452905994536</v>
      </c>
      <c r="M54" s="23" cm="1">
        <f t="array" ref="M54:M62">_xlfn.ANCHORARRAY(L54)-(_xlfn.ANCHORARRAY($B54)*1/_xlfn.ANCHORARRAY($F54))^(M$5-1)/FACT(M$5-1)*EXP(-_xlfn.ANCHORARRAY($B54)*1/_xlfn.ANCHORARRAY($F54))</f>
        <v>0.69045400028623005</v>
      </c>
      <c r="N54" s="23" cm="1">
        <f t="array" ref="N54:N62">_xlfn.ANCHORARRAY(M54)-(_xlfn.ANCHORARRAY($B54)*1/_xlfn.ANCHORARRAY($F54))^(N$5-1)/FACT(N$5-1)*EXP(-_xlfn.ANCHORARRAY($B54)*1/_xlfn.ANCHORARRAY($F54))</f>
        <v>0.5400288987883628</v>
      </c>
      <c r="O54" s="23" cm="1">
        <f t="array" ref="O54:O62">_xlfn.ANCHORARRAY(N54)-(_xlfn.ANCHORARRAY($B54)*1/_xlfn.ANCHORARRAY($F54))^(O$5-1)/FACT(O$5-1)*EXP(-_xlfn.ANCHORARRAY($B54)*1/_xlfn.ANCHORARRAY($F54))</f>
        <v>0.39107642023309097</v>
      </c>
      <c r="P54" s="23" cm="1">
        <f t="array" ref="P54:P62">_xlfn.ANCHORARRAY(O54)-(_xlfn.ANCHORARRAY($B54)*1/_xlfn.ANCHORARRAY($F54))^(P$5-1)/FACT(P$5-1)*EXP(-_xlfn.ANCHORARRAY($B54)*1/_xlfn.ANCHORARRAY($F54))</f>
        <v>0.26201893204808796</v>
      </c>
      <c r="Q54" s="23" cm="1">
        <f t="array" ref="Q54:Q62">_xlfn.ANCHORARRAY(P54)-(_xlfn.ANCHORARRAY($B54)*1/_xlfn.ANCHORARRAY($F54))^(Q$5-1)/FACT(Q$5-1)*EXP(-_xlfn.ANCHORARRAY($B54)*1/_xlfn.ANCHORARRAY($F54))</f>
        <v>0.16262356086410651</v>
      </c>
    </row>
    <row r="55" spans="2:17" x14ac:dyDescent="0.25">
      <c r="B55" s="22">
        <v>10</v>
      </c>
      <c r="C55" s="29">
        <v>0.22314355131420971</v>
      </c>
      <c r="D55" s="27">
        <v>0.2</v>
      </c>
      <c r="E55" s="28">
        <v>5</v>
      </c>
      <c r="F55" s="31">
        <v>4.481420117724551</v>
      </c>
      <c r="G55" s="23">
        <v>1</v>
      </c>
      <c r="H55" s="23">
        <v>0.89262581759999993</v>
      </c>
      <c r="I55" s="23">
        <v>0.65302725379804272</v>
      </c>
      <c r="J55" s="23">
        <v>0.38570288171527772</v>
      </c>
      <c r="K55" s="23">
        <v>0.18686384925064653</v>
      </c>
      <c r="L55" s="23">
        <v>7.5939729640548431E-2</v>
      </c>
      <c r="M55" s="23">
        <v>2.643572568814951E-2</v>
      </c>
      <c r="N55" s="23">
        <v>8.0248936111312272E-3</v>
      </c>
      <c r="O55" s="23">
        <v>2.15595296496633E-3</v>
      </c>
      <c r="P55" s="23">
        <v>5.1893264216939529E-4</v>
      </c>
      <c r="Q55" s="23">
        <v>1.1305427727779314E-4</v>
      </c>
    </row>
    <row r="56" spans="2:17" x14ac:dyDescent="0.25">
      <c r="B56" s="22">
        <v>10</v>
      </c>
      <c r="C56" s="29">
        <v>0.10536051565782628</v>
      </c>
      <c r="D56" s="27">
        <v>0.1</v>
      </c>
      <c r="E56" s="28">
        <v>10</v>
      </c>
      <c r="F56" s="31">
        <v>9.4912215810299045</v>
      </c>
      <c r="G56" s="23">
        <v>1</v>
      </c>
      <c r="H56" s="23">
        <v>0.65132155989999996</v>
      </c>
      <c r="I56" s="23">
        <v>0.28395215742297492</v>
      </c>
      <c r="J56" s="23">
        <v>9.0421009013540499E-2</v>
      </c>
      <c r="K56" s="23">
        <v>2.2452537039309453E-2</v>
      </c>
      <c r="L56" s="23">
        <v>4.549553900110706E-3</v>
      </c>
      <c r="M56" s="23">
        <v>7.7701882939200644E-4</v>
      </c>
      <c r="N56" s="23">
        <v>1.1455842874507911E-4</v>
      </c>
      <c r="O56" s="23">
        <v>1.4848186723578457E-5</v>
      </c>
      <c r="P56" s="23">
        <v>1.7162835788884972E-6</v>
      </c>
      <c r="Q56" s="23">
        <v>1.7896792678498081E-7</v>
      </c>
    </row>
    <row r="57" spans="2:17" x14ac:dyDescent="0.25">
      <c r="B57" s="22">
        <v>10</v>
      </c>
      <c r="C57" s="29">
        <v>5.1293294387550578E-2</v>
      </c>
      <c r="D57" s="27">
        <v>0.05</v>
      </c>
      <c r="E57" s="28">
        <v>20</v>
      </c>
      <c r="F57" s="31">
        <v>19.495725746223673</v>
      </c>
      <c r="G57" s="23">
        <v>1</v>
      </c>
      <c r="H57" s="23">
        <v>0.40126306076162133</v>
      </c>
      <c r="I57" s="23">
        <v>9.4151159911069926E-2</v>
      </c>
      <c r="J57" s="23">
        <v>1.538725420983203E-2</v>
      </c>
      <c r="K57" s="23">
        <v>1.9203868690091334E-3</v>
      </c>
      <c r="L57" s="23">
        <v>1.9348689153183521E-4</v>
      </c>
      <c r="M57" s="23">
        <v>1.6330113686640127E-5</v>
      </c>
      <c r="N57" s="23">
        <v>1.1851890887009785E-6</v>
      </c>
      <c r="O57" s="23">
        <v>7.5427551730480199E-8</v>
      </c>
      <c r="P57" s="23">
        <v>4.2733952107197395E-9</v>
      </c>
      <c r="Q57" s="23">
        <v>2.1813843597982314E-10</v>
      </c>
    </row>
    <row r="58" spans="2:17" x14ac:dyDescent="0.25">
      <c r="B58" s="22">
        <v>10</v>
      </c>
      <c r="C58" s="29">
        <v>2.0202707317519466E-2</v>
      </c>
      <c r="D58" s="27">
        <v>0.02</v>
      </c>
      <c r="E58" s="28">
        <v>50</v>
      </c>
      <c r="F58" s="31">
        <v>49.498316452509108</v>
      </c>
      <c r="G58" s="23">
        <v>1</v>
      </c>
      <c r="H58" s="23">
        <v>0.18292719311245331</v>
      </c>
      <c r="I58" s="23">
        <v>1.7856365365921223E-2</v>
      </c>
      <c r="J58" s="23">
        <v>1.1819772678019272E-3</v>
      </c>
      <c r="K58" s="23">
        <v>5.9084659651813037E-5</v>
      </c>
      <c r="L58" s="23">
        <v>2.370982873155964E-6</v>
      </c>
      <c r="M58" s="23">
        <v>7.9443247436746177E-8</v>
      </c>
      <c r="N58" s="23">
        <v>2.284406828573743E-9</v>
      </c>
      <c r="O58" s="23">
        <v>5.752472319368061E-11</v>
      </c>
      <c r="P58" s="23">
        <v>1.2884139366619324E-12</v>
      </c>
      <c r="Q58" s="23">
        <v>2.6052051620755647E-14</v>
      </c>
    </row>
    <row r="59" spans="2:17" x14ac:dyDescent="0.25">
      <c r="B59" s="22">
        <v>10</v>
      </c>
      <c r="C59" s="29">
        <v>1.0050335853501451E-2</v>
      </c>
      <c r="D59" s="27">
        <v>0.01</v>
      </c>
      <c r="E59" s="28">
        <v>100</v>
      </c>
      <c r="F59" s="31">
        <v>99.499162473422075</v>
      </c>
      <c r="G59" s="23">
        <v>1</v>
      </c>
      <c r="H59" s="23">
        <v>9.5617924991195591E-2</v>
      </c>
      <c r="I59" s="23">
        <v>4.7244890539453327E-3</v>
      </c>
      <c r="J59" s="23">
        <v>1.5694126370491539E-4</v>
      </c>
      <c r="K59" s="23">
        <v>3.9232993088000987E-6</v>
      </c>
      <c r="L59" s="23">
        <v>7.8594474299883169E-8</v>
      </c>
      <c r="M59" s="23">
        <v>1.3133246112674184E-9</v>
      </c>
      <c r="N59" s="23">
        <v>1.88220954085727E-11</v>
      </c>
      <c r="O59" s="23">
        <v>2.3611676916700562E-13</v>
      </c>
      <c r="P59" s="23">
        <v>2.622609801966595E-15</v>
      </c>
      <c r="Q59" s="23">
        <v>1.5171222578113781E-17</v>
      </c>
    </row>
    <row r="60" spans="2:17" x14ac:dyDescent="0.25">
      <c r="B60" s="22">
        <v>10</v>
      </c>
      <c r="C60" s="29">
        <v>5.0125418235442863E-3</v>
      </c>
      <c r="D60" s="27">
        <v>5.0000000000000001E-3</v>
      </c>
      <c r="E60" s="28">
        <v>200</v>
      </c>
      <c r="F60" s="31">
        <v>199.49958228835612</v>
      </c>
      <c r="G60" s="23">
        <v>1</v>
      </c>
      <c r="H60" s="23">
        <v>4.8889869534228136E-2</v>
      </c>
      <c r="I60" s="23">
        <v>1.2150764566646946E-3</v>
      </c>
      <c r="J60" s="23">
        <v>2.0216985514162665E-5</v>
      </c>
      <c r="K60" s="23">
        <v>2.5270860616250011E-7</v>
      </c>
      <c r="L60" s="23">
        <v>2.5291737170745627E-9</v>
      </c>
      <c r="M60" s="23">
        <v>2.1103980028026333E-11</v>
      </c>
      <c r="N60" s="23">
        <v>1.509726058405252E-13</v>
      </c>
      <c r="O60" s="23">
        <v>9.3285436518202035E-16</v>
      </c>
      <c r="P60" s="23">
        <v>-7.2462966484149355E-18</v>
      </c>
      <c r="Q60" s="23">
        <v>-1.2482178743711292E-17</v>
      </c>
    </row>
    <row r="61" spans="2:17" x14ac:dyDescent="0.25">
      <c r="B61" s="22">
        <v>10</v>
      </c>
      <c r="C61" s="29">
        <v>2.0020026706730793E-3</v>
      </c>
      <c r="D61" s="27">
        <v>2E-3</v>
      </c>
      <c r="E61" s="28">
        <v>500</v>
      </c>
      <c r="F61" s="32">
        <v>499.49983316645478</v>
      </c>
      <c r="G61" s="23">
        <v>1</v>
      </c>
      <c r="H61" s="23">
        <v>1.9820956648050614E-2</v>
      </c>
      <c r="I61" s="23">
        <v>1.9774602276674894E-4</v>
      </c>
      <c r="J61" s="23">
        <v>1.3174223717557357E-6</v>
      </c>
      <c r="K61" s="23">
        <v>6.5870964645641755E-9</v>
      </c>
      <c r="L61" s="23">
        <v>2.6357159700660774E-11</v>
      </c>
      <c r="M61" s="23">
        <v>8.7924480807578183E-14</v>
      </c>
      <c r="N61" s="23">
        <v>2.7268236310250622E-16</v>
      </c>
      <c r="O61" s="23">
        <v>2.1997885138022258E-17</v>
      </c>
      <c r="P61" s="23">
        <v>2.1370546395045778E-17</v>
      </c>
      <c r="Q61" s="23">
        <v>2.1369150913002604E-17</v>
      </c>
    </row>
    <row r="62" spans="2:17" x14ac:dyDescent="0.25">
      <c r="B62" s="22">
        <v>10</v>
      </c>
      <c r="C62" s="29">
        <v>5.0012504168224286E-4</v>
      </c>
      <c r="D62" s="27">
        <v>5.0000000000000001E-4</v>
      </c>
      <c r="E62" s="28">
        <v>2000</v>
      </c>
      <c r="F62" s="32">
        <v>1999.4999583231336</v>
      </c>
      <c r="G62" s="23">
        <v>1</v>
      </c>
      <c r="H62" s="23">
        <v>4.988764986882277E-3</v>
      </c>
      <c r="I62" s="23">
        <v>1.2464633029922109E-5</v>
      </c>
      <c r="J62" s="23">
        <v>2.0770920453264531E-8</v>
      </c>
      <c r="K62" s="23">
        <v>2.5963599310569456E-11</v>
      </c>
      <c r="L62" s="23">
        <v>2.5918282369318724E-14</v>
      </c>
      <c r="M62" s="23">
        <v>-2.5885241419902477E-17</v>
      </c>
      <c r="N62" s="23">
        <v>-4.7510787932788728E-17</v>
      </c>
      <c r="O62" s="23">
        <v>-4.7526238614718957E-17</v>
      </c>
      <c r="P62" s="23">
        <v>-4.7526248273810138E-17</v>
      </c>
      <c r="Q62" s="23">
        <v>-4.752624827917764E-17</v>
      </c>
    </row>
    <row r="66" spans="2:17" x14ac:dyDescent="0.25">
      <c r="B66">
        <v>20</v>
      </c>
      <c r="H66" t="str">
        <f>"Probability of Y or more events occuring of 1 in X AEP or greater intensity during a "&amp;B66&amp;" year design life"</f>
        <v>Probability of Y or more events occuring of 1 in X AEP or greater intensity during a 20 year design life</v>
      </c>
    </row>
    <row r="67" spans="2:17" x14ac:dyDescent="0.25">
      <c r="B67" s="22" t="s">
        <v>16</v>
      </c>
      <c r="C67" s="22"/>
      <c r="D67" s="22"/>
      <c r="E67" s="22"/>
      <c r="F67" s="22" t="s">
        <v>31</v>
      </c>
      <c r="G67" s="22" cm="1">
        <f t="array" ref="G67:Q67">_xlfn.MAKEARRAY(1,11,_xlfn.LAMBDA(_xlpm.r,_xlpm.c,_xlpm.c-1))</f>
        <v>0</v>
      </c>
      <c r="H67" s="22">
        <v>1</v>
      </c>
      <c r="I67" s="22">
        <v>2</v>
      </c>
      <c r="J67" s="22">
        <v>3</v>
      </c>
      <c r="K67" s="22">
        <v>4</v>
      </c>
      <c r="L67" s="22">
        <v>5</v>
      </c>
      <c r="M67" s="22">
        <v>6</v>
      </c>
      <c r="N67" s="22">
        <v>7</v>
      </c>
      <c r="O67" s="22">
        <v>8</v>
      </c>
      <c r="P67" s="22">
        <v>9</v>
      </c>
      <c r="Q67" s="22">
        <v>10</v>
      </c>
    </row>
    <row r="68" spans="2:17" x14ac:dyDescent="0.25">
      <c r="B68" s="22" cm="1">
        <f t="array" ref="B68:B76">_xlfn.MAKEARRAY(ROWS(_xlfn.ANCHORARRAY(F68)),1,_xlfn.LAMBDA(_xlpm.r,_xlpm.c,B66))</f>
        <v>20</v>
      </c>
      <c r="C68" s="29" cm="1">
        <f t="array" ref="C68:C76">1/_xlfn.ANCHORARRAY(F68)</f>
        <v>0.69314718055994529</v>
      </c>
      <c r="D68" s="30" cm="1">
        <f t="array" ref="D68:D76">1/_xlfn.ANCHORARRAY(E68)</f>
        <v>0.5</v>
      </c>
      <c r="E68" s="28" cm="1">
        <f t="array" ref="E68:E76">TRANSPOSE({2,5,10,20,50,100,200,500,2000})</f>
        <v>2</v>
      </c>
      <c r="F68" s="31" cm="1">
        <f t="array" ref="F68:F76">1/-LN(1-_xlfn.ANCHORARRAY(D68))</f>
        <v>1.4426950408889634</v>
      </c>
      <c r="G68" s="23" cm="1">
        <f t="array" ref="G68:G76">_xlfn.MAKEARRAY(ROWS(_xlfn.ANCHORARRAY(B68)),1,_xlfn.LAMBDA(_xlpm.r,_xlpm.c,1))</f>
        <v>1</v>
      </c>
      <c r="H68" s="23" cm="1">
        <f t="array" ref="H68:H76">_xlfn.ANCHORARRAY(G68)-(_xlfn.ANCHORARRAY($B68)*1/_xlfn.ANCHORARRAY($F68))^(H$5-1)/FACT(H$5-1)*EXP(-_xlfn.ANCHORARRAY($B68)*1/_xlfn.ANCHORARRAY($F68))</f>
        <v>0.99999904632568359</v>
      </c>
      <c r="I68" s="23" cm="1">
        <f t="array" ref="I68:I76">_xlfn.ANCHORARRAY(H68)-(_xlfn.ANCHORARRAY($B68)*1/_xlfn.ANCHORARRAY($F68))^(I$5-1)/FACT(I$5-1)*EXP(-_xlfn.ANCHORARRAY($B68)*1/_xlfn.ANCHORARRAY($F68))</f>
        <v>0.99998582559241178</v>
      </c>
      <c r="J68" s="23" cm="1">
        <f t="array" ref="J68:J76">_xlfn.ANCHORARRAY(I68)-(_xlfn.ANCHORARRAY($B68)*1/_xlfn.ANCHORARRAY($F68))^(J$5-1)/FACT(J$5-1)*EXP(-_xlfn.ANCHORARRAY($B68)*1/_xlfn.ANCHORARRAY($F68))</f>
        <v>0.99989418645248906</v>
      </c>
      <c r="K68" s="23" cm="1">
        <f t="array" ref="K68:K76">_xlfn.ANCHORARRAY(J68)-(_xlfn.ANCHORARRAY($B68)*1/_xlfn.ANCHORARRAY($F68))^(K$5-1)/FACT(K$5-1)*EXP(-_xlfn.ANCHORARRAY($B68)*1/_xlfn.ANCHORARRAY($F68))</f>
        <v>0.99947072370937973</v>
      </c>
      <c r="L68" s="23" cm="1">
        <f t="array" ref="L68:L76">_xlfn.ANCHORARRAY(K68)-(_xlfn.ANCHORARRAY($B68)*1/_xlfn.ANCHORARRAY($F68))^(L$5-1)/FACT(L$5-1)*EXP(-_xlfn.ANCHORARRAY($B68)*1/_xlfn.ANCHORARRAY($F68))</f>
        <v>0.99800311367708783</v>
      </c>
      <c r="M68" s="23" cm="1">
        <f t="array" ref="M68:M76">_xlfn.ANCHORARRAY(L68)-(_xlfn.ANCHORARRAY($B68)*1/_xlfn.ANCHORARRAY($F68))^(M$5-1)/FACT(M$5-1)*EXP(-_xlfn.ANCHORARRAY($B68)*1/_xlfn.ANCHORARRAY($F68))</f>
        <v>0.99393403465290919</v>
      </c>
      <c r="N68" s="23" cm="1">
        <f t="array" ref="N68:N76">_xlfn.ANCHORARRAY(M68)-(_xlfn.ANCHORARRAY($B68)*1/_xlfn.ANCHORARRAY($F68))^(N$5-1)/FACT(N$5-1)*EXP(-_xlfn.ANCHORARRAY($B68)*1/_xlfn.ANCHORARRAY($F68))</f>
        <v>0.98453246580929243</v>
      </c>
      <c r="O68" s="23" cm="1">
        <f t="array" ref="O68:O76">_xlfn.ANCHORARRAY(N68)-(_xlfn.ANCHORARRAY($B68)*1/_xlfn.ANCHORARRAY($F68))^(O$5-1)/FACT(O$5-1)*EXP(-_xlfn.ANCHORARRAY($B68)*1/_xlfn.ANCHORARRAY($F68))</f>
        <v>0.9659134059898834</v>
      </c>
      <c r="P68" s="23" cm="1">
        <f t="array" ref="P68:P76">_xlfn.ANCHORARRAY(O68)-(_xlfn.ANCHORARRAY($B68)*1/_xlfn.ANCHORARRAY($F68))^(P$5-1)/FACT(P$5-1)*EXP(-_xlfn.ANCHORARRAY($B68)*1/_xlfn.ANCHORARRAY($F68))</f>
        <v>0.93364903394363263</v>
      </c>
      <c r="Q68" s="23" cm="1">
        <f t="array" ref="Q68:Q76">_xlfn.ANCHORARRAY(P68)-(_xlfn.ANCHORARRAY($B68)*1/_xlfn.ANCHORARRAY($F68))^(Q$5-1)/FACT(Q$5-1)*EXP(-_xlfn.ANCHORARRAY($B68)*1/_xlfn.ANCHORARRAY($F68))</f>
        <v>0.88395134835164191</v>
      </c>
    </row>
    <row r="69" spans="2:17" x14ac:dyDescent="0.25">
      <c r="B69" s="22">
        <v>20</v>
      </c>
      <c r="C69" s="29">
        <v>0.22314355131420971</v>
      </c>
      <c r="D69" s="27">
        <v>0.2</v>
      </c>
      <c r="E69" s="28">
        <v>5</v>
      </c>
      <c r="F69" s="31">
        <v>4.481420117724551</v>
      </c>
      <c r="G69" s="23">
        <v>1</v>
      </c>
      <c r="H69" s="23">
        <v>0.98847078495393148</v>
      </c>
      <c r="I69" s="23">
        <v>0.93701738516903266</v>
      </c>
      <c r="J69" s="23">
        <v>0.82220244161711153</v>
      </c>
      <c r="K69" s="23">
        <v>0.65140101329633682</v>
      </c>
      <c r="L69" s="23">
        <v>0.46083482687115129</v>
      </c>
      <c r="M69" s="23">
        <v>0.2907403644738647</v>
      </c>
      <c r="N69" s="23">
        <v>0.16422208981315858</v>
      </c>
      <c r="O69" s="23">
        <v>8.3559983773339841E-2</v>
      </c>
      <c r="P69" s="23">
        <v>3.856191177781855E-2</v>
      </c>
      <c r="Q69" s="23">
        <v>1.6248512694767198E-2</v>
      </c>
    </row>
    <row r="70" spans="2:17" x14ac:dyDescent="0.25">
      <c r="B70" s="22">
        <v>20</v>
      </c>
      <c r="C70" s="29">
        <v>0.10536051565782628</v>
      </c>
      <c r="D70" s="27">
        <v>0.1</v>
      </c>
      <c r="E70" s="28">
        <v>10</v>
      </c>
      <c r="F70" s="31">
        <v>9.4912215810299045</v>
      </c>
      <c r="G70" s="23">
        <v>1</v>
      </c>
      <c r="H70" s="23">
        <v>0.87842334540943068</v>
      </c>
      <c r="I70" s="23">
        <v>0.62223576501711442</v>
      </c>
      <c r="J70" s="23">
        <v>0.35231520926446164</v>
      </c>
      <c r="K70" s="23">
        <v>0.16272208299281801</v>
      </c>
      <c r="L70" s="23">
        <v>6.2843935247019284E-2</v>
      </c>
      <c r="M70" s="23">
        <v>2.0751082649235621E-2</v>
      </c>
      <c r="N70" s="23">
        <v>5.9680004651977547E-3</v>
      </c>
      <c r="O70" s="23">
        <v>1.5178485739913141E-3</v>
      </c>
      <c r="P70" s="23">
        <v>3.4567282895841037E-4</v>
      </c>
      <c r="Q70" s="23">
        <v>7.1226071317824935E-5</v>
      </c>
    </row>
    <row r="71" spans="2:17" x14ac:dyDescent="0.25">
      <c r="B71" s="22">
        <v>20</v>
      </c>
      <c r="C71" s="29">
        <v>5.1293294387550578E-2</v>
      </c>
      <c r="D71" s="27">
        <v>0.05</v>
      </c>
      <c r="E71" s="28">
        <v>20</v>
      </c>
      <c r="F71" s="31">
        <v>19.495725746223673</v>
      </c>
      <c r="G71" s="23">
        <v>1</v>
      </c>
      <c r="H71" s="23">
        <v>0.64151407759145807</v>
      </c>
      <c r="I71" s="23">
        <v>0.273755598553579</v>
      </c>
      <c r="J71" s="23">
        <v>8.5120159265501205E-2</v>
      </c>
      <c r="K71" s="23">
        <v>2.0615271803312546E-2</v>
      </c>
      <c r="L71" s="23">
        <v>4.0719308931432274E-3</v>
      </c>
      <c r="M71" s="23">
        <v>6.7768107130753178E-4</v>
      </c>
      <c r="N71" s="23">
        <v>9.7340220186500339E-5</v>
      </c>
      <c r="O71" s="23">
        <v>1.2289951267435391E-5</v>
      </c>
      <c r="P71" s="23">
        <v>1.3836800639205387E-6</v>
      </c>
      <c r="Q71" s="23">
        <v>1.405276650041988E-7</v>
      </c>
    </row>
    <row r="72" spans="2:17" x14ac:dyDescent="0.25">
      <c r="B72" s="22">
        <v>20</v>
      </c>
      <c r="C72" s="29">
        <v>2.0202707317519466E-2</v>
      </c>
      <c r="D72" s="27">
        <v>0.02</v>
      </c>
      <c r="E72" s="28">
        <v>50</v>
      </c>
      <c r="F72" s="31">
        <v>49.498316452509108</v>
      </c>
      <c r="G72" s="23">
        <v>1</v>
      </c>
      <c r="H72" s="23">
        <v>0.33239202824490577</v>
      </c>
      <c r="I72" s="23">
        <v>6.2642259120686328E-2</v>
      </c>
      <c r="J72" s="23">
        <v>8.1455027748357847E-3</v>
      </c>
      <c r="K72" s="23">
        <v>8.0562265343984973E-4</v>
      </c>
      <c r="L72" s="23">
        <v>6.4195404248643096E-5</v>
      </c>
      <c r="M72" s="23">
        <v>4.2800533980690201E-6</v>
      </c>
      <c r="N72" s="23">
        <v>2.4521240786689037E-7</v>
      </c>
      <c r="O72" s="23">
        <v>1.2313231873221595E-8</v>
      </c>
      <c r="P72" s="23">
        <v>5.5024715549272924E-10</v>
      </c>
      <c r="Q72" s="23">
        <v>2.2149072308883461E-11</v>
      </c>
    </row>
    <row r="73" spans="2:17" x14ac:dyDescent="0.25">
      <c r="B73" s="22">
        <v>20</v>
      </c>
      <c r="C73" s="29">
        <v>1.0050335853501451E-2</v>
      </c>
      <c r="D73" s="27">
        <v>0.01</v>
      </c>
      <c r="E73" s="28">
        <v>100</v>
      </c>
      <c r="F73" s="31">
        <v>99.499162473422075</v>
      </c>
      <c r="G73" s="23">
        <v>1</v>
      </c>
      <c r="H73" s="23">
        <v>0.18209306240276923</v>
      </c>
      <c r="I73" s="23">
        <v>1.7688274007548799E-2</v>
      </c>
      <c r="J73" s="23">
        <v>1.1650406145907663E-3</v>
      </c>
      <c r="K73" s="23">
        <v>5.7946981357309343E-5</v>
      </c>
      <c r="L73" s="23">
        <v>2.313667180962356E-6</v>
      </c>
      <c r="M73" s="23">
        <v>7.71332124997531E-8</v>
      </c>
      <c r="N73" s="23">
        <v>2.2068207303744975E-9</v>
      </c>
      <c r="O73" s="23">
        <v>5.5291011593692773E-11</v>
      </c>
      <c r="P73" s="23">
        <v>1.2320209123512205E-12</v>
      </c>
      <c r="Q73" s="23">
        <v>2.4663107353914324E-14</v>
      </c>
    </row>
    <row r="74" spans="2:17" x14ac:dyDescent="0.25">
      <c r="B74" s="22">
        <v>20</v>
      </c>
      <c r="C74" s="29">
        <v>5.0125418235442863E-3</v>
      </c>
      <c r="D74" s="27">
        <v>5.0000000000000001E-3</v>
      </c>
      <c r="E74" s="28">
        <v>200</v>
      </c>
      <c r="F74" s="31">
        <v>199.49958228835612</v>
      </c>
      <c r="G74" s="23">
        <v>1</v>
      </c>
      <c r="H74" s="23">
        <v>9.5389519725382454E-2</v>
      </c>
      <c r="I74" s="23">
        <v>4.7015623975223686E-3</v>
      </c>
      <c r="J74" s="23">
        <v>1.557906075453858E-4</v>
      </c>
      <c r="K74" s="23">
        <v>3.8847994284031196E-6</v>
      </c>
      <c r="L74" s="23">
        <v>7.7628346274776241E-8</v>
      </c>
      <c r="M74" s="23">
        <v>1.2939291605495154E-9</v>
      </c>
      <c r="N74" s="23">
        <v>1.8497632679727982E-11</v>
      </c>
      <c r="O74" s="23">
        <v>2.3147874682997997E-13</v>
      </c>
      <c r="P74" s="23">
        <v>2.5790954701070457E-15</v>
      </c>
      <c r="Q74" s="23">
        <v>2.9386412693558585E-17</v>
      </c>
    </row>
    <row r="75" spans="2:17" x14ac:dyDescent="0.25">
      <c r="B75" s="22">
        <v>20</v>
      </c>
      <c r="C75" s="29">
        <v>2.0020026706730793E-3</v>
      </c>
      <c r="D75" s="27">
        <v>2E-3</v>
      </c>
      <c r="E75" s="28">
        <v>500</v>
      </c>
      <c r="F75" s="32">
        <v>499.49983316645478</v>
      </c>
      <c r="G75" s="23">
        <v>1</v>
      </c>
      <c r="H75" s="23">
        <v>3.9249042973657278E-2</v>
      </c>
      <c r="I75" s="23">
        <v>7.8052333728818174E-4</v>
      </c>
      <c r="J75" s="23">
        <v>1.0382546799674627E-5</v>
      </c>
      <c r="K75" s="23">
        <v>1.0372067065950851E-7</v>
      </c>
      <c r="L75" s="23">
        <v>8.2948385114605202E-10</v>
      </c>
      <c r="M75" s="23">
        <v>5.5301280297946858E-12</v>
      </c>
      <c r="N75" s="23">
        <v>3.1602849162106445E-14</v>
      </c>
      <c r="O75" s="23">
        <v>1.5124317242186598E-16</v>
      </c>
      <c r="P75" s="23">
        <v>-6.1723255488988203E-18</v>
      </c>
      <c r="Q75" s="23">
        <v>-6.87265054299394E-18</v>
      </c>
    </row>
    <row r="76" spans="2:17" x14ac:dyDescent="0.25">
      <c r="B76" s="22">
        <v>20</v>
      </c>
      <c r="C76" s="29">
        <v>5.0012504168224286E-4</v>
      </c>
      <c r="D76" s="27">
        <v>5.0000000000000001E-4</v>
      </c>
      <c r="E76" s="28">
        <v>2000</v>
      </c>
      <c r="F76" s="32">
        <v>1999.4999583231336</v>
      </c>
      <c r="G76" s="23">
        <v>1</v>
      </c>
      <c r="H76" s="23">
        <v>9.9526421976703361E-3</v>
      </c>
      <c r="I76" s="23">
        <v>4.9692675904645239E-5</v>
      </c>
      <c r="J76" s="23">
        <v>1.6554548114310671E-7</v>
      </c>
      <c r="K76" s="23">
        <v>4.1376002673415565E-10</v>
      </c>
      <c r="L76" s="23">
        <v>8.2748220222401652E-13</v>
      </c>
      <c r="M76" s="23">
        <v>1.4105780400689091E-15</v>
      </c>
      <c r="N76" s="23">
        <v>3.3447688477192772E-17</v>
      </c>
      <c r="O76" s="23">
        <v>3.1479867407216517E-17</v>
      </c>
      <c r="P76" s="23">
        <v>3.1477407015729902E-17</v>
      </c>
      <c r="Q76" s="23">
        <v>3.1477404281277914E-17</v>
      </c>
    </row>
    <row r="80" spans="2:17" x14ac:dyDescent="0.25">
      <c r="B80">
        <v>50</v>
      </c>
      <c r="H80" t="str">
        <f>"Probability of Y or more events occuring of 1 in X AEP or greater intensity during a "&amp;B80&amp;" year design life"</f>
        <v>Probability of Y or more events occuring of 1 in X AEP or greater intensity during a 50 year design life</v>
      </c>
    </row>
    <row r="81" spans="2:17" x14ac:dyDescent="0.25">
      <c r="B81" s="22" t="s">
        <v>16</v>
      </c>
      <c r="C81" s="22"/>
      <c r="D81" s="22"/>
      <c r="E81" s="22"/>
      <c r="F81" s="22" t="s">
        <v>31</v>
      </c>
      <c r="G81" s="22" cm="1">
        <f t="array" ref="G81:Q81">_xlfn.MAKEARRAY(1,11,_xlfn.LAMBDA(_xlpm.r,_xlpm.c,_xlpm.c-1))</f>
        <v>0</v>
      </c>
      <c r="H81" s="22">
        <v>1</v>
      </c>
      <c r="I81" s="22">
        <v>2</v>
      </c>
      <c r="J81" s="22">
        <v>3</v>
      </c>
      <c r="K81" s="22">
        <v>4</v>
      </c>
      <c r="L81" s="22">
        <v>5</v>
      </c>
      <c r="M81" s="22">
        <v>6</v>
      </c>
      <c r="N81" s="22">
        <v>7</v>
      </c>
      <c r="O81" s="22">
        <v>8</v>
      </c>
      <c r="P81" s="22">
        <v>9</v>
      </c>
      <c r="Q81" s="22">
        <v>10</v>
      </c>
    </row>
    <row r="82" spans="2:17" x14ac:dyDescent="0.25">
      <c r="B82" s="22" cm="1">
        <f t="array" ref="B82:B90">_xlfn.MAKEARRAY(ROWS(_xlfn.ANCHORARRAY(F82)),1,_xlfn.LAMBDA(_xlpm.r,_xlpm.c,B80))</f>
        <v>50</v>
      </c>
      <c r="C82" s="29" cm="1">
        <f t="array" ref="C82:C90">1/_xlfn.ANCHORARRAY(F82)</f>
        <v>0.69314718055994529</v>
      </c>
      <c r="D82" s="30" cm="1">
        <f t="array" ref="D82:D90">1/_xlfn.ANCHORARRAY(E82)</f>
        <v>0.5</v>
      </c>
      <c r="E82" s="28" cm="1">
        <f t="array" ref="E82:E90">TRANSPOSE({2,5,10,20,50,100,200,500,2000})</f>
        <v>2</v>
      </c>
      <c r="F82" s="31" cm="1">
        <f t="array" ref="F82:F90">1/-LN(1-_xlfn.ANCHORARRAY(D82))</f>
        <v>1.4426950408889634</v>
      </c>
      <c r="G82" s="23" cm="1">
        <f t="array" ref="G82:G90">_xlfn.MAKEARRAY(ROWS(_xlfn.ANCHORARRAY(B82)),1,_xlfn.LAMBDA(_xlpm.r,_xlpm.c,1))</f>
        <v>1</v>
      </c>
      <c r="H82" s="23" cm="1">
        <f t="array" ref="H82:H90">_xlfn.ANCHORARRAY(G82)-(_xlfn.ANCHORARRAY($B82)*1/_xlfn.ANCHORARRAY($F82))^(H$5-1)/FACT(H$5-1)*EXP(-_xlfn.ANCHORARRAY($B82)*1/_xlfn.ANCHORARRAY($F82))</f>
        <v>0.99999999999999911</v>
      </c>
      <c r="I82" s="23" cm="1">
        <f t="array" ref="I82:I90">_xlfn.ANCHORARRAY(H82)-(_xlfn.ANCHORARRAY($B82)*1/_xlfn.ANCHORARRAY($F82))^(I$5-1)/FACT(I$5-1)*EXP(-_xlfn.ANCHORARRAY($B82)*1/_xlfn.ANCHORARRAY($F82))</f>
        <v>0.99999999999996836</v>
      </c>
      <c r="J82" s="23" cm="1">
        <f t="array" ref="J82:J90">_xlfn.ANCHORARRAY(I82)-(_xlfn.ANCHORARRAY($B82)*1/_xlfn.ANCHORARRAY($F82))^(J$5-1)/FACT(J$5-1)*EXP(-_xlfn.ANCHORARRAY($B82)*1/_xlfn.ANCHORARRAY($F82))</f>
        <v>0.9999999999994349</v>
      </c>
      <c r="K82" s="23" cm="1">
        <f t="array" ref="K82:K90">_xlfn.ANCHORARRAY(J82)-(_xlfn.ANCHORARRAY($B82)*1/_xlfn.ANCHORARRAY($F82))^(K$5-1)/FACT(K$5-1)*EXP(-_xlfn.ANCHORARRAY($B82)*1/_xlfn.ANCHORARRAY($F82))</f>
        <v>0.99999999999327271</v>
      </c>
      <c r="L82" s="23" cm="1">
        <f t="array" ref="L82:L90">_xlfn.ANCHORARRAY(K82)-(_xlfn.ANCHORARRAY($B82)*1/_xlfn.ANCHORARRAY($F82))^(L$5-1)/FACT(L$5-1)*EXP(-_xlfn.ANCHORARRAY($B82)*1/_xlfn.ANCHORARRAY($F82))</f>
        <v>0.99999999993988142</v>
      </c>
      <c r="M82" s="23" cm="1">
        <f t="array" ref="M82:M90">_xlfn.ANCHORARRAY(L82)-(_xlfn.ANCHORARRAY($B82)*1/_xlfn.ANCHORARRAY($F82))^(M$5-1)/FACT(M$5-1)*EXP(-_xlfn.ANCHORARRAY($B82)*1/_xlfn.ANCHORARRAY($F82))</f>
        <v>0.99999999956980079</v>
      </c>
      <c r="N82" s="23" cm="1">
        <f t="array" ref="N82:N90">_xlfn.ANCHORARRAY(M82)-(_xlfn.ANCHORARRAY($B82)*1/_xlfn.ANCHORARRAY($F82))^(N$5-1)/FACT(N$5-1)*EXP(-_xlfn.ANCHORARRAY($B82)*1/_xlfn.ANCHORARRAY($F82))</f>
        <v>0.99999999743213153</v>
      </c>
      <c r="O82" s="23" cm="1">
        <f t="array" ref="O82:O90">_xlfn.ANCHORARRAY(N82)-(_xlfn.ANCHORARRAY($B82)*1/_xlfn.ANCHORARRAY($F82))^(O$5-1)/FACT(O$5-1)*EXP(-_xlfn.ANCHORARRAY($B82)*1/_xlfn.ANCHORARRAY($F82))</f>
        <v>0.9999999868484214</v>
      </c>
      <c r="P82" s="23" cm="1">
        <f t="array" ref="P82:P90">_xlfn.ANCHORARRAY(O82)-(_xlfn.ANCHORARRAY($B82)*1/_xlfn.ANCHORARRAY($F82))^(P$5-1)/FACT(P$5-1)*EXP(-_xlfn.ANCHORARRAY($B82)*1/_xlfn.ANCHORARRAY($F82))</f>
        <v>0.99999994099799105</v>
      </c>
      <c r="Q82" s="23" cm="1">
        <f t="array" ref="Q82:Q90">_xlfn.ANCHORARRAY(P82)-(_xlfn.ANCHORARRAY($B82)*1/_xlfn.ANCHORARRAY($F82))^(Q$5-1)/FACT(Q$5-1)*EXP(-_xlfn.ANCHORARRAY($B82)*1/_xlfn.ANCHORARRAY($F82))</f>
        <v>0.99999976443634364</v>
      </c>
    </row>
    <row r="83" spans="2:17" x14ac:dyDescent="0.25">
      <c r="B83" s="22">
        <v>50</v>
      </c>
      <c r="C83" s="29">
        <v>0.22314355131420971</v>
      </c>
      <c r="D83" s="27">
        <v>0.2</v>
      </c>
      <c r="E83" s="28">
        <v>5</v>
      </c>
      <c r="F83" s="31">
        <v>4.481420117724551</v>
      </c>
      <c r="G83" s="23">
        <v>1</v>
      </c>
      <c r="H83" s="23">
        <v>0.99998572752307291</v>
      </c>
      <c r="I83" s="23">
        <v>0.99982648696369525</v>
      </c>
      <c r="J83" s="23">
        <v>0.99893814936537517</v>
      </c>
      <c r="K83" s="23">
        <v>0.99563436925779047</v>
      </c>
      <c r="L83" s="23">
        <v>0.98641915393319435</v>
      </c>
      <c r="M83" s="23">
        <v>0.96585599519663934</v>
      </c>
      <c r="N83" s="23">
        <v>0.92761819297403358</v>
      </c>
      <c r="O83" s="23">
        <v>0.86667162881401472</v>
      </c>
      <c r="P83" s="23">
        <v>0.78167267401985263</v>
      </c>
      <c r="Q83" s="23">
        <v>0.67630062607115649</v>
      </c>
    </row>
    <row r="84" spans="2:17" x14ac:dyDescent="0.25">
      <c r="B84" s="22">
        <v>50</v>
      </c>
      <c r="C84" s="29">
        <v>0.10536051565782628</v>
      </c>
      <c r="D84" s="27">
        <v>0.1</v>
      </c>
      <c r="E84" s="28">
        <v>10</v>
      </c>
      <c r="F84" s="31">
        <v>9.4912215810299045</v>
      </c>
      <c r="G84" s="23">
        <v>1</v>
      </c>
      <c r="H84" s="23">
        <v>0.99484622479267992</v>
      </c>
      <c r="I84" s="23">
        <v>0.96769600412129153</v>
      </c>
      <c r="J84" s="23">
        <v>0.89618197286726009</v>
      </c>
      <c r="K84" s="23">
        <v>0.77060271937234914</v>
      </c>
      <c r="L84" s="23">
        <v>0.60521403307049038</v>
      </c>
      <c r="M84" s="23">
        <v>0.43095966034314726</v>
      </c>
      <c r="N84" s="23">
        <v>0.2779635722916145</v>
      </c>
      <c r="O84" s="23">
        <v>0.16282252421490248</v>
      </c>
      <c r="P84" s="23">
        <v>8.7001772972746569E-2</v>
      </c>
      <c r="Q84" s="23">
        <v>4.2621142703650354E-2</v>
      </c>
    </row>
    <row r="85" spans="2:17" x14ac:dyDescent="0.25">
      <c r="B85" s="22">
        <v>50</v>
      </c>
      <c r="C85" s="29">
        <v>5.1293294387550578E-2</v>
      </c>
      <c r="D85" s="27">
        <v>0.05</v>
      </c>
      <c r="E85" s="28">
        <v>20</v>
      </c>
      <c r="F85" s="31">
        <v>19.495725746223673</v>
      </c>
      <c r="G85" s="23">
        <v>1</v>
      </c>
      <c r="H85" s="23">
        <v>0.92305502472328682</v>
      </c>
      <c r="I85" s="23">
        <v>0.72571696129772434</v>
      </c>
      <c r="J85" s="23">
        <v>0.47266397676881178</v>
      </c>
      <c r="K85" s="23">
        <v>0.25633195625064853</v>
      </c>
      <c r="L85" s="23">
        <v>0.11762718107700129</v>
      </c>
      <c r="M85" s="23">
        <v>4.6480932417592255E-2</v>
      </c>
      <c r="N85" s="23">
        <v>1.606988677545107E-2</v>
      </c>
      <c r="O85" s="23">
        <v>4.9278673700540333E-3</v>
      </c>
      <c r="P85" s="23">
        <v>1.3559243610988371E-3</v>
      </c>
      <c r="Q85" s="23">
        <v>3.3805367057721425E-4</v>
      </c>
    </row>
    <row r="86" spans="2:17" x14ac:dyDescent="0.25">
      <c r="B86" s="22">
        <v>50</v>
      </c>
      <c r="C86" s="29">
        <v>2.0202707317519466E-2</v>
      </c>
      <c r="D86" s="27">
        <v>0.02</v>
      </c>
      <c r="E86" s="28">
        <v>50</v>
      </c>
      <c r="F86" s="31">
        <v>49.498316452509108</v>
      </c>
      <c r="G86" s="23">
        <v>1</v>
      </c>
      <c r="H86" s="23">
        <v>0.63583031991288319</v>
      </c>
      <c r="I86" s="23">
        <v>0.26796964687714736</v>
      </c>
      <c r="J86" s="23">
        <v>8.2175109102979954E-2</v>
      </c>
      <c r="K86" s="23">
        <v>1.9615897972224627E-2</v>
      </c>
      <c r="L86" s="23">
        <v>3.8175800661051813E-3</v>
      </c>
      <c r="M86" s="23">
        <v>6.2589213844060042E-4</v>
      </c>
      <c r="N86" s="23">
        <v>8.8552663011702277E-5</v>
      </c>
      <c r="O86" s="23">
        <v>1.1011861924277482E-5</v>
      </c>
      <c r="P86" s="23">
        <v>1.2210237396822415E-6</v>
      </c>
      <c r="Q86" s="23">
        <v>1.2212686059017898E-7</v>
      </c>
    </row>
    <row r="87" spans="2:17" x14ac:dyDescent="0.25">
      <c r="B87" s="22">
        <v>50</v>
      </c>
      <c r="C87" s="29">
        <v>1.0050335853501451E-2</v>
      </c>
      <c r="D87" s="27">
        <v>0.01</v>
      </c>
      <c r="E87" s="28">
        <v>100</v>
      </c>
      <c r="F87" s="31">
        <v>99.499162473422075</v>
      </c>
      <c r="G87" s="23">
        <v>1</v>
      </c>
      <c r="H87" s="23">
        <v>0.39499393286246365</v>
      </c>
      <c r="I87" s="23">
        <v>9.0968224455549251E-2</v>
      </c>
      <c r="J87" s="23">
        <v>1.4579212515844528E-2</v>
      </c>
      <c r="K87" s="23">
        <v>1.7836254239917814E-3</v>
      </c>
      <c r="L87" s="23">
        <v>1.7612607754368109E-4</v>
      </c>
      <c r="M87" s="23">
        <v>1.4566994382806168E-5</v>
      </c>
      <c r="N87" s="23">
        <v>1.0359689998848053E-6</v>
      </c>
      <c r="O87" s="23">
        <v>6.460221745185701E-8</v>
      </c>
      <c r="P87" s="23">
        <v>3.5862024494432337E-9</v>
      </c>
      <c r="Q87" s="23">
        <v>1.7936109824022456E-10</v>
      </c>
    </row>
    <row r="88" spans="2:17" x14ac:dyDescent="0.25">
      <c r="B88" s="22">
        <v>50</v>
      </c>
      <c r="C88" s="29">
        <v>5.0125418235442863E-3</v>
      </c>
      <c r="D88" s="27">
        <v>5.0000000000000001E-3</v>
      </c>
      <c r="E88" s="28">
        <v>200</v>
      </c>
      <c r="F88" s="31">
        <v>199.49958228835612</v>
      </c>
      <c r="G88" s="23">
        <v>1</v>
      </c>
      <c r="H88" s="23">
        <v>0.22168744293135811</v>
      </c>
      <c r="I88" s="23">
        <v>2.6621230726544765E-2</v>
      </c>
      <c r="J88" s="23">
        <v>2.1767920506199703E-3</v>
      </c>
      <c r="K88" s="23">
        <v>1.3464586368436109E-4</v>
      </c>
      <c r="L88" s="23">
        <v>6.6915740367832165E-6</v>
      </c>
      <c r="M88" s="23">
        <v>2.7781175317937858E-7</v>
      </c>
      <c r="N88" s="23">
        <v>9.9013224057522676E-9</v>
      </c>
      <c r="O88" s="23">
        <v>3.0909212563392441E-10</v>
      </c>
      <c r="P88" s="23">
        <v>8.5830290079174576E-12</v>
      </c>
      <c r="Q88" s="23">
        <v>2.1461559017650688E-13</v>
      </c>
    </row>
    <row r="89" spans="2:17" x14ac:dyDescent="0.25">
      <c r="B89" s="22">
        <v>50</v>
      </c>
      <c r="C89" s="29">
        <v>2.0020026706730793E-3</v>
      </c>
      <c r="D89" s="27">
        <v>2E-3</v>
      </c>
      <c r="E89" s="28">
        <v>500</v>
      </c>
      <c r="F89" s="32">
        <v>499.49983316645478</v>
      </c>
      <c r="G89" s="23">
        <v>1</v>
      </c>
      <c r="H89" s="23">
        <v>9.5253181995964331E-2</v>
      </c>
      <c r="I89" s="23">
        <v>4.6879046996118473E-3</v>
      </c>
      <c r="J89" s="23">
        <v>1.5510652417320518E-4</v>
      </c>
      <c r="K89" s="23">
        <v>3.8619566257014739E-6</v>
      </c>
      <c r="L89" s="23">
        <v>7.7056273765256743E-8</v>
      </c>
      <c r="M89" s="23">
        <v>1.2824676371788913E-9</v>
      </c>
      <c r="N89" s="23">
        <v>1.830628521659146E-11</v>
      </c>
      <c r="O89" s="23">
        <v>2.2875376808992781E-13</v>
      </c>
      <c r="P89" s="23">
        <v>2.5583540956987457E-15</v>
      </c>
      <c r="Q89" s="23">
        <v>4.2555079529582268E-17</v>
      </c>
    </row>
    <row r="90" spans="2:17" x14ac:dyDescent="0.25">
      <c r="B90" s="22">
        <v>50</v>
      </c>
      <c r="C90" s="29">
        <v>5.0012504168224286E-4</v>
      </c>
      <c r="D90" s="27">
        <v>5.0000000000000001E-4</v>
      </c>
      <c r="E90" s="28">
        <v>2000</v>
      </c>
      <c r="F90" s="32">
        <v>1999.4999583231336</v>
      </c>
      <c r="G90" s="23">
        <v>1</v>
      </c>
      <c r="H90" s="23">
        <v>2.4696185672211102E-2</v>
      </c>
      <c r="I90" s="23">
        <v>3.0749263253430914E-4</v>
      </c>
      <c r="J90" s="23">
        <v>2.5577294582146263E-6</v>
      </c>
      <c r="K90" s="23">
        <v>1.5969773026252384E-8</v>
      </c>
      <c r="L90" s="23">
        <v>7.9802169988886025E-11</v>
      </c>
      <c r="M90" s="23">
        <v>3.3244662070196301E-13</v>
      </c>
      <c r="N90" s="23">
        <v>1.2399647687183547E-15</v>
      </c>
      <c r="O90" s="23">
        <v>5.6788035832281624E-17</v>
      </c>
      <c r="P90" s="23">
        <v>5.3089683876955957E-17</v>
      </c>
      <c r="Q90" s="23">
        <v>5.3079408107923663E-17</v>
      </c>
    </row>
    <row r="94" spans="2:17" x14ac:dyDescent="0.25">
      <c r="B94">
        <v>100</v>
      </c>
      <c r="H94" t="str">
        <f>"Probability of Y or more events occuring of 1 in X AEP or greater intensity during a "&amp;B94&amp;" year design life"</f>
        <v>Probability of Y or more events occuring of 1 in X AEP or greater intensity during a 100 year design life</v>
      </c>
    </row>
    <row r="95" spans="2:17" x14ac:dyDescent="0.25">
      <c r="B95" s="22" t="s">
        <v>16</v>
      </c>
      <c r="C95" s="22"/>
      <c r="D95" s="22"/>
      <c r="E95" s="22"/>
      <c r="F95" s="22" t="s">
        <v>31</v>
      </c>
      <c r="G95" s="22" cm="1">
        <f t="array" ref="G95:Q95">_xlfn.MAKEARRAY(1,11,_xlfn.LAMBDA(_xlpm.r,_xlpm.c,_xlpm.c-1))</f>
        <v>0</v>
      </c>
      <c r="H95" s="22">
        <v>1</v>
      </c>
      <c r="I95" s="22">
        <v>2</v>
      </c>
      <c r="J95" s="22">
        <v>3</v>
      </c>
      <c r="K95" s="22">
        <v>4</v>
      </c>
      <c r="L95" s="22">
        <v>5</v>
      </c>
      <c r="M95" s="22">
        <v>6</v>
      </c>
      <c r="N95" s="22">
        <v>7</v>
      </c>
      <c r="O95" s="22">
        <v>8</v>
      </c>
      <c r="P95" s="22">
        <v>9</v>
      </c>
      <c r="Q95" s="22">
        <v>10</v>
      </c>
    </row>
    <row r="96" spans="2:17" x14ac:dyDescent="0.25">
      <c r="B96" s="22" cm="1">
        <f t="array" ref="B96:B104">_xlfn.MAKEARRAY(ROWS(_xlfn.ANCHORARRAY(F96)),1,_xlfn.LAMBDA(_xlpm.r,_xlpm.c,B94))</f>
        <v>100</v>
      </c>
      <c r="C96" s="29" cm="1">
        <f t="array" ref="C96:C104">1/_xlfn.ANCHORARRAY(F96)</f>
        <v>0.69314718055994529</v>
      </c>
      <c r="D96" s="30" cm="1">
        <f t="array" ref="D96:D104">1/_xlfn.ANCHORARRAY(E96)</f>
        <v>0.5</v>
      </c>
      <c r="E96" s="28" cm="1">
        <f t="array" ref="E96:E104">TRANSPOSE({2,5,10,20,50,100,200,500,2000})</f>
        <v>2</v>
      </c>
      <c r="F96" s="31" cm="1">
        <f t="array" ref="F96:F104">1/-LN(1-_xlfn.ANCHORARRAY(D96))</f>
        <v>1.4426950408889634</v>
      </c>
      <c r="G96" s="23" cm="1">
        <f t="array" ref="G96:G104">_xlfn.MAKEARRAY(ROWS(_xlfn.ANCHORARRAY(B96)),1,_xlfn.LAMBDA(_xlpm.r,_xlpm.c,1))</f>
        <v>1</v>
      </c>
      <c r="H96" s="23" cm="1">
        <f t="array" ref="H96:H104">_xlfn.ANCHORARRAY(G96)-(_xlfn.ANCHORARRAY($B96)*1/_xlfn.ANCHORARRAY($F96))^(H$5-1)/FACT(H$5-1)*EXP(-_xlfn.ANCHORARRAY($B96)*1/_xlfn.ANCHORARRAY($F96))</f>
        <v>1</v>
      </c>
      <c r="I96" s="23" cm="1">
        <f t="array" ref="I96:I104">_xlfn.ANCHORARRAY(H96)-(_xlfn.ANCHORARRAY($B96)*1/_xlfn.ANCHORARRAY($F96))^(I$5-1)/FACT(I$5-1)*EXP(-_xlfn.ANCHORARRAY($B96)*1/_xlfn.ANCHORARRAY($F96))</f>
        <v>1</v>
      </c>
      <c r="J96" s="23" cm="1">
        <f t="array" ref="J96:J104">_xlfn.ANCHORARRAY(I96)-(_xlfn.ANCHORARRAY($B96)*1/_xlfn.ANCHORARRAY($F96))^(J$5-1)/FACT(J$5-1)*EXP(-_xlfn.ANCHORARRAY($B96)*1/_xlfn.ANCHORARRAY($F96))</f>
        <v>1</v>
      </c>
      <c r="K96" s="23" cm="1">
        <f t="array" ref="K96:K104">_xlfn.ANCHORARRAY(J96)-(_xlfn.ANCHORARRAY($B96)*1/_xlfn.ANCHORARRAY($F96))^(K$5-1)/FACT(K$5-1)*EXP(-_xlfn.ANCHORARRAY($B96)*1/_xlfn.ANCHORARRAY($F96))</f>
        <v>1</v>
      </c>
      <c r="L96" s="23" cm="1">
        <f t="array" ref="L96:L104">_xlfn.ANCHORARRAY(K96)-(_xlfn.ANCHORARRAY($B96)*1/_xlfn.ANCHORARRAY($F96))^(L$5-1)/FACT(L$5-1)*EXP(-_xlfn.ANCHORARRAY($B96)*1/_xlfn.ANCHORARRAY($F96))</f>
        <v>1</v>
      </c>
      <c r="M96" s="23" cm="1">
        <f t="array" ref="M96:M104">_xlfn.ANCHORARRAY(L96)-(_xlfn.ANCHORARRAY($B96)*1/_xlfn.ANCHORARRAY($F96))^(M$5-1)/FACT(M$5-1)*EXP(-_xlfn.ANCHORARRAY($B96)*1/_xlfn.ANCHORARRAY($F96))</f>
        <v>1</v>
      </c>
      <c r="N96" s="23" cm="1">
        <f t="array" ref="N96:N104">_xlfn.ANCHORARRAY(M96)-(_xlfn.ANCHORARRAY($B96)*1/_xlfn.ANCHORARRAY($F96))^(N$5-1)/FACT(N$5-1)*EXP(-_xlfn.ANCHORARRAY($B96)*1/_xlfn.ANCHORARRAY($F96))</f>
        <v>1</v>
      </c>
      <c r="O96" s="23" cm="1">
        <f t="array" ref="O96:O104">_xlfn.ANCHORARRAY(N96)-(_xlfn.ANCHORARRAY($B96)*1/_xlfn.ANCHORARRAY($F96))^(O$5-1)/FACT(O$5-1)*EXP(-_xlfn.ANCHORARRAY($B96)*1/_xlfn.ANCHORARRAY($F96))</f>
        <v>1</v>
      </c>
      <c r="P96" s="23" cm="1">
        <f t="array" ref="P96:P104">_xlfn.ANCHORARRAY(O96)-(_xlfn.ANCHORARRAY($B96)*1/_xlfn.ANCHORARRAY($F96))^(P$5-1)/FACT(P$5-1)*EXP(-_xlfn.ANCHORARRAY($B96)*1/_xlfn.ANCHORARRAY($F96))</f>
        <v>1</v>
      </c>
      <c r="Q96" s="23" cm="1">
        <f t="array" ref="Q96:Q104">_xlfn.ANCHORARRAY(P96)-(_xlfn.ANCHORARRAY($B96)*1/_xlfn.ANCHORARRAY($F96))^(Q$5-1)/FACT(Q$5-1)*EXP(-_xlfn.ANCHORARRAY($B96)*1/_xlfn.ANCHORARRAY($F96))</f>
        <v>1</v>
      </c>
    </row>
    <row r="97" spans="2:17" x14ac:dyDescent="0.25">
      <c r="B97" s="22">
        <v>100</v>
      </c>
      <c r="C97" s="29">
        <v>0.22314355131420971</v>
      </c>
      <c r="D97" s="27">
        <v>0.2</v>
      </c>
      <c r="E97" s="28">
        <v>5</v>
      </c>
      <c r="F97" s="31">
        <v>4.481420117724551</v>
      </c>
      <c r="G97" s="23">
        <v>1</v>
      </c>
      <c r="H97" s="23">
        <v>0.99999999979629639</v>
      </c>
      <c r="I97" s="23">
        <v>0.99999999525078198</v>
      </c>
      <c r="J97" s="23">
        <v>0.99999994453567043</v>
      </c>
      <c r="K97" s="23">
        <v>0.99999956731066753</v>
      </c>
      <c r="L97" s="23">
        <v>0.99999746292749792</v>
      </c>
      <c r="M97" s="23">
        <v>0.99998807133682222</v>
      </c>
      <c r="N97" s="23">
        <v>0.99995314345522457</v>
      </c>
      <c r="O97" s="23">
        <v>0.9998418015760876</v>
      </c>
      <c r="P97" s="23">
        <v>0.99953123629707985</v>
      </c>
      <c r="Q97" s="23">
        <v>0.99876122919405019</v>
      </c>
    </row>
    <row r="98" spans="2:17" x14ac:dyDescent="0.25">
      <c r="B98" s="22">
        <v>100</v>
      </c>
      <c r="C98" s="29">
        <v>0.10536051565782628</v>
      </c>
      <c r="D98" s="27">
        <v>0.1</v>
      </c>
      <c r="E98" s="28">
        <v>10</v>
      </c>
      <c r="F98" s="31">
        <v>9.4912215810299045</v>
      </c>
      <c r="G98" s="23">
        <v>1</v>
      </c>
      <c r="H98" s="23">
        <v>0.99997343860111243</v>
      </c>
      <c r="I98" s="23">
        <v>0.9996935863327735</v>
      </c>
      <c r="J98" s="23">
        <v>0.99821931736776337</v>
      </c>
      <c r="K98" s="23">
        <v>0.99304165942203659</v>
      </c>
      <c r="L98" s="23">
        <v>0.97940364164549631</v>
      </c>
      <c r="M98" s="23">
        <v>0.95066546993575873</v>
      </c>
      <c r="N98" s="23">
        <v>0.90020099342907356</v>
      </c>
      <c r="O98" s="23">
        <v>0.82424437532697925</v>
      </c>
      <c r="P98" s="23">
        <v>0.72420901969121365</v>
      </c>
      <c r="Q98" s="23">
        <v>0.60710039020456597</v>
      </c>
    </row>
    <row r="99" spans="2:17" x14ac:dyDescent="0.25">
      <c r="B99" s="22">
        <v>100</v>
      </c>
      <c r="C99" s="29">
        <v>5.1293294387550578E-2</v>
      </c>
      <c r="D99" s="27">
        <v>0.05</v>
      </c>
      <c r="E99" s="28">
        <v>20</v>
      </c>
      <c r="F99" s="31">
        <v>19.495725746223673</v>
      </c>
      <c r="G99" s="23">
        <v>1</v>
      </c>
      <c r="H99" s="23">
        <v>0.99407947077966596</v>
      </c>
      <c r="I99" s="23">
        <v>0.9637111259567972</v>
      </c>
      <c r="J99" s="23">
        <v>0.88582650340369462</v>
      </c>
      <c r="K99" s="23">
        <v>0.75266120764104283</v>
      </c>
      <c r="L99" s="23">
        <v>0.58189903969706935</v>
      </c>
      <c r="M99" s="23">
        <v>0.40671995668493766</v>
      </c>
      <c r="N99" s="23">
        <v>0.25696141876023049</v>
      </c>
      <c r="O99" s="23">
        <v>0.14722415057707103</v>
      </c>
      <c r="P99" s="23">
        <v>7.6864325549516221E-2</v>
      </c>
      <c r="Q99" s="23">
        <v>3.6764467569572683E-2</v>
      </c>
    </row>
    <row r="100" spans="2:17" x14ac:dyDescent="0.25">
      <c r="B100" s="22">
        <v>100</v>
      </c>
      <c r="C100" s="29">
        <v>2.0202707317519466E-2</v>
      </c>
      <c r="D100" s="27">
        <v>0.02</v>
      </c>
      <c r="E100" s="28">
        <v>50</v>
      </c>
      <c r="F100" s="31">
        <v>49.498316452509108</v>
      </c>
      <c r="G100" s="23">
        <v>1</v>
      </c>
      <c r="H100" s="23">
        <v>0.86738044410524706</v>
      </c>
      <c r="I100" s="23">
        <v>0.59945303687313634</v>
      </c>
      <c r="J100" s="23">
        <v>0.32881008734052725</v>
      </c>
      <c r="K100" s="23">
        <v>0.14655274410861077</v>
      </c>
      <c r="L100" s="23">
        <v>5.4500450064033382E-2</v>
      </c>
      <c r="M100" s="23">
        <v>1.7306338974256638E-2</v>
      </c>
      <c r="N100" s="23">
        <v>4.7826433028888959E-3</v>
      </c>
      <c r="O100" s="23">
        <v>1.1681781859984963E-3</v>
      </c>
      <c r="P100" s="23">
        <v>2.5540342517448966E-4</v>
      </c>
      <c r="Q100" s="23">
        <v>5.050874362175369E-5</v>
      </c>
    </row>
    <row r="101" spans="2:17" x14ac:dyDescent="0.25">
      <c r="B101" s="22">
        <v>100</v>
      </c>
      <c r="C101" s="29">
        <v>1.0050335853501451E-2</v>
      </c>
      <c r="D101" s="27">
        <v>0.01</v>
      </c>
      <c r="E101" s="28">
        <v>100</v>
      </c>
      <c r="F101" s="31">
        <v>99.499162473422075</v>
      </c>
      <c r="G101" s="23">
        <v>1</v>
      </c>
      <c r="H101" s="23">
        <v>0.63396765872677086</v>
      </c>
      <c r="I101" s="23">
        <v>0.26609286242282948</v>
      </c>
      <c r="J101" s="23">
        <v>8.122959967817725E-2</v>
      </c>
      <c r="K101" s="23">
        <v>1.9298337092916E-2</v>
      </c>
      <c r="L101" s="23">
        <v>3.7375873725843979E-3</v>
      </c>
      <c r="M101" s="23">
        <v>6.0977215615217037E-4</v>
      </c>
      <c r="N101" s="23">
        <v>8.5845599271566807E-5</v>
      </c>
      <c r="O101" s="23">
        <v>1.0622201282728272E-5</v>
      </c>
      <c r="P101" s="23">
        <v>1.1719461098603619E-6</v>
      </c>
      <c r="Q101" s="23">
        <v>1.1663234998689609E-7</v>
      </c>
    </row>
    <row r="102" spans="2:17" x14ac:dyDescent="0.25">
      <c r="B102" s="22">
        <v>100</v>
      </c>
      <c r="C102" s="29">
        <v>5.0125418235442863E-3</v>
      </c>
      <c r="D102" s="27">
        <v>5.0000000000000001E-3</v>
      </c>
      <c r="E102" s="28">
        <v>200</v>
      </c>
      <c r="F102" s="31">
        <v>199.49958228835612</v>
      </c>
      <c r="G102" s="23">
        <v>1</v>
      </c>
      <c r="H102" s="23">
        <v>0.39422956350927207</v>
      </c>
      <c r="I102" s="23">
        <v>9.0584598671626881E-2</v>
      </c>
      <c r="J102" s="23">
        <v>1.4482944383760341E-2</v>
      </c>
      <c r="K102" s="23">
        <v>1.7675202184656933E-3</v>
      </c>
      <c r="L102" s="23">
        <v>1.7410533264956558E-4</v>
      </c>
      <c r="M102" s="23">
        <v>1.43641575013379E-5</v>
      </c>
      <c r="N102" s="23">
        <v>1.0190021451278236E-6</v>
      </c>
      <c r="O102" s="23">
        <v>6.3385725632122786E-8</v>
      </c>
      <c r="P102" s="23">
        <v>3.5098847572747707E-9</v>
      </c>
      <c r="Q102" s="23">
        <v>1.7510523944079046E-10</v>
      </c>
    </row>
    <row r="103" spans="2:17" x14ac:dyDescent="0.25">
      <c r="B103" s="22">
        <v>100</v>
      </c>
      <c r="C103" s="29">
        <v>2.0020026706730793E-3</v>
      </c>
      <c r="D103" s="27">
        <v>2E-3</v>
      </c>
      <c r="E103" s="28">
        <v>500</v>
      </c>
      <c r="F103" s="32">
        <v>499.49983316645478</v>
      </c>
      <c r="G103" s="23">
        <v>1</v>
      </c>
      <c r="H103" s="23">
        <v>0.18143319531157232</v>
      </c>
      <c r="I103" s="23">
        <v>1.7555902400516216E-2</v>
      </c>
      <c r="J103" s="23">
        <v>1.1517634969857755E-3</v>
      </c>
      <c r="K103" s="23">
        <v>5.7059167153772307E-5</v>
      </c>
      <c r="L103" s="23">
        <v>2.2691423557459536E-6</v>
      </c>
      <c r="M103" s="23">
        <v>7.5346836308093418E-8</v>
      </c>
      <c r="N103" s="23">
        <v>2.1470948276728937E-9</v>
      </c>
      <c r="O103" s="23">
        <v>5.3579428581738744E-11</v>
      </c>
      <c r="P103" s="23">
        <v>1.1891358307923701E-12</v>
      </c>
      <c r="Q103" s="23">
        <v>2.3741319628602138E-14</v>
      </c>
    </row>
    <row r="104" spans="2:17" x14ac:dyDescent="0.25">
      <c r="B104" s="22">
        <v>100</v>
      </c>
      <c r="C104" s="29">
        <v>5.0012504168224286E-4</v>
      </c>
      <c r="D104" s="27">
        <v>5.0000000000000001E-4</v>
      </c>
      <c r="E104" s="28">
        <v>2000</v>
      </c>
      <c r="F104" s="32">
        <v>1999.4999583231336</v>
      </c>
      <c r="G104" s="23">
        <v>1</v>
      </c>
      <c r="H104" s="23">
        <v>4.8782469757665758E-2</v>
      </c>
      <c r="I104" s="23">
        <v>1.2096990615330094E-3</v>
      </c>
      <c r="J104" s="23">
        <v>2.0082365165850942E-5</v>
      </c>
      <c r="K104" s="23">
        <v>2.5046183730037305E-7</v>
      </c>
      <c r="L104" s="23">
        <v>2.501050329633962E-9</v>
      </c>
      <c r="M104" s="23">
        <v>2.0822351247909757E-11</v>
      </c>
      <c r="N104" s="23">
        <v>1.4861589671326557E-13</v>
      </c>
      <c r="O104" s="23">
        <v>9.0942879548271236E-16</v>
      </c>
      <c r="P104" s="23">
        <v>-1.396749731876292E-17</v>
      </c>
      <c r="Q104" s="23">
        <v>-1.9098759645724768E-17</v>
      </c>
    </row>
    <row r="108" spans="2:17" x14ac:dyDescent="0.25">
      <c r="B108">
        <v>60</v>
      </c>
      <c r="H108" t="str">
        <f>"Probability of Y or more events occuring of 1 in X AEP or greater intensity during a "&amp;B108&amp;" year design life"</f>
        <v>Probability of Y or more events occuring of 1 in X AEP or greater intensity during a 60 year design life</v>
      </c>
    </row>
    <row r="109" spans="2:17" x14ac:dyDescent="0.25">
      <c r="B109" s="22" t="s">
        <v>16</v>
      </c>
      <c r="C109" s="22"/>
      <c r="D109" s="22"/>
      <c r="E109" s="22"/>
      <c r="F109" s="22" t="s">
        <v>31</v>
      </c>
      <c r="G109" s="22" cm="1">
        <f t="array" ref="G109:Q109">_xlfn.MAKEARRAY(1,11,_xlfn.LAMBDA(_xlpm.r,_xlpm.c,_xlpm.c-1))</f>
        <v>0</v>
      </c>
      <c r="H109" s="22">
        <v>1</v>
      </c>
      <c r="I109" s="22">
        <v>2</v>
      </c>
      <c r="J109" s="22">
        <v>3</v>
      </c>
      <c r="K109" s="22">
        <v>4</v>
      </c>
      <c r="L109" s="22">
        <v>5</v>
      </c>
      <c r="M109" s="22">
        <v>6</v>
      </c>
      <c r="N109" s="22">
        <v>7</v>
      </c>
      <c r="O109" s="22">
        <v>8</v>
      </c>
      <c r="P109" s="22">
        <v>9</v>
      </c>
      <c r="Q109" s="22">
        <v>10</v>
      </c>
    </row>
    <row r="110" spans="2:17" x14ac:dyDescent="0.25">
      <c r="B110" s="22" cm="1">
        <f t="array" ref="B110:B118">_xlfn.MAKEARRAY(ROWS(_xlfn.ANCHORARRAY(F110)),1,_xlfn.LAMBDA(_xlpm.r,_xlpm.c,B108))</f>
        <v>60</v>
      </c>
      <c r="C110" s="29" cm="1">
        <f t="array" ref="C110:C118">1/_xlfn.ANCHORARRAY(F110)</f>
        <v>0.69314718055994529</v>
      </c>
      <c r="D110" s="30" cm="1">
        <f t="array" ref="D110:D118">1/_xlfn.ANCHORARRAY(E110)</f>
        <v>0.5</v>
      </c>
      <c r="E110" s="28" cm="1">
        <f t="array" ref="E110:E118">TRANSPOSE({2,5,10,20,50,100,200,500,2000})</f>
        <v>2</v>
      </c>
      <c r="F110" s="31" cm="1">
        <f t="array" ref="F110:F118">1/-LN(1-_xlfn.ANCHORARRAY(D110))</f>
        <v>1.4426950408889634</v>
      </c>
      <c r="G110" s="23" cm="1">
        <f t="array" ref="G110:G118">_xlfn.MAKEARRAY(ROWS(_xlfn.ANCHORARRAY(B110)),1,_xlfn.LAMBDA(_xlpm.r,_xlpm.c,1))</f>
        <v>1</v>
      </c>
      <c r="H110" s="23" cm="1">
        <f t="array" ref="H110:H118">_xlfn.ANCHORARRAY(G110)-(_xlfn.ANCHORARRAY($B110)*1/_xlfn.ANCHORARRAY($F110))^(H$5-1)/FACT(H$5-1)*EXP(-_xlfn.ANCHORARRAY($B110)*1/_xlfn.ANCHORARRAY($F110))</f>
        <v>1</v>
      </c>
      <c r="I110" s="23" cm="1">
        <f t="array" ref="I110:I118">_xlfn.ANCHORARRAY(H110)-(_xlfn.ANCHORARRAY($B110)*1/_xlfn.ANCHORARRAY($F110))^(I$5-1)/FACT(I$5-1)*EXP(-_xlfn.ANCHORARRAY($B110)*1/_xlfn.ANCHORARRAY($F110))</f>
        <v>1</v>
      </c>
      <c r="J110" s="23" cm="1">
        <f t="array" ref="J110:J118">_xlfn.ANCHORARRAY(I110)-(_xlfn.ANCHORARRAY($B110)*1/_xlfn.ANCHORARRAY($F110))^(J$5-1)/FACT(J$5-1)*EXP(-_xlfn.ANCHORARRAY($B110)*1/_xlfn.ANCHORARRAY($F110))</f>
        <v>0.99999999999999922</v>
      </c>
      <c r="K110" s="23" cm="1">
        <f t="array" ref="K110:K118">_xlfn.ANCHORARRAY(J110)-(_xlfn.ANCHORARRAY($B110)*1/_xlfn.ANCHORARRAY($F110))^(K$5-1)/FACT(K$5-1)*EXP(-_xlfn.ANCHORARRAY($B110)*1/_xlfn.ANCHORARRAY($F110))</f>
        <v>0.99999999999998879</v>
      </c>
      <c r="L110" s="23" cm="1">
        <f t="array" ref="L110:L118">_xlfn.ANCHORARRAY(K110)-(_xlfn.ANCHORARRAY($B110)*1/_xlfn.ANCHORARRAY($F110))^(L$5-1)/FACT(L$5-1)*EXP(-_xlfn.ANCHORARRAY($B110)*1/_xlfn.ANCHORARRAY($F110))</f>
        <v>0.99999999999988065</v>
      </c>
      <c r="M110" s="23" cm="1">
        <f t="array" ref="M110:M118">_xlfn.ANCHORARRAY(L110)-(_xlfn.ANCHORARRAY($B110)*1/_xlfn.ANCHORARRAY($F110))^(M$5-1)/FACT(M$5-1)*EXP(-_xlfn.ANCHORARRAY($B110)*1/_xlfn.ANCHORARRAY($F110))</f>
        <v>0.99999999999898137</v>
      </c>
      <c r="N110" s="23" cm="1">
        <f t="array" ref="N110:N118">_xlfn.ANCHORARRAY(M110)-(_xlfn.ANCHORARRAY($B110)*1/_xlfn.ANCHORARRAY($F110))^(N$5-1)/FACT(N$5-1)*EXP(-_xlfn.ANCHORARRAY($B110)*1/_xlfn.ANCHORARRAY($F110))</f>
        <v>0.99999999999274791</v>
      </c>
      <c r="O110" s="23" cm="1">
        <f t="array" ref="O110:O118">_xlfn.ANCHORARRAY(N110)-(_xlfn.ANCHORARRAY($B110)*1/_xlfn.ANCHORARRAY($F110))^(O$5-1)/FACT(O$5-1)*EXP(-_xlfn.ANCHORARRAY($B110)*1/_xlfn.ANCHORARRAY($F110))</f>
        <v>0.99999999995571343</v>
      </c>
      <c r="P110" s="23" cm="1">
        <f t="array" ref="P110:P118">_xlfn.ANCHORARRAY(O110)-(_xlfn.ANCHORARRAY($B110)*1/_xlfn.ANCHORARRAY($F110))^(P$5-1)/FACT(P$5-1)*EXP(-_xlfn.ANCHORARRAY($B110)*1/_xlfn.ANCHORARRAY($F110))</f>
        <v>0.99999999976318565</v>
      </c>
      <c r="Q110" s="23" cm="1">
        <f t="array" ref="Q110:Q118">_xlfn.ANCHORARRAY(P110)-(_xlfn.ANCHORARRAY($B110)*1/_xlfn.ANCHORARRAY($F110))^(Q$5-1)/FACT(Q$5-1)*EXP(-_xlfn.ANCHORARRAY($B110)*1/_xlfn.ANCHORARRAY($F110))</f>
        <v>0.99999999887351831</v>
      </c>
    </row>
    <row r="111" spans="2:17" x14ac:dyDescent="0.25">
      <c r="B111" s="22">
        <v>60</v>
      </c>
      <c r="C111" s="29">
        <v>0.22314355131420971</v>
      </c>
      <c r="D111" s="27">
        <v>0.2</v>
      </c>
      <c r="E111" s="28">
        <v>5</v>
      </c>
      <c r="F111" s="31">
        <v>4.481420117724551</v>
      </c>
      <c r="G111" s="23">
        <v>1</v>
      </c>
      <c r="H111" s="23">
        <v>0.99999846750445909</v>
      </c>
      <c r="I111" s="23">
        <v>0.99997794951461738</v>
      </c>
      <c r="J111" s="23">
        <v>0.99984059580104412</v>
      </c>
      <c r="K111" s="23">
        <v>0.9992276038923853</v>
      </c>
      <c r="L111" s="23">
        <v>0.99717582602101007</v>
      </c>
      <c r="M111" s="23">
        <v>0.99168173401229109</v>
      </c>
      <c r="N111" s="23">
        <v>0.97942202199156547</v>
      </c>
      <c r="O111" s="23">
        <v>0.95597337331961496</v>
      </c>
      <c r="P111" s="23">
        <v>0.91673026278327796</v>
      </c>
      <c r="Q111" s="23">
        <v>0.85835128245198256</v>
      </c>
    </row>
    <row r="112" spans="2:17" x14ac:dyDescent="0.25">
      <c r="B112" s="22">
        <v>60</v>
      </c>
      <c r="C112" s="29">
        <v>0.10536051565782628</v>
      </c>
      <c r="D112" s="27">
        <v>0.1</v>
      </c>
      <c r="E112" s="28">
        <v>10</v>
      </c>
      <c r="F112" s="31">
        <v>9.4912215810299045</v>
      </c>
      <c r="G112" s="23">
        <v>1</v>
      </c>
      <c r="H112" s="23">
        <v>0.99820298970008559</v>
      </c>
      <c r="I112" s="23">
        <v>0.98684295378960096</v>
      </c>
      <c r="J112" s="23">
        <v>0.95093597654699857</v>
      </c>
      <c r="K112" s="23">
        <v>0.87527242378711012</v>
      </c>
      <c r="L112" s="23">
        <v>0.75569315975783524</v>
      </c>
      <c r="M112" s="23">
        <v>0.60450596471654217</v>
      </c>
      <c r="N112" s="23">
        <v>0.44521435641243223</v>
      </c>
      <c r="O112" s="23">
        <v>0.30135967649055651</v>
      </c>
      <c r="P112" s="23">
        <v>0.18768515206785366</v>
      </c>
      <c r="Q112" s="23">
        <v>0.10783977533229273</v>
      </c>
    </row>
    <row r="113" spans="2:17" x14ac:dyDescent="0.25">
      <c r="B113" s="22">
        <v>60</v>
      </c>
      <c r="C113" s="29">
        <v>5.1293294387550578E-2</v>
      </c>
      <c r="D113" s="27">
        <v>0.05</v>
      </c>
      <c r="E113" s="28">
        <v>20</v>
      </c>
      <c r="F113" s="31">
        <v>19.495725746223673</v>
      </c>
      <c r="G113" s="23">
        <v>1</v>
      </c>
      <c r="H113" s="23">
        <v>0.95393020101304804</v>
      </c>
      <c r="I113" s="23">
        <v>0.81214589530426773</v>
      </c>
      <c r="J113" s="23">
        <v>0.59396837133661951</v>
      </c>
      <c r="K113" s="23">
        <v>0.37014749202423053</v>
      </c>
      <c r="L113" s="23">
        <v>0.19793983823446856</v>
      </c>
      <c r="M113" s="23">
        <v>9.1942663654936779E-2</v>
      </c>
      <c r="N113" s="23">
        <v>3.7573220855371604E-2</v>
      </c>
      <c r="O113" s="23">
        <v>1.3669325125041418E-2</v>
      </c>
      <c r="P113" s="23">
        <v>4.4735034197528698E-3</v>
      </c>
      <c r="Q113" s="23">
        <v>1.3289434873209175E-3</v>
      </c>
    </row>
    <row r="114" spans="2:17" x14ac:dyDescent="0.25">
      <c r="B114" s="22">
        <v>60</v>
      </c>
      <c r="C114" s="29">
        <v>2.0202707317519466E-2</v>
      </c>
      <c r="D114" s="27">
        <v>0.02</v>
      </c>
      <c r="E114" s="28">
        <v>50</v>
      </c>
      <c r="F114" s="31">
        <v>49.498316452509108</v>
      </c>
      <c r="G114" s="23">
        <v>1</v>
      </c>
      <c r="H114" s="23">
        <v>0.70244685730787959</v>
      </c>
      <c r="I114" s="23">
        <v>0.34176411411485869</v>
      </c>
      <c r="J114" s="23">
        <v>0.12316107725859951</v>
      </c>
      <c r="K114" s="23">
        <v>3.4833613812041017E-2</v>
      </c>
      <c r="L114" s="23">
        <v>8.0668054303952019E-3</v>
      </c>
      <c r="M114" s="23">
        <v>1.5776614836929947E-3</v>
      </c>
      <c r="N114" s="23">
        <v>2.6667872472821647E-4</v>
      </c>
      <c r="O114" s="23">
        <v>3.9661002062391435E-5</v>
      </c>
      <c r="P114" s="23">
        <v>5.263207510585416E-6</v>
      </c>
      <c r="Q114" s="23">
        <v>6.3035033926339875E-7</v>
      </c>
    </row>
    <row r="115" spans="2:17" x14ac:dyDescent="0.25">
      <c r="B115" s="22">
        <v>60</v>
      </c>
      <c r="C115" s="29">
        <v>1.0050335853501451E-2</v>
      </c>
      <c r="D115" s="27">
        <v>0.01</v>
      </c>
      <c r="E115" s="28">
        <v>100</v>
      </c>
      <c r="F115" s="31">
        <v>99.499162473422075</v>
      </c>
      <c r="G115" s="23">
        <v>1</v>
      </c>
      <c r="H115" s="23">
        <v>0.45284335760923888</v>
      </c>
      <c r="I115" s="23">
        <v>0.12289687637915853</v>
      </c>
      <c r="J115" s="23">
        <v>2.3414687877858928E-2</v>
      </c>
      <c r="K115" s="23">
        <v>3.4180997602709026E-3</v>
      </c>
      <c r="L115" s="23">
        <v>4.035133626824625E-4</v>
      </c>
      <c r="M115" s="23">
        <v>3.9942093620531905E-5</v>
      </c>
      <c r="N115" s="23">
        <v>3.4019600129704626E-6</v>
      </c>
      <c r="O115" s="23">
        <v>2.5418331393210721E-7</v>
      </c>
      <c r="P115" s="23">
        <v>1.6911716303394961E-8</v>
      </c>
      <c r="Q115" s="23">
        <v>1.0139880056255175E-9</v>
      </c>
    </row>
    <row r="116" spans="2:17" x14ac:dyDescent="0.25">
      <c r="B116" s="22">
        <v>60</v>
      </c>
      <c r="C116" s="29">
        <v>5.0125418235442863E-3</v>
      </c>
      <c r="D116" s="27">
        <v>5.0000000000000001E-3</v>
      </c>
      <c r="E116" s="28">
        <v>200</v>
      </c>
      <c r="F116" s="31">
        <v>199.49958228835612</v>
      </c>
      <c r="G116" s="23">
        <v>1</v>
      </c>
      <c r="H116" s="23">
        <v>0.25973904230329548</v>
      </c>
      <c r="I116" s="23">
        <v>3.7103701655794713E-2</v>
      </c>
      <c r="J116" s="23">
        <v>3.6246329639559038E-3</v>
      </c>
      <c r="K116" s="23">
        <v>2.6832832333282142E-4</v>
      </c>
      <c r="L116" s="23">
        <v>1.5974062577636791E-5</v>
      </c>
      <c r="M116" s="23">
        <v>7.9482714101722662E-7</v>
      </c>
      <c r="N116" s="23">
        <v>3.3961616262415896E-8</v>
      </c>
      <c r="O116" s="23">
        <v>1.2712997059033794E-9</v>
      </c>
      <c r="P116" s="23">
        <v>4.2337863670220293E-11</v>
      </c>
      <c r="Q116" s="23">
        <v>1.2697127786619922E-12</v>
      </c>
    </row>
    <row r="117" spans="2:17" x14ac:dyDescent="0.25">
      <c r="B117" s="22">
        <v>60</v>
      </c>
      <c r="C117" s="29">
        <v>2.0020026706730793E-3</v>
      </c>
      <c r="D117" s="27">
        <v>2E-3</v>
      </c>
      <c r="E117" s="28">
        <v>500</v>
      </c>
      <c r="F117" s="32">
        <v>499.49983316645478</v>
      </c>
      <c r="G117" s="23">
        <v>1</v>
      </c>
      <c r="H117" s="23">
        <v>0.11318612945308404</v>
      </c>
      <c r="I117" s="23">
        <v>6.6619052195926731E-3</v>
      </c>
      <c r="J117" s="23">
        <v>2.6405177738784286E-4</v>
      </c>
      <c r="K117" s="23">
        <v>7.8813838304624237E-6</v>
      </c>
      <c r="L117" s="23">
        <v>1.8857664972368089E-7</v>
      </c>
      <c r="M117" s="23">
        <v>3.7644034739368634E-9</v>
      </c>
      <c r="N117" s="23">
        <v>6.4457368286080191E-11</v>
      </c>
      <c r="O117" s="23">
        <v>9.6620841585738158E-13</v>
      </c>
      <c r="P117" s="23">
        <v>1.2887378675000346E-14</v>
      </c>
      <c r="Q117" s="23">
        <v>1.6370359201396349E-16</v>
      </c>
    </row>
    <row r="118" spans="2:17" x14ac:dyDescent="0.25">
      <c r="B118" s="22">
        <v>60</v>
      </c>
      <c r="C118" s="29">
        <v>5.0012504168224286E-4</v>
      </c>
      <c r="D118" s="27">
        <v>5.0000000000000001E-4</v>
      </c>
      <c r="E118" s="28">
        <v>2000</v>
      </c>
      <c r="F118" s="32">
        <v>1999.4999583231336</v>
      </c>
      <c r="G118" s="23">
        <v>1</v>
      </c>
      <c r="H118" s="23">
        <v>2.9561747192702326E-2</v>
      </c>
      <c r="I118" s="23">
        <v>4.4131889458476695E-4</v>
      </c>
      <c r="J118" s="23">
        <v>4.4032320927426941E-6</v>
      </c>
      <c r="K118" s="23">
        <v>3.2982814433726674E-8</v>
      </c>
      <c r="L118" s="23">
        <v>1.977478965857196E-10</v>
      </c>
      <c r="M118" s="23">
        <v>9.8830336440689412E-13</v>
      </c>
      <c r="N118" s="23">
        <v>4.2593667949924114E-15</v>
      </c>
      <c r="O118" s="23">
        <v>4.0980692225440513E-17</v>
      </c>
      <c r="P118" s="23">
        <v>2.5157788284354577E-17</v>
      </c>
      <c r="Q118" s="23">
        <v>2.5105032081067445E-17</v>
      </c>
    </row>
  </sheetData>
  <conditionalFormatting sqref="G6:Q17">
    <cfRule type="colorScale" priority="11">
      <colorScale>
        <cfvo type="min"/>
        <cfvo type="percentile" val="50"/>
        <cfvo type="max"/>
        <color rgb="FF63BE7B"/>
        <color rgb="FFFFEB84"/>
        <color rgb="FFF8696B"/>
      </colorScale>
    </cfRule>
  </conditionalFormatting>
  <conditionalFormatting sqref="G21:Q32">
    <cfRule type="colorScale" priority="10">
      <colorScale>
        <cfvo type="min"/>
        <cfvo type="percentile" val="50"/>
        <cfvo type="max"/>
        <color rgb="FF63BE7B"/>
        <color rgb="FFFFEB84"/>
        <color rgb="FFF8696B"/>
      </colorScale>
    </cfRule>
  </conditionalFormatting>
  <conditionalFormatting sqref="G40:Q48">
    <cfRule type="colorScale" priority="9">
      <colorScale>
        <cfvo type="min"/>
        <cfvo type="percentile" val="50"/>
        <cfvo type="max"/>
        <color rgb="FF63BE7B"/>
        <color rgb="FFFFEB84"/>
        <color rgb="FFF8696B"/>
      </colorScale>
    </cfRule>
  </conditionalFormatting>
  <conditionalFormatting sqref="G54:Q62">
    <cfRule type="colorScale" priority="8">
      <colorScale>
        <cfvo type="min"/>
        <cfvo type="percentile" val="50"/>
        <cfvo type="max"/>
        <color rgb="FF63BE7B"/>
        <color rgb="FFFFEB84"/>
        <color rgb="FFF8696B"/>
      </colorScale>
    </cfRule>
  </conditionalFormatting>
  <conditionalFormatting sqref="G68:Q76">
    <cfRule type="colorScale" priority="7">
      <colorScale>
        <cfvo type="min"/>
        <cfvo type="percentile" val="50"/>
        <cfvo type="max"/>
        <color rgb="FF63BE7B"/>
        <color rgb="FFFFEB84"/>
        <color rgb="FFF8696B"/>
      </colorScale>
    </cfRule>
  </conditionalFormatting>
  <conditionalFormatting sqref="G82:Q90">
    <cfRule type="colorScale" priority="6">
      <colorScale>
        <cfvo type="min"/>
        <cfvo type="percentile" val="50"/>
        <cfvo type="max"/>
        <color rgb="FF63BE7B"/>
        <color rgb="FFFFEB84"/>
        <color rgb="FFF8696B"/>
      </colorScale>
    </cfRule>
  </conditionalFormatting>
  <conditionalFormatting sqref="G96:Q104">
    <cfRule type="colorScale" priority="5">
      <colorScale>
        <cfvo type="min"/>
        <cfvo type="percentile" val="50"/>
        <cfvo type="max"/>
        <color rgb="FF63BE7B"/>
        <color rgb="FFFFEB84"/>
        <color rgb="FFF8696B"/>
      </colorScale>
    </cfRule>
  </conditionalFormatting>
  <conditionalFormatting sqref="G110:Q118">
    <cfRule type="colorScale" priority="4">
      <colorScale>
        <cfvo type="min"/>
        <cfvo type="percentile" val="50"/>
        <cfvo type="max"/>
        <color rgb="FF63BE7B"/>
        <color rgb="FFFFEB84"/>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96973-4381-434F-B61E-BC43950FC65A}">
  <dimension ref="B3:Q34"/>
  <sheetViews>
    <sheetView workbookViewId="0">
      <selection activeCell="Q17" sqref="Q17"/>
    </sheetView>
  </sheetViews>
  <sheetFormatPr defaultRowHeight="15" x14ac:dyDescent="0.25"/>
  <cols>
    <col min="5" max="5" width="10.28515625" customWidth="1"/>
  </cols>
  <sheetData>
    <row r="3" spans="2:17" x14ac:dyDescent="0.25">
      <c r="E3" t="s">
        <v>17</v>
      </c>
    </row>
    <row r="4" spans="2:17" x14ac:dyDescent="0.25">
      <c r="B4">
        <v>5</v>
      </c>
      <c r="E4" t="s">
        <v>18</v>
      </c>
    </row>
    <row r="5" spans="2:17" x14ac:dyDescent="0.25">
      <c r="B5" t="s">
        <v>16</v>
      </c>
      <c r="C5" t="s">
        <v>32</v>
      </c>
      <c r="D5" t="s">
        <v>19</v>
      </c>
      <c r="E5" cm="1">
        <f t="array" ref="E5:O5">_xlfn.MAKEARRAY(1,11,_xlfn.LAMBDA(_xlpm.r,_xlpm.c,_xlpm.c-1))</f>
        <v>0</v>
      </c>
      <c r="F5">
        <v>1</v>
      </c>
      <c r="G5">
        <v>2</v>
      </c>
      <c r="H5">
        <v>3</v>
      </c>
      <c r="I5">
        <v>4</v>
      </c>
      <c r="J5">
        <v>5</v>
      </c>
      <c r="K5">
        <v>6</v>
      </c>
      <c r="L5">
        <v>7</v>
      </c>
      <c r="M5">
        <v>8</v>
      </c>
      <c r="N5">
        <v>9</v>
      </c>
      <c r="O5">
        <v>10</v>
      </c>
    </row>
    <row r="6" spans="2:17" x14ac:dyDescent="0.25">
      <c r="B6" cm="1">
        <f t="array" ref="B6:B11">_xlfn.MAKEARRAY(ROWS(_xlfn.ANCHORARRAY(C6)),1,_xlfn.LAMBDA(_xlpm.r,_xlpm.c,B4))</f>
        <v>5</v>
      </c>
      <c r="C6" cm="1">
        <f t="array" ref="C6:C11">TRANSPOSE({2,5,10,20,50,100})</f>
        <v>2</v>
      </c>
      <c r="D6" s="19">
        <f>1-E6</f>
        <v>0</v>
      </c>
      <c r="E6" s="20" cm="1">
        <f t="array" ref="E6:E11">_xlfn.MAKEARRAY(ROWS(_xlfn.ANCHORARRAY(B6)),1,_xlfn.LAMBDA(_xlpm.r,_xlpm.c,1))</f>
        <v>1</v>
      </c>
      <c r="F6" s="20" cm="1">
        <f t="array" ref="F6:F11">_xlfn.ANCHORARRAY(E6)-(_xlfn.ANCHORARRAY($B6)*1/_xlfn.ANCHORARRAY($C6))^(F$5-1)/FACT(F$5-1)*EXP(-_xlfn.ANCHORARRAY($B6)*1/_xlfn.ANCHORARRAY($C6))</f>
        <v>0.91791500137610116</v>
      </c>
      <c r="G6" s="20" cm="1">
        <f t="array" ref="G6:G11">_xlfn.ANCHORARRAY(F6)-(_xlfn.ANCHORARRAY($B6)*1/_xlfn.ANCHORARRAY($C6))^(G$5-1)/FACT(G$5-1)*EXP(-_xlfn.ANCHORARRAY($B6)*1/_xlfn.ANCHORARRAY($C6))</f>
        <v>0.71270250481635422</v>
      </c>
      <c r="H6" s="20" cm="1">
        <f t="array" ref="H6:H11">_xlfn.ANCHORARRAY(G6)-(_xlfn.ANCHORARRAY($B6)*1/_xlfn.ANCHORARRAY($C6))^(H$5-1)/FACT(H$5-1)*EXP(-_xlfn.ANCHORARRAY($B6)*1/_xlfn.ANCHORARRAY($C6))</f>
        <v>0.45618688411667047</v>
      </c>
      <c r="I6" s="20" cm="1">
        <f t="array" ref="I6:I11">_xlfn.ANCHORARRAY(H6)-(_xlfn.ANCHORARRAY($B6)*1/_xlfn.ANCHORARRAY($C6))^(I$5-1)/FACT(I$5-1)*EXP(-_xlfn.ANCHORARRAY($B6)*1/_xlfn.ANCHORARRAY($C6))</f>
        <v>0.24242386686693401</v>
      </c>
      <c r="J6" s="20" cm="1">
        <f t="array" ref="J6:J11">_xlfn.ANCHORARRAY(I6)-(_xlfn.ANCHORARRAY($B6)*1/_xlfn.ANCHORARRAY($C6))^(J$5-1)/FACT(J$5-1)*EXP(-_xlfn.ANCHORARRAY($B6)*1/_xlfn.ANCHORARRAY($C6))</f>
        <v>0.10882198108584873</v>
      </c>
      <c r="K6" s="20" cm="1">
        <f t="array" ref="K6:K11">_xlfn.ANCHORARRAY(J6)-(_xlfn.ANCHORARRAY($B6)*1/_xlfn.ANCHORARRAY($C6))^(K$5-1)/FACT(K$5-1)*EXP(-_xlfn.ANCHORARRAY($B6)*1/_xlfn.ANCHORARRAY($C6))</f>
        <v>4.2021038195306087E-2</v>
      </c>
      <c r="L6" s="20" cm="1">
        <f t="array" ref="L6:L11">_xlfn.ANCHORARRAY(K6)-(_xlfn.ANCHORARRAY($B6)*1/_xlfn.ANCHORARRAY($C6))^(L$5-1)/FACT(L$5-1)*EXP(-_xlfn.ANCHORARRAY($B6)*1/_xlfn.ANCHORARRAY($C6))</f>
        <v>1.4187311990913318E-2</v>
      </c>
      <c r="M6" s="20" cm="1">
        <f t="array" ref="M6:M11">_xlfn.ANCHORARRAY(L6)-(_xlfn.ANCHORARRAY($B6)*1/_xlfn.ANCHORARRAY($C6))^(M$5-1)/FACT(M$5-1)*EXP(-_xlfn.ANCHORARRAY($B6)*1/_xlfn.ANCHORARRAY($C6))</f>
        <v>4.2466954893444729E-3</v>
      </c>
      <c r="N6" s="20" cm="1">
        <f t="array" ref="N6:N11">_xlfn.ANCHORARRAY(M6)-(_xlfn.ANCHORARRAY($B6)*1/_xlfn.ANCHORARRAY($C6))^(N$5-1)/FACT(N$5-1)*EXP(-_xlfn.ANCHORARRAY($B6)*1/_xlfn.ANCHORARRAY($C6))</f>
        <v>1.1402528326042087E-3</v>
      </c>
      <c r="O6" s="20" cm="1">
        <f t="array" ref="O6:O11">_xlfn.ANCHORARRAY(N6)-(_xlfn.ANCHORARRAY($B6)*1/_xlfn.ANCHORARRAY($C6))^(O$5-1)/FACT(O$5-1)*EXP(-_xlfn.ANCHORARRAY($B6)*1/_xlfn.ANCHORARRAY($C6))</f>
        <v>2.7735209462080189E-4</v>
      </c>
    </row>
    <row r="7" spans="2:17" x14ac:dyDescent="0.25">
      <c r="B7">
        <v>5</v>
      </c>
      <c r="C7">
        <v>5</v>
      </c>
      <c r="E7" s="20">
        <v>1</v>
      </c>
      <c r="F7" s="20">
        <v>0.63212055882855767</v>
      </c>
      <c r="G7" s="20">
        <v>0.26424111765711533</v>
      </c>
      <c r="H7" s="20">
        <v>8.0301397071394165E-2</v>
      </c>
      <c r="I7" s="20">
        <v>1.8988156876153781E-2</v>
      </c>
      <c r="J7" s="20">
        <v>3.6598468273436845E-3</v>
      </c>
      <c r="K7" s="20">
        <v>5.941848175816649E-4</v>
      </c>
      <c r="L7" s="20">
        <v>8.3241149287995009E-5</v>
      </c>
      <c r="M7" s="20">
        <v>1.0249196674613596E-5</v>
      </c>
      <c r="N7" s="20">
        <v>1.1252025979409196E-6</v>
      </c>
      <c r="O7" s="20">
        <v>1.1142547831062201E-7</v>
      </c>
    </row>
    <row r="8" spans="2:17" x14ac:dyDescent="0.25">
      <c r="B8">
        <v>5</v>
      </c>
      <c r="C8">
        <v>10</v>
      </c>
      <c r="E8" s="20">
        <v>1</v>
      </c>
      <c r="F8" s="20">
        <v>0.39346934028736658</v>
      </c>
      <c r="G8" s="20">
        <v>9.0204010431049864E-2</v>
      </c>
      <c r="H8" s="20">
        <v>1.4387677966970686E-2</v>
      </c>
      <c r="I8" s="20">
        <v>1.7516225562908237E-3</v>
      </c>
      <c r="J8" s="20">
        <v>1.7211562995584099E-4</v>
      </c>
      <c r="K8" s="20">
        <v>1.4164937322342703E-5</v>
      </c>
      <c r="L8" s="20">
        <v>1.002379602884511E-6</v>
      </c>
      <c r="M8" s="20">
        <v>6.2196908637497452E-8</v>
      </c>
      <c r="N8" s="20">
        <v>3.4354902470591039E-9</v>
      </c>
      <c r="O8" s="20">
        <v>1.7096700314586191E-10</v>
      </c>
    </row>
    <row r="9" spans="2:17" x14ac:dyDescent="0.25">
      <c r="B9">
        <v>5</v>
      </c>
      <c r="C9">
        <v>20</v>
      </c>
      <c r="E9" s="20">
        <v>1</v>
      </c>
      <c r="F9" s="20">
        <v>0.22119921692859512</v>
      </c>
      <c r="G9" s="20">
        <v>2.6499021160743902E-2</v>
      </c>
      <c r="H9" s="20">
        <v>2.1614966897624995E-3</v>
      </c>
      <c r="I9" s="20">
        <v>1.3336965051404925E-4</v>
      </c>
      <c r="J9" s="20">
        <v>6.6117105610211092E-6</v>
      </c>
      <c r="K9" s="20">
        <v>2.7381356336970277E-7</v>
      </c>
      <c r="L9" s="20">
        <v>9.73452180089412E-9</v>
      </c>
      <c r="M9" s="20">
        <v>3.0312745915095475E-10</v>
      </c>
      <c r="N9" s="20">
        <v>8.3963859714808409E-12</v>
      </c>
      <c r="O9" s="20">
        <v>2.0941171649545461E-13</v>
      </c>
    </row>
    <row r="10" spans="2:17" x14ac:dyDescent="0.25">
      <c r="B10">
        <v>5</v>
      </c>
      <c r="C10">
        <v>50</v>
      </c>
      <c r="E10" s="20">
        <v>1</v>
      </c>
      <c r="F10" s="20">
        <v>9.5162581964040482E-2</v>
      </c>
      <c r="G10" s="20">
        <v>4.6788401604445223E-3</v>
      </c>
      <c r="H10" s="20">
        <v>1.5465307026472398E-4</v>
      </c>
      <c r="I10" s="20">
        <v>3.8468339253973545E-6</v>
      </c>
      <c r="J10" s="20">
        <v>7.667801691418818E-8</v>
      </c>
      <c r="K10" s="20">
        <v>1.2748987445248516E-9</v>
      </c>
      <c r="L10" s="20">
        <v>1.8180108363796121E-11</v>
      </c>
      <c r="M10" s="20">
        <v>2.2698499006675311E-13</v>
      </c>
      <c r="N10" s="20">
        <v>2.5709478951359642E-15</v>
      </c>
      <c r="O10" s="20">
        <v>7.7458537673551517E-17</v>
      </c>
    </row>
    <row r="11" spans="2:17" x14ac:dyDescent="0.25">
      <c r="B11">
        <v>5</v>
      </c>
      <c r="C11">
        <v>100</v>
      </c>
      <c r="E11" s="20">
        <v>1</v>
      </c>
      <c r="F11" s="20">
        <v>4.8770575499285984E-2</v>
      </c>
      <c r="G11" s="20">
        <v>1.2091042742502778E-3</v>
      </c>
      <c r="H11" s="20">
        <v>2.0067493624384989E-5</v>
      </c>
      <c r="I11" s="20">
        <v>2.5021394728677278E-7</v>
      </c>
      <c r="J11" s="20">
        <v>2.4979513230450861E-9</v>
      </c>
      <c r="K11" s="20">
        <v>2.07913634078085E-11</v>
      </c>
      <c r="L11" s="20">
        <v>1.4836374416452323E-13</v>
      </c>
      <c r="M11" s="20">
        <v>9.1374656706622485E-16</v>
      </c>
      <c r="N11" s="20">
        <v>-7.8159179178816527E-18</v>
      </c>
      <c r="O11" s="20">
        <v>-1.2935709501126689E-17</v>
      </c>
    </row>
    <row r="12" spans="2:17" x14ac:dyDescent="0.25">
      <c r="B12">
        <v>5</v>
      </c>
    </row>
    <row r="13" spans="2:17" x14ac:dyDescent="0.25">
      <c r="B13" t="s">
        <v>16</v>
      </c>
      <c r="C13" t="s">
        <v>32</v>
      </c>
      <c r="D13" t="s">
        <v>19</v>
      </c>
      <c r="E13" cm="1">
        <f t="array" ref="E13:O13">_xlfn.MAKEARRAY(1,11,_xlfn.LAMBDA(_xlpm.r,_xlpm.c,_xlpm.c-1))</f>
        <v>0</v>
      </c>
      <c r="F13">
        <v>1</v>
      </c>
      <c r="G13">
        <v>2</v>
      </c>
      <c r="H13">
        <v>3</v>
      </c>
      <c r="I13">
        <v>4</v>
      </c>
      <c r="J13">
        <v>5</v>
      </c>
      <c r="K13">
        <v>6</v>
      </c>
      <c r="L13">
        <v>7</v>
      </c>
      <c r="M13">
        <v>8</v>
      </c>
      <c r="N13">
        <v>9</v>
      </c>
      <c r="O13">
        <v>10</v>
      </c>
      <c r="Q13" t="s">
        <v>20</v>
      </c>
    </row>
    <row r="14" spans="2:17" x14ac:dyDescent="0.25">
      <c r="B14" cm="1">
        <f t="array" ref="B14:B19">_xlfn.MAKEARRAY(ROWS(_xlfn.ANCHORARRAY(C14)),1,_xlfn.LAMBDA(_xlpm.r,_xlpm.c,B12))</f>
        <v>5</v>
      </c>
      <c r="C14" cm="1">
        <f t="array" ref="C14:C19">TRANSPOSE({2,5,10,20,50,100})</f>
        <v>2</v>
      </c>
      <c r="D14" s="19">
        <f>1-E14</f>
        <v>0.91791500137610116</v>
      </c>
      <c r="E14" s="19" cm="1">
        <f t="array" ref="E14:E19">(_xlfn.ANCHORARRAY($B14)*1/_xlfn.ANCHORARRAY($C14))^E$5/FACT(E$5)*EXP(-_xlfn.ANCHORARRAY($B14)*1/_xlfn.ANCHORARRAY($C14))</f>
        <v>8.20849986238988E-2</v>
      </c>
      <c r="F14" s="19" cm="1">
        <f t="array" ref="F14:F19">(_xlfn.ANCHORARRAY($B14)*1/_xlfn.ANCHORARRAY($C14))^F$5/FACT(F$5)*EXP(-_xlfn.ANCHORARRAY($B14)*1/_xlfn.ANCHORARRAY($C14))</f>
        <v>0.20521249655974699</v>
      </c>
      <c r="G14" s="19" cm="1">
        <f t="array" ref="G14:G19">(_xlfn.ANCHORARRAY($B14)*1/_xlfn.ANCHORARRAY($C14))^G$5/FACT(G$5)*EXP(-_xlfn.ANCHORARRAY($B14)*1/_xlfn.ANCHORARRAY($C14))</f>
        <v>0.25651562069968376</v>
      </c>
      <c r="H14" s="19" cm="1">
        <f t="array" ref="H14:H19">(_xlfn.ANCHORARRAY($B14)*1/_xlfn.ANCHORARRAY($C14))^H$5/FACT(H$5)*EXP(-_xlfn.ANCHORARRAY($B14)*1/_xlfn.ANCHORARRAY($C14))</f>
        <v>0.21376301724973645</v>
      </c>
      <c r="I14" s="19" cm="1">
        <f t="array" ref="I14:I19">(_xlfn.ANCHORARRAY($B14)*1/_xlfn.ANCHORARRAY($C14))^I$5/FACT(I$5)*EXP(-_xlfn.ANCHORARRAY($B14)*1/_xlfn.ANCHORARRAY($C14))</f>
        <v>0.13360188578108528</v>
      </c>
      <c r="J14" s="19" cm="1">
        <f t="array" ref="J14:J19">(_xlfn.ANCHORARRAY($B14)*1/_xlfn.ANCHORARRAY($C14))^J$5/FACT(J$5)*EXP(-_xlfn.ANCHORARRAY($B14)*1/_xlfn.ANCHORARRAY($C14))</f>
        <v>6.6800942890542642E-2</v>
      </c>
      <c r="K14" s="19" cm="1">
        <f t="array" ref="K14:K19">(_xlfn.ANCHORARRAY($B14)*1/_xlfn.ANCHORARRAY($C14))^K$5/FACT(K$5)*EXP(-_xlfn.ANCHORARRAY($B14)*1/_xlfn.ANCHORARRAY($C14))</f>
        <v>2.783372620439277E-2</v>
      </c>
      <c r="L14" s="19" cm="1">
        <f t="array" ref="L14:L19">(_xlfn.ANCHORARRAY($B14)*1/_xlfn.ANCHORARRAY($C14))^L$5/FACT(L$5)*EXP(-_xlfn.ANCHORARRAY($B14)*1/_xlfn.ANCHORARRAY($C14))</f>
        <v>9.9406165015688448E-3</v>
      </c>
      <c r="M14" s="19" cm="1">
        <f t="array" ref="M14:M19">(_xlfn.ANCHORARRAY($B14)*1/_xlfn.ANCHORARRAY($C14))^M$5/FACT(M$5)*EXP(-_xlfn.ANCHORARRAY($B14)*1/_xlfn.ANCHORARRAY($C14))</f>
        <v>3.1064426567402642E-3</v>
      </c>
      <c r="N14" s="19" cm="1">
        <f t="array" ref="N14:N19">(_xlfn.ANCHORARRAY($B14)*1/_xlfn.ANCHORARRAY($C14))^N$5/FACT(N$5)*EXP(-_xlfn.ANCHORARRAY($B14)*1/_xlfn.ANCHORARRAY($C14))</f>
        <v>8.629007379834068E-4</v>
      </c>
      <c r="O14" s="19" cm="1">
        <f t="array" ref="O14:O19">(_xlfn.ANCHORARRAY($B14)*1/_xlfn.ANCHORARRAY($C14))^O$5/FACT(O$5)*EXP(-_xlfn.ANCHORARRAY($B14)*1/_xlfn.ANCHORARRAY($C14))</f>
        <v>2.157251844958517E-4</v>
      </c>
      <c r="Q14" t="s">
        <v>21</v>
      </c>
    </row>
    <row r="15" spans="2:17" x14ac:dyDescent="0.25">
      <c r="B15">
        <v>5</v>
      </c>
      <c r="C15">
        <v>5</v>
      </c>
      <c r="E15" s="19">
        <v>0.36787944117144233</v>
      </c>
      <c r="F15" s="19">
        <v>0.36787944117144233</v>
      </c>
      <c r="G15" s="19">
        <v>0.18393972058572117</v>
      </c>
      <c r="H15" s="19">
        <v>6.1313240195240384E-2</v>
      </c>
      <c r="I15" s="19">
        <v>1.5328310048810096E-2</v>
      </c>
      <c r="J15" s="19">
        <v>3.0656620097620196E-3</v>
      </c>
      <c r="K15" s="19">
        <v>5.1094366829366989E-4</v>
      </c>
      <c r="L15" s="19">
        <v>7.2991952613381413E-5</v>
      </c>
      <c r="M15" s="19">
        <v>9.1239940766726766E-6</v>
      </c>
      <c r="N15" s="19">
        <v>1.0137771196302976E-6</v>
      </c>
      <c r="O15" s="19">
        <v>1.0137771196302974E-7</v>
      </c>
      <c r="Q15" t="s">
        <v>22</v>
      </c>
    </row>
    <row r="16" spans="2:17" x14ac:dyDescent="0.25">
      <c r="B16">
        <v>5</v>
      </c>
      <c r="C16">
        <v>10</v>
      </c>
      <c r="E16" s="19">
        <v>0.60653065971263342</v>
      </c>
      <c r="F16" s="19">
        <v>0.30326532985631671</v>
      </c>
      <c r="G16" s="19">
        <v>7.5816332464079178E-2</v>
      </c>
      <c r="H16" s="19">
        <v>1.2636055410679862E-2</v>
      </c>
      <c r="I16" s="19">
        <v>1.5795069263349827E-3</v>
      </c>
      <c r="J16" s="19">
        <v>1.5795069263349829E-4</v>
      </c>
      <c r="K16" s="19">
        <v>1.3162557719458192E-5</v>
      </c>
      <c r="L16" s="19">
        <v>9.4018269424701357E-7</v>
      </c>
      <c r="M16" s="19">
        <v>5.8761418390438348E-8</v>
      </c>
      <c r="N16" s="19">
        <v>3.2645232439132419E-9</v>
      </c>
      <c r="O16" s="19">
        <v>1.6322616219566206E-10</v>
      </c>
      <c r="Q16" t="s">
        <v>23</v>
      </c>
    </row>
    <row r="17" spans="2:15" x14ac:dyDescent="0.25">
      <c r="B17">
        <v>5</v>
      </c>
      <c r="C17">
        <v>20</v>
      </c>
      <c r="E17" s="19">
        <v>0.77880078307140488</v>
      </c>
      <c r="F17" s="19">
        <v>0.19470019576785122</v>
      </c>
      <c r="G17" s="19">
        <v>2.4337524470981402E-2</v>
      </c>
      <c r="H17" s="19">
        <v>2.0281270392484502E-3</v>
      </c>
      <c r="I17" s="19">
        <v>1.2675793995302814E-4</v>
      </c>
      <c r="J17" s="19">
        <v>6.3378969976514064E-6</v>
      </c>
      <c r="K17" s="19">
        <v>2.6407904156880865E-7</v>
      </c>
      <c r="L17" s="19">
        <v>9.4313943417431652E-9</v>
      </c>
      <c r="M17" s="19">
        <v>2.9473107317947391E-10</v>
      </c>
      <c r="N17" s="19">
        <v>8.1869742549853863E-12</v>
      </c>
      <c r="O17" s="19">
        <v>2.0467435637463464E-13</v>
      </c>
    </row>
    <row r="18" spans="2:15" x14ac:dyDescent="0.25">
      <c r="B18">
        <v>5</v>
      </c>
      <c r="C18">
        <v>50</v>
      </c>
      <c r="E18" s="19">
        <v>0.90483741803595952</v>
      </c>
      <c r="F18" s="19">
        <v>9.048374180359596E-2</v>
      </c>
      <c r="G18" s="19">
        <v>4.5241870901797984E-3</v>
      </c>
      <c r="H18" s="19">
        <v>1.5080623633932663E-4</v>
      </c>
      <c r="I18" s="19">
        <v>3.7701559084831663E-6</v>
      </c>
      <c r="J18" s="19">
        <v>7.5403118169663328E-8</v>
      </c>
      <c r="K18" s="19">
        <v>1.2567186361610555E-9</v>
      </c>
      <c r="L18" s="19">
        <v>1.7953123373729367E-11</v>
      </c>
      <c r="M18" s="19">
        <v>2.2441404217161715E-13</v>
      </c>
      <c r="N18" s="19">
        <v>2.4934893574624127E-15</v>
      </c>
      <c r="O18" s="19">
        <v>2.4934893574624131E-17</v>
      </c>
    </row>
    <row r="19" spans="2:15" x14ac:dyDescent="0.25">
      <c r="B19">
        <v>5</v>
      </c>
      <c r="C19">
        <v>100</v>
      </c>
      <c r="E19" s="19">
        <v>0.95122942450071402</v>
      </c>
      <c r="F19" s="19">
        <v>4.7561471225035706E-2</v>
      </c>
      <c r="G19" s="19">
        <v>1.1890367806258928E-3</v>
      </c>
      <c r="H19" s="19">
        <v>1.9817279677098216E-5</v>
      </c>
      <c r="I19" s="19">
        <v>2.477159959637277E-7</v>
      </c>
      <c r="J19" s="19">
        <v>2.4771599596372776E-9</v>
      </c>
      <c r="K19" s="19">
        <v>2.0642999663643976E-11</v>
      </c>
      <c r="L19" s="19">
        <v>1.4744999759745701E-13</v>
      </c>
      <c r="M19" s="19">
        <v>9.215624849841065E-16</v>
      </c>
      <c r="N19" s="19">
        <v>5.119791583245036E-18</v>
      </c>
      <c r="O19" s="19">
        <v>2.5598957916225184E-20</v>
      </c>
    </row>
    <row r="21" spans="2:15" x14ac:dyDescent="0.25">
      <c r="E21" s="20">
        <f>SUM(E14:$O14)</f>
        <v>0.99993837308987499</v>
      </c>
      <c r="F21" s="20">
        <f>SUM(F14:$O14)</f>
        <v>0.91785337446597626</v>
      </c>
      <c r="G21" s="20">
        <f>SUM(G14:$O14)</f>
        <v>0.71264087790622932</v>
      </c>
      <c r="H21" s="20">
        <f>SUM(H14:$O14)</f>
        <v>0.45612525720654556</v>
      </c>
      <c r="I21" s="20">
        <f>SUM(I14:$O14)</f>
        <v>0.24236223995680906</v>
      </c>
      <c r="J21" s="20">
        <f>SUM(J14:$O14)</f>
        <v>0.10876035417572377</v>
      </c>
      <c r="K21" s="20">
        <f>SUM(K14:$O14)</f>
        <v>4.1959411285181131E-2</v>
      </c>
      <c r="L21" s="20">
        <f>SUM(L14:$O14)</f>
        <v>1.4125685080788368E-2</v>
      </c>
      <c r="M21" s="20">
        <f>SUM(M14:$O14)</f>
        <v>4.1850685792195223E-3</v>
      </c>
      <c r="N21" s="20">
        <f>SUM(N14:$O14)</f>
        <v>1.0786259224792585E-3</v>
      </c>
      <c r="O21" s="20">
        <f>SUM($O14:O14)</f>
        <v>2.157251844958517E-4</v>
      </c>
    </row>
    <row r="22" spans="2:15" x14ac:dyDescent="0.25">
      <c r="E22" s="20">
        <f>SUM(E15:$O15)</f>
        <v>0.9999999899522336</v>
      </c>
      <c r="F22" s="20">
        <f>SUM(F15:$O15)</f>
        <v>0.63212054878079127</v>
      </c>
      <c r="G22" s="20">
        <f>SUM(G15:$O15)</f>
        <v>0.26424110760934894</v>
      </c>
      <c r="H22" s="20">
        <f>SUM(H15:$O15)</f>
        <v>8.030138702362781E-2</v>
      </c>
      <c r="I22" s="20">
        <f>SUM(I15:$O15)</f>
        <v>1.8988146828387432E-2</v>
      </c>
      <c r="J22" s="20">
        <f>SUM(J15:$O15)</f>
        <v>3.6598367795773368E-3</v>
      </c>
      <c r="K22" s="20">
        <f>SUM(K15:$O15)</f>
        <v>5.9417476981531723E-4</v>
      </c>
      <c r="L22" s="20">
        <f>SUM(L15:$O15)</f>
        <v>8.3231101521647415E-5</v>
      </c>
      <c r="M22" s="20">
        <f>SUM(M15:$O15)</f>
        <v>1.0239148908266004E-5</v>
      </c>
      <c r="N22" s="20">
        <f>SUM(N15:$O15)</f>
        <v>1.1151548315933274E-6</v>
      </c>
      <c r="O22" s="20">
        <f>SUM($O15:O15)</f>
        <v>1.0137771196302974E-7</v>
      </c>
    </row>
    <row r="23" spans="2:15" x14ac:dyDescent="0.25">
      <c r="E23" s="20">
        <f>SUM(E16:$O16)</f>
        <v>0.99999999999225919</v>
      </c>
      <c r="F23" s="20">
        <f>SUM(F16:$O16)</f>
        <v>0.39346934027962571</v>
      </c>
      <c r="G23" s="20">
        <f>SUM(G16:$O16)</f>
        <v>9.0204010423309042E-2</v>
      </c>
      <c r="H23" s="20">
        <f>SUM(H16:$O16)</f>
        <v>1.4387677959229843E-2</v>
      </c>
      <c r="I23" s="20">
        <f>SUM(I16:$O16)</f>
        <v>1.7516225485499828E-3</v>
      </c>
      <c r="J23" s="20">
        <f>SUM(J16:$O16)</f>
        <v>1.7211562221500004E-4</v>
      </c>
      <c r="K23" s="20">
        <f>SUM(K16:$O16)</f>
        <v>1.4164929581501754E-5</v>
      </c>
      <c r="L23" s="20">
        <f>SUM(L16:$O16)</f>
        <v>1.0023718620435609E-6</v>
      </c>
      <c r="M23" s="20">
        <f>SUM(M16:$O16)</f>
        <v>6.2189167796547255E-8</v>
      </c>
      <c r="N23" s="20">
        <f>SUM(N16:$O16)</f>
        <v>3.4277494061089039E-9</v>
      </c>
      <c r="O23" s="20">
        <f>SUM($O16:O16)</f>
        <v>1.6322616219566206E-10</v>
      </c>
    </row>
    <row r="24" spans="2:15" x14ac:dyDescent="0.25">
      <c r="E24" s="20">
        <f>SUM(E17:$O17)</f>
        <v>0.99999999999999534</v>
      </c>
      <c r="F24" s="20">
        <f>SUM(F17:$O17)</f>
        <v>0.22119921692859038</v>
      </c>
      <c r="G24" s="20">
        <f>SUM(G17:$O17)</f>
        <v>2.6499021160739163E-2</v>
      </c>
      <c r="H24" s="20">
        <f>SUM(H17:$O17)</f>
        <v>2.1614966897577619E-3</v>
      </c>
      <c r="I24" s="20">
        <f>SUM(I17:$O17)</f>
        <v>1.3336965050931191E-4</v>
      </c>
      <c r="J24" s="20">
        <f>SUM(J17:$O17)</f>
        <v>6.6117105562837487E-6</v>
      </c>
      <c r="K24" s="20">
        <f>SUM(K17:$O17)</f>
        <v>2.7381355863234263E-7</v>
      </c>
      <c r="L24" s="20">
        <f>SUM(L17:$O17)</f>
        <v>9.7345170635339982E-9</v>
      </c>
      <c r="M24" s="20">
        <f>SUM(M17:$O17)</f>
        <v>3.0312272179083393E-10</v>
      </c>
      <c r="N24" s="20">
        <f>SUM(N17:$O17)</f>
        <v>8.3916486113600216E-12</v>
      </c>
      <c r="O24" s="20">
        <f>SUM($O17:O17)</f>
        <v>2.0467435637463464E-13</v>
      </c>
    </row>
    <row r="25" spans="2:15" x14ac:dyDescent="0.25">
      <c r="E25" s="20">
        <f>SUM(E18:$O18)</f>
        <v>0.99999999999999978</v>
      </c>
      <c r="F25" s="20">
        <f>SUM(F18:$O18)</f>
        <v>9.5162581964040427E-2</v>
      </c>
      <c r="G25" s="20">
        <f>SUM(G18:$O18)</f>
        <v>4.6788401604444703E-3</v>
      </c>
      <c r="H25" s="20">
        <f>SUM(H18:$O18)</f>
        <v>1.5465307026467148E-4</v>
      </c>
      <c r="I25" s="20">
        <f>SUM(I18:$O18)</f>
        <v>3.8468339253448317E-6</v>
      </c>
      <c r="J25" s="20">
        <f>SUM(J18:$O18)</f>
        <v>7.667801686166454E-8</v>
      </c>
      <c r="K25" s="20">
        <f>SUM(K18:$O18)</f>
        <v>1.2748986920012075E-9</v>
      </c>
      <c r="L25" s="20">
        <f>SUM(L18:$O18)</f>
        <v>1.8180055840152024E-11</v>
      </c>
      <c r="M25" s="20">
        <f>SUM(M18:$O18)</f>
        <v>2.2693246642265418E-13</v>
      </c>
      <c r="N25" s="20">
        <f>SUM(N18:$O18)</f>
        <v>2.518424251037037E-15</v>
      </c>
      <c r="O25" s="20">
        <f>SUM($O18:O18)</f>
        <v>2.4934893574624131E-17</v>
      </c>
    </row>
    <row r="26" spans="2:15" x14ac:dyDescent="0.25">
      <c r="E26" s="20">
        <f>SUM(E19:$O19)</f>
        <v>1</v>
      </c>
      <c r="F26" s="20">
        <f>SUM(F19:$O19)</f>
        <v>4.8770575499286005E-2</v>
      </c>
      <c r="G26" s="20">
        <f>SUM(G19:$O19)</f>
        <v>1.2091042742502908E-3</v>
      </c>
      <c r="H26" s="20">
        <f>SUM(H19:$O19)</f>
        <v>2.0067493624397948E-5</v>
      </c>
      <c r="I26" s="20">
        <f>SUM(I19:$O19)</f>
        <v>2.5021394729973408E-7</v>
      </c>
      <c r="J26" s="20">
        <f>SUM(J19:$O19)</f>
        <v>2.4979513360063941E-9</v>
      </c>
      <c r="K26" s="20">
        <f>SUM(K19:$O19)</f>
        <v>2.0791376369116956E-11</v>
      </c>
      <c r="L26" s="20">
        <f>SUM(L19:$O19)</f>
        <v>1.4837670547298227E-13</v>
      </c>
      <c r="M26" s="20">
        <f>SUM(M19:$O19)</f>
        <v>9.2670787552526778E-16</v>
      </c>
      <c r="N26" s="20">
        <f>SUM(N19:$O19)</f>
        <v>5.145390541161261E-18</v>
      </c>
      <c r="O26" s="20">
        <f>SUM($O19:O19)</f>
        <v>2.5598957916225184E-20</v>
      </c>
    </row>
    <row r="28" spans="2:15" x14ac:dyDescent="0.25">
      <c r="E28" s="21">
        <f t="shared" ref="E28:N28" si="0">E6-E21</f>
        <v>6.1626910125012202E-5</v>
      </c>
      <c r="F28" s="21">
        <f t="shared" si="0"/>
        <v>6.162691012490118E-5</v>
      </c>
      <c r="G28" s="21">
        <f t="shared" si="0"/>
        <v>6.162691012490118E-5</v>
      </c>
      <c r="H28" s="21">
        <f t="shared" si="0"/>
        <v>6.162691012490118E-5</v>
      </c>
      <c r="I28" s="21">
        <f t="shared" si="0"/>
        <v>6.1626910124956691E-5</v>
      </c>
      <c r="J28" s="21">
        <f t="shared" si="0"/>
        <v>6.1626910124956691E-5</v>
      </c>
      <c r="K28" s="21">
        <f t="shared" si="0"/>
        <v>6.1626910124956691E-5</v>
      </c>
      <c r="L28" s="21">
        <f t="shared" si="0"/>
        <v>6.1626910124949752E-5</v>
      </c>
      <c r="M28" s="21">
        <f t="shared" si="0"/>
        <v>6.1626910124950619E-5</v>
      </c>
      <c r="N28" s="21">
        <f t="shared" si="0"/>
        <v>6.1626910124950186E-5</v>
      </c>
      <c r="O28" s="21">
        <f>O6-O21</f>
        <v>6.1626910124950186E-5</v>
      </c>
    </row>
    <row r="29" spans="2:15" x14ac:dyDescent="0.25">
      <c r="E29" s="21">
        <f t="shared" ref="E29:O29" si="1">E7-E22</f>
        <v>1.0047766396681368E-8</v>
      </c>
      <c r="F29" s="21">
        <f t="shared" si="1"/>
        <v>1.0047766396681368E-8</v>
      </c>
      <c r="G29" s="21">
        <f t="shared" si="1"/>
        <v>1.0047766396681368E-8</v>
      </c>
      <c r="H29" s="21">
        <f t="shared" si="1"/>
        <v>1.0047766355048005E-8</v>
      </c>
      <c r="I29" s="21">
        <f t="shared" si="1"/>
        <v>1.0047766348109111E-8</v>
      </c>
      <c r="J29" s="21">
        <f t="shared" si="1"/>
        <v>1.004776634767543E-8</v>
      </c>
      <c r="K29" s="21">
        <f t="shared" si="1"/>
        <v>1.004776634767543E-8</v>
      </c>
      <c r="L29" s="21">
        <f t="shared" si="1"/>
        <v>1.0047766347594115E-8</v>
      </c>
      <c r="M29" s="21">
        <f t="shared" si="1"/>
        <v>1.0047766347592421E-8</v>
      </c>
      <c r="N29" s="21">
        <f t="shared" si="1"/>
        <v>1.0047766347592209E-8</v>
      </c>
      <c r="O29" s="21">
        <f t="shared" si="1"/>
        <v>1.0047766347592275E-8</v>
      </c>
    </row>
    <row r="30" spans="2:15" x14ac:dyDescent="0.25">
      <c r="E30" s="21">
        <f t="shared" ref="E30:O30" si="2">E8-E23</f>
        <v>7.7408079945939789E-12</v>
      </c>
      <c r="F30" s="21">
        <f t="shared" si="2"/>
        <v>7.7408635057452102E-12</v>
      </c>
      <c r="G30" s="21">
        <f t="shared" si="2"/>
        <v>7.7408218723817868E-12</v>
      </c>
      <c r="H30" s="21">
        <f t="shared" si="2"/>
        <v>7.7408426890634985E-12</v>
      </c>
      <c r="I30" s="21">
        <f t="shared" si="2"/>
        <v>7.7408409543400225E-12</v>
      </c>
      <c r="J30" s="21">
        <f t="shared" si="2"/>
        <v>7.7408409543400225E-12</v>
      </c>
      <c r="K30" s="21">
        <f t="shared" si="2"/>
        <v>7.7408409492578248E-12</v>
      </c>
      <c r="L30" s="21">
        <f t="shared" si="2"/>
        <v>7.7408409501048578E-12</v>
      </c>
      <c r="M30" s="21">
        <f t="shared" si="2"/>
        <v>7.740840950197502E-12</v>
      </c>
      <c r="N30" s="21">
        <f t="shared" si="2"/>
        <v>7.7408409501999835E-12</v>
      </c>
      <c r="O30" s="21">
        <f t="shared" si="2"/>
        <v>7.7408409501998543E-12</v>
      </c>
    </row>
    <row r="31" spans="2:15" x14ac:dyDescent="0.25">
      <c r="E31" s="21">
        <f t="shared" ref="E31:O31" si="3">E9-E24</f>
        <v>4.6629367034256575E-15</v>
      </c>
      <c r="F31" s="21">
        <f t="shared" si="3"/>
        <v>4.7462034302725442E-15</v>
      </c>
      <c r="G31" s="21">
        <f t="shared" si="3"/>
        <v>4.739264536368637E-15</v>
      </c>
      <c r="H31" s="21">
        <f t="shared" si="3"/>
        <v>4.7375298128926602E-15</v>
      </c>
      <c r="I31" s="21">
        <f t="shared" si="3"/>
        <v>4.7373400775124752E-15</v>
      </c>
      <c r="J31" s="21">
        <f t="shared" si="3"/>
        <v>4.7373604063032093E-15</v>
      </c>
      <c r="K31" s="21">
        <f t="shared" si="3"/>
        <v>4.7373601416054133E-15</v>
      </c>
      <c r="L31" s="21">
        <f t="shared" si="3"/>
        <v>4.7373601217530786E-15</v>
      </c>
      <c r="M31" s="21">
        <f t="shared" si="3"/>
        <v>4.7373601208225004E-15</v>
      </c>
      <c r="N31" s="21">
        <f t="shared" si="3"/>
        <v>4.7373601208192692E-15</v>
      </c>
      <c r="O31" s="21">
        <f t="shared" si="3"/>
        <v>4.7373601208199761E-15</v>
      </c>
    </row>
    <row r="32" spans="2:15" x14ac:dyDescent="0.25">
      <c r="E32" s="21">
        <f t="shared" ref="E32:O32" si="4">E10-E25</f>
        <v>0</v>
      </c>
      <c r="F32" s="21">
        <f t="shared" si="4"/>
        <v>0</v>
      </c>
      <c r="G32" s="21">
        <f t="shared" si="4"/>
        <v>5.2041704279304213E-17</v>
      </c>
      <c r="H32" s="21">
        <f t="shared" si="4"/>
        <v>5.2502490202610552E-17</v>
      </c>
      <c r="I32" s="21">
        <f t="shared" si="4"/>
        <v>5.2522818993344655E-17</v>
      </c>
      <c r="J32" s="21">
        <f t="shared" si="4"/>
        <v>5.2523639556512308E-17</v>
      </c>
      <c r="K32" s="21">
        <f t="shared" si="4"/>
        <v>5.2523644106005677E-17</v>
      </c>
      <c r="L32" s="21">
        <f t="shared" si="4"/>
        <v>5.2523644096312154E-17</v>
      </c>
      <c r="M32" s="21">
        <f t="shared" si="4"/>
        <v>5.2523644098937483E-17</v>
      </c>
      <c r="N32" s="21">
        <f t="shared" si="4"/>
        <v>5.2523644098927228E-17</v>
      </c>
      <c r="O32" s="21">
        <f t="shared" si="4"/>
        <v>5.2523644098927388E-17</v>
      </c>
    </row>
    <row r="33" spans="5:15" x14ac:dyDescent="0.25">
      <c r="E33" s="21">
        <f t="shared" ref="E33:O33" si="5">E11-E26</f>
        <v>0</v>
      </c>
      <c r="F33" s="21">
        <f t="shared" si="5"/>
        <v>0</v>
      </c>
      <c r="G33" s="21">
        <f t="shared" si="5"/>
        <v>-1.3010426069826053E-17</v>
      </c>
      <c r="H33" s="21">
        <f t="shared" si="5"/>
        <v>-1.2959604092990795E-17</v>
      </c>
      <c r="I33" s="21">
        <f t="shared" si="5"/>
        <v>-1.2961298158885304E-17</v>
      </c>
      <c r="J33" s="21">
        <f t="shared" si="5"/>
        <v>-1.2961308085052654E-17</v>
      </c>
      <c r="K33" s="21">
        <f t="shared" si="5"/>
        <v>-1.2961308456637695E-17</v>
      </c>
      <c r="L33" s="21">
        <f t="shared" si="5"/>
        <v>-1.2961308459035832E-17</v>
      </c>
      <c r="M33" s="21">
        <f t="shared" si="5"/>
        <v>-1.2961308459042932E-17</v>
      </c>
      <c r="N33" s="21">
        <f t="shared" si="5"/>
        <v>-1.2961308459042914E-17</v>
      </c>
      <c r="O33" s="21">
        <f t="shared" si="5"/>
        <v>-1.2961308459042915E-17</v>
      </c>
    </row>
    <row r="34" spans="5:15" x14ac:dyDescent="0.25">
      <c r="E34" s="21"/>
      <c r="F34" s="21"/>
      <c r="G34" s="21"/>
      <c r="H34" s="21"/>
      <c r="I34" s="21"/>
      <c r="J34" s="21"/>
      <c r="K34" s="21"/>
      <c r="L34" s="21"/>
      <c r="M34" s="21"/>
      <c r="N34" s="21"/>
      <c r="O34"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Prob</vt:lpstr>
      <vt:lpstr>Y or more events</vt:lpstr>
      <vt:lpstr>check-tables</vt:lpstr>
    </vt:vector>
  </TitlesOfParts>
  <Company>WorleyParsons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Ryan Brook</cp:lastModifiedBy>
  <cp:lastPrinted>2015-04-10T02:48:25Z</cp:lastPrinted>
  <dcterms:created xsi:type="dcterms:W3CDTF">2014-08-05T00:37:32Z</dcterms:created>
  <dcterms:modified xsi:type="dcterms:W3CDTF">2024-06-13T02:17:18Z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2024-06-13T01:19:14Z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d3c0d71c-0375-4e7c-8194-35c953f312bf</vt:lpwstr>
  </property>
  <property fmtid="{D5CDD505-2E9C-101B-9397-08002B2CF9AE}" pid="7" name="MSIP_Label_defa4170-0d19-0005-0004-bc88714345d2_ActionId">
    <vt:lpwstr>8d4cdc57-7d38-427f-8ac3-c885ab73a3b9</vt:lpwstr>
  </property>
  <property fmtid="{D5CDD505-2E9C-101B-9397-08002B2CF9AE}" pid="8" name="MSIP_Label_defa4170-0d19-0005-0004-bc88714345d2_ContentBits">
    <vt:lpwstr>0</vt:lpwstr>
  </property>
</Properties>
</file>