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GER\PER\RP21054.001 PILGANGOORA MAR FLOODWAYS - PILOPE\4 ENGINEERING\3 CIVIL\Hydrology\1 Hydrology\Hydro Calcs\230123 - AATOC\"/>
    </mc:Choice>
  </mc:AlternateContent>
  <xr:revisionPtr revIDLastSave="0" documentId="13_ncr:1_{E488B56B-72F0-43EF-8CB1-B343C87481D9}" xr6:coauthVersionLast="47" xr6:coauthVersionMax="47" xr10:uidLastSave="{00000000-0000-0000-0000-000000000000}"/>
  <bookViews>
    <workbookView xWindow="28680" yWindow="-120" windowWidth="29040" windowHeight="17790" activeTab="2" xr2:uid="{A991B8D8-F15C-4E4E-A162-332585CC92E2}"/>
  </bookViews>
  <sheets>
    <sheet name="AATOC-QLDexample" sheetId="7" r:id="rId1"/>
    <sheet name="AATOC" sheetId="5" r:id="rId2"/>
    <sheet name="Summary Closure Flows-DurExc" sheetId="6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2" i="6" l="1" a="1"/>
  <c r="J22" i="6" s="1"/>
  <c r="A58" i="5"/>
  <c r="C58" i="5" s="1"/>
  <c r="C57" i="5"/>
  <c r="H56" i="5"/>
  <c r="F56" i="5" s="1"/>
  <c r="C56" i="5"/>
  <c r="C55" i="5"/>
  <c r="I55" i="5" s="1"/>
  <c r="C54" i="5"/>
  <c r="I54" i="5" s="1"/>
  <c r="E54" i="5" s="1"/>
  <c r="H54" i="5"/>
  <c r="H53" i="5"/>
  <c r="F53" i="5" s="1"/>
  <c r="C53" i="5"/>
  <c r="I53" i="5" s="1"/>
  <c r="E53" i="5" s="1"/>
  <c r="C52" i="5"/>
  <c r="H52" i="5"/>
  <c r="C51" i="5"/>
  <c r="I56" i="5" l="1"/>
  <c r="I52" i="5"/>
  <c r="I58" i="5"/>
  <c r="I57" i="5"/>
  <c r="D56" i="5"/>
  <c r="E56" i="5"/>
  <c r="F52" i="5"/>
  <c r="G54" i="5"/>
  <c r="F54" i="5"/>
  <c r="E52" i="5"/>
  <c r="G53" i="5" s="1"/>
  <c r="J53" i="5" s="1"/>
  <c r="H57" i="5"/>
  <c r="D53" i="5"/>
  <c r="D55" i="5"/>
  <c r="D57" i="5"/>
  <c r="H55" i="5"/>
  <c r="D52" i="5"/>
  <c r="D54" i="5"/>
  <c r="B58" i="5"/>
  <c r="H17" i="5"/>
  <c r="F17" i="5" s="1"/>
  <c r="H19" i="5"/>
  <c r="F19" i="5" s="1"/>
  <c r="H20" i="5"/>
  <c r="F20" i="5" s="1"/>
  <c r="H21" i="5"/>
  <c r="F21" i="5" s="1"/>
  <c r="A22" i="5"/>
  <c r="B22" i="5" s="1"/>
  <c r="H22" i="5" s="1"/>
  <c r="F22" i="5" s="1"/>
  <c r="A46" i="5"/>
  <c r="C46" i="5" s="1"/>
  <c r="H45" i="5"/>
  <c r="F45" i="5" s="1"/>
  <c r="C45" i="5"/>
  <c r="H44" i="5"/>
  <c r="C44" i="5"/>
  <c r="H43" i="5"/>
  <c r="F43" i="5" s="1"/>
  <c r="C43" i="5"/>
  <c r="H42" i="5"/>
  <c r="C42" i="5"/>
  <c r="I42" i="5" s="1"/>
  <c r="H41" i="5"/>
  <c r="F41" i="5" s="1"/>
  <c r="C41" i="5"/>
  <c r="I41" i="5" s="1"/>
  <c r="H40" i="5"/>
  <c r="C40" i="5"/>
  <c r="C39" i="5"/>
  <c r="A34" i="5"/>
  <c r="C34" i="5" s="1"/>
  <c r="H33" i="5"/>
  <c r="F33" i="5" s="1"/>
  <c r="C33" i="5"/>
  <c r="H32" i="5"/>
  <c r="F32" i="5" s="1"/>
  <c r="C32" i="5"/>
  <c r="I33" i="5" s="1"/>
  <c r="H31" i="5"/>
  <c r="F31" i="5" s="1"/>
  <c r="C31" i="5"/>
  <c r="H30" i="5"/>
  <c r="F30" i="5" s="1"/>
  <c r="C30" i="5"/>
  <c r="H29" i="5"/>
  <c r="F29" i="5" s="1"/>
  <c r="C29" i="5"/>
  <c r="H28" i="5"/>
  <c r="F28" i="5" s="1"/>
  <c r="C28" i="5"/>
  <c r="C27" i="5"/>
  <c r="A10" i="5"/>
  <c r="C10" i="5" s="1"/>
  <c r="H9" i="5"/>
  <c r="C9" i="5"/>
  <c r="H8" i="5"/>
  <c r="C8" i="5"/>
  <c r="H7" i="5"/>
  <c r="C7" i="5"/>
  <c r="H6" i="5"/>
  <c r="C6" i="5"/>
  <c r="H5" i="5"/>
  <c r="C5" i="5"/>
  <c r="H4" i="5"/>
  <c r="C4" i="5"/>
  <c r="D4" i="5" s="1"/>
  <c r="C3" i="5"/>
  <c r="C17" i="5"/>
  <c r="C18" i="5"/>
  <c r="H18" i="5"/>
  <c r="F18" i="5" s="1"/>
  <c r="H13" i="7"/>
  <c r="A13" i="7"/>
  <c r="C13" i="7" s="1"/>
  <c r="I12" i="7"/>
  <c r="E12" i="7" s="1"/>
  <c r="H12" i="7"/>
  <c r="F12" i="7" s="1"/>
  <c r="C12" i="7"/>
  <c r="D12" i="7" s="1"/>
  <c r="H11" i="7"/>
  <c r="F11" i="7" s="1"/>
  <c r="C11" i="7"/>
  <c r="I11" i="7" s="1"/>
  <c r="E11" i="7" s="1"/>
  <c r="I10" i="7"/>
  <c r="E10" i="7" s="1"/>
  <c r="H10" i="7"/>
  <c r="C10" i="7"/>
  <c r="D10" i="7" s="1"/>
  <c r="H9" i="7"/>
  <c r="F9" i="7"/>
  <c r="C9" i="7"/>
  <c r="D9" i="7" s="1"/>
  <c r="H8" i="7"/>
  <c r="F8" i="7"/>
  <c r="C8" i="7"/>
  <c r="I8" i="7" s="1"/>
  <c r="E8" i="7" s="1"/>
  <c r="G8" i="7" s="1"/>
  <c r="J8" i="7" s="1"/>
  <c r="I7" i="7"/>
  <c r="H7" i="7"/>
  <c r="F7" i="7"/>
  <c r="E7" i="7"/>
  <c r="D7" i="7"/>
  <c r="C7" i="7"/>
  <c r="H6" i="7"/>
  <c r="F6" i="7"/>
  <c r="C6" i="7"/>
  <c r="I6" i="7" s="1"/>
  <c r="E6" i="7" s="1"/>
  <c r="G6" i="7" s="1"/>
  <c r="J6" i="7" s="1"/>
  <c r="C5" i="7"/>
  <c r="H16" i="5"/>
  <c r="F16" i="5" s="1"/>
  <c r="C15" i="5"/>
  <c r="C19" i="5"/>
  <c r="C20" i="5"/>
  <c r="I20" i="5" s="1"/>
  <c r="C21" i="5"/>
  <c r="C16" i="5"/>
  <c r="C22" i="5"/>
  <c r="I5" i="5" l="1"/>
  <c r="I45" i="5"/>
  <c r="D33" i="5"/>
  <c r="B34" i="5"/>
  <c r="H34" i="5" s="1"/>
  <c r="D18" i="5"/>
  <c r="I29" i="5"/>
  <c r="I34" i="5"/>
  <c r="B10" i="5"/>
  <c r="H10" i="5" s="1"/>
  <c r="F10" i="5" s="1"/>
  <c r="B46" i="5"/>
  <c r="H46" i="5" s="1"/>
  <c r="F46" i="5" s="1"/>
  <c r="D29" i="5"/>
  <c r="D30" i="5"/>
  <c r="G52" i="5"/>
  <c r="J52" i="5" s="1"/>
  <c r="D9" i="5"/>
  <c r="D6" i="5"/>
  <c r="I30" i="5"/>
  <c r="E30" i="5" s="1"/>
  <c r="G30" i="5" s="1"/>
  <c r="J30" i="5" s="1"/>
  <c r="I32" i="5"/>
  <c r="E32" i="5" s="1"/>
  <c r="D43" i="5"/>
  <c r="F55" i="5"/>
  <c r="E55" i="5"/>
  <c r="G56" i="5" s="1"/>
  <c r="J56" i="5" s="1"/>
  <c r="D58" i="5"/>
  <c r="D59" i="5" s="1"/>
  <c r="H58" i="5"/>
  <c r="F57" i="5"/>
  <c r="E57" i="5"/>
  <c r="G57" i="5" s="1"/>
  <c r="J54" i="5"/>
  <c r="E29" i="5"/>
  <c r="E5" i="5"/>
  <c r="E34" i="5"/>
  <c r="E41" i="5"/>
  <c r="E42" i="5"/>
  <c r="G42" i="5" s="1"/>
  <c r="E45" i="5"/>
  <c r="I6" i="5"/>
  <c r="E6" i="5" s="1"/>
  <c r="D28" i="5"/>
  <c r="D31" i="5"/>
  <c r="D7" i="5"/>
  <c r="I43" i="5"/>
  <c r="E43" i="5" s="1"/>
  <c r="D40" i="5"/>
  <c r="D44" i="5"/>
  <c r="I28" i="5"/>
  <c r="E28" i="5" s="1"/>
  <c r="G28" i="5" s="1"/>
  <c r="J28" i="5" s="1"/>
  <c r="I7" i="5"/>
  <c r="E7" i="5" s="1"/>
  <c r="I31" i="5"/>
  <c r="E31" i="5" s="1"/>
  <c r="I40" i="5"/>
  <c r="E40" i="5" s="1"/>
  <c r="G40" i="5" s="1"/>
  <c r="I44" i="5"/>
  <c r="E44" i="5" s="1"/>
  <c r="D8" i="5"/>
  <c r="E33" i="5"/>
  <c r="D41" i="5"/>
  <c r="D45" i="5"/>
  <c r="D32" i="5"/>
  <c r="I4" i="5"/>
  <c r="E4" i="5" s="1"/>
  <c r="I8" i="5"/>
  <c r="E8" i="5" s="1"/>
  <c r="D5" i="5"/>
  <c r="D42" i="5"/>
  <c r="I9" i="5"/>
  <c r="E9" i="5" s="1"/>
  <c r="I46" i="5"/>
  <c r="F40" i="5"/>
  <c r="F42" i="5"/>
  <c r="F44" i="5"/>
  <c r="D34" i="5"/>
  <c r="F34" i="5"/>
  <c r="I10" i="5"/>
  <c r="F5" i="5"/>
  <c r="F7" i="5"/>
  <c r="F9" i="5"/>
  <c r="F4" i="5"/>
  <c r="F6" i="5"/>
  <c r="F8" i="5"/>
  <c r="D17" i="5"/>
  <c r="I18" i="5"/>
  <c r="E18" i="5" s="1"/>
  <c r="I17" i="5"/>
  <c r="E17" i="5" s="1"/>
  <c r="E20" i="5"/>
  <c r="D20" i="5"/>
  <c r="G7" i="7"/>
  <c r="J7" i="7" s="1"/>
  <c r="K7" i="7" s="1"/>
  <c r="I13" i="7"/>
  <c r="E13" i="7" s="1"/>
  <c r="D13" i="7"/>
  <c r="G12" i="7"/>
  <c r="J12" i="7" s="1"/>
  <c r="K12" i="7" s="1"/>
  <c r="G13" i="7"/>
  <c r="G11" i="7"/>
  <c r="J11" i="7" s="1"/>
  <c r="K11" i="7" s="1"/>
  <c r="D11" i="7"/>
  <c r="D8" i="7"/>
  <c r="K8" i="7" s="1"/>
  <c r="F13" i="7"/>
  <c r="D6" i="7"/>
  <c r="D14" i="7" s="1"/>
  <c r="I9" i="7"/>
  <c r="E9" i="7" s="1"/>
  <c r="G9" i="7" s="1"/>
  <c r="J9" i="7" s="1"/>
  <c r="K9" i="7" s="1"/>
  <c r="F10" i="7"/>
  <c r="I19" i="5"/>
  <c r="E19" i="5" s="1"/>
  <c r="I16" i="5"/>
  <c r="E16" i="5" s="1"/>
  <c r="G16" i="5" s="1"/>
  <c r="J16" i="5" s="1"/>
  <c r="D21" i="5"/>
  <c r="D19" i="5"/>
  <c r="D22" i="5"/>
  <c r="D16" i="5"/>
  <c r="I22" i="5"/>
  <c r="E22" i="5" s="1"/>
  <c r="I21" i="5"/>
  <c r="E21" i="5" s="1"/>
  <c r="E10" i="5" l="1"/>
  <c r="D10" i="5"/>
  <c r="D46" i="5"/>
  <c r="G33" i="5"/>
  <c r="J33" i="5" s="1"/>
  <c r="G32" i="5"/>
  <c r="J32" i="5" s="1"/>
  <c r="E46" i="5"/>
  <c r="J57" i="5"/>
  <c r="G46" i="5"/>
  <c r="J46" i="5" s="1"/>
  <c r="G55" i="5"/>
  <c r="J55" i="5" s="1"/>
  <c r="E58" i="5"/>
  <c r="G58" i="5" s="1"/>
  <c r="F58" i="5"/>
  <c r="G45" i="5"/>
  <c r="J45" i="5" s="1"/>
  <c r="G5" i="5"/>
  <c r="J5" i="5" s="1"/>
  <c r="G6" i="5"/>
  <c r="J6" i="5" s="1"/>
  <c r="G21" i="5"/>
  <c r="J21" i="5" s="1"/>
  <c r="D47" i="5"/>
  <c r="G8" i="5"/>
  <c r="J8" i="5" s="1"/>
  <c r="G9" i="5"/>
  <c r="J9" i="5" s="1"/>
  <c r="D35" i="5"/>
  <c r="G34" i="5"/>
  <c r="J34" i="5" s="1"/>
  <c r="G29" i="5"/>
  <c r="J29" i="5" s="1"/>
  <c r="J42" i="5"/>
  <c r="G41" i="5"/>
  <c r="J41" i="5" s="1"/>
  <c r="G44" i="5"/>
  <c r="J44" i="5" s="1"/>
  <c r="J40" i="5"/>
  <c r="G43" i="5"/>
  <c r="J43" i="5" s="1"/>
  <c r="G31" i="5"/>
  <c r="J31" i="5" s="1"/>
  <c r="G7" i="5"/>
  <c r="J7" i="5" s="1"/>
  <c r="D11" i="5"/>
  <c r="G10" i="5"/>
  <c r="J10" i="5" s="1"/>
  <c r="G4" i="5"/>
  <c r="J4" i="5" s="1"/>
  <c r="G17" i="5"/>
  <c r="J17" i="5" s="1"/>
  <c r="G20" i="5"/>
  <c r="J20" i="5" s="1"/>
  <c r="G18" i="5"/>
  <c r="J18" i="5" s="1"/>
  <c r="G19" i="5"/>
  <c r="J19" i="5" s="1"/>
  <c r="D23" i="5"/>
  <c r="J13" i="7"/>
  <c r="K13" i="7" s="1"/>
  <c r="G10" i="7"/>
  <c r="J10" i="7" s="1"/>
  <c r="K10" i="7" s="1"/>
  <c r="G22" i="5"/>
  <c r="J22" i="5" s="1"/>
  <c r="J5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tc={52DC220E-0CF0-40FE-AFC3-9DA92AA15BD0}</author>
  </authors>
  <commentList>
    <comment ref="D4" authorId="0" shapeId="0" xr:uid="{52DC220E-0CF0-40FE-AFC3-9DA92AA15BD0}">
      <text>
        <t>[Threaded comment]
Your version of Excel allows you to read this threaded comment; however, any edits to it will get removed if the file is opened in a newer version of Excel. Learn more: https://go.microsoft.com/fwlink/?linkid=870924
Comment:
    AATOS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tc={D30DC5BB-A024-4575-A522-A9A1F42A9B33}</author>
    <author>tc={6A103B2B-1F81-4EE3-8B93-67F978817FB2}</author>
    <author>tc={6E8B8800-73C2-41C6-96E6-726243F45B3C}</author>
    <author>tc={40495261-613B-46CE-AF07-EF040CC7E922}</author>
    <author>tc={4D89B4AE-5421-4F66-9857-EF40334410B5}</author>
  </authors>
  <commentList>
    <comment ref="D2" authorId="0" shapeId="0" xr:uid="{D30DC5BB-A024-4575-A522-A9A1F42A9B33}">
      <text>
        <t>[Threaded comment]
Your version of Excel allows you to read this threaded comment; however, any edits to it will get removed if the file is opened in a newer version of Excel. Learn more: https://go.microsoft.com/fwlink/?linkid=870924
Comment:
    AATOS</t>
      </text>
    </comment>
    <comment ref="D14" authorId="1" shapeId="0" xr:uid="{6A103B2B-1F81-4EE3-8B93-67F978817FB2}">
      <text>
        <t>[Threaded comment]
Your version of Excel allows you to read this threaded comment; however, any edits to it will get removed if the file is opened in a newer version of Excel. Learn more: https://go.microsoft.com/fwlink/?linkid=870924
Comment:
    AATOS</t>
      </text>
    </comment>
    <comment ref="D26" authorId="2" shapeId="0" xr:uid="{6E8B8800-73C2-41C6-96E6-726243F45B3C}">
      <text>
        <t>[Threaded comment]
Your version of Excel allows you to read this threaded comment; however, any edits to it will get removed if the file is opened in a newer version of Excel. Learn more: https://go.microsoft.com/fwlink/?linkid=870924
Comment:
    AATOS</t>
      </text>
    </comment>
    <comment ref="D38" authorId="3" shapeId="0" xr:uid="{40495261-613B-46CE-AF07-EF040CC7E922}">
      <text>
        <t>[Threaded comment]
Your version of Excel allows you to read this threaded comment; however, any edits to it will get removed if the file is opened in a newer version of Excel. Learn more: https://go.microsoft.com/fwlink/?linkid=870924
Comment:
    AATOS</t>
      </text>
    </comment>
    <comment ref="D50" authorId="4" shapeId="0" xr:uid="{4D89B4AE-5421-4F66-9857-EF40334410B5}">
      <text>
        <t>[Threaded comment]
Your version of Excel allows you to read this threaded comment; however, any edits to it will get removed if the file is opened in a newer version of Excel. Learn more: https://go.microsoft.com/fwlink/?linkid=870924
Comment:
    AATOS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<sst xmlns="http://schemas.openxmlformats.org/spreadsheetml/2006/main" count="145" uniqueCount="35">
  <si>
    <t>F_T (t)</t>
  </si>
  <si>
    <t>f_T(t)</t>
  </si>
  <si>
    <t>AEP</t>
  </si>
  <si>
    <t>t̄</t>
  </si>
  <si>
    <t>∆p</t>
  </si>
  <si>
    <t>∆p×t̄</t>
  </si>
  <si>
    <t>TOS (hrs)</t>
  </si>
  <si>
    <t>AEP (%)</t>
  </si>
  <si>
    <t>∆t</t>
  </si>
  <si>
    <t>∆F</t>
  </si>
  <si>
    <t>-</t>
  </si>
  <si>
    <t>∆p×t̄ (alternative)</t>
  </si>
  <si>
    <t xml:space="preserve">Centroid of T </t>
  </si>
  <si>
    <t>Chinnamon Creek</t>
  </si>
  <si>
    <t>Gillam Creek</t>
  </si>
  <si>
    <t>Turner River West</t>
  </si>
  <si>
    <t>Turner River</t>
  </si>
  <si>
    <t>Pincunah Gauging Station</t>
  </si>
  <si>
    <t>Closure Flows (m3/s)</t>
  </si>
  <si>
    <t>Average Annual Time of Closure (hours)</t>
  </si>
  <si>
    <t>0.3m flood depth over floodway</t>
  </si>
  <si>
    <t xml:space="preserve">RORB duration of exceedance </t>
  </si>
  <si>
    <t>location</t>
  </si>
  <si>
    <t>Threshold_Q</t>
  </si>
  <si>
    <t>Duration_Exceeded</t>
  </si>
  <si>
    <t>Critical_Storm</t>
  </si>
  <si>
    <t>Critical_Tp</t>
  </si>
  <si>
    <t>Low_Duration</t>
  </si>
  <si>
    <t>High_Duration</t>
  </si>
  <si>
    <t>Floodway close when</t>
  </si>
  <si>
    <t xml:space="preserve">Gillam Creek </t>
  </si>
  <si>
    <t>Max of Duration_Exceeded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</si>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</sst>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0"/>
    <numFmt numFmtId="167" formatCode="0.0000000"/>
    <numFmt numFmtId="168" formatCode="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 applyAlignment="1">
      <alignment horizontal="right"/>
    </xf>
    <xf numFmtId="165" fontId="1" fillId="0" borderId="0" xfId="0" applyNumberFormat="1" applyFont="1"/>
    <xf numFmtId="0" fontId="1" fillId="0" borderId="0" xfId="0" applyFont="1"/>
    <xf numFmtId="0" fontId="4" fillId="0" borderId="0" xfId="0" applyFont="1"/>
    <xf numFmtId="0" fontId="2" fillId="2" borderId="1" xfId="0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medium">
          <color rgb="FF8EA9DB"/>
        </bottom>
      </border>
    </dxf>
    <dxf>
      <border outline="0">
        <right style="medium">
          <color rgb="FF8EA9DB"/>
        </right>
        <top style="medium">
          <color rgb="FF8EA9DB"/>
        </top>
        <bottom style="medium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border outline="0">
        <bottom style="medium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4472C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f_T(t) vs 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'AATOC-QLDexample'!$E$4</c:f>
              <c:strCache>
                <c:ptCount val="1"/>
                <c:pt idx="0">
                  <c:v>f_T(t)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'AATOC-QLDexample'!$B$5:$B$13</c:f>
              <c:numCache>
                <c:formatCode>0.0</c:formatCode>
                <c:ptCount val="9"/>
                <c:pt idx="0">
                  <c:v>0</c:v>
                </c:pt>
                <c:pt idx="1">
                  <c:v>15.2</c:v>
                </c:pt>
                <c:pt idx="2">
                  <c:v>23.2</c:v>
                </c:pt>
                <c:pt idx="3">
                  <c:v>26</c:v>
                </c:pt>
                <c:pt idx="4">
                  <c:v>29.8</c:v>
                </c:pt>
                <c:pt idx="5">
                  <c:v>32.5</c:v>
                </c:pt>
                <c:pt idx="6">
                  <c:v>35</c:v>
                </c:pt>
                <c:pt idx="7">
                  <c:v>36.700000000000003</c:v>
                </c:pt>
                <c:pt idx="8">
                  <c:v>65</c:v>
                </c:pt>
              </c:numCache>
            </c:numRef>
          </c:xVal>
          <c:yVal>
            <c:numRef>
              <c:f>'AATOC-QLDexample'!$E$5:$E$13</c:f>
              <c:numCache>
                <c:formatCode>0.000</c:formatCode>
                <c:ptCount val="9"/>
                <c:pt idx="0" formatCode="General">
                  <c:v>0</c:v>
                </c:pt>
                <c:pt idx="1">
                  <c:v>7.105263157894736E-3</c:v>
                </c:pt>
                <c:pt idx="2">
                  <c:v>1.6500000000000001E-2</c:v>
                </c:pt>
                <c:pt idx="3">
                  <c:v>0.10714285714285714</c:v>
                </c:pt>
                <c:pt idx="4">
                  <c:v>2.6315789473684199E-2</c:v>
                </c:pt>
                <c:pt idx="5">
                  <c:v>1.85185185185185E-2</c:v>
                </c:pt>
                <c:pt idx="6">
                  <c:v>1.2000000000000011E-2</c:v>
                </c:pt>
                <c:pt idx="7">
                  <c:v>5.8823529411764662E-3</c:v>
                </c:pt>
                <c:pt idx="8">
                  <c:v>3.5335653710247207E-4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E9-47B4-9D04-04FABB6F1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886959"/>
        <c:axId val="617892783"/>
      </c:scatterChart>
      <c:valAx>
        <c:axId val="61788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92783"/>
        <c:crosses val="autoZero"/>
        <c:crossBetween val="midCat"/>
      </c:valAx>
      <c:valAx>
        <c:axId val="61789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f_T(t) vs 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AATOC!$E$14</c:f>
              <c:strCache>
                <c:ptCount val="1"/>
                <c:pt idx="0">
                  <c:v>f_T(t)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AATOC!$B$15:$B$22</c:f>
              <c:numCache>
                <c:formatCode>0.0</c:formatCode>
                <c:ptCount val="8"/>
                <c:pt idx="0">
                  <c:v>0</c:v>
                </c:pt>
                <c:pt idx="1">
                  <c:v>12</c:v>
                </c:pt>
                <c:pt idx="2">
                  <c:v>18</c:v>
                </c:pt>
                <c:pt idx="3">
                  <c:v>28</c:v>
                </c:pt>
                <c:pt idx="4">
                  <c:v>34</c:v>
                </c:pt>
                <c:pt idx="5">
                  <c:v>44</c:v>
                </c:pt>
                <c:pt idx="6">
                  <c:v>50</c:v>
                </c:pt>
                <c:pt idx="7">
                  <c:v>75.025839533353377</c:v>
                </c:pt>
              </c:numCache>
            </c:numRef>
          </c:xVal>
          <c:yVal>
            <c:numRef>
              <c:f>AATOC!$E$15:$E$22</c:f>
              <c:numCache>
                <c:formatCode>0.000</c:formatCode>
                <c:ptCount val="8"/>
                <c:pt idx="0" formatCode="General">
                  <c:v>0</c:v>
                </c:pt>
                <c:pt idx="1">
                  <c:v>4.1666666666666664E-2</c:v>
                </c:pt>
                <c:pt idx="2">
                  <c:v>5.000000000000001E-2</c:v>
                </c:pt>
                <c:pt idx="3">
                  <c:v>9.9999999999999985E-3</c:v>
                </c:pt>
                <c:pt idx="4">
                  <c:v>8.3333333333333228E-3</c:v>
                </c:pt>
                <c:pt idx="5">
                  <c:v>3.0000000000000027E-3</c:v>
                </c:pt>
                <c:pt idx="6">
                  <c:v>1.6666666666666681E-3</c:v>
                </c:pt>
                <c:pt idx="7">
                  <c:v>3.9958659475428971E-4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C-40E2-A5BF-8805DAAB6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886959"/>
        <c:axId val="617892783"/>
      </c:scatterChart>
      <c:valAx>
        <c:axId val="61788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92783"/>
        <c:crosses val="autoZero"/>
        <c:crossBetween val="midCat"/>
      </c:valAx>
      <c:valAx>
        <c:axId val="61789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AATOC!$B$14</c:f>
              <c:strCache>
                <c:ptCount val="1"/>
                <c:pt idx="0">
                  <c:v>TOS (hrs)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AATOC!$A$15:$A$22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9.9999999999999995E-7</c:v>
                </c:pt>
              </c:numCache>
            </c:numRef>
          </c:xVal>
          <c:yVal>
            <c:numRef>
              <c:f>AATOC!$B$15:$B$22</c:f>
              <c:numCache>
                <c:formatCode>0.0</c:formatCode>
                <c:ptCount val="8"/>
                <c:pt idx="0">
                  <c:v>0</c:v>
                </c:pt>
                <c:pt idx="1">
                  <c:v>12</c:v>
                </c:pt>
                <c:pt idx="2">
                  <c:v>18</c:v>
                </c:pt>
                <c:pt idx="3">
                  <c:v>28</c:v>
                </c:pt>
                <c:pt idx="4">
                  <c:v>34</c:v>
                </c:pt>
                <c:pt idx="5">
                  <c:v>44</c:v>
                </c:pt>
                <c:pt idx="6">
                  <c:v>50</c:v>
                </c:pt>
                <c:pt idx="7">
                  <c:v>75.025839533353377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68-48A5-B73F-8B095083D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430383"/>
        <c:axId val="1491432463"/>
      </c:scatterChart>
      <c:valAx>
        <c:axId val="14914303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432463"/>
        <c:crosses val="autoZero"/>
        <c:crossBetween val="midCat"/>
      </c:valAx>
      <c:valAx>
        <c:axId val="149143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43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chart" Target="../charts/chart2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0</xdr:rowOff>
    </xdr:from>
    <xdr:to>
      <xdr:col>23</xdr:col>
      <xdr:colOff>438892</xdr:colOff>
      <xdr:row>12</xdr:row>
      <xdr:rowOff>143134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12F393-A99D-4542-A482-6CA533830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571500"/>
          <a:ext cx="5315692" cy="1857634"/>
        </a:xfrm>
        <a:prstGeom prst="rect">
          <a:avLst/>
        </a:prstGeom>
      </xdr:spPr>
    </xdr:pic>
    <xdr:clientData/>
  </xdr:twoCellAnchor>
  <xdr:twoCellAnchor editAs="oneCell">
    <xdr:from>
      <xdr:col>14</xdr:col>
      <xdr:colOff>581025</xdr:colOff>
      <xdr:row>13</xdr:row>
      <xdr:rowOff>9525</xdr:rowOff>
    </xdr:from>
    <xdr:to>
      <xdr:col>25</xdr:col>
      <xdr:colOff>572435</xdr:colOff>
      <xdr:row>17</xdr:row>
      <xdr:rowOff>19158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392D4C-1F74-42E9-877C-72388B70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2725" y="2486025"/>
          <a:ext cx="6697010" cy="7716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180975</xdr:colOff>
      <xdr:row>18</xdr:row>
      <xdr:rowOff>28575</xdr:rowOff>
    </xdr:from>
    <xdr:to>
      <xdr:col>22</xdr:col>
      <xdr:colOff>267222</xdr:colOff>
      <xdr:row>23</xdr:row>
      <xdr:rowOff>152550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F0DD4B-D112-48C7-975B-3B8F0B0F8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91875" y="3457575"/>
          <a:ext cx="3743847" cy="1076475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23</xdr:row>
      <xdr:rowOff>180975</xdr:rowOff>
    </xdr:from>
    <xdr:to>
      <xdr:col>24</xdr:col>
      <xdr:colOff>248360</xdr:colOff>
      <xdr:row>38</xdr:row>
      <xdr:rowOff>86111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FE0823-89FD-486D-913D-E5EBC861B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000" y="4562475"/>
          <a:ext cx="5087060" cy="2762636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15</xdr:row>
      <xdr:rowOff>100012</xdr:rowOff>
    </xdr:from>
    <xdr:to>
      <xdr:col>8</xdr:col>
      <xdr:colOff>676275</xdr:colOff>
      <xdr:row>29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4847E4-9E94-4EDD-BD24-350D7AF78D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0</xdr:colOff>
      <xdr:row>39</xdr:row>
      <xdr:rowOff>0</xdr:rowOff>
    </xdr:from>
    <xdr:to>
      <xdr:col>25</xdr:col>
      <xdr:colOff>372378</xdr:colOff>
      <xdr:row>47</xdr:row>
      <xdr:rowOff>38318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11781F-7C7A-4ECA-B026-4C01E6EEA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01300" y="7429500"/>
          <a:ext cx="6468378" cy="15623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22</xdr:col>
      <xdr:colOff>438892</xdr:colOff>
      <xdr:row>10</xdr:row>
      <xdr:rowOff>143134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416716-C183-A2A4-19F4-424C773CA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24975" y="571500"/>
          <a:ext cx="5315692" cy="1857634"/>
        </a:xfrm>
        <a:prstGeom prst="rect">
          <a:avLst/>
        </a:prstGeom>
      </xdr:spPr>
    </xdr:pic>
    <xdr:clientData/>
  </xdr:twoCellAnchor>
  <xdr:twoCellAnchor editAs="oneCell">
    <xdr:from>
      <xdr:col>13</xdr:col>
      <xdr:colOff>581025</xdr:colOff>
      <xdr:row>11</xdr:row>
      <xdr:rowOff>9525</xdr:rowOff>
    </xdr:from>
    <xdr:to>
      <xdr:col>24</xdr:col>
      <xdr:colOff>572435</xdr:colOff>
      <xdr:row>14</xdr:row>
      <xdr:rowOff>162033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F7E8D9-4F38-59B8-DF0F-A0B054086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96400" y="2486025"/>
          <a:ext cx="6697010" cy="771633"/>
        </a:xfrm>
        <a:prstGeom prst="rect">
          <a:avLst/>
        </a:prstGeom>
      </xdr:spPr>
    </xdr:pic>
    <xdr:clientData/>
  </xdr:twoCellAnchor>
  <xdr:twoCellAnchor editAs="oneCell">
    <xdr:from>
      <xdr:col>15</xdr:col>
      <xdr:colOff>180975</xdr:colOff>
      <xdr:row>16</xdr:row>
      <xdr:rowOff>28575</xdr:rowOff>
    </xdr:from>
    <xdr:to>
      <xdr:col>21</xdr:col>
      <xdr:colOff>267222</xdr:colOff>
      <xdr:row>21</xdr:row>
      <xdr:rowOff>152550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36BB42-48FF-F7FF-5002-17C6157FE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39400" y="3457575"/>
          <a:ext cx="3743847" cy="1076475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21</xdr:row>
      <xdr:rowOff>180975</xdr:rowOff>
    </xdr:from>
    <xdr:to>
      <xdr:col>23</xdr:col>
      <xdr:colOff>248360</xdr:colOff>
      <xdr:row>36</xdr:row>
      <xdr:rowOff>38486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CC2BE6-75B8-10A3-79A7-2C52C0849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96525" y="4562475"/>
          <a:ext cx="5087060" cy="2762636"/>
        </a:xfrm>
        <a:prstGeom prst="rect">
          <a:avLst/>
        </a:prstGeom>
      </xdr:spPr>
    </xdr:pic>
    <xdr:clientData/>
  </xdr:twoCellAnchor>
  <xdr:twoCellAnchor>
    <xdr:from>
      <xdr:col>11</xdr:col>
      <xdr:colOff>57150</xdr:colOff>
      <xdr:row>5</xdr:row>
      <xdr:rowOff>119062</xdr:rowOff>
    </xdr:from>
    <xdr:to>
      <xdr:col>20</xdr:col>
      <xdr:colOff>381000</xdr:colOff>
      <xdr:row>20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8E20B9-9003-55E9-5BD1-8604135DD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0</xdr:colOff>
      <xdr:row>37</xdr:row>
      <xdr:rowOff>0</xdr:rowOff>
    </xdr:from>
    <xdr:to>
      <xdr:col>24</xdr:col>
      <xdr:colOff>372378</xdr:colOff>
      <xdr:row>45</xdr:row>
      <xdr:rowOff>38318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79E055-5CB5-363C-0C6C-F27712187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24975" y="7429500"/>
          <a:ext cx="6468378" cy="1562318"/>
        </a:xfrm>
        <a:prstGeom prst="rect">
          <a:avLst/>
        </a:prstGeom>
      </xdr:spPr>
    </xdr:pic>
    <xdr:clientData/>
  </xdr:twoCellAnchor>
  <xdr:twoCellAnchor>
    <xdr:from>
      <xdr:col>11</xdr:col>
      <xdr:colOff>106454</xdr:colOff>
      <xdr:row>21</xdr:row>
      <xdr:rowOff>113178</xdr:rowOff>
    </xdr:from>
    <xdr:to>
      <xdr:col>18</xdr:col>
      <xdr:colOff>409013</xdr:colOff>
      <xdr:row>35</xdr:row>
      <xdr:rowOff>144554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BB1A818-3B77-5AAF-EB99-10C2CF55F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anna Lo" id="{FE30A945-58B3-42C8-905E-4128D5959FD6}" userId="S::Roanna.Lo@bge-resources.com::8447edcf-a866-48aa-b1fb-b44d763f50d5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Brook" refreshedDate="45105.523985416665" createdVersion="8" refreshedVersion="8" minRefreshableVersion="3" recordCount="30" xr:uid="{EB321462-F550-4D27-A90B-27F50571DB63}">
  <cacheSource type="worksheet">
    <worksheetSource name="Table1"/>
  </cacheSource>
  <cacheFields count="8">
    <cacheField name="location" numFmtId="0">
      <sharedItems count="4">
        <s v="Turner River West"/>
        <s v="Turner River"/>
        <s v="Gillam Creek"/>
        <s v="Chinnamon Creek"/>
      </sharedItems>
    </cacheField>
    <cacheField name="Threshold_Q" numFmtId="0">
      <sharedItems containsSemiMixedTypes="0" containsString="0" containsNumber="1" containsInteger="1" minValue="25" maxValue="300"/>
    </cacheField>
    <cacheField name="AEP" numFmtId="0">
      <sharedItems containsSemiMixedTypes="0" containsString="0" containsNumber="1" containsInteger="1" minValue="1" maxValue="50" count="6">
        <n v="50"/>
        <n v="20"/>
        <n v="10"/>
        <n v="5"/>
        <n v="2"/>
        <n v="1"/>
      </sharedItems>
    </cacheField>
    <cacheField name="Duration_Exceeded" numFmtId="0">
      <sharedItems containsSemiMixedTypes="0" containsString="0" containsNumber="1" minValue="0" maxValue="50"/>
    </cacheField>
    <cacheField name="Critical_Storm" numFmtId="0">
      <sharedItems containsSemiMixedTypes="0" containsString="0" containsNumber="1" containsInteger="1" minValue="12" maxValue="72"/>
    </cacheField>
    <cacheField name="Critical_Tp" numFmtId="0">
      <sharedItems containsSemiMixedTypes="0" containsString="0" containsNumber="1" containsInteger="1" minValue="1" maxValue="10"/>
    </cacheField>
    <cacheField name="Low_Duration" numFmtId="0">
      <sharedItems containsSemiMixedTypes="0" containsString="0" containsNumber="1" containsInteger="1" minValue="0" maxValue="36"/>
    </cacheField>
    <cacheField name="High_Duration" numFmtId="0">
      <sharedItems containsSemiMixedTypes="0" containsString="0" containsNumber="1" minValue="0" maxValue="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40"/>
    <x v="0"/>
    <n v="7"/>
    <n v="12"/>
    <n v="7"/>
    <n v="0"/>
    <n v="8.5"/>
  </r>
  <r>
    <x v="0"/>
    <n v="40"/>
    <x v="1"/>
    <n v="13"/>
    <n v="24"/>
    <n v="4"/>
    <n v="3"/>
    <n v="21"/>
  </r>
  <r>
    <x v="0"/>
    <n v="40"/>
    <x v="2"/>
    <n v="18"/>
    <n v="48"/>
    <n v="2"/>
    <n v="10"/>
    <n v="20"/>
  </r>
  <r>
    <x v="0"/>
    <n v="40"/>
    <x v="3"/>
    <n v="26"/>
    <n v="48"/>
    <n v="8"/>
    <n v="18"/>
    <n v="30"/>
  </r>
  <r>
    <x v="0"/>
    <n v="40"/>
    <x v="4"/>
    <n v="32"/>
    <n v="36"/>
    <n v="3"/>
    <n v="24"/>
    <n v="36"/>
  </r>
  <r>
    <x v="0"/>
    <n v="40"/>
    <x v="5"/>
    <n v="40"/>
    <n v="48"/>
    <n v="6"/>
    <n v="28"/>
    <n v="44"/>
  </r>
  <r>
    <x v="1"/>
    <n v="50"/>
    <x v="0"/>
    <n v="12"/>
    <n v="12"/>
    <n v="7"/>
    <n v="0"/>
    <n v="14"/>
  </r>
  <r>
    <x v="1"/>
    <n v="50"/>
    <x v="1"/>
    <n v="18"/>
    <n v="72"/>
    <n v="1"/>
    <n v="0"/>
    <n v="18"/>
  </r>
  <r>
    <x v="1"/>
    <n v="50"/>
    <x v="2"/>
    <n v="28"/>
    <n v="48"/>
    <n v="8"/>
    <n v="16"/>
    <n v="32"/>
  </r>
  <r>
    <x v="1"/>
    <n v="50"/>
    <x v="3"/>
    <n v="34"/>
    <n v="48"/>
    <n v="8"/>
    <n v="22"/>
    <n v="36"/>
  </r>
  <r>
    <x v="1"/>
    <n v="50"/>
    <x v="4"/>
    <n v="44"/>
    <n v="48"/>
    <n v="8"/>
    <n v="34"/>
    <n v="46"/>
  </r>
  <r>
    <x v="1"/>
    <n v="50"/>
    <x v="5"/>
    <n v="50"/>
    <n v="48"/>
    <n v="6"/>
    <n v="36"/>
    <n v="56"/>
  </r>
  <r>
    <x v="2"/>
    <n v="25"/>
    <x v="0"/>
    <n v="3.5"/>
    <n v="12"/>
    <n v="9"/>
    <n v="0"/>
    <n v="6"/>
  </r>
  <r>
    <x v="2"/>
    <n v="25"/>
    <x v="1"/>
    <n v="10"/>
    <n v="18"/>
    <n v="1"/>
    <n v="6"/>
    <n v="11"/>
  </r>
  <r>
    <x v="2"/>
    <n v="25"/>
    <x v="2"/>
    <n v="13"/>
    <n v="18"/>
    <n v="6"/>
    <n v="10"/>
    <n v="15"/>
  </r>
  <r>
    <x v="2"/>
    <n v="25"/>
    <x v="3"/>
    <n v="20"/>
    <n v="36"/>
    <n v="5"/>
    <n v="14"/>
    <n v="22"/>
  </r>
  <r>
    <x v="2"/>
    <n v="25"/>
    <x v="4"/>
    <n v="26"/>
    <n v="48"/>
    <n v="10"/>
    <n v="20"/>
    <n v="28"/>
  </r>
  <r>
    <x v="2"/>
    <n v="25"/>
    <x v="5"/>
    <n v="30"/>
    <n v="36"/>
    <n v="1"/>
    <n v="22"/>
    <n v="32"/>
  </r>
  <r>
    <x v="3"/>
    <n v="40"/>
    <x v="0"/>
    <n v="5"/>
    <n v="12"/>
    <n v="3"/>
    <n v="0"/>
    <n v="6.5"/>
  </r>
  <r>
    <x v="3"/>
    <n v="40"/>
    <x v="1"/>
    <n v="12"/>
    <n v="72"/>
    <n v="1"/>
    <n v="0"/>
    <n v="12"/>
  </r>
  <r>
    <x v="3"/>
    <n v="40"/>
    <x v="2"/>
    <n v="16"/>
    <n v="24"/>
    <n v="1"/>
    <n v="11"/>
    <n v="24"/>
  </r>
  <r>
    <x v="3"/>
    <n v="40"/>
    <x v="3"/>
    <n v="22"/>
    <n v="48"/>
    <n v="8"/>
    <n v="16"/>
    <n v="28"/>
  </r>
  <r>
    <x v="3"/>
    <n v="40"/>
    <x v="4"/>
    <n v="28"/>
    <n v="36"/>
    <n v="3"/>
    <n v="20"/>
    <n v="30"/>
  </r>
  <r>
    <x v="3"/>
    <n v="40"/>
    <x v="5"/>
    <n v="34"/>
    <n v="48"/>
    <n v="4"/>
    <n v="26"/>
    <n v="38"/>
  </r>
  <r>
    <x v="3"/>
    <n v="300"/>
    <x v="0"/>
    <n v="0"/>
    <n v="12"/>
    <n v="7"/>
    <n v="0"/>
    <n v="0"/>
  </r>
  <r>
    <x v="3"/>
    <n v="300"/>
    <x v="1"/>
    <n v="2"/>
    <n v="18"/>
    <n v="4"/>
    <n v="0"/>
    <n v="5"/>
  </r>
  <r>
    <x v="3"/>
    <n v="300"/>
    <x v="2"/>
    <n v="6"/>
    <n v="18"/>
    <n v="5"/>
    <n v="0"/>
    <n v="8"/>
  </r>
  <r>
    <x v="3"/>
    <n v="300"/>
    <x v="3"/>
    <n v="8"/>
    <n v="18"/>
    <n v="5"/>
    <n v="6"/>
    <n v="9"/>
  </r>
  <r>
    <x v="3"/>
    <n v="300"/>
    <x v="4"/>
    <n v="11"/>
    <n v="18"/>
    <n v="7"/>
    <n v="7"/>
    <n v="13"/>
  </r>
  <r>
    <x v="3"/>
    <n v="300"/>
    <x v="5"/>
    <n v="14"/>
    <n v="36"/>
    <n v="9"/>
    <n v="12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E7CEE6-6F85-4634-8941-528B9E249102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2:O20" firstHeaderRow="1" firstDataRow="2" firstDataCol="1"/>
  <pivotFields count="8">
    <pivotField axis="axisCol" showAll="0">
      <items count="5">
        <item x="3"/>
        <item x="2"/>
        <item x="1"/>
        <item x="0"/>
        <item t="default"/>
      </items>
    </pivotField>
    <pivotField showAll="0"/>
    <pivotField axis="axisRow" showAll="0" sortType="descending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Max of Duration_Exceeded" fld="3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B361F-54B0-43A4-898F-9EE2BF9FA363}" name="Table1" displayName="Table1" ref="A12:H42" totalsRowShown="0" headerRowDxfId="11" dataDxfId="9" headerRowBorderDxfId="10" tableBorderDxfId="8">
  <autoFilter ref="A12:H42" xr:uid="{046B361F-54B0-43A4-898F-9EE2BF9FA363}"/>
  <tableColumns count="8">
    <tableColumn id="1" xr3:uid="{4F5AB55E-8B7B-486B-A8BA-D34F8E17DD58}" name="location" dataDxfId="7"/>
    <tableColumn id="2" xr3:uid="{D0E0E56C-6A1F-4232-8AD9-6D059884FA3D}" name="Threshold_Q" dataDxfId="6"/>
    <tableColumn id="3" xr3:uid="{D394CA76-BDBB-42E0-8A36-13A47BF7B645}" name="AEP" dataDxfId="5"/>
    <tableColumn id="4" xr3:uid="{564C8FD1-33B1-4408-B111-D363F2381422}" name="Duration_Exceeded" dataDxfId="4"/>
    <tableColumn id="5" xr3:uid="{5D30AD94-0087-4CB9-B819-71BEA83B7B39}" name="Critical_Storm" dataDxfId="3"/>
    <tableColumn id="6" xr3:uid="{D47C5CFB-A8F9-42C6-9A49-C76977E36686}" name="Critical_Tp" dataDxfId="2"/>
    <tableColumn id="7" xr3:uid="{40344085-8A3B-4518-919A-235434D22DC8}" name="Low_Duration" dataDxfId="1"/>
    <tableColumn id="8" xr3:uid="{18F5FE96-4584-4071-B4F3-D5929349B8D5}" name="High_Du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3-01-23T05:34:58.54" personId="{FE30A945-58B3-42C8-905E-4128D5959FD6}" id="{52DC220E-0CF0-40FE-AFC3-9DA92AA15BD0}">
    <text>AATOS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dT="2023-01-23T05:34:58.54" personId="{FE30A945-58B3-42C8-905E-4128D5959FD6}" id="{D30DC5BB-A024-4575-A522-A9A1F42A9B33}">
    <text>AATOS</text>
  </threadedComment>
  <threadedComment ref="D14" dT="2023-01-23T05:34:58.54" personId="{FE30A945-58B3-42C8-905E-4128D5959FD6}" id="{6A103B2B-1F81-4EE3-8B93-67F978817FB2}">
    <text>AATOS</text>
  </threadedComment>
  <threadedComment ref="D26" dT="2023-01-23T05:34:58.54" personId="{FE30A945-58B3-42C8-905E-4128D5959FD6}" id="{6E8B8800-73C2-41C6-96E6-726243F45B3C}">
    <text>AATOS</text>
  </threadedComment>
  <threadedComment ref="D38" dT="2023-01-23T05:34:58.54" personId="{FE30A945-58B3-42C8-905E-4128D5959FD6}" id="{40495261-613B-46CE-AF07-EF040CC7E922}">
    <text>AATOS</text>
  </threadedComment>
  <threadedComment ref="D50" dT="2023-01-23T05:34:58.54" personId="{FE30A945-58B3-42C8-905E-4128D5959FD6}" id="{4D89B4AE-5421-4F66-9857-EF40334410B5}">
    <text>AATOS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52E7-5B40-4EA0-BE4E-5747B4BB78B4}">
  <dimension ref="A4:M43"/>
  <sheetViews>
    <sheetView workbookViewId="0">
      <selection activeCell="D37" sqref="D37"/>
    </sheetView>
  </sheetViews>
  <sheetFormatPr defaultRowHeight="15" x14ac:dyDescent="0.25"/>
  <cols>
    <col min="6" max="6" width="9.5703125" bestFit="1" customWidth="1"/>
    <col min="7" max="7" width="9.28515625" bestFit="1" customWidth="1"/>
    <col min="8" max="8" width="11.85546875" bestFit="1" customWidth="1"/>
    <col min="9" max="9" width="11.5703125" bestFit="1" customWidth="1"/>
    <col min="10" max="10" width="16.7109375" bestFit="1" customWidth="1"/>
    <col min="11" max="11" width="12.85546875" bestFit="1" customWidth="1"/>
    <col min="12" max="12" width="10.5703125" bestFit="1" customWidth="1"/>
    <col min="13" max="13" width="9.5703125" bestFit="1" customWidth="1"/>
  </cols>
  <sheetData>
    <row r="4" spans="1:11" x14ac:dyDescent="0.25">
      <c r="A4" t="s">
        <v>7</v>
      </c>
      <c r="B4" t="s">
        <v>6</v>
      </c>
      <c r="C4" t="s">
        <v>0</v>
      </c>
      <c r="D4" t="s">
        <v>5</v>
      </c>
      <c r="E4" t="s">
        <v>1</v>
      </c>
      <c r="F4" t="s">
        <v>3</v>
      </c>
      <c r="G4" t="s">
        <v>4</v>
      </c>
      <c r="H4" t="s">
        <v>8</v>
      </c>
      <c r="I4" t="s">
        <v>9</v>
      </c>
      <c r="J4" t="s">
        <v>11</v>
      </c>
      <c r="K4" t="s">
        <v>12</v>
      </c>
    </row>
    <row r="5" spans="1:11" x14ac:dyDescent="0.25">
      <c r="A5">
        <v>74</v>
      </c>
      <c r="B5" s="3">
        <v>0</v>
      </c>
      <c r="C5" s="1">
        <f>1-(A5/100)</f>
        <v>0.26</v>
      </c>
      <c r="D5" t="s">
        <v>10</v>
      </c>
      <c r="E5">
        <v>0</v>
      </c>
      <c r="H5" t="s">
        <v>10</v>
      </c>
      <c r="I5" t="s">
        <v>10</v>
      </c>
    </row>
    <row r="6" spans="1:11" x14ac:dyDescent="0.25">
      <c r="A6">
        <v>63.2</v>
      </c>
      <c r="B6" s="3">
        <v>15.2</v>
      </c>
      <c r="C6" s="1">
        <f>1-(A6/100)</f>
        <v>0.36799999999999999</v>
      </c>
      <c r="D6" s="2">
        <f t="shared" ref="D6:D13" si="0">(B6+B5)*(C6-C5)/2</f>
        <v>0.82079999999999986</v>
      </c>
      <c r="E6" s="2">
        <f>I6/H6</f>
        <v>7.105263157894736E-3</v>
      </c>
      <c r="F6" s="1">
        <f t="shared" ref="F6:F13" si="1">B5+H6/2</f>
        <v>7.6</v>
      </c>
      <c r="G6" s="2">
        <f>H6*(E6-E5)+E5*H6</f>
        <v>0.10799999999999998</v>
      </c>
      <c r="H6" s="1">
        <f t="shared" ref="H6:I13" si="2">B6-B5</f>
        <v>15.2</v>
      </c>
      <c r="I6" s="1">
        <f t="shared" si="2"/>
        <v>0.10799999999999998</v>
      </c>
      <c r="J6" s="2">
        <f t="shared" ref="J6:J13" si="3">G6*F6</f>
        <v>0.82079999999999986</v>
      </c>
    </row>
    <row r="7" spans="1:11" x14ac:dyDescent="0.25">
      <c r="A7">
        <v>50</v>
      </c>
      <c r="B7" s="3">
        <v>23.2</v>
      </c>
      <c r="C7" s="1">
        <f t="shared" ref="C7:C13" si="4">1-(A7/100)</f>
        <v>0.5</v>
      </c>
      <c r="D7" s="2">
        <f t="shared" si="0"/>
        <v>2.5344000000000002</v>
      </c>
      <c r="E7" s="2">
        <f t="shared" ref="E7:E13" si="5">I7/H7</f>
        <v>1.6500000000000001E-2</v>
      </c>
      <c r="F7" s="1">
        <f t="shared" si="1"/>
        <v>19.2</v>
      </c>
      <c r="G7" s="2">
        <f>H7*(E7-E6)+E6*H7</f>
        <v>0.13200000000000001</v>
      </c>
      <c r="H7" s="1">
        <f t="shared" si="2"/>
        <v>8</v>
      </c>
      <c r="I7" s="1">
        <f t="shared" si="2"/>
        <v>0.13200000000000001</v>
      </c>
      <c r="J7" s="2">
        <f t="shared" si="3"/>
        <v>2.5344000000000002</v>
      </c>
      <c r="K7" s="2">
        <f t="shared" ref="K7:K13" si="6">J7-D7</f>
        <v>0</v>
      </c>
    </row>
    <row r="8" spans="1:11" x14ac:dyDescent="0.25">
      <c r="A8">
        <v>20</v>
      </c>
      <c r="B8" s="3">
        <v>26</v>
      </c>
      <c r="C8" s="1">
        <f t="shared" si="4"/>
        <v>0.8</v>
      </c>
      <c r="D8" s="2">
        <f t="shared" si="0"/>
        <v>7.3800000000000017</v>
      </c>
      <c r="E8" s="2">
        <f t="shared" si="5"/>
        <v>0.10714285714285714</v>
      </c>
      <c r="F8" s="1">
        <f t="shared" si="1"/>
        <v>24.6</v>
      </c>
      <c r="G8" s="2">
        <f t="shared" ref="G8:G13" si="7">H8*(E8-E7)+E7*H8</f>
        <v>0.30000000000000004</v>
      </c>
      <c r="H8" s="1">
        <f t="shared" si="2"/>
        <v>2.8000000000000007</v>
      </c>
      <c r="I8" s="1">
        <f t="shared" si="2"/>
        <v>0.30000000000000004</v>
      </c>
      <c r="J8" s="2">
        <f t="shared" si="3"/>
        <v>7.3800000000000017</v>
      </c>
      <c r="K8" s="2">
        <f t="shared" si="6"/>
        <v>0</v>
      </c>
    </row>
    <row r="9" spans="1:11" x14ac:dyDescent="0.25">
      <c r="A9">
        <v>10</v>
      </c>
      <c r="B9" s="3">
        <v>29.8</v>
      </c>
      <c r="C9" s="1">
        <f t="shared" si="4"/>
        <v>0.9</v>
      </c>
      <c r="D9" s="2">
        <f t="shared" si="0"/>
        <v>2.7899999999999991</v>
      </c>
      <c r="E9" s="2">
        <f t="shared" si="5"/>
        <v>2.6315789473684199E-2</v>
      </c>
      <c r="F9" s="1">
        <f t="shared" si="1"/>
        <v>27.9</v>
      </c>
      <c r="G9" s="2">
        <f t="shared" si="7"/>
        <v>9.9999999999999978E-2</v>
      </c>
      <c r="H9" s="1">
        <f t="shared" si="2"/>
        <v>3.8000000000000007</v>
      </c>
      <c r="I9" s="1">
        <f t="shared" si="2"/>
        <v>9.9999999999999978E-2</v>
      </c>
      <c r="J9" s="2">
        <f t="shared" si="3"/>
        <v>2.7899999999999991</v>
      </c>
      <c r="K9" s="2">
        <f t="shared" si="6"/>
        <v>0</v>
      </c>
    </row>
    <row r="10" spans="1:11" x14ac:dyDescent="0.25">
      <c r="A10">
        <v>5</v>
      </c>
      <c r="B10" s="3">
        <v>32.5</v>
      </c>
      <c r="C10" s="1">
        <f t="shared" si="4"/>
        <v>0.95</v>
      </c>
      <c r="D10" s="2">
        <f t="shared" si="0"/>
        <v>1.5574999999999979</v>
      </c>
      <c r="E10" s="2">
        <f t="shared" si="5"/>
        <v>1.85185185185185E-2</v>
      </c>
      <c r="F10" s="1">
        <f t="shared" si="1"/>
        <v>31.15</v>
      </c>
      <c r="G10" s="2">
        <f t="shared" si="7"/>
        <v>4.9999999999999933E-2</v>
      </c>
      <c r="H10" s="1">
        <f t="shared" si="2"/>
        <v>2.6999999999999993</v>
      </c>
      <c r="I10" s="1">
        <f t="shared" si="2"/>
        <v>4.9999999999999933E-2</v>
      </c>
      <c r="J10" s="2">
        <f t="shared" si="3"/>
        <v>1.5574999999999979</v>
      </c>
      <c r="K10" s="2">
        <f t="shared" si="6"/>
        <v>0</v>
      </c>
    </row>
    <row r="11" spans="1:11" x14ac:dyDescent="0.25">
      <c r="A11">
        <v>2</v>
      </c>
      <c r="B11" s="3">
        <v>35</v>
      </c>
      <c r="C11" s="1">
        <f t="shared" si="4"/>
        <v>0.98</v>
      </c>
      <c r="D11" s="2">
        <f t="shared" si="0"/>
        <v>1.0125000000000008</v>
      </c>
      <c r="E11" s="2">
        <f t="shared" si="5"/>
        <v>1.2000000000000011E-2</v>
      </c>
      <c r="F11" s="1">
        <f t="shared" si="1"/>
        <v>33.75</v>
      </c>
      <c r="G11" s="2">
        <f t="shared" si="7"/>
        <v>3.0000000000000027E-2</v>
      </c>
      <c r="H11" s="1">
        <f t="shared" si="2"/>
        <v>2.5</v>
      </c>
      <c r="I11" s="1">
        <f t="shared" si="2"/>
        <v>3.0000000000000027E-2</v>
      </c>
      <c r="J11" s="2">
        <f t="shared" si="3"/>
        <v>1.0125000000000008</v>
      </c>
      <c r="K11" s="2">
        <f t="shared" si="6"/>
        <v>0</v>
      </c>
    </row>
    <row r="12" spans="1:11" x14ac:dyDescent="0.25">
      <c r="A12">
        <v>1</v>
      </c>
      <c r="B12" s="3">
        <v>36.700000000000003</v>
      </c>
      <c r="C12" s="1">
        <f t="shared" si="4"/>
        <v>0.99</v>
      </c>
      <c r="D12" s="2">
        <f t="shared" si="0"/>
        <v>0.35850000000000032</v>
      </c>
      <c r="E12" s="2">
        <f t="shared" si="5"/>
        <v>5.8823529411764662E-3</v>
      </c>
      <c r="F12" s="1">
        <f t="shared" si="1"/>
        <v>35.85</v>
      </c>
      <c r="G12" s="2">
        <f t="shared" si="7"/>
        <v>1.0000000000000011E-2</v>
      </c>
      <c r="H12" s="1">
        <f t="shared" si="2"/>
        <v>1.7000000000000028</v>
      </c>
      <c r="I12" s="1">
        <f t="shared" si="2"/>
        <v>1.0000000000000009E-2</v>
      </c>
      <c r="J12" s="2">
        <f t="shared" si="3"/>
        <v>0.35850000000000037</v>
      </c>
      <c r="K12" s="2">
        <f t="shared" si="6"/>
        <v>0</v>
      </c>
    </row>
    <row r="13" spans="1:11" x14ac:dyDescent="0.25">
      <c r="A13">
        <f>0.000001</f>
        <v>9.9999999999999995E-7</v>
      </c>
      <c r="B13" s="3">
        <v>65</v>
      </c>
      <c r="C13" s="1">
        <f t="shared" si="4"/>
        <v>0.99999998999999995</v>
      </c>
      <c r="D13" s="2">
        <f t="shared" si="0"/>
        <v>0.50849949149999796</v>
      </c>
      <c r="E13" s="2">
        <f t="shared" si="5"/>
        <v>3.5335653710247207E-4</v>
      </c>
      <c r="F13" s="1">
        <f t="shared" si="1"/>
        <v>50.85</v>
      </c>
      <c r="G13" s="2">
        <f t="shared" si="7"/>
        <v>9.9999899999999586E-3</v>
      </c>
      <c r="H13" s="1">
        <f t="shared" si="2"/>
        <v>28.299999999999997</v>
      </c>
      <c r="I13" s="1">
        <f t="shared" si="2"/>
        <v>9.9999899999999586E-3</v>
      </c>
      <c r="J13" s="2">
        <f t="shared" si="3"/>
        <v>0.50849949149999796</v>
      </c>
      <c r="K13" s="2">
        <f t="shared" si="6"/>
        <v>0</v>
      </c>
    </row>
    <row r="14" spans="1:11" x14ac:dyDescent="0.25">
      <c r="D14" s="2">
        <f>SUM(D6:D13)</f>
        <v>16.962199491499995</v>
      </c>
    </row>
    <row r="20" spans="6:9" x14ac:dyDescent="0.25">
      <c r="F20" s="4"/>
      <c r="G20" s="4"/>
    </row>
    <row r="21" spans="6:9" x14ac:dyDescent="0.25">
      <c r="F21" s="4"/>
      <c r="G21" s="4"/>
      <c r="H21" s="2"/>
      <c r="I21" s="6"/>
    </row>
    <row r="22" spans="6:9" x14ac:dyDescent="0.25">
      <c r="F22" s="4"/>
      <c r="G22" s="4"/>
      <c r="H22" s="2"/>
      <c r="I22" s="6"/>
    </row>
    <row r="23" spans="6:9" x14ac:dyDescent="0.25">
      <c r="F23" s="4"/>
      <c r="G23" s="4"/>
      <c r="H23" s="2"/>
      <c r="I23" s="6"/>
    </row>
    <row r="24" spans="6:9" x14ac:dyDescent="0.25">
      <c r="F24" s="4"/>
      <c r="G24" s="4"/>
      <c r="H24" s="2"/>
      <c r="I24" s="6"/>
    </row>
    <row r="25" spans="6:9" x14ac:dyDescent="0.25">
      <c r="F25" s="4"/>
      <c r="G25" s="4"/>
      <c r="H25" s="2"/>
      <c r="I25" s="6"/>
    </row>
    <row r="26" spans="6:9" x14ac:dyDescent="0.25">
      <c r="F26" s="4"/>
      <c r="G26" s="4"/>
      <c r="H26" s="2"/>
      <c r="I26" s="6"/>
    </row>
    <row r="27" spans="6:9" x14ac:dyDescent="0.25">
      <c r="F27" s="4"/>
      <c r="G27" s="4"/>
      <c r="H27" s="2"/>
      <c r="I27" s="6"/>
    </row>
    <row r="28" spans="6:9" x14ac:dyDescent="0.25">
      <c r="F28" s="4"/>
      <c r="G28" s="4"/>
      <c r="H28" s="2"/>
      <c r="I28" s="6"/>
    </row>
    <row r="36" spans="12:13" x14ac:dyDescent="0.25">
      <c r="L36" s="5"/>
      <c r="M36" s="5"/>
    </row>
    <row r="37" spans="12:13" x14ac:dyDescent="0.25">
      <c r="L37" s="5"/>
      <c r="M37" s="5"/>
    </row>
    <row r="38" spans="12:13" x14ac:dyDescent="0.25">
      <c r="L38" s="5"/>
      <c r="M38" s="5"/>
    </row>
    <row r="39" spans="12:13" x14ac:dyDescent="0.25">
      <c r="L39" s="5"/>
      <c r="M39" s="5"/>
    </row>
    <row r="40" spans="12:13" x14ac:dyDescent="0.25">
      <c r="L40" s="5"/>
      <c r="M40" s="5"/>
    </row>
    <row r="41" spans="12:13" x14ac:dyDescent="0.25">
      <c r="L41" s="5"/>
      <c r="M41" s="5"/>
    </row>
    <row r="42" spans="12:13" x14ac:dyDescent="0.25">
      <c r="L42" s="5"/>
      <c r="M42" s="5"/>
    </row>
    <row r="43" spans="12:13" x14ac:dyDescent="0.25">
      <c r="L43" s="5"/>
      <c r="M43" s="5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CD16-F890-4E16-B2C8-4CB3D723948E}">
  <dimension ref="A1:L59"/>
  <sheetViews>
    <sheetView zoomScale="85" zoomScaleNormal="85" workbookViewId="0">
      <selection activeCell="D36" sqref="D36"/>
    </sheetView>
  </sheetViews>
  <sheetFormatPr defaultRowHeight="15" x14ac:dyDescent="0.25"/>
  <cols>
    <col min="1" max="4" width="14" customWidth="1"/>
    <col min="6" max="6" width="9.5703125" bestFit="1" customWidth="1"/>
    <col min="7" max="7" width="9.28515625" bestFit="1" customWidth="1"/>
    <col min="8" max="8" width="11.85546875" bestFit="1" customWidth="1"/>
    <col min="9" max="9" width="11.5703125" bestFit="1" customWidth="1"/>
    <col min="10" max="10" width="16.7109375" bestFit="1" customWidth="1"/>
    <col min="11" max="11" width="10.5703125" bestFit="1" customWidth="1"/>
    <col min="12" max="12" width="9.5703125" bestFit="1" customWidth="1"/>
  </cols>
  <sheetData>
    <row r="1" spans="1:10" ht="18.75" x14ac:dyDescent="0.3">
      <c r="A1" s="10" t="s">
        <v>15</v>
      </c>
      <c r="C1">
        <v>40</v>
      </c>
    </row>
    <row r="2" spans="1:10" x14ac:dyDescent="0.25">
      <c r="A2" s="9" t="s">
        <v>7</v>
      </c>
      <c r="B2" s="9" t="s">
        <v>6</v>
      </c>
      <c r="C2" s="9" t="s">
        <v>0</v>
      </c>
      <c r="D2" s="9" t="s">
        <v>5</v>
      </c>
      <c r="E2" s="9" t="s">
        <v>1</v>
      </c>
      <c r="F2" s="9" t="s">
        <v>3</v>
      </c>
      <c r="G2" s="9" t="s">
        <v>4</v>
      </c>
      <c r="H2" s="9" t="s">
        <v>8</v>
      </c>
      <c r="I2" s="9" t="s">
        <v>9</v>
      </c>
      <c r="J2" s="9" t="s">
        <v>11</v>
      </c>
    </row>
    <row r="3" spans="1:10" x14ac:dyDescent="0.25">
      <c r="A3">
        <v>100</v>
      </c>
      <c r="B3" s="3">
        <v>0</v>
      </c>
      <c r="C3" s="1">
        <f t="shared" ref="C3:C10" si="0">1-(A3/100)</f>
        <v>0</v>
      </c>
      <c r="D3" t="s">
        <v>10</v>
      </c>
      <c r="E3">
        <v>0</v>
      </c>
      <c r="H3" t="s">
        <v>10</v>
      </c>
      <c r="I3" t="s">
        <v>10</v>
      </c>
    </row>
    <row r="4" spans="1:10" x14ac:dyDescent="0.25">
      <c r="A4">
        <v>50</v>
      </c>
      <c r="B4" s="3">
        <v>7</v>
      </c>
      <c r="C4" s="1">
        <f t="shared" si="0"/>
        <v>0.5</v>
      </c>
      <c r="D4" s="2">
        <f t="shared" ref="D4:D10" si="1">(B4+B3)*(C4-C3)/2</f>
        <v>1.75</v>
      </c>
      <c r="E4" s="2">
        <f t="shared" ref="E4:E10" si="2">I4/H4</f>
        <v>7.1428571428571425E-2</v>
      </c>
      <c r="F4" s="1">
        <f t="shared" ref="F4:F10" si="3">B3+H4/2</f>
        <v>3.5</v>
      </c>
      <c r="G4" s="2">
        <f t="shared" ref="G4:G10" si="4">H4*(E4-E3)+E3*H4</f>
        <v>0.5</v>
      </c>
      <c r="H4" s="1">
        <f t="shared" ref="H4:I10" si="5">B4-B3</f>
        <v>7</v>
      </c>
      <c r="I4" s="1">
        <f t="shared" si="5"/>
        <v>0.5</v>
      </c>
      <c r="J4" s="2">
        <f t="shared" ref="J4:J10" si="6">G4*F4</f>
        <v>1.75</v>
      </c>
    </row>
    <row r="5" spans="1:10" x14ac:dyDescent="0.25">
      <c r="A5">
        <v>20</v>
      </c>
      <c r="B5" s="3">
        <v>13</v>
      </c>
      <c r="C5" s="1">
        <f t="shared" si="0"/>
        <v>0.8</v>
      </c>
      <c r="D5" s="2">
        <f t="shared" si="1"/>
        <v>3.0000000000000004</v>
      </c>
      <c r="E5" s="2">
        <f t="shared" si="2"/>
        <v>5.000000000000001E-2</v>
      </c>
      <c r="F5" s="1">
        <f t="shared" si="3"/>
        <v>10</v>
      </c>
      <c r="G5" s="2">
        <f t="shared" si="4"/>
        <v>0.30000000000000004</v>
      </c>
      <c r="H5" s="1">
        <f t="shared" si="5"/>
        <v>6</v>
      </c>
      <c r="I5" s="1">
        <f t="shared" si="5"/>
        <v>0.30000000000000004</v>
      </c>
      <c r="J5" s="2">
        <f t="shared" si="6"/>
        <v>3.0000000000000004</v>
      </c>
    </row>
    <row r="6" spans="1:10" x14ac:dyDescent="0.25">
      <c r="A6">
        <v>10</v>
      </c>
      <c r="B6" s="3">
        <v>18</v>
      </c>
      <c r="C6" s="1">
        <f t="shared" si="0"/>
        <v>0.9</v>
      </c>
      <c r="D6" s="2">
        <f t="shared" si="1"/>
        <v>1.5499999999999996</v>
      </c>
      <c r="E6" s="2">
        <f t="shared" si="2"/>
        <v>1.9999999999999997E-2</v>
      </c>
      <c r="F6" s="1">
        <f t="shared" si="3"/>
        <v>15.5</v>
      </c>
      <c r="G6" s="2">
        <f t="shared" si="4"/>
        <v>9.9999999999999978E-2</v>
      </c>
      <c r="H6" s="1">
        <f t="shared" si="5"/>
        <v>5</v>
      </c>
      <c r="I6" s="1">
        <f t="shared" si="5"/>
        <v>9.9999999999999978E-2</v>
      </c>
      <c r="J6" s="2">
        <f t="shared" si="6"/>
        <v>1.5499999999999996</v>
      </c>
    </row>
    <row r="7" spans="1:10" x14ac:dyDescent="0.25">
      <c r="A7">
        <v>5</v>
      </c>
      <c r="B7" s="3">
        <v>26</v>
      </c>
      <c r="C7" s="1">
        <f t="shared" si="0"/>
        <v>0.95</v>
      </c>
      <c r="D7" s="2">
        <f t="shared" si="1"/>
        <v>1.0999999999999985</v>
      </c>
      <c r="E7" s="2">
        <f t="shared" si="2"/>
        <v>6.2499999999999917E-3</v>
      </c>
      <c r="F7" s="1">
        <f t="shared" si="3"/>
        <v>22</v>
      </c>
      <c r="G7" s="2">
        <f t="shared" si="4"/>
        <v>4.9999999999999933E-2</v>
      </c>
      <c r="H7" s="1">
        <f t="shared" si="5"/>
        <v>8</v>
      </c>
      <c r="I7" s="1">
        <f t="shared" si="5"/>
        <v>4.9999999999999933E-2</v>
      </c>
      <c r="J7" s="2">
        <f t="shared" si="6"/>
        <v>1.0999999999999985</v>
      </c>
    </row>
    <row r="8" spans="1:10" x14ac:dyDescent="0.25">
      <c r="A8">
        <v>2</v>
      </c>
      <c r="B8" s="3">
        <v>32</v>
      </c>
      <c r="C8" s="1">
        <f t="shared" si="0"/>
        <v>0.98</v>
      </c>
      <c r="D8" s="2">
        <f t="shared" si="1"/>
        <v>0.87000000000000077</v>
      </c>
      <c r="E8" s="2">
        <f t="shared" si="2"/>
        <v>5.0000000000000044E-3</v>
      </c>
      <c r="F8" s="1">
        <f t="shared" si="3"/>
        <v>29</v>
      </c>
      <c r="G8" s="2">
        <f t="shared" si="4"/>
        <v>3.0000000000000027E-2</v>
      </c>
      <c r="H8" s="1">
        <f t="shared" si="5"/>
        <v>6</v>
      </c>
      <c r="I8" s="1">
        <f t="shared" si="5"/>
        <v>3.0000000000000027E-2</v>
      </c>
      <c r="J8" s="2">
        <f t="shared" si="6"/>
        <v>0.87000000000000077</v>
      </c>
    </row>
    <row r="9" spans="1:10" x14ac:dyDescent="0.25">
      <c r="A9">
        <v>1</v>
      </c>
      <c r="B9" s="3">
        <v>40</v>
      </c>
      <c r="C9" s="1">
        <f t="shared" si="0"/>
        <v>0.99</v>
      </c>
      <c r="D9" s="2">
        <f t="shared" si="1"/>
        <v>0.36000000000000032</v>
      </c>
      <c r="E9" s="2">
        <f t="shared" si="2"/>
        <v>1.2500000000000011E-3</v>
      </c>
      <c r="F9" s="1">
        <f t="shared" si="3"/>
        <v>36</v>
      </c>
      <c r="G9" s="2">
        <f t="shared" si="4"/>
        <v>1.0000000000000009E-2</v>
      </c>
      <c r="H9" s="1">
        <f t="shared" si="5"/>
        <v>8</v>
      </c>
      <c r="I9" s="1">
        <f t="shared" si="5"/>
        <v>1.0000000000000009E-2</v>
      </c>
      <c r="J9" s="2">
        <f t="shared" si="6"/>
        <v>0.36000000000000032</v>
      </c>
    </row>
    <row r="10" spans="1:10" x14ac:dyDescent="0.25">
      <c r="A10">
        <f>0.000001</f>
        <v>9.9999999999999995E-7</v>
      </c>
      <c r="B10" s="3">
        <f>_xlfn.FORECAST.LINEAR(A10,A3:A9,B3:B9)</f>
        <v>69.425099023577033</v>
      </c>
      <c r="C10" s="1">
        <f t="shared" si="0"/>
        <v>0.99999998999999995</v>
      </c>
      <c r="D10" s="2">
        <f t="shared" si="1"/>
        <v>0.54712494799238776</v>
      </c>
      <c r="E10" s="2">
        <f t="shared" si="2"/>
        <v>3.3984558529394951E-4</v>
      </c>
      <c r="F10" s="1">
        <f t="shared" si="3"/>
        <v>54.712549511788517</v>
      </c>
      <c r="G10" s="2">
        <f t="shared" si="4"/>
        <v>9.9999899999999586E-3</v>
      </c>
      <c r="H10" s="1">
        <f t="shared" si="5"/>
        <v>29.425099023577033</v>
      </c>
      <c r="I10" s="1">
        <f t="shared" si="5"/>
        <v>9.9999899999999586E-3</v>
      </c>
      <c r="J10" s="2">
        <f t="shared" si="6"/>
        <v>0.54712494799238776</v>
      </c>
    </row>
    <row r="11" spans="1:10" x14ac:dyDescent="0.25">
      <c r="C11" s="7" t="s">
        <v>19</v>
      </c>
      <c r="D11" s="8">
        <f>SUM(D4:D10)</f>
        <v>9.177124947992386</v>
      </c>
    </row>
    <row r="13" spans="1:10" ht="18.75" x14ac:dyDescent="0.3">
      <c r="A13" s="10" t="s">
        <v>16</v>
      </c>
      <c r="C13">
        <v>50</v>
      </c>
    </row>
    <row r="14" spans="1:10" x14ac:dyDescent="0.25">
      <c r="A14" s="9" t="s">
        <v>7</v>
      </c>
      <c r="B14" s="9" t="s">
        <v>6</v>
      </c>
      <c r="C14" s="9" t="s">
        <v>0</v>
      </c>
      <c r="D14" s="9" t="s">
        <v>5</v>
      </c>
      <c r="E14" s="9" t="s">
        <v>1</v>
      </c>
      <c r="F14" s="9" t="s">
        <v>3</v>
      </c>
      <c r="G14" s="9" t="s">
        <v>4</v>
      </c>
      <c r="H14" s="9" t="s">
        <v>8</v>
      </c>
      <c r="I14" s="9" t="s">
        <v>9</v>
      </c>
      <c r="J14" s="9" t="s">
        <v>11</v>
      </c>
    </row>
    <row r="15" spans="1:10" x14ac:dyDescent="0.25">
      <c r="A15">
        <v>100</v>
      </c>
      <c r="B15" s="3">
        <v>0</v>
      </c>
      <c r="C15" s="1">
        <f>1-(A15/100)</f>
        <v>0</v>
      </c>
      <c r="D15" t="s">
        <v>10</v>
      </c>
      <c r="E15">
        <v>0</v>
      </c>
      <c r="H15" t="s">
        <v>10</v>
      </c>
      <c r="I15" t="s">
        <v>10</v>
      </c>
    </row>
    <row r="16" spans="1:10" x14ac:dyDescent="0.25">
      <c r="A16">
        <v>50</v>
      </c>
      <c r="B16" s="3">
        <v>12</v>
      </c>
      <c r="C16" s="1">
        <f>1-(A16/100)</f>
        <v>0.5</v>
      </c>
      <c r="D16" s="2">
        <f>(B16+B15)*(C16-C15)/2</f>
        <v>3</v>
      </c>
      <c r="E16" s="2">
        <f>I16/H16</f>
        <v>4.1666666666666664E-2</v>
      </c>
      <c r="F16" s="1">
        <f>B15+H16/2</f>
        <v>6</v>
      </c>
      <c r="G16" s="2">
        <f>H16*(E16-E15)+E15*H16</f>
        <v>0.5</v>
      </c>
      <c r="H16" s="1">
        <f>B16-B15</f>
        <v>12</v>
      </c>
      <c r="I16" s="1">
        <f>C16-C15</f>
        <v>0.5</v>
      </c>
      <c r="J16" s="2">
        <f>G16*F16</f>
        <v>3</v>
      </c>
    </row>
    <row r="17" spans="1:10" x14ac:dyDescent="0.25">
      <c r="A17">
        <v>20</v>
      </c>
      <c r="B17" s="3">
        <v>18</v>
      </c>
      <c r="C17" s="1">
        <f t="shared" ref="C17:C18" si="7">1-(A17/100)</f>
        <v>0.8</v>
      </c>
      <c r="D17" s="2">
        <f t="shared" ref="D17:D18" si="8">(B17+B16)*(C17-C16)/2</f>
        <v>4.5000000000000009</v>
      </c>
      <c r="E17" s="2">
        <f t="shared" ref="E17:E18" si="9">I17/H17</f>
        <v>5.000000000000001E-2</v>
      </c>
      <c r="F17" s="1">
        <f t="shared" ref="F17:F18" si="10">B16+H17/2</f>
        <v>15</v>
      </c>
      <c r="G17" s="2">
        <f t="shared" ref="G17:G18" si="11">H17*(E17-E16)+E16*H17</f>
        <v>0.30000000000000004</v>
      </c>
      <c r="H17" s="1">
        <f t="shared" ref="H17:H18" si="12">B17-B16</f>
        <v>6</v>
      </c>
      <c r="I17" s="1">
        <f t="shared" ref="I17:I18" si="13">C17-C16</f>
        <v>0.30000000000000004</v>
      </c>
      <c r="J17" s="2">
        <f t="shared" ref="J17:J18" si="14">G17*F17</f>
        <v>4.5000000000000009</v>
      </c>
    </row>
    <row r="18" spans="1:10" x14ac:dyDescent="0.25">
      <c r="A18">
        <v>10</v>
      </c>
      <c r="B18" s="3">
        <v>28</v>
      </c>
      <c r="C18" s="1">
        <f t="shared" si="7"/>
        <v>0.9</v>
      </c>
      <c r="D18" s="2">
        <f t="shared" si="8"/>
        <v>2.2999999999999994</v>
      </c>
      <c r="E18" s="2">
        <f t="shared" si="9"/>
        <v>9.9999999999999985E-3</v>
      </c>
      <c r="F18" s="1">
        <f t="shared" si="10"/>
        <v>23</v>
      </c>
      <c r="G18" s="2">
        <f t="shared" si="11"/>
        <v>0.10000000000000003</v>
      </c>
      <c r="H18" s="1">
        <f t="shared" si="12"/>
        <v>10</v>
      </c>
      <c r="I18" s="1">
        <f t="shared" si="13"/>
        <v>9.9999999999999978E-2</v>
      </c>
      <c r="J18" s="2">
        <f t="shared" si="14"/>
        <v>2.3000000000000007</v>
      </c>
    </row>
    <row r="19" spans="1:10" x14ac:dyDescent="0.25">
      <c r="A19">
        <v>5</v>
      </c>
      <c r="B19" s="3">
        <v>34</v>
      </c>
      <c r="C19" s="1">
        <f t="shared" ref="C19:C22" si="15">1-(A19/100)</f>
        <v>0.95</v>
      </c>
      <c r="D19" s="2">
        <f>(B19+B18)*(C19-C18)/2</f>
        <v>1.549999999999998</v>
      </c>
      <c r="E19" s="2">
        <f t="shared" ref="E19:E22" si="16">I19/H19</f>
        <v>8.3333333333333228E-3</v>
      </c>
      <c r="F19" s="1">
        <f>B18+H19/2</f>
        <v>31</v>
      </c>
      <c r="G19" s="2">
        <f t="shared" ref="G19:G22" si="17">H19*(E19-E18)+E18*H19</f>
        <v>4.9999999999999933E-2</v>
      </c>
      <c r="H19" s="1">
        <f t="shared" ref="H19:I22" si="18">B19-B18</f>
        <v>6</v>
      </c>
      <c r="I19" s="1">
        <f t="shared" si="18"/>
        <v>4.9999999999999933E-2</v>
      </c>
      <c r="J19" s="2">
        <f>G19*F19</f>
        <v>1.549999999999998</v>
      </c>
    </row>
    <row r="20" spans="1:10" x14ac:dyDescent="0.25">
      <c r="A20">
        <v>2</v>
      </c>
      <c r="B20" s="3">
        <v>44</v>
      </c>
      <c r="C20" s="1">
        <f t="shared" si="15"/>
        <v>0.98</v>
      </c>
      <c r="D20" s="2">
        <f>(B20+B19)*(C20-C19)/2</f>
        <v>1.170000000000001</v>
      </c>
      <c r="E20" s="2">
        <f t="shared" si="16"/>
        <v>3.0000000000000027E-3</v>
      </c>
      <c r="F20" s="1">
        <f>B19+H20/2</f>
        <v>39</v>
      </c>
      <c r="G20" s="2">
        <f t="shared" si="17"/>
        <v>3.0000000000000027E-2</v>
      </c>
      <c r="H20" s="1">
        <f t="shared" si="18"/>
        <v>10</v>
      </c>
      <c r="I20" s="1">
        <f t="shared" si="18"/>
        <v>3.0000000000000027E-2</v>
      </c>
      <c r="J20" s="2">
        <f>G20*F20</f>
        <v>1.170000000000001</v>
      </c>
    </row>
    <row r="21" spans="1:10" x14ac:dyDescent="0.25">
      <c r="A21">
        <v>1</v>
      </c>
      <c r="B21" s="3">
        <v>50</v>
      </c>
      <c r="C21" s="1">
        <f t="shared" si="15"/>
        <v>0.99</v>
      </c>
      <c r="D21" s="2">
        <f>(B21+B20)*(C21-C20)/2</f>
        <v>0.47000000000000042</v>
      </c>
      <c r="E21" s="2">
        <f t="shared" si="16"/>
        <v>1.6666666666666681E-3</v>
      </c>
      <c r="F21" s="1">
        <f>B20+H21/2</f>
        <v>47</v>
      </c>
      <c r="G21" s="2">
        <f t="shared" si="17"/>
        <v>1.0000000000000009E-2</v>
      </c>
      <c r="H21" s="1">
        <f t="shared" si="18"/>
        <v>6</v>
      </c>
      <c r="I21" s="1">
        <f t="shared" si="18"/>
        <v>1.0000000000000009E-2</v>
      </c>
      <c r="J21" s="2">
        <f>G21*F21</f>
        <v>0.47000000000000042</v>
      </c>
    </row>
    <row r="22" spans="1:10" x14ac:dyDescent="0.25">
      <c r="A22">
        <f>0.000001</f>
        <v>9.9999999999999995E-7</v>
      </c>
      <c r="B22" s="3">
        <f>_xlfn.FORECAST.LINEAR(A22,A15:A21,B15:B21)</f>
        <v>75.025839533353377</v>
      </c>
      <c r="C22" s="1">
        <f t="shared" si="15"/>
        <v>0.99999998999999995</v>
      </c>
      <c r="D22" s="2">
        <f>(B22+B21)*(C22-C21)/2</f>
        <v>0.6251285725375666</v>
      </c>
      <c r="E22" s="2">
        <f t="shared" si="16"/>
        <v>3.9958659475428971E-4</v>
      </c>
      <c r="F22" s="1">
        <f>B21+H22/2</f>
        <v>62.512919766676688</v>
      </c>
      <c r="G22" s="2">
        <f t="shared" si="17"/>
        <v>9.9999899999999656E-3</v>
      </c>
      <c r="H22" s="1">
        <f t="shared" si="18"/>
        <v>25.025839533353377</v>
      </c>
      <c r="I22" s="1">
        <f t="shared" si="18"/>
        <v>9.9999899999999586E-3</v>
      </c>
      <c r="J22" s="2">
        <f>G22*F22</f>
        <v>0.62512857253756704</v>
      </c>
    </row>
    <row r="23" spans="1:10" x14ac:dyDescent="0.25">
      <c r="C23" s="7" t="s">
        <v>19</v>
      </c>
      <c r="D23" s="8">
        <f>SUM(D16:D22)</f>
        <v>13.615128572537566</v>
      </c>
    </row>
    <row r="25" spans="1:10" ht="18.75" x14ac:dyDescent="0.3">
      <c r="A25" s="10" t="s">
        <v>30</v>
      </c>
      <c r="C25">
        <v>25</v>
      </c>
    </row>
    <row r="26" spans="1:10" x14ac:dyDescent="0.25">
      <c r="A26" s="9" t="s">
        <v>7</v>
      </c>
      <c r="B26" s="9" t="s">
        <v>6</v>
      </c>
      <c r="C26" s="9" t="s">
        <v>0</v>
      </c>
      <c r="D26" s="9" t="s">
        <v>5</v>
      </c>
      <c r="E26" s="9" t="s">
        <v>1</v>
      </c>
      <c r="F26" s="9" t="s">
        <v>3</v>
      </c>
      <c r="G26" s="9" t="s">
        <v>4</v>
      </c>
      <c r="H26" s="9" t="s">
        <v>8</v>
      </c>
      <c r="I26" s="9" t="s">
        <v>9</v>
      </c>
      <c r="J26" s="9" t="s">
        <v>11</v>
      </c>
    </row>
    <row r="27" spans="1:10" x14ac:dyDescent="0.25">
      <c r="A27">
        <v>100</v>
      </c>
      <c r="B27" s="3">
        <v>0</v>
      </c>
      <c r="C27" s="1">
        <f>1-(A27/100)</f>
        <v>0</v>
      </c>
      <c r="D27" t="s">
        <v>10</v>
      </c>
      <c r="E27">
        <v>0</v>
      </c>
      <c r="H27" t="s">
        <v>10</v>
      </c>
      <c r="I27" t="s">
        <v>10</v>
      </c>
    </row>
    <row r="28" spans="1:10" x14ac:dyDescent="0.25">
      <c r="A28">
        <v>50</v>
      </c>
      <c r="B28" s="3">
        <v>3.5</v>
      </c>
      <c r="C28" s="1">
        <f>1-(A28/100)</f>
        <v>0.5</v>
      </c>
      <c r="D28" s="2">
        <f>(B28+B27)*(C28-C27)/2</f>
        <v>0.875</v>
      </c>
      <c r="E28" s="2">
        <f>I28/H28</f>
        <v>0.14285714285714285</v>
      </c>
      <c r="F28" s="1">
        <f>B27+H28/2</f>
        <v>1.75</v>
      </c>
      <c r="G28" s="2">
        <f>H28*(E28-E27)+E27*H28</f>
        <v>0.5</v>
      </c>
      <c r="H28" s="1">
        <f>B28-B27</f>
        <v>3.5</v>
      </c>
      <c r="I28" s="1">
        <f>C28-C27</f>
        <v>0.5</v>
      </c>
      <c r="J28" s="2">
        <f>G28*F28</f>
        <v>0.875</v>
      </c>
    </row>
    <row r="29" spans="1:10" x14ac:dyDescent="0.25">
      <c r="A29">
        <v>20</v>
      </c>
      <c r="B29" s="3">
        <v>10</v>
      </c>
      <c r="C29" s="1">
        <f t="shared" ref="C29:C34" si="19">1-(A29/100)</f>
        <v>0.8</v>
      </c>
      <c r="D29" s="2">
        <f t="shared" ref="D29:D30" si="20">(B29+B28)*(C29-C28)/2</f>
        <v>2.0250000000000004</v>
      </c>
      <c r="E29" s="2">
        <f t="shared" ref="E29:E34" si="21">I29/H29</f>
        <v>4.6153846153846163E-2</v>
      </c>
      <c r="F29" s="1">
        <f t="shared" ref="F29:F30" si="22">B28+H29/2</f>
        <v>6.75</v>
      </c>
      <c r="G29" s="2">
        <f t="shared" ref="G29:G34" si="23">H29*(E29-E28)+E28*H29</f>
        <v>0.29999999999999993</v>
      </c>
      <c r="H29" s="1">
        <f t="shared" ref="H29:H30" si="24">B29-B28</f>
        <v>6.5</v>
      </c>
      <c r="I29" s="1">
        <f t="shared" ref="I29:I30" si="25">C29-C28</f>
        <v>0.30000000000000004</v>
      </c>
      <c r="J29" s="2">
        <f t="shared" ref="J29:J30" si="26">G29*F29</f>
        <v>2.0249999999999995</v>
      </c>
    </row>
    <row r="30" spans="1:10" x14ac:dyDescent="0.25">
      <c r="A30">
        <v>10</v>
      </c>
      <c r="B30" s="3">
        <v>13</v>
      </c>
      <c r="C30" s="1">
        <f t="shared" si="19"/>
        <v>0.9</v>
      </c>
      <c r="D30" s="2">
        <f t="shared" si="20"/>
        <v>1.1499999999999997</v>
      </c>
      <c r="E30" s="2">
        <f t="shared" si="21"/>
        <v>3.3333333333333326E-2</v>
      </c>
      <c r="F30" s="1">
        <f t="shared" si="22"/>
        <v>11.5</v>
      </c>
      <c r="G30" s="2">
        <f t="shared" si="23"/>
        <v>9.9999999999999978E-2</v>
      </c>
      <c r="H30" s="1">
        <f t="shared" si="24"/>
        <v>3</v>
      </c>
      <c r="I30" s="1">
        <f t="shared" si="25"/>
        <v>9.9999999999999978E-2</v>
      </c>
      <c r="J30" s="2">
        <f t="shared" si="26"/>
        <v>1.1499999999999997</v>
      </c>
    </row>
    <row r="31" spans="1:10" x14ac:dyDescent="0.25">
      <c r="A31">
        <v>5</v>
      </c>
      <c r="B31" s="3">
        <v>20</v>
      </c>
      <c r="C31" s="1">
        <f t="shared" si="19"/>
        <v>0.95</v>
      </c>
      <c r="D31" s="2">
        <f>(B31+B30)*(C31-C30)/2</f>
        <v>0.82499999999999885</v>
      </c>
      <c r="E31" s="2">
        <f t="shared" si="21"/>
        <v>7.1428571428571331E-3</v>
      </c>
      <c r="F31" s="1">
        <f>B30+H31/2</f>
        <v>16.5</v>
      </c>
      <c r="G31" s="2">
        <f t="shared" si="23"/>
        <v>4.9999999999999933E-2</v>
      </c>
      <c r="H31" s="1">
        <f t="shared" ref="H31:I34" si="27">B31-B30</f>
        <v>7</v>
      </c>
      <c r="I31" s="1">
        <f t="shared" si="27"/>
        <v>4.9999999999999933E-2</v>
      </c>
      <c r="J31" s="2">
        <f>G31*F31</f>
        <v>0.82499999999999885</v>
      </c>
    </row>
    <row r="32" spans="1:10" x14ac:dyDescent="0.25">
      <c r="A32">
        <v>2</v>
      </c>
      <c r="B32" s="3">
        <v>26</v>
      </c>
      <c r="C32" s="1">
        <f t="shared" si="19"/>
        <v>0.98</v>
      </c>
      <c r="D32" s="2">
        <f>(B32+B31)*(C32-C31)/2</f>
        <v>0.69000000000000061</v>
      </c>
      <c r="E32" s="2">
        <f t="shared" si="21"/>
        <v>5.0000000000000044E-3</v>
      </c>
      <c r="F32" s="1">
        <f>B31+H32/2</f>
        <v>23</v>
      </c>
      <c r="G32" s="2">
        <f t="shared" si="23"/>
        <v>3.000000000000003E-2</v>
      </c>
      <c r="H32" s="1">
        <f t="shared" si="27"/>
        <v>6</v>
      </c>
      <c r="I32" s="1">
        <f t="shared" si="27"/>
        <v>3.0000000000000027E-2</v>
      </c>
      <c r="J32" s="2">
        <f>G32*F32</f>
        <v>0.69000000000000072</v>
      </c>
    </row>
    <row r="33" spans="1:12" x14ac:dyDescent="0.25">
      <c r="A33">
        <v>1</v>
      </c>
      <c r="B33" s="3">
        <v>30</v>
      </c>
      <c r="C33" s="1">
        <f t="shared" si="19"/>
        <v>0.99</v>
      </c>
      <c r="D33" s="2">
        <f>(B33+B32)*(C33-C32)/2</f>
        <v>0.28000000000000025</v>
      </c>
      <c r="E33" s="2">
        <f t="shared" si="21"/>
        <v>2.5000000000000022E-3</v>
      </c>
      <c r="F33" s="1">
        <f>B32+H33/2</f>
        <v>28</v>
      </c>
      <c r="G33" s="2">
        <f t="shared" si="23"/>
        <v>1.0000000000000009E-2</v>
      </c>
      <c r="H33" s="1">
        <f t="shared" si="27"/>
        <v>4</v>
      </c>
      <c r="I33" s="1">
        <f t="shared" si="27"/>
        <v>1.0000000000000009E-2</v>
      </c>
      <c r="J33" s="2">
        <f>G33*F33</f>
        <v>0.28000000000000025</v>
      </c>
    </row>
    <row r="34" spans="1:12" x14ac:dyDescent="0.25">
      <c r="A34">
        <f>0.000001</f>
        <v>9.9999999999999995E-7</v>
      </c>
      <c r="B34" s="3">
        <f>_xlfn.FORECAST.LINEAR(A34,A27:A33,B27:B33)</f>
        <v>66.851541323826623</v>
      </c>
      <c r="C34" s="1">
        <f t="shared" si="19"/>
        <v>0.99999998999999995</v>
      </c>
      <c r="D34" s="2">
        <f>(B34+B33)*(C34-C33)/2</f>
        <v>0.48425722236142449</v>
      </c>
      <c r="E34" s="2">
        <f t="shared" si="21"/>
        <v>2.7135879913751107E-4</v>
      </c>
      <c r="F34" s="1">
        <f>B33+H34/2</f>
        <v>48.425770661913312</v>
      </c>
      <c r="G34" s="2">
        <f t="shared" si="23"/>
        <v>9.9999899999999725E-3</v>
      </c>
      <c r="H34" s="1">
        <f t="shared" si="27"/>
        <v>36.851541323826623</v>
      </c>
      <c r="I34" s="1">
        <f t="shared" si="27"/>
        <v>9.9999899999999586E-3</v>
      </c>
      <c r="J34" s="2">
        <f>G34*F34</f>
        <v>0.48425722236142515</v>
      </c>
      <c r="K34" s="5"/>
      <c r="L34" s="5"/>
    </row>
    <row r="35" spans="1:12" x14ac:dyDescent="0.25">
      <c r="C35" s="7" t="s">
        <v>19</v>
      </c>
      <c r="D35" s="8">
        <f>SUM(D28:D34)</f>
        <v>6.3292572223614236</v>
      </c>
      <c r="K35" s="5"/>
      <c r="L35" s="5"/>
    </row>
    <row r="36" spans="1:12" x14ac:dyDescent="0.25">
      <c r="K36" s="5"/>
      <c r="L36" s="5"/>
    </row>
    <row r="37" spans="1:12" ht="18.75" x14ac:dyDescent="0.3">
      <c r="A37" s="10" t="s">
        <v>13</v>
      </c>
      <c r="C37">
        <v>40</v>
      </c>
      <c r="K37" s="5"/>
      <c r="L37" s="5"/>
    </row>
    <row r="38" spans="1:12" x14ac:dyDescent="0.25">
      <c r="A38" s="9" t="s">
        <v>7</v>
      </c>
      <c r="B38" s="9" t="s">
        <v>6</v>
      </c>
      <c r="C38" s="9" t="s">
        <v>0</v>
      </c>
      <c r="D38" s="9" t="s">
        <v>5</v>
      </c>
      <c r="E38" s="9" t="s">
        <v>1</v>
      </c>
      <c r="F38" s="9" t="s">
        <v>3</v>
      </c>
      <c r="G38" s="9" t="s">
        <v>4</v>
      </c>
      <c r="H38" s="9" t="s">
        <v>8</v>
      </c>
      <c r="I38" s="9" t="s">
        <v>9</v>
      </c>
      <c r="J38" s="9" t="s">
        <v>11</v>
      </c>
      <c r="K38" s="5"/>
      <c r="L38" s="5"/>
    </row>
    <row r="39" spans="1:12" x14ac:dyDescent="0.25">
      <c r="A39">
        <v>100</v>
      </c>
      <c r="B39" s="3">
        <v>0</v>
      </c>
      <c r="C39" s="1">
        <f>1-(A39/100)</f>
        <v>0</v>
      </c>
      <c r="D39" t="s">
        <v>10</v>
      </c>
      <c r="E39">
        <v>0</v>
      </c>
      <c r="H39" t="s">
        <v>10</v>
      </c>
      <c r="I39" t="s">
        <v>10</v>
      </c>
      <c r="K39" s="5"/>
      <c r="L39" s="5"/>
    </row>
    <row r="40" spans="1:12" x14ac:dyDescent="0.25">
      <c r="A40">
        <v>50</v>
      </c>
      <c r="B40" s="3">
        <v>5</v>
      </c>
      <c r="C40" s="1">
        <f>1-(A40/100)</f>
        <v>0.5</v>
      </c>
      <c r="D40" s="2">
        <f>(B40+B39)*(C40-C39)/2</f>
        <v>1.25</v>
      </c>
      <c r="E40" s="2">
        <f>I40/H40</f>
        <v>0.1</v>
      </c>
      <c r="F40" s="1">
        <f>B39+H40/2</f>
        <v>2.5</v>
      </c>
      <c r="G40" s="2">
        <f>H40*(E40-E39)+E39*H40</f>
        <v>0.5</v>
      </c>
      <c r="H40" s="1">
        <f>B40-B39</f>
        <v>5</v>
      </c>
      <c r="I40" s="1">
        <f>C40-C39</f>
        <v>0.5</v>
      </c>
      <c r="J40" s="2">
        <f>G40*F40</f>
        <v>1.25</v>
      </c>
      <c r="K40" s="5"/>
      <c r="L40" s="5"/>
    </row>
    <row r="41" spans="1:12" x14ac:dyDescent="0.25">
      <c r="A41">
        <v>20</v>
      </c>
      <c r="B41" s="3">
        <v>12</v>
      </c>
      <c r="C41" s="1">
        <f t="shared" ref="C41:C46" si="28">1-(A41/100)</f>
        <v>0.8</v>
      </c>
      <c r="D41" s="2">
        <f t="shared" ref="D41:D42" si="29">(B41+B40)*(C41-C40)/2</f>
        <v>2.5500000000000003</v>
      </c>
      <c r="E41" s="2">
        <f t="shared" ref="E41:E46" si="30">I41/H41</f>
        <v>4.2857142857142864E-2</v>
      </c>
      <c r="F41" s="1">
        <f t="shared" ref="F41:F42" si="31">B40+H41/2</f>
        <v>8.5</v>
      </c>
      <c r="G41" s="2">
        <f t="shared" ref="G41:G46" si="32">H41*(E41-E40)+E40*H41</f>
        <v>0.3000000000000001</v>
      </c>
      <c r="H41" s="1">
        <f t="shared" ref="H41:H42" si="33">B41-B40</f>
        <v>7</v>
      </c>
      <c r="I41" s="1">
        <f t="shared" ref="I41:I42" si="34">C41-C40</f>
        <v>0.30000000000000004</v>
      </c>
      <c r="J41" s="2">
        <f t="shared" ref="J41:J42" si="35">G41*F41</f>
        <v>2.5500000000000007</v>
      </c>
      <c r="K41" s="5"/>
      <c r="L41" s="5"/>
    </row>
    <row r="42" spans="1:12" x14ac:dyDescent="0.25">
      <c r="A42">
        <v>10</v>
      </c>
      <c r="B42" s="3">
        <v>16</v>
      </c>
      <c r="C42" s="1">
        <f t="shared" si="28"/>
        <v>0.9</v>
      </c>
      <c r="D42" s="2">
        <f t="shared" si="29"/>
        <v>1.3999999999999997</v>
      </c>
      <c r="E42" s="2">
        <f t="shared" si="30"/>
        <v>2.4999999999999994E-2</v>
      </c>
      <c r="F42" s="1">
        <f t="shared" si="31"/>
        <v>14</v>
      </c>
      <c r="G42" s="2">
        <f t="shared" si="32"/>
        <v>9.9999999999999978E-2</v>
      </c>
      <c r="H42" s="1">
        <f t="shared" si="33"/>
        <v>4</v>
      </c>
      <c r="I42" s="1">
        <f t="shared" si="34"/>
        <v>9.9999999999999978E-2</v>
      </c>
      <c r="J42" s="2">
        <f t="shared" si="35"/>
        <v>1.3999999999999997</v>
      </c>
    </row>
    <row r="43" spans="1:12" x14ac:dyDescent="0.25">
      <c r="A43">
        <v>5</v>
      </c>
      <c r="B43" s="3">
        <v>22</v>
      </c>
      <c r="C43" s="1">
        <f t="shared" si="28"/>
        <v>0.95</v>
      </c>
      <c r="D43" s="2">
        <f>(B43+B42)*(C43-C42)/2</f>
        <v>0.94999999999999873</v>
      </c>
      <c r="E43" s="2">
        <f t="shared" si="30"/>
        <v>8.3333333333333228E-3</v>
      </c>
      <c r="F43" s="1">
        <f>B42+H43/2</f>
        <v>19</v>
      </c>
      <c r="G43" s="2">
        <f t="shared" si="32"/>
        <v>4.9999999999999947E-2</v>
      </c>
      <c r="H43" s="1">
        <f t="shared" ref="H43:I46" si="36">B43-B42</f>
        <v>6</v>
      </c>
      <c r="I43" s="1">
        <f t="shared" si="36"/>
        <v>4.9999999999999933E-2</v>
      </c>
      <c r="J43" s="2">
        <f>G43*F43</f>
        <v>0.94999999999999896</v>
      </c>
    </row>
    <row r="44" spans="1:12" x14ac:dyDescent="0.25">
      <c r="A44">
        <v>2</v>
      </c>
      <c r="B44" s="3">
        <v>28</v>
      </c>
      <c r="C44" s="1">
        <f t="shared" si="28"/>
        <v>0.98</v>
      </c>
      <c r="D44" s="2">
        <f>(B44+B43)*(C44-C43)/2</f>
        <v>0.75000000000000067</v>
      </c>
      <c r="E44" s="2">
        <f t="shared" si="30"/>
        <v>5.0000000000000044E-3</v>
      </c>
      <c r="F44" s="1">
        <f>B43+H44/2</f>
        <v>25</v>
      </c>
      <c r="G44" s="2">
        <f t="shared" si="32"/>
        <v>3.0000000000000023E-2</v>
      </c>
      <c r="H44" s="1">
        <f t="shared" si="36"/>
        <v>6</v>
      </c>
      <c r="I44" s="1">
        <f t="shared" si="36"/>
        <v>3.0000000000000027E-2</v>
      </c>
      <c r="J44" s="2">
        <f>G44*F44</f>
        <v>0.75000000000000056</v>
      </c>
    </row>
    <row r="45" spans="1:12" x14ac:dyDescent="0.25">
      <c r="A45">
        <v>1</v>
      </c>
      <c r="B45" s="3">
        <v>34</v>
      </c>
      <c r="C45" s="1">
        <f t="shared" si="28"/>
        <v>0.99</v>
      </c>
      <c r="D45" s="2">
        <f>(B45+B44)*(C45-C44)/2</f>
        <v>0.31000000000000028</v>
      </c>
      <c r="E45" s="2">
        <f t="shared" si="30"/>
        <v>1.6666666666666681E-3</v>
      </c>
      <c r="F45" s="1">
        <f>B44+H45/2</f>
        <v>31</v>
      </c>
      <c r="G45" s="2">
        <f t="shared" si="32"/>
        <v>1.0000000000000009E-2</v>
      </c>
      <c r="H45" s="1">
        <f t="shared" si="36"/>
        <v>6</v>
      </c>
      <c r="I45" s="1">
        <f t="shared" si="36"/>
        <v>1.0000000000000009E-2</v>
      </c>
      <c r="J45" s="2">
        <f>G45*F45</f>
        <v>0.31000000000000028</v>
      </c>
    </row>
    <row r="46" spans="1:12" x14ac:dyDescent="0.25">
      <c r="A46">
        <f>0.000001</f>
        <v>9.9999999999999995E-7</v>
      </c>
      <c r="B46" s="3">
        <f>_xlfn.FORECAST.LINEAR(A46,A39:A45,B39:B45)</f>
        <v>69.741283011512635</v>
      </c>
      <c r="C46" s="1">
        <f t="shared" si="28"/>
        <v>0.99999998999999995</v>
      </c>
      <c r="D46" s="2">
        <f>(B46+B45)*(C46-C45)/2</f>
        <v>0.51870589635114595</v>
      </c>
      <c r="E46" s="2">
        <f t="shared" si="30"/>
        <v>2.7978822127842635E-4</v>
      </c>
      <c r="F46" s="1">
        <f>B45+H46/2</f>
        <v>51.870641505756318</v>
      </c>
      <c r="G46" s="2">
        <f t="shared" si="32"/>
        <v>9.9999899999999586E-3</v>
      </c>
      <c r="H46" s="1">
        <f t="shared" si="36"/>
        <v>35.741283011512635</v>
      </c>
      <c r="I46" s="1">
        <f t="shared" si="36"/>
        <v>9.9999899999999586E-3</v>
      </c>
      <c r="J46" s="2">
        <f>G46*F46</f>
        <v>0.51870589635114595</v>
      </c>
    </row>
    <row r="47" spans="1:12" x14ac:dyDescent="0.25">
      <c r="C47" s="7" t="s">
        <v>19</v>
      </c>
      <c r="D47" s="8">
        <f>SUM(D40:D46)</f>
        <v>7.7287058963511459</v>
      </c>
    </row>
    <row r="49" spans="1:10" ht="18.75" x14ac:dyDescent="0.3">
      <c r="A49" s="10" t="s">
        <v>13</v>
      </c>
      <c r="C49">
        <v>300</v>
      </c>
    </row>
    <row r="50" spans="1:10" x14ac:dyDescent="0.25">
      <c r="A50" s="9" t="s">
        <v>7</v>
      </c>
      <c r="B50" s="9" t="s">
        <v>6</v>
      </c>
      <c r="C50" s="9" t="s">
        <v>0</v>
      </c>
      <c r="D50" s="9" t="s">
        <v>5</v>
      </c>
      <c r="E50" s="9" t="s">
        <v>1</v>
      </c>
      <c r="F50" s="9" t="s">
        <v>3</v>
      </c>
      <c r="G50" s="9" t="s">
        <v>4</v>
      </c>
      <c r="H50" s="9" t="s">
        <v>8</v>
      </c>
      <c r="I50" s="9" t="s">
        <v>9</v>
      </c>
      <c r="J50" s="9" t="s">
        <v>11</v>
      </c>
    </row>
    <row r="51" spans="1:10" x14ac:dyDescent="0.25">
      <c r="A51">
        <v>100</v>
      </c>
      <c r="B51" s="3">
        <v>0</v>
      </c>
      <c r="C51" s="1">
        <f>1-(A51/100)</f>
        <v>0</v>
      </c>
      <c r="D51" t="s">
        <v>10</v>
      </c>
      <c r="E51">
        <v>0</v>
      </c>
      <c r="H51" t="s">
        <v>10</v>
      </c>
      <c r="I51" t="s">
        <v>10</v>
      </c>
    </row>
    <row r="52" spans="1:10" x14ac:dyDescent="0.25">
      <c r="A52">
        <v>50</v>
      </c>
      <c r="B52" s="3">
        <v>0</v>
      </c>
      <c r="C52" s="1">
        <f>1-(A52/100)</f>
        <v>0.5</v>
      </c>
      <c r="D52" s="2">
        <f>(B52+B51)*(C52-C51)/2</f>
        <v>0</v>
      </c>
      <c r="E52" s="2" t="e">
        <f>I52/H52</f>
        <v>#DIV/0!</v>
      </c>
      <c r="F52" s="1">
        <f>B51+H52/2</f>
        <v>0</v>
      </c>
      <c r="G52" s="2" t="e">
        <f>H52*(E52-E51)+E51*H52</f>
        <v>#DIV/0!</v>
      </c>
      <c r="H52" s="1">
        <f>B52-B51</f>
        <v>0</v>
      </c>
      <c r="I52" s="1">
        <f>C52-C51</f>
        <v>0.5</v>
      </c>
      <c r="J52" s="2" t="e">
        <f>G52*F52</f>
        <v>#DIV/0!</v>
      </c>
    </row>
    <row r="53" spans="1:10" x14ac:dyDescent="0.25">
      <c r="A53">
        <v>20</v>
      </c>
      <c r="B53" s="3">
        <v>2</v>
      </c>
      <c r="C53" s="1">
        <f t="shared" ref="C53:C58" si="37">1-(A53/100)</f>
        <v>0.8</v>
      </c>
      <c r="D53" s="2">
        <f t="shared" ref="D53:D54" si="38">(B53+B52)*(C53-C52)/2</f>
        <v>0.30000000000000004</v>
      </c>
      <c r="E53" s="2">
        <f t="shared" ref="E53:E58" si="39">I53/H53</f>
        <v>0.15000000000000002</v>
      </c>
      <c r="F53" s="1">
        <f t="shared" ref="F53:F54" si="40">B52+H53/2</f>
        <v>1</v>
      </c>
      <c r="G53" s="2" t="e">
        <f t="shared" ref="G53:G58" si="41">H53*(E53-E52)+E52*H53</f>
        <v>#DIV/0!</v>
      </c>
      <c r="H53" s="1">
        <f t="shared" ref="H53:H58" si="42">B53-B52</f>
        <v>2</v>
      </c>
      <c r="I53" s="1">
        <f t="shared" ref="I53:I58" si="43">C53-C52</f>
        <v>0.30000000000000004</v>
      </c>
      <c r="J53" s="2" t="e">
        <f t="shared" ref="J53:J54" si="44">G53*F53</f>
        <v>#DIV/0!</v>
      </c>
    </row>
    <row r="54" spans="1:10" x14ac:dyDescent="0.25">
      <c r="A54">
        <v>10</v>
      </c>
      <c r="B54" s="3">
        <v>6</v>
      </c>
      <c r="C54" s="1">
        <f t="shared" si="37"/>
        <v>0.9</v>
      </c>
      <c r="D54" s="2">
        <f t="shared" si="38"/>
        <v>0.39999999999999991</v>
      </c>
      <c r="E54" s="2">
        <f t="shared" si="39"/>
        <v>2.4999999999999994E-2</v>
      </c>
      <c r="F54" s="1">
        <f t="shared" si="40"/>
        <v>4</v>
      </c>
      <c r="G54" s="2">
        <f t="shared" si="41"/>
        <v>9.9999999999999978E-2</v>
      </c>
      <c r="H54" s="1">
        <f t="shared" si="42"/>
        <v>4</v>
      </c>
      <c r="I54" s="1">
        <f t="shared" si="43"/>
        <v>9.9999999999999978E-2</v>
      </c>
      <c r="J54" s="2">
        <f t="shared" si="44"/>
        <v>0.39999999999999991</v>
      </c>
    </row>
    <row r="55" spans="1:10" x14ac:dyDescent="0.25">
      <c r="A55">
        <v>5</v>
      </c>
      <c r="B55" s="3">
        <v>8</v>
      </c>
      <c r="C55" s="1">
        <f t="shared" si="37"/>
        <v>0.95</v>
      </c>
      <c r="D55" s="2">
        <f>(B55+B54)*(C55-C54)/2</f>
        <v>0.34999999999999953</v>
      </c>
      <c r="E55" s="2">
        <f t="shared" si="39"/>
        <v>2.4999999999999967E-2</v>
      </c>
      <c r="F55" s="1">
        <f>B54+H55/2</f>
        <v>7</v>
      </c>
      <c r="G55" s="2">
        <f t="shared" si="41"/>
        <v>4.9999999999999933E-2</v>
      </c>
      <c r="H55" s="1">
        <f t="shared" si="42"/>
        <v>2</v>
      </c>
      <c r="I55" s="1">
        <f t="shared" si="43"/>
        <v>4.9999999999999933E-2</v>
      </c>
      <c r="J55" s="2">
        <f>G55*F55</f>
        <v>0.34999999999999953</v>
      </c>
    </row>
    <row r="56" spans="1:10" x14ac:dyDescent="0.25">
      <c r="A56">
        <v>2</v>
      </c>
      <c r="B56" s="3">
        <v>11</v>
      </c>
      <c r="C56" s="1">
        <f t="shared" si="37"/>
        <v>0.98</v>
      </c>
      <c r="D56" s="2">
        <f>(B56+B55)*(C56-C55)/2</f>
        <v>0.28500000000000025</v>
      </c>
      <c r="E56" s="2">
        <f t="shared" si="39"/>
        <v>1.0000000000000009E-2</v>
      </c>
      <c r="F56" s="1">
        <f>B55+H56/2</f>
        <v>9.5</v>
      </c>
      <c r="G56" s="2">
        <f t="shared" si="41"/>
        <v>3.0000000000000027E-2</v>
      </c>
      <c r="H56" s="1">
        <f t="shared" si="42"/>
        <v>3</v>
      </c>
      <c r="I56" s="1">
        <f t="shared" si="43"/>
        <v>3.0000000000000027E-2</v>
      </c>
      <c r="J56" s="2">
        <f>G56*F56</f>
        <v>0.28500000000000025</v>
      </c>
    </row>
    <row r="57" spans="1:10" x14ac:dyDescent="0.25">
      <c r="A57">
        <v>1</v>
      </c>
      <c r="B57" s="3">
        <v>14</v>
      </c>
      <c r="C57" s="1">
        <f t="shared" si="37"/>
        <v>0.99</v>
      </c>
      <c r="D57" s="2">
        <f>(B57+B56)*(C57-C56)/2</f>
        <v>0.12500000000000011</v>
      </c>
      <c r="E57" s="2">
        <f t="shared" si="39"/>
        <v>3.3333333333333361E-3</v>
      </c>
      <c r="F57" s="1">
        <f>B56+H57/2</f>
        <v>12.5</v>
      </c>
      <c r="G57" s="2">
        <f t="shared" si="41"/>
        <v>1.0000000000000009E-2</v>
      </c>
      <c r="H57" s="1">
        <f t="shared" si="42"/>
        <v>3</v>
      </c>
      <c r="I57" s="1">
        <f t="shared" si="43"/>
        <v>1.0000000000000009E-2</v>
      </c>
      <c r="J57" s="2">
        <f>G57*F57</f>
        <v>0.12500000000000011</v>
      </c>
    </row>
    <row r="58" spans="1:10" x14ac:dyDescent="0.25">
      <c r="A58">
        <f>0.000001</f>
        <v>9.9999999999999995E-7</v>
      </c>
      <c r="B58" s="3">
        <f>_xlfn.FORECAST.LINEAR(A58,A51:A57,B51:B57)</f>
        <v>56.818320319115337</v>
      </c>
      <c r="C58" s="1">
        <f t="shared" si="37"/>
        <v>0.99999998999999995</v>
      </c>
      <c r="D58" s="2">
        <f>(B58+B57)*(C58-C57)/2</f>
        <v>0.35409124750397364</v>
      </c>
      <c r="E58" s="2">
        <f t="shared" si="39"/>
        <v>2.3354465858240763E-4</v>
      </c>
      <c r="F58" s="1">
        <f>B57+H58/2</f>
        <v>35.409160159557672</v>
      </c>
      <c r="G58" s="2">
        <f t="shared" si="41"/>
        <v>9.9999899999999586E-3</v>
      </c>
      <c r="H58" s="1">
        <f t="shared" si="42"/>
        <v>42.818320319115337</v>
      </c>
      <c r="I58" s="1">
        <f t="shared" si="43"/>
        <v>9.9999899999999586E-3</v>
      </c>
      <c r="J58" s="2">
        <f>G58*F58</f>
        <v>0.35409124750397364</v>
      </c>
    </row>
    <row r="59" spans="1:10" x14ac:dyDescent="0.25">
      <c r="C59" s="7" t="s">
        <v>19</v>
      </c>
      <c r="D59" s="8">
        <f>SUM(D52:D58)</f>
        <v>1.8140912475039732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386B-BA93-4CF0-84D9-5DB90D3BECF6}">
  <dimension ref="A2:P42"/>
  <sheetViews>
    <sheetView tabSelected="1" zoomScale="85" zoomScaleNormal="85" workbookViewId="0">
      <selection activeCell="K26" sqref="K26:P26"/>
    </sheetView>
  </sheetViews>
  <sheetFormatPr defaultRowHeight="15" x14ac:dyDescent="0.25"/>
  <cols>
    <col min="1" max="1" width="23.85546875" bestFit="1" customWidth="1"/>
    <col min="2" max="2" width="19.85546875" bestFit="1" customWidth="1"/>
    <col min="4" max="4" width="20.42578125" customWidth="1"/>
    <col min="5" max="5" width="15.5703125" customWidth="1"/>
    <col min="6" max="6" width="12.42578125" customWidth="1"/>
    <col min="7" max="7" width="15.42578125" customWidth="1"/>
    <col min="8" max="8" width="15.85546875" customWidth="1"/>
    <col min="10" max="10" width="25.28515625" bestFit="1" customWidth="1"/>
    <col min="11" max="11" width="16.85546875" bestFit="1" customWidth="1"/>
    <col min="12" max="12" width="12.42578125" bestFit="1" customWidth="1"/>
    <col min="13" max="13" width="11.85546875" bestFit="1" customWidth="1"/>
    <col min="14" max="14" width="17.28515625" bestFit="1" customWidth="1"/>
    <col min="15" max="15" width="11.28515625" bestFit="1" customWidth="1"/>
  </cols>
  <sheetData>
    <row r="2" spans="1:15" x14ac:dyDescent="0.25">
      <c r="A2" t="s">
        <v>29</v>
      </c>
      <c r="B2" t="s">
        <v>20</v>
      </c>
    </row>
    <row r="4" spans="1:15" x14ac:dyDescent="0.25">
      <c r="B4" t="s">
        <v>18</v>
      </c>
    </row>
    <row r="5" spans="1:15" x14ac:dyDescent="0.25">
      <c r="A5" t="s">
        <v>15</v>
      </c>
      <c r="B5">
        <v>40</v>
      </c>
    </row>
    <row r="6" spans="1:15" x14ac:dyDescent="0.25">
      <c r="A6" t="s">
        <v>16</v>
      </c>
      <c r="B6">
        <v>50</v>
      </c>
    </row>
    <row r="7" spans="1:15" x14ac:dyDescent="0.25">
      <c r="A7" t="s">
        <v>14</v>
      </c>
      <c r="B7">
        <v>25</v>
      </c>
    </row>
    <row r="8" spans="1:15" x14ac:dyDescent="0.25">
      <c r="A8" t="s">
        <v>13</v>
      </c>
      <c r="B8">
        <v>40</v>
      </c>
    </row>
    <row r="9" spans="1:15" x14ac:dyDescent="0.25">
      <c r="A9" t="s">
        <v>17</v>
      </c>
    </row>
    <row r="11" spans="1:15" ht="18.75" x14ac:dyDescent="0.3">
      <c r="A11" s="10" t="s">
        <v>21</v>
      </c>
    </row>
    <row r="12" spans="1:15" ht="15.75" thickBot="1" x14ac:dyDescent="0.3">
      <c r="A12" s="11" t="s">
        <v>22</v>
      </c>
      <c r="B12" s="11" t="s">
        <v>23</v>
      </c>
      <c r="C12" s="11" t="s">
        <v>2</v>
      </c>
      <c r="D12" s="11" t="s">
        <v>24</v>
      </c>
      <c r="E12" s="11" t="s">
        <v>25</v>
      </c>
      <c r="F12" s="11" t="s">
        <v>26</v>
      </c>
      <c r="G12" s="11" t="s">
        <v>27</v>
      </c>
      <c r="H12" s="11" t="s">
        <v>28</v>
      </c>
      <c r="J12" s="12" t="s">
        <v>31</v>
      </c>
      <c r="K12" s="12" t="s">
        <v>34</v>
      </c>
    </row>
    <row r="13" spans="1:15" ht="15.75" thickBot="1" x14ac:dyDescent="0.3">
      <c r="A13" s="14" t="s">
        <v>15</v>
      </c>
      <c r="B13" s="14">
        <v>40</v>
      </c>
      <c r="C13" s="14">
        <v>50</v>
      </c>
      <c r="D13" s="14">
        <v>7</v>
      </c>
      <c r="E13" s="14">
        <v>12</v>
      </c>
      <c r="F13" s="14">
        <v>7</v>
      </c>
      <c r="G13" s="14">
        <v>0</v>
      </c>
      <c r="H13" s="14">
        <v>8.5</v>
      </c>
      <c r="J13" s="12" t="s">
        <v>32</v>
      </c>
      <c r="K13" t="s">
        <v>13</v>
      </c>
      <c r="L13" t="s">
        <v>14</v>
      </c>
      <c r="M13" t="s">
        <v>16</v>
      </c>
      <c r="N13" t="s">
        <v>15</v>
      </c>
      <c r="O13" t="s">
        <v>33</v>
      </c>
    </row>
    <row r="14" spans="1:15" ht="15.75" thickBot="1" x14ac:dyDescent="0.3">
      <c r="A14" s="14" t="s">
        <v>15</v>
      </c>
      <c r="B14" s="14">
        <v>40</v>
      </c>
      <c r="C14" s="14">
        <v>20</v>
      </c>
      <c r="D14" s="14">
        <v>13</v>
      </c>
      <c r="E14" s="14">
        <v>24</v>
      </c>
      <c r="F14" s="14">
        <v>4</v>
      </c>
      <c r="G14" s="14">
        <v>3</v>
      </c>
      <c r="H14" s="14">
        <v>21</v>
      </c>
      <c r="J14" s="13">
        <v>50</v>
      </c>
      <c r="K14" s="17">
        <v>5</v>
      </c>
      <c r="L14" s="17">
        <v>3.5</v>
      </c>
      <c r="M14" s="17">
        <v>12</v>
      </c>
      <c r="N14" s="17">
        <v>7</v>
      </c>
      <c r="O14" s="17">
        <v>12</v>
      </c>
    </row>
    <row r="15" spans="1:15" ht="15.75" thickBot="1" x14ac:dyDescent="0.3">
      <c r="A15" s="14" t="s">
        <v>15</v>
      </c>
      <c r="B15" s="14">
        <v>40</v>
      </c>
      <c r="C15" s="14">
        <v>10</v>
      </c>
      <c r="D15" s="14">
        <v>18</v>
      </c>
      <c r="E15" s="14">
        <v>48</v>
      </c>
      <c r="F15" s="14">
        <v>2</v>
      </c>
      <c r="G15" s="14">
        <v>10</v>
      </c>
      <c r="H15" s="14">
        <v>20</v>
      </c>
      <c r="J15" s="13">
        <v>20</v>
      </c>
      <c r="K15" s="17">
        <v>12</v>
      </c>
      <c r="L15" s="17">
        <v>10</v>
      </c>
      <c r="M15" s="17">
        <v>18</v>
      </c>
      <c r="N15" s="17">
        <v>13</v>
      </c>
      <c r="O15" s="17">
        <v>18</v>
      </c>
    </row>
    <row r="16" spans="1:15" ht="15.75" thickBot="1" x14ac:dyDescent="0.3">
      <c r="A16" s="14" t="s">
        <v>15</v>
      </c>
      <c r="B16" s="14">
        <v>40</v>
      </c>
      <c r="C16" s="14">
        <v>5</v>
      </c>
      <c r="D16" s="14">
        <v>26</v>
      </c>
      <c r="E16" s="14">
        <v>48</v>
      </c>
      <c r="F16" s="14">
        <v>8</v>
      </c>
      <c r="G16" s="14">
        <v>18</v>
      </c>
      <c r="H16" s="14">
        <v>30</v>
      </c>
      <c r="J16" s="13">
        <v>10</v>
      </c>
      <c r="K16" s="17">
        <v>16</v>
      </c>
      <c r="L16" s="17">
        <v>13</v>
      </c>
      <c r="M16" s="17">
        <v>28</v>
      </c>
      <c r="N16" s="17">
        <v>18</v>
      </c>
      <c r="O16" s="17">
        <v>28</v>
      </c>
    </row>
    <row r="17" spans="1:16" ht="15.75" thickBot="1" x14ac:dyDescent="0.3">
      <c r="A17" s="14" t="s">
        <v>15</v>
      </c>
      <c r="B17" s="14">
        <v>40</v>
      </c>
      <c r="C17" s="14">
        <v>2</v>
      </c>
      <c r="D17" s="14">
        <v>32</v>
      </c>
      <c r="E17" s="14">
        <v>36</v>
      </c>
      <c r="F17" s="14">
        <v>3</v>
      </c>
      <c r="G17" s="14">
        <v>24</v>
      </c>
      <c r="H17" s="14">
        <v>36</v>
      </c>
      <c r="J17" s="13">
        <v>5</v>
      </c>
      <c r="K17" s="17">
        <v>22</v>
      </c>
      <c r="L17" s="17">
        <v>20</v>
      </c>
      <c r="M17" s="17">
        <v>34</v>
      </c>
      <c r="N17" s="17">
        <v>26</v>
      </c>
      <c r="O17" s="17">
        <v>34</v>
      </c>
    </row>
    <row r="18" spans="1:16" ht="15.75" thickBot="1" x14ac:dyDescent="0.3">
      <c r="A18" s="14" t="s">
        <v>15</v>
      </c>
      <c r="B18" s="14">
        <v>40</v>
      </c>
      <c r="C18" s="14">
        <v>1</v>
      </c>
      <c r="D18" s="14">
        <v>40</v>
      </c>
      <c r="E18" s="14">
        <v>48</v>
      </c>
      <c r="F18" s="14">
        <v>6</v>
      </c>
      <c r="G18" s="14">
        <v>28</v>
      </c>
      <c r="H18" s="14">
        <v>44</v>
      </c>
      <c r="J18" s="13">
        <v>2</v>
      </c>
      <c r="K18" s="17">
        <v>28</v>
      </c>
      <c r="L18" s="17">
        <v>26</v>
      </c>
      <c r="M18" s="17">
        <v>44</v>
      </c>
      <c r="N18" s="17">
        <v>32</v>
      </c>
      <c r="O18" s="17">
        <v>44</v>
      </c>
    </row>
    <row r="19" spans="1:16" ht="15.75" thickBot="1" x14ac:dyDescent="0.3">
      <c r="A19" s="14" t="s">
        <v>16</v>
      </c>
      <c r="B19" s="14">
        <v>50</v>
      </c>
      <c r="C19" s="14">
        <v>50</v>
      </c>
      <c r="D19" s="14">
        <v>12</v>
      </c>
      <c r="E19" s="14">
        <v>12</v>
      </c>
      <c r="F19" s="14">
        <v>7</v>
      </c>
      <c r="G19" s="14">
        <v>0</v>
      </c>
      <c r="H19" s="14">
        <v>14</v>
      </c>
      <c r="J19" s="13">
        <v>1</v>
      </c>
      <c r="K19" s="17">
        <v>34</v>
      </c>
      <c r="L19" s="17">
        <v>30</v>
      </c>
      <c r="M19" s="17">
        <v>50</v>
      </c>
      <c r="N19" s="17">
        <v>40</v>
      </c>
      <c r="O19" s="17">
        <v>50</v>
      </c>
    </row>
    <row r="20" spans="1:16" ht="15.75" thickBot="1" x14ac:dyDescent="0.3">
      <c r="A20" s="14" t="s">
        <v>16</v>
      </c>
      <c r="B20" s="14">
        <v>50</v>
      </c>
      <c r="C20" s="14">
        <v>20</v>
      </c>
      <c r="D20" s="14">
        <v>18</v>
      </c>
      <c r="E20" s="14">
        <v>72</v>
      </c>
      <c r="F20" s="14">
        <v>1</v>
      </c>
      <c r="G20" s="14">
        <v>0</v>
      </c>
      <c r="H20" s="14">
        <v>18</v>
      </c>
      <c r="J20" s="13" t="s">
        <v>33</v>
      </c>
      <c r="K20" s="17">
        <v>34</v>
      </c>
      <c r="L20" s="17">
        <v>30</v>
      </c>
      <c r="M20" s="17">
        <v>50</v>
      </c>
      <c r="N20" s="17">
        <v>40</v>
      </c>
      <c r="O20" s="17">
        <v>50</v>
      </c>
    </row>
    <row r="21" spans="1:16" ht="15.75" thickBot="1" x14ac:dyDescent="0.3">
      <c r="A21" s="14" t="s">
        <v>16</v>
      </c>
      <c r="B21" s="14">
        <v>50</v>
      </c>
      <c r="C21" s="14">
        <v>10</v>
      </c>
      <c r="D21" s="14">
        <v>28</v>
      </c>
      <c r="E21" s="14">
        <v>48</v>
      </c>
      <c r="F21" s="14">
        <v>8</v>
      </c>
      <c r="G21" s="14">
        <v>16</v>
      </c>
      <c r="H21" s="14">
        <v>32</v>
      </c>
    </row>
    <row r="22" spans="1:16" ht="15.75" thickBot="1" x14ac:dyDescent="0.3">
      <c r="A22" s="14" t="s">
        <v>16</v>
      </c>
      <c r="B22" s="14">
        <v>50</v>
      </c>
      <c r="C22" s="14">
        <v>5</v>
      </c>
      <c r="D22" s="14">
        <v>34</v>
      </c>
      <c r="E22" s="14">
        <v>48</v>
      </c>
      <c r="F22" s="14">
        <v>8</v>
      </c>
      <c r="G22" s="14">
        <v>22</v>
      </c>
      <c r="H22" s="14">
        <v>36</v>
      </c>
      <c r="J22" t="str" cm="1">
        <f t="array" ref="J22:P26">TRANSPOSE(J13:N19)</f>
        <v>Row Labels</v>
      </c>
      <c r="K22">
        <v>50</v>
      </c>
      <c r="L22">
        <v>20</v>
      </c>
      <c r="M22">
        <v>10</v>
      </c>
      <c r="N22">
        <v>5</v>
      </c>
      <c r="O22">
        <v>2</v>
      </c>
      <c r="P22">
        <v>1</v>
      </c>
    </row>
    <row r="23" spans="1:16" ht="15.75" thickBot="1" x14ac:dyDescent="0.3">
      <c r="A23" s="14" t="s">
        <v>16</v>
      </c>
      <c r="B23" s="14">
        <v>50</v>
      </c>
      <c r="C23" s="14">
        <v>2</v>
      </c>
      <c r="D23" s="14">
        <v>44</v>
      </c>
      <c r="E23" s="14">
        <v>48</v>
      </c>
      <c r="F23" s="14">
        <v>8</v>
      </c>
      <c r="G23" s="14">
        <v>34</v>
      </c>
      <c r="H23" s="14">
        <v>46</v>
      </c>
      <c r="J23" t="str">
        <v>Chinnamon Creek</v>
      </c>
      <c r="K23">
        <v>5</v>
      </c>
      <c r="L23">
        <v>12</v>
      </c>
      <c r="M23">
        <v>16</v>
      </c>
      <c r="N23">
        <v>22</v>
      </c>
      <c r="O23">
        <v>28</v>
      </c>
      <c r="P23">
        <v>34</v>
      </c>
    </row>
    <row r="24" spans="1:16" ht="15.75" thickBot="1" x14ac:dyDescent="0.3">
      <c r="A24" s="14" t="s">
        <v>16</v>
      </c>
      <c r="B24" s="14">
        <v>50</v>
      </c>
      <c r="C24" s="14">
        <v>1</v>
      </c>
      <c r="D24" s="14">
        <v>50</v>
      </c>
      <c r="E24" s="14">
        <v>48</v>
      </c>
      <c r="F24" s="14">
        <v>6</v>
      </c>
      <c r="G24" s="14">
        <v>36</v>
      </c>
      <c r="H24" s="14">
        <v>56</v>
      </c>
      <c r="J24" t="str">
        <v>Gillam Creek</v>
      </c>
      <c r="K24">
        <v>3.5</v>
      </c>
      <c r="L24">
        <v>10</v>
      </c>
      <c r="M24">
        <v>13</v>
      </c>
      <c r="N24">
        <v>20</v>
      </c>
      <c r="O24">
        <v>26</v>
      </c>
      <c r="P24">
        <v>30</v>
      </c>
    </row>
    <row r="25" spans="1:16" x14ac:dyDescent="0.25">
      <c r="A25" s="15" t="s">
        <v>14</v>
      </c>
      <c r="B25" s="16">
        <v>25</v>
      </c>
      <c r="C25" s="16">
        <v>50</v>
      </c>
      <c r="D25" s="16">
        <v>3.5</v>
      </c>
      <c r="E25" s="16">
        <v>12</v>
      </c>
      <c r="F25" s="16">
        <v>9</v>
      </c>
      <c r="G25" s="16">
        <v>0</v>
      </c>
      <c r="H25" s="16">
        <v>6</v>
      </c>
      <c r="J25" t="str">
        <v>Turner River</v>
      </c>
      <c r="K25">
        <v>12</v>
      </c>
      <c r="L25">
        <v>18</v>
      </c>
      <c r="M25">
        <v>28</v>
      </c>
      <c r="N25">
        <v>34</v>
      </c>
      <c r="O25">
        <v>44</v>
      </c>
      <c r="P25">
        <v>50</v>
      </c>
    </row>
    <row r="26" spans="1:16" x14ac:dyDescent="0.25">
      <c r="A26" s="15" t="s">
        <v>14</v>
      </c>
      <c r="B26" s="16">
        <v>25</v>
      </c>
      <c r="C26" s="16">
        <v>20</v>
      </c>
      <c r="D26" s="16">
        <v>10</v>
      </c>
      <c r="E26" s="16">
        <v>18</v>
      </c>
      <c r="F26" s="16">
        <v>1</v>
      </c>
      <c r="G26" s="16">
        <v>6</v>
      </c>
      <c r="H26" s="16">
        <v>11</v>
      </c>
      <c r="J26" t="str">
        <v>Turner River West</v>
      </c>
      <c r="K26">
        <v>7</v>
      </c>
      <c r="L26">
        <v>13</v>
      </c>
      <c r="M26">
        <v>18</v>
      </c>
      <c r="N26">
        <v>26</v>
      </c>
      <c r="O26">
        <v>32</v>
      </c>
      <c r="P26">
        <v>40</v>
      </c>
    </row>
    <row r="27" spans="1:16" x14ac:dyDescent="0.25">
      <c r="A27" s="15" t="s">
        <v>14</v>
      </c>
      <c r="B27" s="16">
        <v>25</v>
      </c>
      <c r="C27" s="16">
        <v>10</v>
      </c>
      <c r="D27" s="16">
        <v>13</v>
      </c>
      <c r="E27" s="16">
        <v>18</v>
      </c>
      <c r="F27" s="16">
        <v>6</v>
      </c>
      <c r="G27" s="16">
        <v>10</v>
      </c>
      <c r="H27" s="16">
        <v>15</v>
      </c>
    </row>
    <row r="28" spans="1:16" x14ac:dyDescent="0.25">
      <c r="A28" s="15" t="s">
        <v>14</v>
      </c>
      <c r="B28" s="16">
        <v>25</v>
      </c>
      <c r="C28" s="16">
        <v>5</v>
      </c>
      <c r="D28" s="16">
        <v>20</v>
      </c>
      <c r="E28" s="16">
        <v>36</v>
      </c>
      <c r="F28" s="16">
        <v>5</v>
      </c>
      <c r="G28" s="16">
        <v>14</v>
      </c>
      <c r="H28" s="16">
        <v>22</v>
      </c>
    </row>
    <row r="29" spans="1:16" x14ac:dyDescent="0.25">
      <c r="A29" s="15" t="s">
        <v>14</v>
      </c>
      <c r="B29" s="16">
        <v>25</v>
      </c>
      <c r="C29" s="16">
        <v>2</v>
      </c>
      <c r="D29" s="16">
        <v>26</v>
      </c>
      <c r="E29" s="16">
        <v>48</v>
      </c>
      <c r="F29" s="16">
        <v>10</v>
      </c>
      <c r="G29" s="16">
        <v>20</v>
      </c>
      <c r="H29" s="16">
        <v>28</v>
      </c>
    </row>
    <row r="30" spans="1:16" x14ac:dyDescent="0.25">
      <c r="A30" s="15" t="s">
        <v>14</v>
      </c>
      <c r="B30" s="16">
        <v>25</v>
      </c>
      <c r="C30" s="16">
        <v>1</v>
      </c>
      <c r="D30" s="16">
        <v>30</v>
      </c>
      <c r="E30" s="16">
        <v>36</v>
      </c>
      <c r="F30" s="16">
        <v>1</v>
      </c>
      <c r="G30" s="16">
        <v>22</v>
      </c>
      <c r="H30" s="16">
        <v>32</v>
      </c>
    </row>
    <row r="31" spans="1:16" x14ac:dyDescent="0.25">
      <c r="A31" s="15" t="s">
        <v>13</v>
      </c>
      <c r="B31" s="16">
        <v>40</v>
      </c>
      <c r="C31" s="16">
        <v>50</v>
      </c>
      <c r="D31" s="16">
        <v>5</v>
      </c>
      <c r="E31" s="16">
        <v>12</v>
      </c>
      <c r="F31" s="16">
        <v>3</v>
      </c>
      <c r="G31" s="16">
        <v>0</v>
      </c>
      <c r="H31" s="16">
        <v>6.5</v>
      </c>
    </row>
    <row r="32" spans="1:16" x14ac:dyDescent="0.25">
      <c r="A32" s="15" t="s">
        <v>13</v>
      </c>
      <c r="B32" s="16">
        <v>40</v>
      </c>
      <c r="C32" s="16">
        <v>20</v>
      </c>
      <c r="D32" s="16">
        <v>12</v>
      </c>
      <c r="E32" s="16">
        <v>72</v>
      </c>
      <c r="F32" s="16">
        <v>1</v>
      </c>
      <c r="G32" s="16">
        <v>0</v>
      </c>
      <c r="H32" s="16">
        <v>12</v>
      </c>
    </row>
    <row r="33" spans="1:8" x14ac:dyDescent="0.25">
      <c r="A33" s="15" t="s">
        <v>13</v>
      </c>
      <c r="B33" s="16">
        <v>40</v>
      </c>
      <c r="C33" s="16">
        <v>10</v>
      </c>
      <c r="D33" s="16">
        <v>16</v>
      </c>
      <c r="E33" s="16">
        <v>24</v>
      </c>
      <c r="F33" s="16">
        <v>1</v>
      </c>
      <c r="G33" s="16">
        <v>11</v>
      </c>
      <c r="H33" s="16">
        <v>24</v>
      </c>
    </row>
    <row r="34" spans="1:8" x14ac:dyDescent="0.25">
      <c r="A34" s="15" t="s">
        <v>13</v>
      </c>
      <c r="B34" s="16">
        <v>40</v>
      </c>
      <c r="C34" s="16">
        <v>5</v>
      </c>
      <c r="D34" s="16">
        <v>22</v>
      </c>
      <c r="E34" s="16">
        <v>48</v>
      </c>
      <c r="F34" s="16">
        <v>8</v>
      </c>
      <c r="G34" s="16">
        <v>16</v>
      </c>
      <c r="H34" s="16">
        <v>28</v>
      </c>
    </row>
    <row r="35" spans="1:8" x14ac:dyDescent="0.25">
      <c r="A35" s="15" t="s">
        <v>13</v>
      </c>
      <c r="B35" s="16">
        <v>40</v>
      </c>
      <c r="C35" s="16">
        <v>2</v>
      </c>
      <c r="D35" s="16">
        <v>28</v>
      </c>
      <c r="E35" s="16">
        <v>36</v>
      </c>
      <c r="F35" s="16">
        <v>3</v>
      </c>
      <c r="G35" s="16">
        <v>20</v>
      </c>
      <c r="H35" s="16">
        <v>30</v>
      </c>
    </row>
    <row r="36" spans="1:8" x14ac:dyDescent="0.25">
      <c r="A36" s="15" t="s">
        <v>13</v>
      </c>
      <c r="B36" s="16">
        <v>40</v>
      </c>
      <c r="C36" s="16">
        <v>1</v>
      </c>
      <c r="D36" s="16">
        <v>34</v>
      </c>
      <c r="E36" s="16">
        <v>48</v>
      </c>
      <c r="F36" s="16">
        <v>4</v>
      </c>
      <c r="G36" s="16">
        <v>26</v>
      </c>
      <c r="H36" s="16">
        <v>38</v>
      </c>
    </row>
    <row r="37" spans="1:8" x14ac:dyDescent="0.25">
      <c r="A37" s="15" t="s">
        <v>13</v>
      </c>
      <c r="B37" s="16">
        <v>300</v>
      </c>
      <c r="C37" s="16">
        <v>50</v>
      </c>
      <c r="D37" s="16">
        <v>0</v>
      </c>
      <c r="E37" s="16">
        <v>12</v>
      </c>
      <c r="F37" s="16">
        <v>7</v>
      </c>
      <c r="G37" s="16">
        <v>0</v>
      </c>
      <c r="H37" s="16">
        <v>0</v>
      </c>
    </row>
    <row r="38" spans="1:8" x14ac:dyDescent="0.25">
      <c r="A38" s="15" t="s">
        <v>13</v>
      </c>
      <c r="B38" s="16">
        <v>300</v>
      </c>
      <c r="C38" s="16">
        <v>20</v>
      </c>
      <c r="D38" s="16">
        <v>2</v>
      </c>
      <c r="E38" s="16">
        <v>18</v>
      </c>
      <c r="F38" s="16">
        <v>4</v>
      </c>
      <c r="G38" s="16">
        <v>0</v>
      </c>
      <c r="H38" s="16">
        <v>5</v>
      </c>
    </row>
    <row r="39" spans="1:8" x14ac:dyDescent="0.25">
      <c r="A39" s="15" t="s">
        <v>13</v>
      </c>
      <c r="B39" s="16">
        <v>300</v>
      </c>
      <c r="C39" s="16">
        <v>10</v>
      </c>
      <c r="D39" s="16">
        <v>6</v>
      </c>
      <c r="E39" s="16">
        <v>18</v>
      </c>
      <c r="F39" s="16">
        <v>5</v>
      </c>
      <c r="G39" s="16">
        <v>0</v>
      </c>
      <c r="H39" s="16">
        <v>8</v>
      </c>
    </row>
    <row r="40" spans="1:8" x14ac:dyDescent="0.25">
      <c r="A40" s="15" t="s">
        <v>13</v>
      </c>
      <c r="B40" s="16">
        <v>300</v>
      </c>
      <c r="C40" s="16">
        <v>5</v>
      </c>
      <c r="D40" s="16">
        <v>8</v>
      </c>
      <c r="E40" s="16">
        <v>18</v>
      </c>
      <c r="F40" s="16">
        <v>5</v>
      </c>
      <c r="G40" s="16">
        <v>6</v>
      </c>
      <c r="H40" s="16">
        <v>9</v>
      </c>
    </row>
    <row r="41" spans="1:8" x14ac:dyDescent="0.25">
      <c r="A41" s="15" t="s">
        <v>13</v>
      </c>
      <c r="B41" s="16">
        <v>300</v>
      </c>
      <c r="C41" s="16">
        <v>2</v>
      </c>
      <c r="D41" s="16">
        <v>11</v>
      </c>
      <c r="E41" s="16">
        <v>18</v>
      </c>
      <c r="F41" s="16">
        <v>7</v>
      </c>
      <c r="G41" s="16">
        <v>7</v>
      </c>
      <c r="H41" s="16">
        <v>13</v>
      </c>
    </row>
    <row r="42" spans="1:8" x14ac:dyDescent="0.25">
      <c r="A42" s="15" t="s">
        <v>13</v>
      </c>
      <c r="B42" s="16">
        <v>300</v>
      </c>
      <c r="C42" s="16">
        <v>1</v>
      </c>
      <c r="D42" s="16">
        <v>14</v>
      </c>
      <c r="E42" s="16">
        <v>36</v>
      </c>
      <c r="F42" s="16">
        <v>9</v>
      </c>
      <c r="G42" s="16">
        <v>12</v>
      </c>
      <c r="H42" s="16">
        <v>16</v>
      </c>
    </row>
  </sheetData>
  <sortState xmlns:xlrd2="http://schemas.microsoft.com/office/spreadsheetml/2017/richdata2" ref="A5:B8">
    <sortCondition descending="1" ref="A5:A8"/>
  </sortState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AATOC-QLDexample</vt:lpstr>
      <vt:lpstr>AATOC</vt:lpstr>
      <vt:lpstr>Summary Closure Flows-DurExc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Brook</dc:creator>
  <cp:lastModifiedBy>Ryan Brook</cp:lastModifiedBy>
  <dcterms:created xsi:type="dcterms:W3CDTF">2021-07-16T09:55:42Z</dcterms:created>
  <dcterms:modified xsi:type="dcterms:W3CDTF">2023-06-28T04:50:27Z</dcterms:modified>
</cp:coreProperties>
</file>