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BGER\PER\RP21232.032 NORTH - SOUTH ROAD REDESIGN - MARDIE\4 ENGINEERING\3 CIVIL\TUFLOW\TF_v10_Models\bc_dbase\trapezoid\"/>
    </mc:Choice>
  </mc:AlternateContent>
  <xr:revisionPtr revIDLastSave="0" documentId="13_ncr:1_{114452A3-DFA2-4009-A2F8-B0E53B43F2D7}" xr6:coauthVersionLast="47" xr6:coauthVersionMax="47" xr10:uidLastSave="{00000000-0000-0000-0000-000000000000}"/>
  <bookViews>
    <workbookView xWindow="4290" yWindow="4290" windowWidth="21600" windowHeight="12495" xr2:uid="{00000000-000D-0000-FFFF-FFFF00000000}"/>
  </bookViews>
  <sheets>
    <sheet name="DesignFlows" sheetId="3" r:id="rId1"/>
    <sheet name="bc_dbase_steady_03" sheetId="1" r:id="rId2"/>
    <sheet name="peak_50p_03" sheetId="6" r:id="rId3"/>
    <sheet name="peak_20p_03" sheetId="7" r:id="rId4"/>
    <sheet name="peak_10p_03" sheetId="8" r:id="rId5"/>
    <sheet name="peak_05p_03" sheetId="2" r:id="rId6"/>
    <sheet name="peak_02p_03" sheetId="4" r:id="rId7"/>
    <sheet name="peak_01p_03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 s="1"/>
  <c r="L5" i="3" s="1"/>
  <c r="A1" i="8" a="1"/>
  <c r="A1" i="8" s="1"/>
  <c r="A2" i="8" s="1"/>
  <c r="A1" i="7" a="1"/>
  <c r="A1" i="7" s="1"/>
  <c r="A2" i="7" s="1"/>
  <c r="A1" i="6" a="1"/>
  <c r="A1" i="6" s="1"/>
  <c r="A2" i="6" s="1"/>
  <c r="A1" i="5" a="1"/>
  <c r="A1" i="5" s="1"/>
  <c r="A2" i="5" s="1"/>
  <c r="A1" i="4" a="1"/>
  <c r="A1" i="4" s="1"/>
  <c r="A2" i="4" s="1"/>
  <c r="V2" i="3"/>
  <c r="U1" i="3"/>
  <c r="T3" i="3" a="1"/>
  <c r="T3" i="3" s="1"/>
  <c r="T2" i="3"/>
  <c r="T1" i="3"/>
  <c r="V1" i="3" s="1"/>
  <c r="L1" i="3"/>
  <c r="A1" i="2" a="1"/>
  <c r="A1" i="2" s="1"/>
  <c r="A2" i="2" s="1"/>
  <c r="M1" i="3" l="1" a="1"/>
  <c r="M1" i="3" s="1"/>
  <c r="B1" i="2" s="1" a="1"/>
  <c r="B1" i="2" s="1"/>
  <c r="U2" i="3"/>
  <c r="U3" i="3" s="1"/>
  <c r="W2" i="3"/>
  <c r="U5" i="3" a="1"/>
  <c r="T5" i="3" a="1"/>
  <c r="B1" i="7" l="1" a="1"/>
  <c r="B1" i="7" s="1"/>
  <c r="B1" i="5" a="1"/>
  <c r="B1" i="5" s="1"/>
  <c r="B1" i="6" a="1"/>
  <c r="B1" i="6" s="1"/>
  <c r="B1" i="8" a="1"/>
  <c r="B1" i="8" s="1"/>
  <c r="B1" i="4" a="1"/>
  <c r="B1" i="4" s="1"/>
  <c r="T5" i="3"/>
  <c r="U5" i="3"/>
  <c r="E2" i="1" l="1" a="1"/>
  <c r="E2" i="1" s="1"/>
  <c r="G2" i="1" a="1"/>
  <c r="G2" i="1" s="1"/>
  <c r="F2" i="1" a="1"/>
  <c r="F2" i="1" s="1"/>
  <c r="C3" i="5" a="1"/>
  <c r="C3" i="5" s="1"/>
  <c r="C4" i="5" s="1" a="1"/>
  <c r="C4" i="5" s="1"/>
  <c r="C3" i="7" a="1"/>
  <c r="C3" i="7" s="1"/>
  <c r="C4" i="7" s="1" a="1"/>
  <c r="C4" i="7" s="1"/>
  <c r="C3" i="8" a="1"/>
  <c r="C3" i="8" s="1"/>
  <c r="C4" i="8" s="1" a="1"/>
  <c r="C4" i="8" s="1"/>
  <c r="C3" i="6" a="1"/>
  <c r="C3" i="6" s="1"/>
  <c r="C4" i="6" s="1" a="1"/>
  <c r="C4" i="6" s="1"/>
  <c r="C3" i="2" a="1"/>
  <c r="C3" i="2" s="1"/>
  <c r="C4" i="2" s="1" a="1"/>
  <c r="C4" i="2" s="1"/>
  <c r="C3" i="4" a="1"/>
  <c r="C3" i="4" s="1"/>
  <c r="C4" i="4" s="1" a="1"/>
  <c r="C4" i="4" s="1"/>
  <c r="Q1" i="3" l="1" a="1"/>
  <c r="Q1" i="3" s="1"/>
  <c r="R1" i="3" s="1" a="1"/>
  <c r="R1" i="3" s="1"/>
  <c r="A2" i="1" s="1" a="1"/>
  <c r="A2" i="1" s="1"/>
  <c r="C1" i="2" l="1" a="1"/>
  <c r="C1" i="2" s="1"/>
  <c r="C2" i="2" s="1" a="1"/>
  <c r="C2" i="2" s="1"/>
  <c r="C5" i="2" s="1" a="1"/>
  <c r="C5" i="2" s="1"/>
  <c r="C1" i="8" a="1"/>
  <c r="C1" i="8" s="1"/>
  <c r="C2" i="8" s="1" a="1"/>
  <c r="C2" i="8" s="1"/>
  <c r="C5" i="8" s="1" a="1"/>
  <c r="C5" i="8" s="1"/>
  <c r="C1" i="7" a="1"/>
  <c r="C1" i="7" s="1"/>
  <c r="C2" i="7" s="1" a="1"/>
  <c r="C2" i="7" s="1"/>
  <c r="C5" i="7" s="1" a="1"/>
  <c r="C5" i="7" s="1"/>
  <c r="C1" i="4" a="1"/>
  <c r="C1" i="4" s="1"/>
  <c r="C2" i="4" s="1" a="1"/>
  <c r="C2" i="4" s="1"/>
  <c r="C5" i="4" s="1" a="1"/>
  <c r="C5" i="4" s="1"/>
  <c r="C1" i="6" a="1"/>
  <c r="C1" i="6" s="1"/>
  <c r="C2" i="6" s="1" a="1"/>
  <c r="C2" i="6" s="1"/>
  <c r="C5" i="6" s="1" a="1"/>
  <c r="C5" i="6" s="1"/>
  <c r="C1" i="5" a="1"/>
  <c r="C1" i="5" s="1"/>
  <c r="C2" i="5" s="1" a="1"/>
  <c r="C2" i="5" s="1"/>
  <c r="C5" i="5" s="1" a="1"/>
  <c r="C5" i="5" s="1"/>
  <c r="D2" i="1" a="1"/>
  <c r="D2" i="1" s="1"/>
  <c r="C2" i="1" a="1"/>
  <c r="C2" i="1" s="1"/>
  <c r="B2" i="1" a="1"/>
  <c r="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tc={F0C8699D-A41A-459E-8250-8755ECA4ADC9}</author>
  </authors>
  <commentList>
    <comment ref="I1" authorId="0" shapeId="0" xr:uid="{F0C8699D-A41A-459E-8250-8755ECA4ADC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this is 1 unless you want something else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<sst xmlns="http://schemas.openxmlformats.org/spreadsheetml/2006/main" count="76" uniqueCount="38">
  <si>
    <t>Name</t>
  </si>
  <si>
    <t>Source</t>
  </si>
  <si>
    <t>Column 3</t>
  </si>
  <si>
    <t>Column 4</t>
  </si>
  <si>
    <t>Time_hrs</t>
  </si>
  <si>
    <t>Catchment</t>
  </si>
  <si>
    <t>Time</t>
  </si>
  <si>
    <t>ID</t>
  </si>
  <si>
    <t>TimeAdd</t>
  </si>
  <si>
    <t>ValueMult</t>
  </si>
  <si>
    <t>ValueAdd</t>
  </si>
  <si>
    <t>Flow_12</t>
  </si>
  <si>
    <t>Flow_13</t>
  </si>
  <si>
    <t>Flow_14</t>
  </si>
  <si>
    <t>Flow_28</t>
  </si>
  <si>
    <t>FW_5_6_North</t>
  </si>
  <si>
    <t>peak_~aep~_03.csv</t>
  </si>
  <si>
    <t>50p</t>
  </si>
  <si>
    <t>20p</t>
  </si>
  <si>
    <t>10p</t>
  </si>
  <si>
    <t>05p</t>
  </si>
  <si>
    <t>02p</t>
  </si>
  <si>
    <t>01p</t>
  </si>
  <si>
    <t>Table 4 – Peak design flows (Advisian report and hydrographs, 2022)</t>
  </si>
  <si>
    <t>AEP</t>
  </si>
  <si>
    <t>1 in 100</t>
  </si>
  <si>
    <t>1 in 50</t>
  </si>
  <si>
    <t>1 in 20</t>
  </si>
  <si>
    <t>1 in 10</t>
  </si>
  <si>
    <t>1 in 5</t>
  </si>
  <si>
    <t>1 in 1</t>
  </si>
  <si>
    <t>Floodway 3-4 flow (m3/s)</t>
  </si>
  <si>
    <t>696 (100 F)</t>
  </si>
  <si>
    <t>Floodway 5-6 flow (m3/s)</t>
  </si>
  <si>
    <t xml:space="preserve"> </t>
  </si>
  <si>
    <t>1,125 F</t>
  </si>
  <si>
    <t>100 (330 F)</t>
  </si>
  <si>
    <t>63 (40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</si>
</sst>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10" xfId="0" applyBorder="1" applyAlignment="1">
      <alignment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Brook" id="{C6D97A99-FA46-4B67-97BB-85B73D1F5D5E}" userId="S::Ryan.Brook@bge-resources.com::427f83af-d14e-4b47-89e3-81cb0a84f5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3-01T03:40:29.75" personId="{C6D97A99-FA46-4B67-97BB-85B73D1F5D5E}" id="{F0C8699D-A41A-459E-8250-8755ECA4ADC9}">
    <text>Make sure this is 1 unless you want something else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M13" sqref="M13"/>
    </sheetView>
  </sheetViews>
  <sheetFormatPr defaultRowHeight="15" x14ac:dyDescent="0.25"/>
  <cols>
    <col min="1" max="1" width="35.5703125" bestFit="1" customWidth="1"/>
  </cols>
  <sheetData>
    <row r="1" spans="1:25" x14ac:dyDescent="0.25">
      <c r="A1" t="s">
        <v>5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t="s">
        <v>8</v>
      </c>
      <c r="I1" s="4" t="s">
        <v>9</v>
      </c>
      <c r="J1" t="s">
        <v>10</v>
      </c>
      <c r="L1" t="str">
        <f>O2</f>
        <v>Time_hrs</v>
      </c>
      <c r="M1" t="str" cm="1">
        <f t="array" ref="M1:M5">_xlfn._xlws.FILTER(L:L,L:L&lt;&gt;"")</f>
        <v>Time_hrs</v>
      </c>
      <c r="O1" t="s">
        <v>16</v>
      </c>
      <c r="Q1" t="str" cm="1">
        <f t="array" ref="Q1:Q6">_xlfn._xlws.FILTER(A:A,A:A&lt;&gt;"")</f>
        <v>Catchment</v>
      </c>
      <c r="R1" t="str" cm="1">
        <f t="array" ref="R1:R5">_xlfn._xlws.FILTER(_xlfn.ANCHORARRAY(Q1),_xlfn.ANCHORARRAY(Q1)&lt;&gt;$A$1)</f>
        <v>Flow_12</v>
      </c>
      <c r="T1">
        <f>COUNTA(A1:J1)</f>
        <v>10</v>
      </c>
      <c r="U1" t="str">
        <f>ADDRESS(2,1)</f>
        <v>$A$2</v>
      </c>
      <c r="V1" t="str">
        <f>ADDRESS(1,T1)</f>
        <v>$J$1</v>
      </c>
    </row>
    <row r="2" spans="1:25" x14ac:dyDescent="0.25">
      <c r="A2" t="s">
        <v>11</v>
      </c>
      <c r="B2">
        <v>50</v>
      </c>
      <c r="C2">
        <v>239</v>
      </c>
      <c r="D2">
        <v>467</v>
      </c>
      <c r="E2">
        <v>696</v>
      </c>
      <c r="F2" s="2">
        <v>1151</v>
      </c>
      <c r="G2" s="2">
        <v>1513</v>
      </c>
      <c r="I2">
        <v>0.2</v>
      </c>
      <c r="L2">
        <v>0</v>
      </c>
      <c r="M2">
        <v>0</v>
      </c>
      <c r="O2" t="s">
        <v>4</v>
      </c>
      <c r="Q2" t="str">
        <v>Flow_12</v>
      </c>
      <c r="R2" t="str">
        <v>Flow_13</v>
      </c>
      <c r="T2">
        <f>COUNTA(A:A)</f>
        <v>6</v>
      </c>
      <c r="U2" t="str">
        <f>ADDRESS(T2,T1)</f>
        <v>$J$6</v>
      </c>
      <c r="V2" t="str">
        <f>ADDRESS(ROW(A1),COLUMN(A1))</f>
        <v>$A$1</v>
      </c>
      <c r="W2" t="str">
        <f ca="1">_xlfn.CONCAT(T3,"!",V1,":",V2)</f>
        <v>DesignFlows!$J$1:$A$1</v>
      </c>
    </row>
    <row r="3" spans="1:25" x14ac:dyDescent="0.25">
      <c r="A3" t="s">
        <v>12</v>
      </c>
      <c r="B3">
        <v>50</v>
      </c>
      <c r="C3">
        <v>239</v>
      </c>
      <c r="D3">
        <v>467</v>
      </c>
      <c r="E3">
        <v>696</v>
      </c>
      <c r="F3" s="2">
        <v>1151</v>
      </c>
      <c r="G3" s="2">
        <v>1513</v>
      </c>
      <c r="I3">
        <v>0.4</v>
      </c>
      <c r="L3">
        <f>L2+3</f>
        <v>3</v>
      </c>
      <c r="M3">
        <v>3</v>
      </c>
      <c r="Q3" t="str">
        <v>Flow_13</v>
      </c>
      <c r="R3" t="str">
        <v>Flow_14</v>
      </c>
      <c r="T3" t="str" cm="1">
        <f t="array" aca="1" ref="T3" ca="1">MID(CELL("filename",A1),FIND("]",CELL("filename",A1))+1,256)</f>
        <v>DesignFlows</v>
      </c>
      <c r="U3" t="str">
        <f ca="1">_xlfn.CONCAT(T3,"!",U1,":",U2)</f>
        <v>DesignFlows!$A$2:$J$6</v>
      </c>
    </row>
    <row r="4" spans="1:25" x14ac:dyDescent="0.25">
      <c r="A4" t="s">
        <v>13</v>
      </c>
      <c r="B4">
        <v>50</v>
      </c>
      <c r="C4">
        <v>239</v>
      </c>
      <c r="D4">
        <v>467</v>
      </c>
      <c r="E4">
        <v>696</v>
      </c>
      <c r="F4" s="2">
        <v>1151</v>
      </c>
      <c r="G4" s="2">
        <v>1513</v>
      </c>
      <c r="I4">
        <v>0.4</v>
      </c>
      <c r="L4">
        <f>L3+3</f>
        <v>6</v>
      </c>
      <c r="M4">
        <v>6</v>
      </c>
      <c r="Q4" t="str">
        <v>Flow_14</v>
      </c>
      <c r="R4" t="str">
        <v>Flow_28</v>
      </c>
    </row>
    <row r="5" spans="1:25" x14ac:dyDescent="0.25">
      <c r="A5" t="s">
        <v>14</v>
      </c>
      <c r="B5">
        <v>6</v>
      </c>
      <c r="C5">
        <v>32</v>
      </c>
      <c r="D5">
        <v>63</v>
      </c>
      <c r="E5">
        <v>100</v>
      </c>
      <c r="F5" s="2">
        <v>1125</v>
      </c>
      <c r="G5" s="2">
        <v>330</v>
      </c>
      <c r="I5">
        <v>0.8</v>
      </c>
      <c r="L5">
        <f>L4+3</f>
        <v>9</v>
      </c>
      <c r="M5">
        <v>9</v>
      </c>
      <c r="Q5" t="str">
        <v>Flow_28</v>
      </c>
      <c r="R5" t="str">
        <v>FW_5_6_North</v>
      </c>
      <c r="T5" t="str" cm="1">
        <f t="array" aca="1" ref="T5:T14" ca="1">TRANSPOSE(INDIRECT(W2))</f>
        <v>Catchment</v>
      </c>
      <c r="U5" t="str" cm="1">
        <f t="array" aca="1" ref="U5:Y14" ca="1">TRANSPOSE(INDIRECT(U3))</f>
        <v>Flow_12</v>
      </c>
      <c r="V5" t="str">
        <f ca="1"/>
        <v>Flow_13</v>
      </c>
      <c r="W5" t="str">
        <f ca="1"/>
        <v>Flow_14</v>
      </c>
      <c r="X5" t="str">
        <f ca="1"/>
        <v>Flow_28</v>
      </c>
      <c r="Y5" t="str">
        <f ca="1"/>
        <v>FW_5_6_North</v>
      </c>
    </row>
    <row r="6" spans="1:25" x14ac:dyDescent="0.25">
      <c r="A6" t="s">
        <v>15</v>
      </c>
      <c r="B6">
        <v>6</v>
      </c>
      <c r="C6">
        <v>32</v>
      </c>
      <c r="D6">
        <v>63</v>
      </c>
      <c r="E6">
        <v>100</v>
      </c>
      <c r="F6" s="2">
        <v>1125</v>
      </c>
      <c r="G6" s="2">
        <v>330</v>
      </c>
      <c r="I6">
        <v>0.2</v>
      </c>
      <c r="Q6" t="str">
        <v>FW_5_6_North</v>
      </c>
      <c r="T6" t="str">
        <f ca="1"/>
        <v>50p</v>
      </c>
      <c r="U6">
        <f ca="1"/>
        <v>50</v>
      </c>
      <c r="V6">
        <f ca="1"/>
        <v>50</v>
      </c>
      <c r="W6">
        <f ca="1"/>
        <v>50</v>
      </c>
      <c r="X6">
        <f ca="1"/>
        <v>6</v>
      </c>
      <c r="Y6">
        <f ca="1"/>
        <v>6</v>
      </c>
    </row>
    <row r="7" spans="1:25" x14ac:dyDescent="0.25">
      <c r="T7" t="str">
        <f ca="1"/>
        <v>20p</v>
      </c>
      <c r="U7">
        <f ca="1"/>
        <v>239</v>
      </c>
      <c r="V7">
        <f ca="1"/>
        <v>239</v>
      </c>
      <c r="W7">
        <f ca="1"/>
        <v>239</v>
      </c>
      <c r="X7">
        <f ca="1"/>
        <v>32</v>
      </c>
      <c r="Y7">
        <f ca="1"/>
        <v>32</v>
      </c>
    </row>
    <row r="8" spans="1:25" x14ac:dyDescent="0.25">
      <c r="F8" s="2"/>
      <c r="T8" t="str">
        <f ca="1"/>
        <v>10p</v>
      </c>
      <c r="U8">
        <f ca="1"/>
        <v>467</v>
      </c>
      <c r="V8">
        <f ca="1"/>
        <v>467</v>
      </c>
      <c r="W8">
        <f ca="1"/>
        <v>467</v>
      </c>
      <c r="X8">
        <f ca="1"/>
        <v>63</v>
      </c>
      <c r="Y8">
        <f ca="1"/>
        <v>63</v>
      </c>
    </row>
    <row r="9" spans="1:25" x14ac:dyDescent="0.25">
      <c r="F9" s="2"/>
      <c r="T9" t="str">
        <f ca="1"/>
        <v>05p</v>
      </c>
      <c r="U9">
        <f ca="1"/>
        <v>696</v>
      </c>
      <c r="V9">
        <f ca="1"/>
        <v>696</v>
      </c>
      <c r="W9">
        <f ca="1"/>
        <v>696</v>
      </c>
      <c r="X9">
        <f ca="1"/>
        <v>100</v>
      </c>
      <c r="Y9">
        <f ca="1"/>
        <v>100</v>
      </c>
    </row>
    <row r="10" spans="1:25" x14ac:dyDescent="0.25">
      <c r="T10" t="str">
        <f ca="1"/>
        <v>02p</v>
      </c>
      <c r="U10">
        <f ca="1"/>
        <v>1151</v>
      </c>
      <c r="V10">
        <f ca="1"/>
        <v>1151</v>
      </c>
      <c r="W10">
        <f ca="1"/>
        <v>1151</v>
      </c>
      <c r="X10">
        <f ca="1"/>
        <v>1125</v>
      </c>
      <c r="Y10">
        <f ca="1"/>
        <v>1125</v>
      </c>
    </row>
    <row r="11" spans="1:25" x14ac:dyDescent="0.25">
      <c r="T11" t="str">
        <f ca="1"/>
        <v>01p</v>
      </c>
      <c r="U11">
        <f ca="1"/>
        <v>1513</v>
      </c>
      <c r="V11">
        <f ca="1"/>
        <v>1513</v>
      </c>
      <c r="W11">
        <f ca="1"/>
        <v>1513</v>
      </c>
      <c r="X11">
        <f ca="1"/>
        <v>330</v>
      </c>
      <c r="Y11">
        <f ca="1"/>
        <v>330</v>
      </c>
    </row>
    <row r="12" spans="1:25" x14ac:dyDescent="0.25">
      <c r="T12" t="str">
        <f ca="1"/>
        <v>TimeAdd</v>
      </c>
      <c r="U12">
        <f ca="1"/>
        <v>0</v>
      </c>
      <c r="V12">
        <f ca="1"/>
        <v>0</v>
      </c>
      <c r="W12">
        <f ca="1"/>
        <v>0</v>
      </c>
      <c r="X12">
        <f ca="1"/>
        <v>0</v>
      </c>
      <c r="Y12">
        <f ca="1"/>
        <v>0</v>
      </c>
    </row>
    <row r="13" spans="1:25" x14ac:dyDescent="0.25">
      <c r="T13" t="str">
        <f ca="1"/>
        <v>ValueMult</v>
      </c>
      <c r="U13">
        <f ca="1"/>
        <v>0.2</v>
      </c>
      <c r="V13">
        <f ca="1"/>
        <v>0.4</v>
      </c>
      <c r="W13">
        <f ca="1"/>
        <v>0.4</v>
      </c>
      <c r="X13">
        <f ca="1"/>
        <v>0.8</v>
      </c>
      <c r="Y13">
        <f ca="1"/>
        <v>0.2</v>
      </c>
    </row>
    <row r="14" spans="1:25" x14ac:dyDescent="0.25">
      <c r="T14" t="str">
        <f ca="1"/>
        <v>ValueAdd</v>
      </c>
      <c r="U14">
        <f ca="1"/>
        <v>0</v>
      </c>
      <c r="V14">
        <f ca="1"/>
        <v>0</v>
      </c>
      <c r="W14">
        <f ca="1"/>
        <v>0</v>
      </c>
      <c r="X14">
        <f ca="1"/>
        <v>0</v>
      </c>
      <c r="Y14">
        <f ca="1"/>
        <v>0</v>
      </c>
    </row>
    <row r="22" spans="14:27" x14ac:dyDescent="0.25">
      <c r="U22" t="s">
        <v>23</v>
      </c>
    </row>
    <row r="23" spans="14:27" x14ac:dyDescent="0.25">
      <c r="U23" t="s">
        <v>24</v>
      </c>
      <c r="V23" t="s">
        <v>25</v>
      </c>
      <c r="W23" t="s">
        <v>26</v>
      </c>
      <c r="X23" t="s">
        <v>27</v>
      </c>
      <c r="Y23" t="s">
        <v>28</v>
      </c>
      <c r="Z23" t="s">
        <v>29</v>
      </c>
      <c r="AA23" t="s">
        <v>30</v>
      </c>
    </row>
    <row r="24" spans="14:27" x14ac:dyDescent="0.25">
      <c r="U24" t="s">
        <v>31</v>
      </c>
      <c r="V24" s="2">
        <v>1513</v>
      </c>
      <c r="W24" s="2">
        <v>1151</v>
      </c>
      <c r="X24" t="s">
        <v>32</v>
      </c>
      <c r="Y24">
        <v>467</v>
      </c>
      <c r="Z24">
        <v>239</v>
      </c>
      <c r="AA24">
        <v>50</v>
      </c>
    </row>
    <row r="25" spans="14:27" x14ac:dyDescent="0.25">
      <c r="U25" t="s">
        <v>33</v>
      </c>
      <c r="V25" t="s">
        <v>34</v>
      </c>
      <c r="W25" t="s">
        <v>35</v>
      </c>
      <c r="X25" t="s">
        <v>36</v>
      </c>
      <c r="Y25" t="s">
        <v>37</v>
      </c>
      <c r="Z25">
        <v>32</v>
      </c>
      <c r="AA25">
        <v>6</v>
      </c>
    </row>
    <row r="27" spans="14:27" x14ac:dyDescent="0.25">
      <c r="Q27" t="s">
        <v>23</v>
      </c>
    </row>
    <row r="28" spans="14:27" x14ac:dyDescent="0.25"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</row>
    <row r="29" spans="14:27" x14ac:dyDescent="0.25">
      <c r="N29" s="3" t="s">
        <v>11</v>
      </c>
      <c r="O29">
        <v>20</v>
      </c>
      <c r="Q29" t="s">
        <v>31</v>
      </c>
      <c r="R29" s="2">
        <v>1513</v>
      </c>
      <c r="S29" s="2">
        <v>1151</v>
      </c>
      <c r="T29" t="s">
        <v>32</v>
      </c>
      <c r="U29">
        <v>467</v>
      </c>
      <c r="V29">
        <v>239</v>
      </c>
      <c r="W29">
        <v>50</v>
      </c>
    </row>
    <row r="30" spans="14:27" x14ac:dyDescent="0.25">
      <c r="N30" s="3" t="s">
        <v>12</v>
      </c>
      <c r="O30">
        <v>40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>
        <v>32</v>
      </c>
      <c r="W30">
        <v>6</v>
      </c>
    </row>
    <row r="31" spans="14:27" x14ac:dyDescent="0.25">
      <c r="N31" s="3" t="s">
        <v>13</v>
      </c>
      <c r="O31">
        <v>40</v>
      </c>
    </row>
    <row r="32" spans="14:27" x14ac:dyDescent="0.25">
      <c r="N32" s="3" t="s">
        <v>14</v>
      </c>
      <c r="Q32" t="s">
        <v>23</v>
      </c>
      <c r="R32" t="s">
        <v>24</v>
      </c>
      <c r="S32" t="s">
        <v>31</v>
      </c>
      <c r="T32" t="s">
        <v>33</v>
      </c>
    </row>
    <row r="33" spans="14:20" ht="30" x14ac:dyDescent="0.25">
      <c r="N33" s="3" t="s">
        <v>15</v>
      </c>
      <c r="R33" t="s">
        <v>25</v>
      </c>
      <c r="S33" s="2">
        <v>1513</v>
      </c>
      <c r="T33" t="s">
        <v>34</v>
      </c>
    </row>
    <row r="34" spans="14:20" x14ac:dyDescent="0.25">
      <c r="R34" t="s">
        <v>26</v>
      </c>
      <c r="S34" s="2">
        <v>1151</v>
      </c>
      <c r="T34" t="s">
        <v>35</v>
      </c>
    </row>
    <row r="35" spans="14:20" x14ac:dyDescent="0.25">
      <c r="R35" t="s">
        <v>27</v>
      </c>
      <c r="S35" t="s">
        <v>32</v>
      </c>
      <c r="T35" t="s">
        <v>36</v>
      </c>
    </row>
    <row r="36" spans="14:20" x14ac:dyDescent="0.25">
      <c r="R36" t="s">
        <v>28</v>
      </c>
      <c r="S36">
        <v>467</v>
      </c>
      <c r="T36" t="s">
        <v>37</v>
      </c>
    </row>
    <row r="37" spans="14:20" x14ac:dyDescent="0.25">
      <c r="R37" t="s">
        <v>29</v>
      </c>
      <c r="S37">
        <v>239</v>
      </c>
      <c r="T37">
        <v>32</v>
      </c>
    </row>
    <row r="38" spans="14:20" x14ac:dyDescent="0.25">
      <c r="R38" t="s">
        <v>30</v>
      </c>
      <c r="S38">
        <v>50</v>
      </c>
      <c r="T38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6" sqref="I6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9.140625" bestFit="1" customWidth="1"/>
    <col min="4" max="4" width="19.140625" bestFit="1" customWidth="1"/>
    <col min="5" max="6" width="10.28515625" bestFit="1" customWidth="1"/>
    <col min="7" max="7" width="9.7109375" bestFit="1" customWidth="1"/>
    <col min="8" max="9" width="9.2851562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3</v>
      </c>
    </row>
    <row r="2" spans="1:9" x14ac:dyDescent="0.25">
      <c r="A2" t="str" cm="1">
        <f t="array" ref="A2:A6">_xlfn.ANCHORARRAY(DesignFlows!R1)</f>
        <v>Flow_12</v>
      </c>
      <c r="B2" t="str" cm="1">
        <f t="array" ref="B2:B6">IF(ISBLANK(_xlfn.ANCHORARRAY(A2)),"",DesignFlows!$O$1)</f>
        <v>peak_~aep~_03.csv</v>
      </c>
      <c r="C2" t="str" cm="1">
        <f t="array" ref="C2:C6">IF(ISBLANK(_xlfn.ANCHORARRAY(A2)),"",DesignFlows!$O$2)</f>
        <v>Time_hrs</v>
      </c>
      <c r="D2" t="str" cm="1">
        <f t="array" ref="D2:D6">_xlfn.ANCHORARRAY(A2)</f>
        <v>Flow_12</v>
      </c>
      <c r="E2" cm="1">
        <f t="array" aca="1" ref="E2:E6" ca="1">TRANSPOSE(_xlfn._xlws.FILTER(_xlfn.ANCHORARRAY(DesignFlows!$U$5),INDEX(_xlfn.ANCHORARRAY(DesignFlows!$T$5),,1)=E$1))</f>
        <v>0</v>
      </c>
      <c r="F2" cm="1">
        <f t="array" aca="1" ref="F2:F6" ca="1">TRANSPOSE(_xlfn._xlws.FILTER(_xlfn.ANCHORARRAY(DesignFlows!$U$5),INDEX(_xlfn.ANCHORARRAY(DesignFlows!$T$5),,1)=F$1))</f>
        <v>0.2</v>
      </c>
      <c r="G2" cm="1">
        <f t="array" aca="1" ref="G2:G6" ca="1">TRANSPOSE(_xlfn._xlws.FILTER(_xlfn.ANCHORARRAY(DesignFlows!$U$5),INDEX(_xlfn.ANCHORARRAY(DesignFlows!$T$5),,1)=G$1))</f>
        <v>0</v>
      </c>
    </row>
    <row r="3" spans="1:9" x14ac:dyDescent="0.25">
      <c r="A3" t="str">
        <v>Flow_13</v>
      </c>
      <c r="B3" t="str">
        <v>peak_~aep~_03.csv</v>
      </c>
      <c r="C3" t="str">
        <v>Time_hrs</v>
      </c>
      <c r="D3" t="str">
        <v>Flow_13</v>
      </c>
      <c r="E3">
        <f ca="1"/>
        <v>0</v>
      </c>
      <c r="F3">
        <f ca="1"/>
        <v>0.4</v>
      </c>
      <c r="G3">
        <f ca="1"/>
        <v>0</v>
      </c>
    </row>
    <row r="4" spans="1:9" x14ac:dyDescent="0.25">
      <c r="A4" t="str">
        <v>Flow_14</v>
      </c>
      <c r="B4" t="str">
        <v>peak_~aep~_03.csv</v>
      </c>
      <c r="C4" t="str">
        <v>Time_hrs</v>
      </c>
      <c r="D4" t="str">
        <v>Flow_14</v>
      </c>
      <c r="E4">
        <f ca="1"/>
        <v>0</v>
      </c>
      <c r="F4">
        <f ca="1"/>
        <v>0.4</v>
      </c>
      <c r="G4">
        <f ca="1"/>
        <v>0</v>
      </c>
    </row>
    <row r="5" spans="1:9" x14ac:dyDescent="0.25">
      <c r="A5" t="str">
        <v>Flow_28</v>
      </c>
      <c r="B5" t="str">
        <v>peak_~aep~_03.csv</v>
      </c>
      <c r="C5" t="str">
        <v>Time_hrs</v>
      </c>
      <c r="D5" t="str">
        <v>Flow_28</v>
      </c>
      <c r="E5">
        <f ca="1"/>
        <v>0</v>
      </c>
      <c r="F5">
        <f ca="1"/>
        <v>0.8</v>
      </c>
      <c r="G5">
        <f ca="1"/>
        <v>0</v>
      </c>
    </row>
    <row r="6" spans="1:9" x14ac:dyDescent="0.25">
      <c r="A6" t="str">
        <v>FW_5_6_North</v>
      </c>
      <c r="B6" t="str">
        <v>peak_~aep~_03.csv</v>
      </c>
      <c r="C6" t="str">
        <v>Time_hrs</v>
      </c>
      <c r="D6" t="str">
        <v>FW_5_6_North</v>
      </c>
      <c r="E6">
        <f ca="1"/>
        <v>0</v>
      </c>
      <c r="F6">
        <f ca="1"/>
        <v>0.2</v>
      </c>
      <c r="G6">
        <f ca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C3" sqref="C3"/>
    </sheetView>
  </sheetViews>
  <sheetFormatPr defaultRowHeight="15" x14ac:dyDescent="0.25"/>
  <sheetData>
    <row r="1" spans="1:7" x14ac:dyDescent="0.25">
      <c r="A1" t="str" cm="1">
        <f t="array" aca="1" ref="A1" ca="1">MID(CELL("filename",A1),FIND("]",CELL("filename",A1))+1,256)</f>
        <v>peak_50p_03</v>
      </c>
      <c r="B1" t="str" cm="1">
        <f t="array" ref="B1:B5">_xlfn.ANCHORARRAY(DesignFlows!M1)</f>
        <v>Time_hrs</v>
      </c>
      <c r="C1" t="str" cm="1">
        <f t="array" ref="C1:G1">TRANSPOSE(_xlfn.ANCHORARRAY(bc_dbase_steady_03!A2))</f>
        <v>Flow_12</v>
      </c>
      <c r="D1" t="str">
        <v>Flow_13</v>
      </c>
      <c r="E1" t="str">
        <v>Flow_14</v>
      </c>
      <c r="F1" t="str">
        <v>Flow_28</v>
      </c>
      <c r="G1" t="str">
        <v>FW_5_6_North</v>
      </c>
    </row>
    <row r="2" spans="1:7" x14ac:dyDescent="0.25">
      <c r="A2" t="str">
        <f ca="1">LEFT(RIGHT(A1,6),3)</f>
        <v>50p</v>
      </c>
      <c r="B2">
        <v>0</v>
      </c>
      <c r="C2" cm="1">
        <f t="array" ref="C2:G2">IF(ISBLANK(_xlfn.ANCHORARRAY(C1)),"",0)</f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3</v>
      </c>
      <c r="C3" cm="1">
        <f t="array" aca="1" ref="C3:G3" ca="1">_xlfn._xlws.FILTER(_xlfn.ANCHORARRAY(DesignFlows!U5),INDEX(_xlfn.ANCHORARRAY(DesignFlows!T5),,1)=peak_50p_03!A2)</f>
        <v>50</v>
      </c>
      <c r="D3">
        <f ca="1"/>
        <v>50</v>
      </c>
      <c r="E3">
        <f ca="1"/>
        <v>50</v>
      </c>
      <c r="F3">
        <f ca="1"/>
        <v>6</v>
      </c>
      <c r="G3">
        <f ca="1"/>
        <v>6</v>
      </c>
    </row>
    <row r="4" spans="1:7" x14ac:dyDescent="0.25">
      <c r="B4">
        <v>6</v>
      </c>
      <c r="C4" cm="1">
        <f t="array" aca="1" ref="C4:G4" ca="1">_xlfn.ANCHORARRAY(C3)</f>
        <v>50</v>
      </c>
      <c r="D4">
        <f ca="1"/>
        <v>50</v>
      </c>
      <c r="E4">
        <f ca="1"/>
        <v>50</v>
      </c>
      <c r="F4">
        <f ca="1"/>
        <v>6</v>
      </c>
      <c r="G4">
        <f ca="1"/>
        <v>6</v>
      </c>
    </row>
    <row r="5" spans="1:7" x14ac:dyDescent="0.25">
      <c r="B5">
        <v>9</v>
      </c>
      <c r="C5" cm="1">
        <f t="array" ref="C5:G5">_xlfn.ANCHORARRAY(C2)</f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tr" cm="1">
        <f t="array" aca="1" ref="A1" ca="1">MID(CELL("filename",A1),FIND("]",CELL("filename",A1))+1,256)</f>
        <v>peak_20p_03</v>
      </c>
      <c r="B1" t="str" cm="1">
        <f t="array" ref="B1:B5">_xlfn.ANCHORARRAY(DesignFlows!M1)</f>
        <v>Time_hrs</v>
      </c>
      <c r="C1" t="str" cm="1">
        <f t="array" ref="C1:G1">TRANSPOSE(_xlfn.ANCHORARRAY(bc_dbase_steady_03!A2))</f>
        <v>Flow_12</v>
      </c>
      <c r="D1" t="str">
        <v>Flow_13</v>
      </c>
      <c r="E1" t="str">
        <v>Flow_14</v>
      </c>
      <c r="F1" t="str">
        <v>Flow_28</v>
      </c>
      <c r="G1" t="str">
        <v>FW_5_6_North</v>
      </c>
    </row>
    <row r="2" spans="1:7" x14ac:dyDescent="0.25">
      <c r="A2" t="str">
        <f ca="1">LEFT(RIGHT(A1,6),3)</f>
        <v>20p</v>
      </c>
      <c r="B2">
        <v>0</v>
      </c>
      <c r="C2" cm="1">
        <f t="array" ref="C2:G2">IF(ISBLANK(_xlfn.ANCHORARRAY(C1)),"",0)</f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3</v>
      </c>
      <c r="C3" cm="1">
        <f t="array" aca="1" ref="C3:G3" ca="1">_xlfn._xlws.FILTER(_xlfn.ANCHORARRAY(DesignFlows!U5),INDEX(_xlfn.ANCHORARRAY(DesignFlows!T5),,1)=peak_20p_03!A2)</f>
        <v>239</v>
      </c>
      <c r="D3">
        <f ca="1"/>
        <v>239</v>
      </c>
      <c r="E3">
        <f ca="1"/>
        <v>239</v>
      </c>
      <c r="F3">
        <f ca="1"/>
        <v>32</v>
      </c>
      <c r="G3">
        <f ca="1"/>
        <v>32</v>
      </c>
    </row>
    <row r="4" spans="1:7" x14ac:dyDescent="0.25">
      <c r="B4">
        <v>6</v>
      </c>
      <c r="C4" cm="1">
        <f t="array" aca="1" ref="C4:G4" ca="1">_xlfn.ANCHORARRAY(C3)</f>
        <v>239</v>
      </c>
      <c r="D4">
        <f ca="1"/>
        <v>239</v>
      </c>
      <c r="E4">
        <f ca="1"/>
        <v>239</v>
      </c>
      <c r="F4">
        <f ca="1"/>
        <v>32</v>
      </c>
      <c r="G4">
        <f ca="1"/>
        <v>32</v>
      </c>
    </row>
    <row r="5" spans="1:7" x14ac:dyDescent="0.25">
      <c r="B5">
        <v>9</v>
      </c>
      <c r="C5" cm="1">
        <f t="array" ref="C5:G5">_xlfn.ANCHORARRAY(C2)</f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tr" cm="1">
        <f t="array" aca="1" ref="A1" ca="1">MID(CELL("filename",A1),FIND("]",CELL("filename",A1))+1,256)</f>
        <v>peak_10p_03</v>
      </c>
      <c r="B1" t="str" cm="1">
        <f t="array" ref="B1:B5">_xlfn.ANCHORARRAY(DesignFlows!M1)</f>
        <v>Time_hrs</v>
      </c>
      <c r="C1" t="str" cm="1">
        <f t="array" ref="C1:G1">TRANSPOSE(_xlfn.ANCHORARRAY(bc_dbase_steady_03!A2))</f>
        <v>Flow_12</v>
      </c>
      <c r="D1" t="str">
        <v>Flow_13</v>
      </c>
      <c r="E1" t="str">
        <v>Flow_14</v>
      </c>
      <c r="F1" t="str">
        <v>Flow_28</v>
      </c>
      <c r="G1" t="str">
        <v>FW_5_6_North</v>
      </c>
    </row>
    <row r="2" spans="1:7" x14ac:dyDescent="0.25">
      <c r="A2" t="str">
        <f ca="1">LEFT(RIGHT(A1,6),3)</f>
        <v>10p</v>
      </c>
      <c r="B2">
        <v>0</v>
      </c>
      <c r="C2" cm="1">
        <f t="array" ref="C2:G2">IF(ISBLANK(_xlfn.ANCHORARRAY(C1)),"",0)</f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3</v>
      </c>
      <c r="C3" cm="1">
        <f t="array" aca="1" ref="C3:G3" ca="1">_xlfn._xlws.FILTER(_xlfn.ANCHORARRAY(DesignFlows!U5),INDEX(_xlfn.ANCHORARRAY(DesignFlows!T5),,1)=peak_10p_03!A2)</f>
        <v>467</v>
      </c>
      <c r="D3">
        <f ca="1"/>
        <v>467</v>
      </c>
      <c r="E3">
        <f ca="1"/>
        <v>467</v>
      </c>
      <c r="F3">
        <f ca="1"/>
        <v>63</v>
      </c>
      <c r="G3">
        <f ca="1"/>
        <v>63</v>
      </c>
    </row>
    <row r="4" spans="1:7" x14ac:dyDescent="0.25">
      <c r="B4">
        <v>6</v>
      </c>
      <c r="C4" cm="1">
        <f t="array" aca="1" ref="C4:G4" ca="1">_xlfn.ANCHORARRAY(C3)</f>
        <v>467</v>
      </c>
      <c r="D4">
        <f ca="1"/>
        <v>467</v>
      </c>
      <c r="E4">
        <f ca="1"/>
        <v>467</v>
      </c>
      <c r="F4">
        <f ca="1"/>
        <v>63</v>
      </c>
      <c r="G4">
        <f ca="1"/>
        <v>63</v>
      </c>
    </row>
    <row r="5" spans="1:7" x14ac:dyDescent="0.25">
      <c r="B5">
        <v>9</v>
      </c>
      <c r="C5" cm="1">
        <f t="array" ref="C5:G5">_xlfn.ANCHORARRAY(C2)</f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tr" cm="1">
        <f t="array" aca="1" ref="A1" ca="1">MID(CELL("filename",A1),FIND("]",CELL("filename",A1))+1,256)</f>
        <v>peak_05p_03</v>
      </c>
      <c r="B1" t="str" cm="1">
        <f t="array" ref="B1:B5">_xlfn.ANCHORARRAY(DesignFlows!M1)</f>
        <v>Time_hrs</v>
      </c>
      <c r="C1" t="str" cm="1">
        <f t="array" ref="C1:G1">TRANSPOSE(_xlfn.ANCHORARRAY(bc_dbase_steady_03!A2))</f>
        <v>Flow_12</v>
      </c>
      <c r="D1" t="str">
        <v>Flow_13</v>
      </c>
      <c r="E1" t="str">
        <v>Flow_14</v>
      </c>
      <c r="F1" t="str">
        <v>Flow_28</v>
      </c>
      <c r="G1" t="str">
        <v>FW_5_6_North</v>
      </c>
    </row>
    <row r="2" spans="1:7" x14ac:dyDescent="0.25">
      <c r="A2" t="str">
        <f ca="1">LEFT(RIGHT(A1,6),3)</f>
        <v>05p</v>
      </c>
      <c r="B2">
        <v>0</v>
      </c>
      <c r="C2" cm="1">
        <f t="array" ref="C2:G2">IF(ISBLANK(_xlfn.ANCHORARRAY(C1)),"",0)</f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3</v>
      </c>
      <c r="C3" cm="1">
        <f t="array" aca="1" ref="C3:G3" ca="1">_xlfn._xlws.FILTER(_xlfn.ANCHORARRAY(DesignFlows!U5),INDEX(_xlfn.ANCHORARRAY(DesignFlows!T5),,1)=peak_05p_03!A2)</f>
        <v>696</v>
      </c>
      <c r="D3">
        <f ca="1"/>
        <v>696</v>
      </c>
      <c r="E3">
        <f ca="1"/>
        <v>696</v>
      </c>
      <c r="F3">
        <f ca="1"/>
        <v>100</v>
      </c>
      <c r="G3">
        <f ca="1"/>
        <v>100</v>
      </c>
    </row>
    <row r="4" spans="1:7" x14ac:dyDescent="0.25">
      <c r="B4">
        <v>6</v>
      </c>
      <c r="C4" cm="1">
        <f t="array" aca="1" ref="C4:G4" ca="1">_xlfn.ANCHORARRAY(C3)</f>
        <v>696</v>
      </c>
      <c r="D4">
        <f ca="1"/>
        <v>696</v>
      </c>
      <c r="E4">
        <f ca="1"/>
        <v>696</v>
      </c>
      <c r="F4">
        <f ca="1"/>
        <v>100</v>
      </c>
      <c r="G4">
        <f ca="1"/>
        <v>100</v>
      </c>
    </row>
    <row r="5" spans="1:7" x14ac:dyDescent="0.25">
      <c r="B5">
        <v>9</v>
      </c>
      <c r="C5" cm="1">
        <f t="array" ref="C5:G5">_xlfn.ANCHORARRAY(C2)</f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tr" cm="1">
        <f t="array" aca="1" ref="A1" ca="1">MID(CELL("filename",A1),FIND("]",CELL("filename",A1))+1,256)</f>
        <v>peak_02p_03</v>
      </c>
      <c r="B1" t="str" cm="1">
        <f t="array" ref="B1:B5">_xlfn.ANCHORARRAY(DesignFlows!M1)</f>
        <v>Time_hrs</v>
      </c>
      <c r="C1" t="str" cm="1">
        <f t="array" ref="C1:G1">TRANSPOSE(_xlfn.ANCHORARRAY(bc_dbase_steady_03!A2))</f>
        <v>Flow_12</v>
      </c>
      <c r="D1" t="str">
        <v>Flow_13</v>
      </c>
      <c r="E1" t="str">
        <v>Flow_14</v>
      </c>
      <c r="F1" t="str">
        <v>Flow_28</v>
      </c>
      <c r="G1" t="str">
        <v>FW_5_6_North</v>
      </c>
    </row>
    <row r="2" spans="1:7" x14ac:dyDescent="0.25">
      <c r="A2" t="str">
        <f ca="1">LEFT(RIGHT(A1,6),3)</f>
        <v>02p</v>
      </c>
      <c r="B2">
        <v>0</v>
      </c>
      <c r="C2" cm="1">
        <f t="array" ref="C2:G2">IF(ISBLANK(_xlfn.ANCHORARRAY(C1)),"",0)</f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3</v>
      </c>
      <c r="C3" cm="1">
        <f t="array" aca="1" ref="C3:G3" ca="1">_xlfn._xlws.FILTER(_xlfn.ANCHORARRAY(DesignFlows!U5),INDEX(_xlfn.ANCHORARRAY(DesignFlows!T5),,1)=peak_02p_03!A2)</f>
        <v>1151</v>
      </c>
      <c r="D3">
        <f ca="1"/>
        <v>1151</v>
      </c>
      <c r="E3">
        <f ca="1"/>
        <v>1151</v>
      </c>
      <c r="F3">
        <f ca="1"/>
        <v>1125</v>
      </c>
      <c r="G3">
        <f ca="1"/>
        <v>1125</v>
      </c>
    </row>
    <row r="4" spans="1:7" x14ac:dyDescent="0.25">
      <c r="B4">
        <v>6</v>
      </c>
      <c r="C4" cm="1">
        <f t="array" aca="1" ref="C4:G4" ca="1">_xlfn.ANCHORARRAY(C3)</f>
        <v>1151</v>
      </c>
      <c r="D4">
        <f ca="1"/>
        <v>1151</v>
      </c>
      <c r="E4">
        <f ca="1"/>
        <v>1151</v>
      </c>
      <c r="F4">
        <f ca="1"/>
        <v>1125</v>
      </c>
      <c r="G4">
        <f ca="1"/>
        <v>1125</v>
      </c>
    </row>
    <row r="5" spans="1:7" x14ac:dyDescent="0.25">
      <c r="B5">
        <v>9</v>
      </c>
      <c r="C5" cm="1">
        <f t="array" ref="C5:G5">_xlfn.ANCHORARRAY(C2)</f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tr" cm="1">
        <f t="array" aca="1" ref="A1" ca="1">MID(CELL("filename",A1),FIND("]",CELL("filename",A1))+1,256)</f>
        <v>peak_01p_03</v>
      </c>
      <c r="B1" t="str" cm="1">
        <f t="array" ref="B1:B5">_xlfn.ANCHORARRAY(DesignFlows!M1)</f>
        <v>Time_hrs</v>
      </c>
      <c r="C1" t="str" cm="1">
        <f t="array" ref="C1:G1">TRANSPOSE(_xlfn.ANCHORARRAY(bc_dbase_steady_03!A2))</f>
        <v>Flow_12</v>
      </c>
      <c r="D1" t="str">
        <v>Flow_13</v>
      </c>
      <c r="E1" t="str">
        <v>Flow_14</v>
      </c>
      <c r="F1" t="str">
        <v>Flow_28</v>
      </c>
      <c r="G1" t="str">
        <v>FW_5_6_North</v>
      </c>
    </row>
    <row r="2" spans="1:7" x14ac:dyDescent="0.25">
      <c r="A2" t="str">
        <f ca="1">LEFT(RIGHT(A1,6),3)</f>
        <v>01p</v>
      </c>
      <c r="B2">
        <v>0</v>
      </c>
      <c r="C2" cm="1">
        <f t="array" ref="C2:G2">IF(ISBLANK(_xlfn.ANCHORARRAY(C1)),"",0)</f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B3">
        <v>3</v>
      </c>
      <c r="C3" cm="1">
        <f t="array" aca="1" ref="C3:G3" ca="1">_xlfn._xlws.FILTER(_xlfn.ANCHORARRAY(DesignFlows!U5),INDEX(_xlfn.ANCHORARRAY(DesignFlows!T5),,1)=peak_01p_03!A2)</f>
        <v>1513</v>
      </c>
      <c r="D3">
        <f ca="1"/>
        <v>1513</v>
      </c>
      <c r="E3">
        <f ca="1"/>
        <v>1513</v>
      </c>
      <c r="F3">
        <f ca="1"/>
        <v>330</v>
      </c>
      <c r="G3">
        <f ca="1"/>
        <v>330</v>
      </c>
    </row>
    <row r="4" spans="1:7" x14ac:dyDescent="0.25">
      <c r="B4">
        <v>6</v>
      </c>
      <c r="C4" cm="1">
        <f t="array" aca="1" ref="C4:G4" ca="1">_xlfn.ANCHORARRAY(C3)</f>
        <v>1513</v>
      </c>
      <c r="D4">
        <f ca="1"/>
        <v>1513</v>
      </c>
      <c r="E4">
        <f ca="1"/>
        <v>1513</v>
      </c>
      <c r="F4">
        <f ca="1"/>
        <v>330</v>
      </c>
      <c r="G4">
        <f ca="1"/>
        <v>330</v>
      </c>
    </row>
    <row r="5" spans="1:7" x14ac:dyDescent="0.25">
      <c r="B5">
        <v>9</v>
      </c>
      <c r="C5" cm="1">
        <f t="array" ref="C5:G5">_xlfn.ANCHORARRAY(C2)</f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DesignFlows</vt:lpstr>
      <vt:lpstr>bc_dbase_steady_03</vt:lpstr>
      <vt:lpstr>peak_50p_03</vt:lpstr>
      <vt:lpstr>peak_20p_03</vt:lpstr>
      <vt:lpstr>peak_10p_03</vt:lpstr>
      <vt:lpstr>peak_05p_03</vt:lpstr>
      <vt:lpstr>peak_02p_03</vt:lpstr>
      <vt:lpstr>peak_01p_03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Brook</dc:creator>
  <cp:lastModifiedBy>Ryan Brook</cp:lastModifiedBy>
  <dcterms:created xsi:type="dcterms:W3CDTF">2022-10-19T06:22:41Z</dcterms:created>
  <dcterms:modified xsi:type="dcterms:W3CDTF">2023-03-01T05:27:31Z</dcterms:modified>
</cp:coreProperties>
</file>