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filterPrivacy="1" codeName="ThisWorkbook"/>
  <xr:revisionPtr revIDLastSave="0" documentId="8_{42769135-7E64-40EB-B4E9-8AABFD798460}" xr6:coauthVersionLast="47" xr6:coauthVersionMax="47" xr10:uidLastSave="{00000000-0000-0000-0000-000000000000}"/>
  <bookViews>
    <workbookView xWindow="-108" yWindow="-108" windowWidth="23256" windowHeight="12456" xr2:uid="{00000000-000D-0000-FFFF-FFFF00000000}"/>
  </bookViews>
  <sheets>
    <sheet name="Calendar View" sheetId="3" r:id="rId1"/>
    <sheet name="Employee Leave Tracker" sheetId="1" r:id="rId2"/>
    <sheet name="List of Employees" sheetId="2" r:id="rId3"/>
    <sheet name="Leave Types" sheetId="4" r:id="rId4"/>
    <sheet name="Company Holidays" sheetId="5" r:id="rId5"/>
  </sheets>
  <definedNames>
    <definedName name="_xlnm._FilterDatabase" localSheetId="0" hidden="1">'Calendar View'!$H$19:$K$22</definedName>
    <definedName name="Calendar_Year">'Calendar View'!$C$3</definedName>
    <definedName name="ColumnTitle3">Employees[[#Headers],[Employee names]]</definedName>
    <definedName name="ColumnTitle4">LeaveTypes[[#Headers],[List of leave types]]</definedName>
    <definedName name="ColumnTitle5">CompanyHolidays[[#Headers],[Company holidays]]</definedName>
    <definedName name="ColumnTitleRegion..AC22.1">'Calendar View'!$C$19:$E$19</definedName>
    <definedName name="lstEDates">LeaveTracker[End date]</definedName>
    <definedName name="lstEmployees">Employees[Employee names]</definedName>
    <definedName name="lstEmpNames">LeaveTracker[Employee name]</definedName>
    <definedName name="lstHolidays">CompanyHolidays[Company holidays]</definedName>
    <definedName name="lstHolidayTypes">LeaveTypes[List of leave types]</definedName>
    <definedName name="lstHTypes">LeaveTracker[Type of leave]</definedName>
    <definedName name="lstSdates">LeaveTracker[Start date]</definedName>
    <definedName name="Title1">AttendanceRecord[[#Headers],[Weekday/Month]]</definedName>
    <definedName name="Title2">LeaveTracker[[#Headers],[Employee name]]</definedName>
    <definedName name="valSelEmployee">'Calendar View'!$C$2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 i="1" l="1"/>
  <c r="D24" i="1"/>
  <c r="D22" i="1"/>
  <c r="D21" i="1"/>
  <c r="D20" i="1"/>
  <c r="D19" i="1"/>
  <c r="D18" i="1"/>
  <c r="D12" i="1"/>
  <c r="D9" i="1"/>
  <c r="D8" i="1"/>
  <c r="D7" i="1"/>
  <c r="C22" i="1"/>
  <c r="C24" i="1"/>
  <c r="C21" i="1"/>
  <c r="C20" i="1"/>
  <c r="C19" i="1"/>
  <c r="C18" i="1"/>
  <c r="C12" i="1"/>
  <c r="C11" i="1"/>
  <c r="C9" i="1"/>
  <c r="C8" i="1"/>
  <c r="C7" i="1"/>
  <c r="B9" i="5"/>
  <c r="B8" i="5"/>
  <c r="B7" i="5"/>
  <c r="B6" i="5"/>
  <c r="B5" i="5"/>
  <c r="B4" i="5"/>
  <c r="D4" i="1"/>
  <c r="D5" i="1"/>
  <c r="D6" i="1"/>
  <c r="D10" i="1"/>
  <c r="D13" i="1"/>
  <c r="D14" i="1"/>
  <c r="D15" i="1"/>
  <c r="D16" i="1"/>
  <c r="D17" i="1"/>
  <c r="D23" i="1"/>
  <c r="D25" i="1"/>
  <c r="D26" i="1"/>
  <c r="C4" i="1"/>
  <c r="C5" i="1"/>
  <c r="C6" i="1"/>
  <c r="C10" i="1"/>
  <c r="C13" i="1"/>
  <c r="C14" i="1"/>
  <c r="C15" i="1"/>
  <c r="C16" i="1"/>
  <c r="C17" i="1"/>
  <c r="C23" i="1"/>
  <c r="C25" i="1"/>
  <c r="C26" i="1"/>
  <c r="F26" i="1" l="1"/>
  <c r="F16" i="1"/>
  <c r="F10" i="1"/>
  <c r="F4" i="1"/>
  <c r="F19" i="1"/>
  <c r="F25" i="1"/>
  <c r="F15" i="1"/>
  <c r="F6" i="1"/>
  <c r="F11" i="1"/>
  <c r="F20" i="1"/>
  <c r="F22" i="1"/>
  <c r="F23" i="1"/>
  <c r="F14" i="1"/>
  <c r="F5" i="1"/>
  <c r="F7" i="1"/>
  <c r="F12" i="1"/>
  <c r="F21" i="1"/>
  <c r="F9" i="1"/>
  <c r="F17" i="1"/>
  <c r="F13" i="1"/>
  <c r="F8" i="1"/>
  <c r="F18" i="1"/>
  <c r="F24" i="1"/>
  <c r="C3" i="3"/>
  <c r="AC20" i="3" l="1"/>
  <c r="AC21" i="3"/>
  <c r="X20" i="3"/>
  <c r="X21" i="3"/>
  <c r="S20" i="3"/>
  <c r="S21" i="3"/>
  <c r="N21" i="3"/>
  <c r="N20" i="3"/>
  <c r="H21" i="3"/>
  <c r="H20" i="3"/>
  <c r="C6" i="3"/>
  <c r="D6" i="3" s="1"/>
  <c r="E6" i="3" s="1"/>
  <c r="F6" i="3" s="1"/>
  <c r="G6" i="3" s="1"/>
  <c r="H6" i="3" s="1"/>
  <c r="I6" i="3" s="1"/>
  <c r="C17" i="3"/>
  <c r="C13" i="3"/>
  <c r="D13" i="3" s="1"/>
  <c r="E13" i="3" s="1"/>
  <c r="F13" i="3" s="1"/>
  <c r="G13" i="3" s="1"/>
  <c r="H13" i="3" s="1"/>
  <c r="I13" i="3" s="1"/>
  <c r="J13" i="3" s="1"/>
  <c r="K13" i="3" s="1"/>
  <c r="L13" i="3" s="1"/>
  <c r="M13" i="3" s="1"/>
  <c r="N13" i="3" s="1"/>
  <c r="O13" i="3" s="1"/>
  <c r="P13" i="3" s="1"/>
  <c r="Q13" i="3" s="1"/>
  <c r="R13" i="3" s="1"/>
  <c r="S13" i="3" s="1"/>
  <c r="T13" i="3" s="1"/>
  <c r="U13" i="3" s="1"/>
  <c r="V13" i="3" s="1"/>
  <c r="W13" i="3" s="1"/>
  <c r="X13" i="3" s="1"/>
  <c r="Y13" i="3" s="1"/>
  <c r="Z13" i="3" s="1"/>
  <c r="AA13" i="3" s="1"/>
  <c r="AB13" i="3" s="1"/>
  <c r="AC13" i="3" s="1"/>
  <c r="AD13" i="3" s="1"/>
  <c r="AE13" i="3" s="1"/>
  <c r="AF13" i="3" s="1"/>
  <c r="AG13" i="3" s="1"/>
  <c r="AH13" i="3" s="1"/>
  <c r="AI13" i="3" s="1"/>
  <c r="AJ13" i="3" s="1"/>
  <c r="AK13" i="3" s="1"/>
  <c r="AL13" i="3" s="1"/>
  <c r="AM13" i="3" s="1"/>
  <c r="AN13" i="3" s="1"/>
  <c r="AO13" i="3" s="1"/>
  <c r="AP13" i="3" s="1"/>
  <c r="AQ13" i="3" s="1"/>
  <c r="AR13" i="3" s="1"/>
  <c r="C9" i="3"/>
  <c r="C16" i="3"/>
  <c r="D16" i="3" s="1"/>
  <c r="E16" i="3" s="1"/>
  <c r="F16" i="3" s="1"/>
  <c r="G16" i="3" s="1"/>
  <c r="H16" i="3" s="1"/>
  <c r="I16" i="3" s="1"/>
  <c r="C12" i="3"/>
  <c r="D12" i="3" s="1"/>
  <c r="E12" i="3" s="1"/>
  <c r="F12" i="3" s="1"/>
  <c r="G12" i="3" s="1"/>
  <c r="H12" i="3" s="1"/>
  <c r="I12" i="3" s="1"/>
  <c r="J12" i="3" s="1"/>
  <c r="K12" i="3" s="1"/>
  <c r="L12" i="3" s="1"/>
  <c r="M12" i="3" s="1"/>
  <c r="N12" i="3" s="1"/>
  <c r="O12" i="3" s="1"/>
  <c r="P12" i="3" s="1"/>
  <c r="Q12" i="3" s="1"/>
  <c r="R12" i="3" s="1"/>
  <c r="S12" i="3" s="1"/>
  <c r="T12" i="3" s="1"/>
  <c r="U12" i="3" s="1"/>
  <c r="V12" i="3" s="1"/>
  <c r="W12" i="3" s="1"/>
  <c r="X12" i="3" s="1"/>
  <c r="Y12" i="3" s="1"/>
  <c r="Z12" i="3" s="1"/>
  <c r="AA12" i="3" s="1"/>
  <c r="AB12" i="3" s="1"/>
  <c r="AC12" i="3" s="1"/>
  <c r="AD12" i="3" s="1"/>
  <c r="AE12" i="3" s="1"/>
  <c r="AF12" i="3" s="1"/>
  <c r="AG12" i="3" s="1"/>
  <c r="AH12" i="3" s="1"/>
  <c r="AI12" i="3" s="1"/>
  <c r="AJ12" i="3" s="1"/>
  <c r="AK12" i="3" s="1"/>
  <c r="AL12" i="3" s="1"/>
  <c r="AM12" i="3" s="1"/>
  <c r="AN12" i="3" s="1"/>
  <c r="AO12" i="3" s="1"/>
  <c r="AP12" i="3" s="1"/>
  <c r="AQ12" i="3" s="1"/>
  <c r="AR12" i="3" s="1"/>
  <c r="C8" i="3"/>
  <c r="C10" i="3"/>
  <c r="C15" i="3"/>
  <c r="C11" i="3"/>
  <c r="D11" i="3" s="1"/>
  <c r="E11" i="3" s="1"/>
  <c r="F11" i="3" s="1"/>
  <c r="G11" i="3" s="1"/>
  <c r="H11" i="3" s="1"/>
  <c r="I11" i="3" s="1"/>
  <c r="C7" i="3"/>
  <c r="D7" i="3" s="1"/>
  <c r="E7" i="3" s="1"/>
  <c r="F7" i="3" s="1"/>
  <c r="G7" i="3" s="1"/>
  <c r="H7" i="3" s="1"/>
  <c r="I7" i="3" s="1"/>
  <c r="J7" i="3" s="1"/>
  <c r="K7" i="3" s="1"/>
  <c r="L7" i="3" s="1"/>
  <c r="M7" i="3" s="1"/>
  <c r="N7" i="3" s="1"/>
  <c r="O7" i="3" s="1"/>
  <c r="P7" i="3" s="1"/>
  <c r="Q7" i="3" s="1"/>
  <c r="R7" i="3" s="1"/>
  <c r="S7" i="3" s="1"/>
  <c r="T7" i="3" s="1"/>
  <c r="U7" i="3" s="1"/>
  <c r="V7" i="3" s="1"/>
  <c r="W7" i="3" s="1"/>
  <c r="X7" i="3" s="1"/>
  <c r="Y7" i="3" s="1"/>
  <c r="Z7" i="3" s="1"/>
  <c r="AA7" i="3" s="1"/>
  <c r="AB7" i="3" s="1"/>
  <c r="AC7" i="3" s="1"/>
  <c r="AD7" i="3" s="1"/>
  <c r="AE7" i="3" s="1"/>
  <c r="AF7" i="3" s="1"/>
  <c r="AG7" i="3" s="1"/>
  <c r="AH7" i="3" s="1"/>
  <c r="AI7" i="3" s="1"/>
  <c r="AJ7" i="3" s="1"/>
  <c r="AK7" i="3" s="1"/>
  <c r="AL7" i="3" s="1"/>
  <c r="AM7" i="3" s="1"/>
  <c r="AN7" i="3" s="1"/>
  <c r="AO7" i="3" s="1"/>
  <c r="AP7" i="3" s="1"/>
  <c r="AQ7" i="3" s="1"/>
  <c r="AR7" i="3" s="1"/>
  <c r="C14" i="3"/>
  <c r="H22" i="3" l="1"/>
  <c r="X22" i="3"/>
  <c r="AC22" i="3"/>
  <c r="S22" i="3"/>
  <c r="N22" i="3"/>
  <c r="J11" i="3"/>
  <c r="K11" i="3" s="1"/>
  <c r="L11" i="3" s="1"/>
  <c r="M11" i="3" s="1"/>
  <c r="N11" i="3" s="1"/>
  <c r="O11" i="3" s="1"/>
  <c r="P11" i="3" s="1"/>
  <c r="Q11" i="3" s="1"/>
  <c r="R11" i="3" s="1"/>
  <c r="S11" i="3" s="1"/>
  <c r="T11" i="3" s="1"/>
  <c r="U11" i="3" s="1"/>
  <c r="V11" i="3" s="1"/>
  <c r="W11" i="3" s="1"/>
  <c r="X11" i="3" s="1"/>
  <c r="Y11" i="3" s="1"/>
  <c r="Z11" i="3" s="1"/>
  <c r="AA11" i="3" s="1"/>
  <c r="AB11" i="3" s="1"/>
  <c r="AC11" i="3" s="1"/>
  <c r="AD11" i="3" s="1"/>
  <c r="AE11" i="3" s="1"/>
  <c r="AF11" i="3" s="1"/>
  <c r="AG11" i="3" s="1"/>
  <c r="AH11" i="3" s="1"/>
  <c r="AI11" i="3" s="1"/>
  <c r="AJ11" i="3" s="1"/>
  <c r="AK11" i="3" s="1"/>
  <c r="AL11" i="3" s="1"/>
  <c r="AM11" i="3" s="1"/>
  <c r="AN11" i="3" s="1"/>
  <c r="AO11" i="3" s="1"/>
  <c r="AP11" i="3" s="1"/>
  <c r="AQ11" i="3" s="1"/>
  <c r="AR11" i="3" s="1"/>
  <c r="J6" i="3"/>
  <c r="J16" i="3"/>
  <c r="K16" i="3" s="1"/>
  <c r="L16" i="3" s="1"/>
  <c r="M16" i="3" s="1"/>
  <c r="N16" i="3" s="1"/>
  <c r="O16" i="3" s="1"/>
  <c r="P16" i="3" s="1"/>
  <c r="Q16" i="3" s="1"/>
  <c r="R16" i="3" s="1"/>
  <c r="S16" i="3" s="1"/>
  <c r="T16" i="3" s="1"/>
  <c r="U16" i="3" s="1"/>
  <c r="V16" i="3" s="1"/>
  <c r="W16" i="3" s="1"/>
  <c r="X16" i="3" s="1"/>
  <c r="Y16" i="3" s="1"/>
  <c r="Z16" i="3" s="1"/>
  <c r="AA16" i="3" s="1"/>
  <c r="AB16" i="3" s="1"/>
  <c r="AC16" i="3" s="1"/>
  <c r="AD16" i="3" s="1"/>
  <c r="AE16" i="3" s="1"/>
  <c r="AF16" i="3" s="1"/>
  <c r="AG16" i="3" s="1"/>
  <c r="AH16" i="3" s="1"/>
  <c r="AI16" i="3" s="1"/>
  <c r="AJ16" i="3" s="1"/>
  <c r="AK16" i="3" s="1"/>
  <c r="AL16" i="3" s="1"/>
  <c r="AM16" i="3" s="1"/>
  <c r="AN16" i="3" s="1"/>
  <c r="AO16" i="3" s="1"/>
  <c r="AP16" i="3" s="1"/>
  <c r="AQ16" i="3" s="1"/>
  <c r="AR16" i="3" s="1"/>
  <c r="D14" i="3"/>
  <c r="E14" i="3" s="1"/>
  <c r="F14" i="3" s="1"/>
  <c r="G14" i="3" s="1"/>
  <c r="H14" i="3" s="1"/>
  <c r="I14" i="3" s="1"/>
  <c r="J14" i="3" s="1"/>
  <c r="K14" i="3" s="1"/>
  <c r="L14" i="3" s="1"/>
  <c r="M14" i="3" s="1"/>
  <c r="N14" i="3" s="1"/>
  <c r="O14" i="3" s="1"/>
  <c r="P14" i="3" s="1"/>
  <c r="Q14" i="3" s="1"/>
  <c r="R14" i="3" s="1"/>
  <c r="S14" i="3" s="1"/>
  <c r="T14" i="3" s="1"/>
  <c r="U14" i="3" s="1"/>
  <c r="V14" i="3" s="1"/>
  <c r="W14" i="3" s="1"/>
  <c r="X14" i="3" s="1"/>
  <c r="Y14" i="3" s="1"/>
  <c r="Z14" i="3" s="1"/>
  <c r="AA14" i="3" s="1"/>
  <c r="AB14" i="3" s="1"/>
  <c r="AC14" i="3" s="1"/>
  <c r="AD14" i="3" s="1"/>
  <c r="AE14" i="3" s="1"/>
  <c r="AF14" i="3" s="1"/>
  <c r="AG14" i="3" s="1"/>
  <c r="AH14" i="3" s="1"/>
  <c r="AI14" i="3" s="1"/>
  <c r="AJ14" i="3" s="1"/>
  <c r="AK14" i="3" s="1"/>
  <c r="AL14" i="3" s="1"/>
  <c r="AM14" i="3" s="1"/>
  <c r="AN14" i="3" s="1"/>
  <c r="AO14" i="3" s="1"/>
  <c r="AP14" i="3" s="1"/>
  <c r="AQ14" i="3" s="1"/>
  <c r="AR14" i="3" s="1"/>
  <c r="D8" i="3"/>
  <c r="E8" i="3" s="1"/>
  <c r="F8" i="3" s="1"/>
  <c r="G8" i="3" s="1"/>
  <c r="H8" i="3" s="1"/>
  <c r="I8" i="3" s="1"/>
  <c r="J8" i="3" s="1"/>
  <c r="K8" i="3" s="1"/>
  <c r="L8" i="3" s="1"/>
  <c r="M8" i="3" s="1"/>
  <c r="N8" i="3" s="1"/>
  <c r="O8" i="3" s="1"/>
  <c r="P8" i="3" s="1"/>
  <c r="Q8" i="3" s="1"/>
  <c r="R8" i="3" s="1"/>
  <c r="S8" i="3" s="1"/>
  <c r="T8" i="3" s="1"/>
  <c r="U8" i="3" s="1"/>
  <c r="V8" i="3" s="1"/>
  <c r="W8" i="3" s="1"/>
  <c r="X8" i="3" s="1"/>
  <c r="Y8" i="3" s="1"/>
  <c r="Z8" i="3" s="1"/>
  <c r="AA8" i="3" s="1"/>
  <c r="AB8" i="3" s="1"/>
  <c r="AC8" i="3" s="1"/>
  <c r="AD8" i="3" s="1"/>
  <c r="AE8" i="3" s="1"/>
  <c r="AF8" i="3" s="1"/>
  <c r="AG8" i="3" s="1"/>
  <c r="AH8" i="3" s="1"/>
  <c r="AI8" i="3" s="1"/>
  <c r="AJ8" i="3" s="1"/>
  <c r="AK8" i="3" s="1"/>
  <c r="AL8" i="3" s="1"/>
  <c r="AM8" i="3" s="1"/>
  <c r="AN8" i="3" s="1"/>
  <c r="AO8" i="3" s="1"/>
  <c r="AP8" i="3" s="1"/>
  <c r="AQ8" i="3" s="1"/>
  <c r="AR8" i="3" s="1"/>
  <c r="D17" i="3"/>
  <c r="E17" i="3" s="1"/>
  <c r="F17" i="3" s="1"/>
  <c r="G17" i="3" s="1"/>
  <c r="H17" i="3" s="1"/>
  <c r="I17" i="3" s="1"/>
  <c r="J17" i="3" s="1"/>
  <c r="K17" i="3" s="1"/>
  <c r="L17" i="3" s="1"/>
  <c r="M17" i="3" s="1"/>
  <c r="N17" i="3" s="1"/>
  <c r="O17" i="3" s="1"/>
  <c r="P17" i="3" s="1"/>
  <c r="Q17" i="3" s="1"/>
  <c r="R17" i="3" s="1"/>
  <c r="S17" i="3" s="1"/>
  <c r="T17" i="3" s="1"/>
  <c r="U17" i="3" s="1"/>
  <c r="V17" i="3" s="1"/>
  <c r="W17" i="3" s="1"/>
  <c r="X17" i="3" s="1"/>
  <c r="Y17" i="3" s="1"/>
  <c r="Z17" i="3" s="1"/>
  <c r="AA17" i="3" s="1"/>
  <c r="AB17" i="3" s="1"/>
  <c r="AC17" i="3" s="1"/>
  <c r="AD17" i="3" s="1"/>
  <c r="AE17" i="3" s="1"/>
  <c r="AF17" i="3" s="1"/>
  <c r="AG17" i="3" s="1"/>
  <c r="AH17" i="3" s="1"/>
  <c r="AI17" i="3" s="1"/>
  <c r="AJ17" i="3" s="1"/>
  <c r="AK17" i="3" s="1"/>
  <c r="AL17" i="3" s="1"/>
  <c r="AM17" i="3" s="1"/>
  <c r="AN17" i="3" s="1"/>
  <c r="AO17" i="3" s="1"/>
  <c r="AP17" i="3" s="1"/>
  <c r="AQ17" i="3" s="1"/>
  <c r="AR17" i="3" s="1"/>
  <c r="D10" i="3"/>
  <c r="E10" i="3" s="1"/>
  <c r="F10" i="3" s="1"/>
  <c r="G10" i="3" s="1"/>
  <c r="H10" i="3" s="1"/>
  <c r="I10" i="3" s="1"/>
  <c r="J10" i="3" s="1"/>
  <c r="K10" i="3" s="1"/>
  <c r="L10" i="3" s="1"/>
  <c r="M10" i="3" s="1"/>
  <c r="N10" i="3" s="1"/>
  <c r="O10" i="3" s="1"/>
  <c r="P10" i="3" s="1"/>
  <c r="Q10" i="3" s="1"/>
  <c r="R10" i="3" s="1"/>
  <c r="S10" i="3" s="1"/>
  <c r="T10" i="3" s="1"/>
  <c r="U10" i="3" s="1"/>
  <c r="V10" i="3" s="1"/>
  <c r="W10" i="3" s="1"/>
  <c r="X10" i="3" s="1"/>
  <c r="Y10" i="3" s="1"/>
  <c r="Z10" i="3" s="1"/>
  <c r="AA10" i="3" s="1"/>
  <c r="AB10" i="3" s="1"/>
  <c r="AC10" i="3" s="1"/>
  <c r="AD10" i="3" s="1"/>
  <c r="AE10" i="3" s="1"/>
  <c r="AF10" i="3" s="1"/>
  <c r="AG10" i="3" s="1"/>
  <c r="AH10" i="3" s="1"/>
  <c r="AI10" i="3" s="1"/>
  <c r="AJ10" i="3" s="1"/>
  <c r="AK10" i="3" s="1"/>
  <c r="AL10" i="3" s="1"/>
  <c r="AM10" i="3" s="1"/>
  <c r="AN10" i="3" s="1"/>
  <c r="AO10" i="3" s="1"/>
  <c r="AP10" i="3" s="1"/>
  <c r="AQ10" i="3" s="1"/>
  <c r="AR10" i="3" s="1"/>
  <c r="D15" i="3"/>
  <c r="E15" i="3" s="1"/>
  <c r="F15" i="3" s="1"/>
  <c r="G15" i="3" s="1"/>
  <c r="H15" i="3" s="1"/>
  <c r="I15" i="3" s="1"/>
  <c r="J15" i="3" s="1"/>
  <c r="K15" i="3" s="1"/>
  <c r="L15" i="3" s="1"/>
  <c r="M15" i="3" s="1"/>
  <c r="N15" i="3" s="1"/>
  <c r="O15" i="3" s="1"/>
  <c r="P15" i="3" s="1"/>
  <c r="Q15" i="3" s="1"/>
  <c r="R15" i="3" s="1"/>
  <c r="S15" i="3" s="1"/>
  <c r="T15" i="3" s="1"/>
  <c r="U15" i="3" s="1"/>
  <c r="V15" i="3" s="1"/>
  <c r="W15" i="3" s="1"/>
  <c r="X15" i="3" s="1"/>
  <c r="Y15" i="3" s="1"/>
  <c r="Z15" i="3" s="1"/>
  <c r="AA15" i="3" s="1"/>
  <c r="AB15" i="3" s="1"/>
  <c r="AC15" i="3" s="1"/>
  <c r="AD15" i="3" s="1"/>
  <c r="AE15" i="3" s="1"/>
  <c r="AF15" i="3" s="1"/>
  <c r="AG15" i="3" s="1"/>
  <c r="AH15" i="3" s="1"/>
  <c r="AI15" i="3" s="1"/>
  <c r="AJ15" i="3" s="1"/>
  <c r="AK15" i="3" s="1"/>
  <c r="AL15" i="3" s="1"/>
  <c r="AM15" i="3" s="1"/>
  <c r="AN15" i="3" s="1"/>
  <c r="AO15" i="3" s="1"/>
  <c r="AP15" i="3" s="1"/>
  <c r="AQ15" i="3" s="1"/>
  <c r="AR15" i="3" s="1"/>
  <c r="D9" i="3"/>
  <c r="E9" i="3" s="1"/>
  <c r="F9" i="3" s="1"/>
  <c r="G9" i="3" s="1"/>
  <c r="H9" i="3" s="1"/>
  <c r="I9" i="3" s="1"/>
  <c r="J9" i="3" s="1"/>
  <c r="K9" i="3" s="1"/>
  <c r="L9" i="3" s="1"/>
  <c r="M9" i="3" s="1"/>
  <c r="N9" i="3" s="1"/>
  <c r="O9" i="3" s="1"/>
  <c r="P9" i="3" s="1"/>
  <c r="Q9" i="3" s="1"/>
  <c r="R9" i="3" s="1"/>
  <c r="S9" i="3" s="1"/>
  <c r="T9" i="3" s="1"/>
  <c r="U9" i="3" s="1"/>
  <c r="V9" i="3" s="1"/>
  <c r="W9" i="3" s="1"/>
  <c r="X9" i="3" s="1"/>
  <c r="Y9" i="3" s="1"/>
  <c r="Z9" i="3" s="1"/>
  <c r="AA9" i="3" s="1"/>
  <c r="AB9" i="3" s="1"/>
  <c r="AC9" i="3" s="1"/>
  <c r="AD9" i="3" s="1"/>
  <c r="AE9" i="3" s="1"/>
  <c r="AF9" i="3" s="1"/>
  <c r="AG9" i="3" s="1"/>
  <c r="AH9" i="3" s="1"/>
  <c r="AI9" i="3" s="1"/>
  <c r="AJ9" i="3" s="1"/>
  <c r="AK9" i="3" s="1"/>
  <c r="AL9" i="3" s="1"/>
  <c r="AM9" i="3" s="1"/>
  <c r="AN9" i="3" s="1"/>
  <c r="AO9" i="3" s="1"/>
  <c r="AP9" i="3" s="1"/>
  <c r="AQ9" i="3" s="1"/>
  <c r="AR9" i="3" s="1"/>
  <c r="K6" i="3" l="1"/>
  <c r="L6" i="3" s="1"/>
  <c r="M6" i="3" s="1"/>
  <c r="N6" i="3" s="1"/>
  <c r="O6" i="3" s="1"/>
  <c r="P6" i="3" s="1"/>
  <c r="Q6" i="3" s="1"/>
  <c r="R6" i="3" s="1"/>
  <c r="S6" i="3" s="1"/>
  <c r="T6" i="3" s="1"/>
  <c r="U6" i="3" s="1"/>
  <c r="V6" i="3" s="1"/>
  <c r="W6" i="3" s="1"/>
  <c r="X6" i="3" s="1"/>
  <c r="Y6" i="3" s="1"/>
  <c r="Z6" i="3" s="1"/>
  <c r="AA6" i="3" s="1"/>
  <c r="AB6" i="3" s="1"/>
  <c r="AC6" i="3" s="1"/>
  <c r="AD6" i="3" s="1"/>
  <c r="AE6" i="3" s="1"/>
  <c r="AF6" i="3" s="1"/>
  <c r="AG6" i="3" s="1"/>
  <c r="AH6" i="3" s="1"/>
  <c r="AI6" i="3" s="1"/>
  <c r="AJ6" i="3" s="1"/>
  <c r="AK6" i="3" s="1"/>
  <c r="AL6" i="3" s="1"/>
  <c r="AM6" i="3" s="1"/>
  <c r="AN6" i="3" s="1"/>
  <c r="AO6" i="3" s="1"/>
  <c r="AP6" i="3" s="1"/>
  <c r="AQ6" i="3" s="1"/>
  <c r="AR6" i="3" s="1"/>
  <c r="C21" i="3"/>
  <c r="C20" i="3"/>
  <c r="C22" i="3" l="1"/>
</calcChain>
</file>

<file path=xl/sharedStrings.xml><?xml version="1.0" encoding="utf-8"?>
<sst xmlns="http://schemas.openxmlformats.org/spreadsheetml/2006/main" count="140" uniqueCount="87">
  <si>
    <t>EMPLOYEE ATTENDANCE RECORD</t>
  </si>
  <si>
    <t>Select an employee:</t>
  </si>
  <si>
    <t>Employee 2</t>
  </si>
  <si>
    <t>Enter year:</t>
  </si>
  <si>
    <t>Weekday/Month</t>
  </si>
  <si>
    <t>SUN</t>
  </si>
  <si>
    <t>MON</t>
  </si>
  <si>
    <t>TUE</t>
  </si>
  <si>
    <t>WED</t>
  </si>
  <si>
    <t>THU</t>
  </si>
  <si>
    <t>FRI</t>
  </si>
  <si>
    <t>SAT</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</si>
  <si>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</si>
  <si>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</si>
  <si>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</si>
  <si>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</si>
  <si>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</si>
  <si>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</si>
  <si>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</si>
  <si>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</si>
  <si>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</si>
  <si>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</si>
  <si>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</si>
  <si>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</si>
  <si>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</si>
  <si>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</si>
  <si>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</si>
  <si>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</si>
  <si>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</si>
  <si>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</si>
  <si>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</si>
  <si>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</si>
  <si>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</si>
  <si>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</si>
  <si>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</si>
  <si>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</si>
  <si>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</si>
  <si>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 xml:space="preserve">THU </t>
  </si>
  <si>
    <t xml:space="preserve">FRI </t>
  </si>
  <si>
    <t xml:space="preserve">SAT </t>
  </si>
  <si>
    <t xml:space="preserve">SUN  </t>
  </si>
  <si>
    <t xml:space="preserve">MON  </t>
  </si>
  <si>
    <t xml:space="preserve">TUE  </t>
  </si>
  <si>
    <t xml:space="preserve">WED  </t>
  </si>
  <si>
    <t>THU  2</t>
  </si>
  <si>
    <t xml:space="preserve">FRI  </t>
  </si>
  <si>
    <t xml:space="preserve">SAT  </t>
  </si>
  <si>
    <t>January</t>
  </si>
  <si>
    <t>February</t>
  </si>
  <si>
    <t>March</t>
  </si>
  <si>
    <t>April</t>
  </si>
  <si>
    <t>May</t>
  </si>
  <si>
    <t>June</t>
  </si>
  <si>
    <t>July</t>
  </si>
  <si>
    <t>August</t>
  </si>
  <si>
    <t>September</t>
  </si>
  <si>
    <t>October</t>
  </si>
  <si>
    <t>November</t>
  </si>
  <si>
    <t>December</t>
  </si>
  <si>
    <t>KEY STATISTICS</t>
  </si>
  <si>
    <t>Days on leave</t>
  </si>
  <si>
    <t>Working days</t>
  </si>
  <si>
    <t># Sick days</t>
  </si>
  <si>
    <t>Vacation</t>
  </si>
  <si>
    <t>Bereavement</t>
  </si>
  <si>
    <t>Other</t>
  </si>
  <si>
    <t>Employee leave tracker</t>
  </si>
  <si>
    <t>Employee name</t>
  </si>
  <si>
    <t>Start date</t>
  </si>
  <si>
    <t>End date</t>
  </si>
  <si>
    <t>Type of leave</t>
  </si>
  <si>
    <t>Days</t>
  </si>
  <si>
    <t>Employee 1</t>
  </si>
  <si>
    <t>Sick leave</t>
  </si>
  <si>
    <t>Employee 3</t>
  </si>
  <si>
    <t>Employee 5</t>
  </si>
  <si>
    <t>Employee 4</t>
  </si>
  <si>
    <t>List of employees</t>
  </si>
  <si>
    <t>Employee names</t>
  </si>
  <si>
    <t>Leave types</t>
  </si>
  <si>
    <t>List of leave types</t>
  </si>
  <si>
    <t>Company holidays</t>
  </si>
  <si>
    <t>Description</t>
  </si>
  <si>
    <t>New Year's Day</t>
  </si>
  <si>
    <t>Independence Day</t>
  </si>
  <si>
    <t>Thanksgiving</t>
  </si>
  <si>
    <t>Christmas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</si>
</sst>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
    <numFmt numFmtId="165" formatCode="&quot;LAST YEAR &quot;\ General"/>
  </numFmts>
  <fonts count="14" x14ac:knownFonts="1">
    <font>
      <sz val="11"/>
      <color theme="1"/>
      <name val="Trebuchet MS"/>
      <family val="2"/>
      <scheme val="minor"/>
    </font>
    <font>
      <sz val="11"/>
      <color theme="1"/>
      <name val="Trebuchet MS"/>
      <family val="2"/>
      <scheme val="minor"/>
    </font>
    <font>
      <sz val="11"/>
      <color theme="0"/>
      <name val="Trebuchet MS"/>
      <family val="2"/>
      <scheme val="minor"/>
    </font>
    <font>
      <sz val="12"/>
      <color theme="0"/>
      <name val="Trebuchet MS"/>
      <family val="2"/>
      <scheme val="minor"/>
    </font>
    <font>
      <sz val="11"/>
      <color theme="3"/>
      <name val="Bookman Old Style"/>
      <family val="1"/>
      <scheme val="major"/>
    </font>
    <font>
      <b/>
      <sz val="23"/>
      <color theme="3"/>
      <name val="Bookman Old Style"/>
      <family val="1"/>
      <scheme val="major"/>
    </font>
    <font>
      <sz val="9"/>
      <color theme="3"/>
      <name val="Bookman Old Style"/>
      <family val="1"/>
      <scheme val="major"/>
    </font>
    <font>
      <b/>
      <sz val="30"/>
      <color theme="0"/>
      <name val="Bookman Old Style"/>
      <family val="1"/>
      <scheme val="major"/>
    </font>
    <font>
      <b/>
      <sz val="30"/>
      <color theme="3"/>
      <name val="Bookman Old Style"/>
      <family val="1"/>
      <scheme val="major"/>
    </font>
    <font>
      <b/>
      <sz val="26"/>
      <color theme="3"/>
      <name val="Bookman Old Style"/>
      <family val="2"/>
      <scheme val="major"/>
    </font>
    <font>
      <sz val="9"/>
      <color theme="1"/>
      <name val="Trebuchet MS"/>
      <family val="2"/>
      <scheme val="minor"/>
    </font>
    <font>
      <sz val="11"/>
      <color theme="3" tint="-0.499984740745262"/>
      <name val="Trebuchet MS"/>
      <family val="2"/>
      <scheme val="minor"/>
    </font>
    <font>
      <b/>
      <sz val="11"/>
      <color theme="9" tint="-0.499984740745262"/>
      <name val="Trebuchet MS"/>
      <family val="2"/>
      <scheme val="minor"/>
    </font>
    <font>
      <sz val="11"/>
      <color theme="1"/>
      <name val="Bookman Old Style"/>
      <family val="1"/>
      <scheme val="major"/>
    </font>
  </fonts>
  <fills count="8">
    <fill>
      <patternFill patternType="none"/>
    </fill>
    <fill>
      <patternFill patternType="gray125"/>
    </fill>
    <fill>
      <patternFill patternType="solid">
        <fgColor theme="3"/>
        <bgColor indexed="64"/>
      </patternFill>
    </fill>
    <fill>
      <patternFill patternType="solid">
        <fgColor theme="4"/>
      </patternFill>
    </fill>
    <fill>
      <patternFill patternType="solid">
        <fgColor theme="6"/>
      </patternFill>
    </fill>
    <fill>
      <patternFill patternType="solid">
        <fgColor theme="7"/>
      </patternFill>
    </fill>
    <fill>
      <patternFill patternType="solid">
        <fgColor theme="8"/>
      </patternFill>
    </fill>
    <fill>
      <patternFill patternType="solid">
        <fgColor theme="8" tint="-0.24994659260841701"/>
        <bgColor indexed="64"/>
      </patternFill>
    </fill>
  </fills>
  <borders count="4">
    <border>
      <left/>
      <right/>
      <top/>
      <bottom/>
      <diagonal/>
    </border>
    <border>
      <left/>
      <right style="thin">
        <color theme="3" tint="0.39994506668294322"/>
      </right>
      <top/>
      <bottom/>
      <diagonal/>
    </border>
    <border>
      <left style="thin">
        <color theme="0"/>
      </left>
      <right style="thin">
        <color theme="0"/>
      </right>
      <top/>
      <bottom/>
      <diagonal/>
    </border>
    <border>
      <left style="thick">
        <color theme="0"/>
      </left>
      <right style="thick">
        <color theme="0"/>
      </right>
      <top style="thick">
        <color theme="0"/>
      </top>
      <bottom style="thick">
        <color theme="0"/>
      </bottom>
      <diagonal/>
    </border>
  </borders>
  <cellStyleXfs count="23">
    <xf numFmtId="0" fontId="0" fillId="0" borderId="0">
      <alignment vertical="center"/>
    </xf>
    <xf numFmtId="0" fontId="9" fillId="0" borderId="0" applyNumberFormat="0" applyFill="0" applyBorder="0" applyProtection="0">
      <alignment horizontal="left" vertical="center"/>
    </xf>
    <xf numFmtId="0" fontId="2" fillId="2" borderId="2">
      <alignment horizontal="center"/>
    </xf>
    <xf numFmtId="0" fontId="2" fillId="3" borderId="0" applyNumberFormat="0" applyFont="0" applyBorder="0" applyAlignment="0" applyProtection="0"/>
    <xf numFmtId="0" fontId="2" fillId="4" borderId="0" applyNumberFormat="0" applyFont="0" applyBorder="0" applyAlignment="0" applyProtection="0"/>
    <xf numFmtId="0" fontId="2" fillId="5" borderId="0" applyNumberFormat="0" applyFont="0" applyBorder="0" applyAlignment="0" applyProtection="0"/>
    <xf numFmtId="0" fontId="2" fillId="6" borderId="0" applyNumberFormat="0" applyFont="0" applyBorder="0" applyAlignment="0" applyProtection="0"/>
    <xf numFmtId="0" fontId="3" fillId="2" borderId="3">
      <alignment horizontal="left" vertical="center" wrapText="1" indent="1"/>
    </xf>
    <xf numFmtId="0" fontId="4" fillId="0" borderId="0">
      <alignment horizontal="left" vertical="center" indent="2"/>
    </xf>
    <xf numFmtId="0" fontId="7" fillId="2" borderId="0">
      <alignment horizontal="center" vertical="center"/>
    </xf>
    <xf numFmtId="0" fontId="4" fillId="0" borderId="1" applyNumberFormat="0" applyFont="0" applyFill="0" applyAlignment="0">
      <alignment horizontal="center" vertical="center"/>
    </xf>
    <xf numFmtId="0" fontId="1" fillId="0" borderId="0">
      <alignment horizontal="left" vertical="center" wrapText="1" indent="1"/>
    </xf>
    <xf numFmtId="0" fontId="13" fillId="0" borderId="0">
      <alignment horizontal="left" vertical="center" indent="1"/>
    </xf>
    <xf numFmtId="1" fontId="1" fillId="0" borderId="0">
      <alignment horizontal="center" vertical="center"/>
    </xf>
    <xf numFmtId="14" fontId="1" fillId="0" borderId="0">
      <alignment horizontal="left" vertical="center" indent="1"/>
    </xf>
    <xf numFmtId="0" fontId="2" fillId="7" borderId="0" applyProtection="0">
      <alignment horizontal="center" vertical="center"/>
    </xf>
    <xf numFmtId="0" fontId="4" fillId="0" borderId="0" applyFill="0" applyProtection="0">
      <alignment horizontal="right" indent="1"/>
    </xf>
    <xf numFmtId="0" fontId="4" fillId="0" borderId="0" applyFill="0" applyProtection="0">
      <alignment horizontal="center" vertical="center"/>
    </xf>
    <xf numFmtId="165" fontId="11" fillId="0" borderId="0" applyFill="0" applyProtection="0">
      <alignment horizontal="center" vertical="center"/>
    </xf>
    <xf numFmtId="0" fontId="12" fillId="0" borderId="0" applyFill="0" applyProtection="0">
      <alignment horizontal="center" vertical="center"/>
    </xf>
    <xf numFmtId="164" fontId="1" fillId="0" borderId="0" applyFont="0" applyFill="0" applyBorder="0">
      <alignment horizontal="center" vertical="center"/>
    </xf>
    <xf numFmtId="0" fontId="2" fillId="7" borderId="0" applyNumberFormat="0" applyBorder="0" applyProtection="0">
      <alignment horizontal="center" vertical="center"/>
    </xf>
    <xf numFmtId="0" fontId="3" fillId="2" borderId="3">
      <alignment horizontal="left" vertical="center" indent="1"/>
    </xf>
  </cellStyleXfs>
  <cellXfs count="32">
    <xf numFmtId="0" fontId="0" fillId="0" borderId="0" xfId="0">
      <alignment vertical="center"/>
    </xf>
    <xf numFmtId="0" fontId="5" fillId="0" borderId="0" xfId="0" applyFont="1">
      <alignment vertical="center"/>
    </xf>
    <xf numFmtId="0" fontId="2" fillId="0" borderId="0" xfId="0" applyFont="1">
      <alignment vertical="center"/>
    </xf>
    <xf numFmtId="0" fontId="10" fillId="0" borderId="0" xfId="0" applyFont="1">
      <alignment vertical="center"/>
    </xf>
    <xf numFmtId="0" fontId="9" fillId="0" borderId="0" xfId="1" applyBorder="1" applyAlignment="1">
      <alignment horizontal="left" vertical="center" wrapText="1" indent="1"/>
    </xf>
    <xf numFmtId="0" fontId="9" fillId="0" borderId="0" xfId="1" applyBorder="1">
      <alignment horizontal="left" vertical="center"/>
    </xf>
    <xf numFmtId="0" fontId="9" fillId="0" borderId="0" xfId="1" applyFill="1" applyBorder="1">
      <alignment horizontal="left" vertical="center"/>
    </xf>
    <xf numFmtId="0" fontId="4" fillId="0" borderId="1" xfId="10">
      <alignment horizontal="center" vertical="center"/>
    </xf>
    <xf numFmtId="0" fontId="1" fillId="0" borderId="0" xfId="11">
      <alignment horizontal="left" vertical="center" wrapText="1" indent="1"/>
    </xf>
    <xf numFmtId="0" fontId="13" fillId="0" borderId="0" xfId="12">
      <alignment horizontal="left" vertical="center" indent="1"/>
    </xf>
    <xf numFmtId="1" fontId="1" fillId="0" borderId="0" xfId="13">
      <alignment horizontal="center" vertical="center"/>
    </xf>
    <xf numFmtId="14" fontId="1" fillId="0" borderId="0" xfId="14">
      <alignment horizontal="left" vertical="center" indent="1"/>
    </xf>
    <xf numFmtId="0" fontId="4" fillId="0" borderId="0" xfId="0" applyFont="1" applyAlignment="1">
      <alignment horizontal="right" vertical="center" indent="1"/>
    </xf>
    <xf numFmtId="0" fontId="4" fillId="0" borderId="0" xfId="8">
      <alignment horizontal="left" vertical="center" indent="2"/>
    </xf>
    <xf numFmtId="0" fontId="4" fillId="0" borderId="0" xfId="16">
      <alignment horizontal="right" indent="1"/>
    </xf>
    <xf numFmtId="0" fontId="4" fillId="0" borderId="0" xfId="17">
      <alignment horizontal="center" vertical="center"/>
    </xf>
    <xf numFmtId="165" fontId="11" fillId="0" borderId="0" xfId="18">
      <alignment horizontal="center" vertical="center"/>
    </xf>
    <xf numFmtId="0" fontId="0" fillId="0" borderId="0" xfId="0" quotePrefix="1">
      <alignment vertical="center"/>
    </xf>
    <xf numFmtId="164" fontId="0" fillId="0" borderId="0" xfId="20" applyFont="1" applyFill="1" applyBorder="1">
      <alignment horizontal="center" vertical="center"/>
    </xf>
    <xf numFmtId="0" fontId="6" fillId="0" borderId="0" xfId="0" applyFont="1" applyAlignment="1">
      <alignment horizontal="left" vertical="center"/>
    </xf>
    <xf numFmtId="0" fontId="9" fillId="0" borderId="0" xfId="1">
      <alignment horizontal="left" vertical="center"/>
    </xf>
    <xf numFmtId="0" fontId="3" fillId="2" borderId="3" xfId="7">
      <alignment horizontal="left" vertical="center" wrapText="1" indent="1"/>
    </xf>
    <xf numFmtId="0" fontId="3" fillId="2" borderId="3" xfId="22">
      <alignment horizontal="left" vertical="center" indent="1"/>
    </xf>
    <xf numFmtId="0" fontId="12" fillId="0" borderId="0" xfId="19" applyFill="1">
      <alignment horizontal="center" vertical="center"/>
    </xf>
    <xf numFmtId="0" fontId="4" fillId="0" borderId="0" xfId="17">
      <alignment horizontal="center" vertical="center"/>
    </xf>
    <xf numFmtId="0" fontId="7" fillId="2" borderId="0" xfId="9">
      <alignment horizontal="center" vertical="center"/>
    </xf>
    <xf numFmtId="165" fontId="11" fillId="0" borderId="0" xfId="18">
      <alignment horizontal="center" vertical="center"/>
    </xf>
    <xf numFmtId="0" fontId="12" fillId="0" borderId="0" xfId="19">
      <alignment horizontal="center" vertical="center"/>
    </xf>
    <xf numFmtId="0" fontId="8" fillId="3" borderId="0" xfId="3" applyFont="1" applyBorder="1" applyAlignment="1">
      <alignment horizontal="center" vertical="center"/>
    </xf>
    <xf numFmtId="0" fontId="8" fillId="6" borderId="0" xfId="6" applyFont="1" applyBorder="1" applyAlignment="1">
      <alignment horizontal="center" vertical="center"/>
    </xf>
    <xf numFmtId="0" fontId="8" fillId="5" borderId="0" xfId="5" applyFont="1" applyBorder="1" applyAlignment="1">
      <alignment horizontal="center" vertical="center"/>
    </xf>
    <xf numFmtId="0" fontId="8" fillId="4" borderId="0" xfId="4" applyFont="1" applyBorder="1" applyAlignment="1">
      <alignment horizontal="center" vertical="center"/>
    </xf>
  </cellXfs>
  <cellStyles count="23">
    <cellStyle name="Accent1" xfId="3" builtinId="29" customBuiltin="1"/>
    <cellStyle name="Accent3" xfId="4" builtinId="37" customBuiltin="1"/>
    <cellStyle name="Accent4" xfId="5" builtinId="41" customBuiltin="1"/>
    <cellStyle name="Accent5" xfId="6" builtinId="45" customBuiltin="1"/>
    <cellStyle name="Days" xfId="20" xr:uid="{00000000-0005-0000-0000-000004000000}"/>
    <cellStyle name="Days_On_Leave" xfId="9" xr:uid="{00000000-0005-0000-0000-000005000000}"/>
    <cellStyle name="Followed Hyperlink" xfId="21" builtinId="9" customBuiltin="1"/>
    <cellStyle name="Heading 1" xfId="16" builtinId="16" customBuiltin="1"/>
    <cellStyle name="Heading 2" xfId="17" builtinId="17" customBuiltin="1"/>
    <cellStyle name="Heading 3" xfId="18" builtinId="18" customBuiltin="1"/>
    <cellStyle name="Heading 4" xfId="19" builtinId="19" customBuiltin="1"/>
    <cellStyle name="Hyperlink" xfId="15" builtinId="8" customBuiltin="1"/>
    <cellStyle name="Linked Cell" xfId="2" builtinId="24" customBuiltin="1"/>
    <cellStyle name="Months" xfId="8" xr:uid="{00000000-0005-0000-0000-00000D000000}"/>
    <cellStyle name="Normal" xfId="0" builtinId="0" customBuiltin="1"/>
    <cellStyle name="Right Border" xfId="10" xr:uid="{00000000-0005-0000-0000-00000F000000}"/>
    <cellStyle name="Selection" xfId="7" xr:uid="{00000000-0005-0000-0000-000010000000}"/>
    <cellStyle name="Table Dates" xfId="14" xr:uid="{00000000-0005-0000-0000-000011000000}"/>
    <cellStyle name="Table Days" xfId="13" xr:uid="{00000000-0005-0000-0000-000012000000}"/>
    <cellStyle name="Table details" xfId="11" xr:uid="{00000000-0005-0000-0000-000013000000}"/>
    <cellStyle name="Table Headers" xfId="12" xr:uid="{00000000-0005-0000-0000-000014000000}"/>
    <cellStyle name="Title" xfId="1" builtinId="15" customBuiltin="1"/>
    <cellStyle name="Year_entry" xfId="22" xr:uid="{00000000-0005-0000-0000-000016000000}"/>
  </cellStyles>
  <dxfs count="27">
    <dxf>
      <font>
        <color theme="2" tint="-0.24994659260841701"/>
      </font>
    </dxf>
    <dxf>
      <fill>
        <patternFill>
          <bgColor theme="7"/>
        </patternFill>
      </fill>
    </dxf>
    <dxf>
      <fill>
        <patternFill>
          <bgColor theme="6"/>
        </patternFill>
      </fill>
    </dxf>
    <dxf>
      <fill>
        <patternFill>
          <bgColor theme="8"/>
        </patternFill>
      </fill>
    </dxf>
    <dxf>
      <font>
        <color theme="3" tint="-0.24994659260841701"/>
      </font>
      <fill>
        <patternFill>
          <bgColor theme="4"/>
        </patternFill>
      </fill>
    </dxf>
    <dxf>
      <font>
        <color theme="0" tint="-0.14996795556505021"/>
      </font>
      <numFmt numFmtId="166" formatCode="[$-409]dddd\,\ mmmm\ d\,\ yyyy"/>
    </dxf>
    <dxf>
      <font>
        <b/>
        <i val="0"/>
        <color rgb="FF0070C0"/>
      </font>
    </dxf>
    <dxf>
      <font>
        <strike val="0"/>
        <outline val="0"/>
        <shadow val="0"/>
        <u val="none"/>
        <vertAlign val="baseline"/>
        <sz val="10"/>
        <color theme="1"/>
        <name val="Trebuchet MS"/>
        <scheme val="minor"/>
      </font>
    </dxf>
    <dxf>
      <numFmt numFmtId="1" formatCode="0"/>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color theme="1"/>
      </font>
      <fill>
        <patternFill patternType="solid">
          <fgColor theme="0" tint="-0.249977111117893"/>
          <bgColor theme="0" tint="-0.249977111117893"/>
        </patternFill>
      </fill>
      <border>
        <left style="thin">
          <color theme="0" tint="-0.34998626667073579"/>
        </left>
        <right style="thin">
          <color theme="0" tint="-0.34998626667073579"/>
        </right>
        <top style="thin">
          <color theme="0" tint="-0.34998626667073579"/>
        </top>
      </border>
    </dxf>
    <dxf>
      <fill>
        <patternFill patternType="solid">
          <fgColor theme="0" tint="-0.14996795556505021"/>
          <bgColor theme="0" tint="-4.9989318521683403E-2"/>
        </patternFill>
      </fill>
      <border>
        <left style="thin">
          <color theme="0" tint="-0.249977111117893"/>
        </left>
        <right style="thin">
          <color theme="0" tint="-0.249977111117893"/>
        </right>
        <vertical style="thin">
          <color theme="1" tint="0.34998626667073579"/>
        </vertical>
      </border>
    </dxf>
    <dxf>
      <fill>
        <patternFill patternType="solid">
          <fgColor theme="0" tint="-0.14996795556505021"/>
          <bgColor theme="0" tint="-4.9989318521683403E-2"/>
        </patternFill>
      </fill>
      <border>
        <top style="thin">
          <color theme="0" tint="-0.249977111117893"/>
        </top>
        <bottom style="thin">
          <color theme="0" tint="-0.249977111117893"/>
        </bottom>
      </border>
    </dxf>
    <dxf>
      <font>
        <color theme="0"/>
      </font>
      <fill>
        <patternFill patternType="solid">
          <fgColor theme="1"/>
          <bgColor theme="1"/>
        </patternFill>
      </fill>
      <border>
        <left/>
        <right/>
        <vertical/>
      </border>
    </dxf>
    <dxf>
      <font>
        <color theme="0"/>
      </font>
      <fill>
        <patternFill patternType="solid">
          <fgColor theme="1"/>
          <bgColor theme="1"/>
        </patternFill>
      </fill>
      <border>
        <left/>
        <right/>
        <vertical/>
      </border>
    </dxf>
    <dxf>
      <font>
        <color theme="1"/>
      </font>
      <fill>
        <patternFill patternType="none">
          <fgColor indexed="64"/>
          <bgColor auto="1"/>
        </patternFill>
      </fill>
      <border>
        <left style="thin">
          <color theme="0" tint="-0.14996795556505021"/>
        </left>
        <right style="thin">
          <color theme="0" tint="-0.14996795556505021"/>
        </right>
        <vertical style="thin">
          <color theme="1" tint="0.34998626667073579"/>
        </vertical>
      </border>
    </dxf>
    <dxf>
      <font>
        <b val="0"/>
        <i val="0"/>
      </font>
    </dxf>
    <dxf>
      <fill>
        <patternFill>
          <bgColor theme="2"/>
        </patternFill>
      </fill>
    </dxf>
    <dxf>
      <font>
        <b/>
        <i val="0"/>
      </font>
    </dxf>
    <dxf>
      <font>
        <color theme="0"/>
      </font>
      <fill>
        <patternFill>
          <bgColor theme="3"/>
        </patternFill>
      </fill>
      <border>
        <right/>
        <vertical style="thin">
          <color theme="0"/>
        </vertical>
      </border>
    </dxf>
    <dxf>
      <font>
        <color theme="3"/>
      </font>
      <border diagonalUp="0" diagonalDown="0">
        <left style="thin">
          <color theme="0" tint="-0.24994659260841701"/>
        </left>
        <right style="thin">
          <color theme="0" tint="-0.24994659260841701"/>
        </right>
        <top style="thin">
          <color theme="0" tint="-0.24994659260841701"/>
        </top>
        <bottom style="thick">
          <color theme="3"/>
        </bottom>
        <vertical style="thin">
          <color theme="3" tint="0.39994506668294322"/>
        </vertical>
        <horizontal/>
      </border>
    </dxf>
  </dxfs>
  <tableStyles count="2" defaultTableStyle="Attendance Record Table style" defaultPivotStyle="Leave Report">
    <tableStyle name="Attendance Record Table style" pivot="0" count="5" xr9:uid="{00000000-0011-0000-FFFF-FFFF00000000}">
      <tableStyleElement type="wholeTable" dxfId="26"/>
      <tableStyleElement type="headerRow" dxfId="25"/>
      <tableStyleElement type="firstColumn" dxfId="24"/>
      <tableStyleElement type="firstRowStripe" dxfId="23"/>
      <tableStyleElement type="firstHeaderCell" dxfId="22"/>
    </tableStyle>
    <tableStyle name="Leave Report" table="0" count="13" xr9:uid="{00000000-0011-0000-FFFF-FFFF01000000}">
      <tableStyleElement type="wholeTable" dxfId="21"/>
      <tableStyleElement type="headerRow" dxfId="20"/>
      <tableStyleElement type="totalRow" dxfId="19"/>
      <tableStyleElement type="firstRowStripe" dxfId="18"/>
      <tableStyleElement type="firstColumnStripe" dxfId="17"/>
      <tableStyleElement type="firstSubtotalColumn" dxfId="16"/>
      <tableStyleElement type="firstSubtotalRow" dxfId="15"/>
      <tableStyleElement type="secondSubtotalRow" dxfId="14"/>
      <tableStyleElement type="firstRowSubheading" dxfId="13"/>
      <tableStyleElement type="secondRowSubheading" dxfId="12"/>
      <tableStyleElement type="thir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AttendanceRecord" displayName="AttendanceRecord" ref="B5:AR17" totalsRowShown="0">
  <autoFilter ref="B5:AR17"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xr3:uid="{00000000-0010-0000-0000-000001000000}" name="Weekday/Month" dataCellStyle="Months"/>
    <tableColumn id="6" xr3:uid="{00000000-0010-0000-0000-000006000000}" name="SUN">
      <calculatedColumnFormula>IFERROR(IF(TEXT(DATE(Calendar_Year,ROW($A1),1),"ddd")=LEFT(C$5,3),DATE(Calendar_Year,ROW($A1),1),""),"")</calculatedColumnFormula>
    </tableColumn>
    <tableColumn id="7" xr3:uid="{00000000-0010-0000-0000-000007000000}" name="MON">
      <calculatedColumnFormula>IFERROR(IF(TEXT(DATE(Calendar_Year,ROW($A1),1),"ddd")=LEFT(D$5,3),DATE(Calendar_Year,ROW($A1),1),IF(C6&gt;=1,C6+1,"")),"")</calculatedColumnFormula>
    </tableColumn>
    <tableColumn id="8" xr3:uid="{00000000-0010-0000-0000-000008000000}" name="TUE">
      <calculatedColumnFormula>IFERROR(IF(TEXT(DATE(Calendar_Year,ROW($A1),1),"ddd")=LEFT(E$5,3),DATE(Calendar_Year,ROW($A1),1),IF(D6&gt;=1,D6+1,"")),"")</calculatedColumnFormula>
    </tableColumn>
    <tableColumn id="9" xr3:uid="{00000000-0010-0000-0000-000009000000}" name="WED">
      <calculatedColumnFormula>IFERROR(IF(TEXT(DATE(Calendar_Year,ROW($A1),1),"ddd")=LEFT(F$5,3),DATE(Calendar_Year,ROW($A1),1),IF(E6&gt;=1,E6+1,"")),"")</calculatedColumnFormula>
    </tableColumn>
    <tableColumn id="10" xr3:uid="{00000000-0010-0000-0000-00000A000000}" name="THU">
      <calculatedColumnFormula>IFERROR(IF(TEXT(DATE(Calendar_Year,ROW($A1),1),"ddd")=LEFT(G$5,3),DATE(Calendar_Year,ROW($A1),1),IF(F6&gt;=1,F6+1,"")),"")</calculatedColumnFormula>
    </tableColumn>
    <tableColumn id="11" xr3:uid="{00000000-0010-0000-0000-00000B000000}" name="FRI">
      <calculatedColumnFormula>IFERROR(IF(TEXT(DATE(Calendar_Year,ROW($A1),1),"ddd")=LEFT(H$5,3),DATE(Calendar_Year,ROW($A1),1),IF(G6&gt;=1,G6+1,"")),"")</calculatedColumnFormula>
    </tableColumn>
    <tableColumn id="12" xr3:uid="{00000000-0010-0000-0000-00000C000000}" name="SAT">
      <calculatedColumnFormula>IFERROR(IF(TEXT(DATE(Calendar_Year,ROW($A1),1),"ddd")=LEFT(I$5,3),DATE(Calendar_Year,ROW($A1),1),IF(H6&gt;=1,H6+1,"")),"")</calculatedColumnFormula>
    </tableColumn>
    <tableColumn id="13" xr3:uid="{00000000-0010-0000-0000-00000D000000}" name="SUN   ">
      <calculatedColumnFormula>IFERROR(IF(I6&gt;=1,I6+1,""),"")</calculatedColumnFormula>
    </tableColumn>
    <tableColumn id="14" xr3:uid="{00000000-0010-0000-0000-00000E000000}" name="MON   ">
      <calculatedColumnFormula>IFERROR(IF(J6&gt;=1,J6+1,""),"")</calculatedColumnFormula>
    </tableColumn>
    <tableColumn id="15" xr3:uid="{00000000-0010-0000-0000-00000F000000}" name="TUE   ">
      <calculatedColumnFormula>IFERROR(IF(K6&gt;=1,K6+1,""),"")</calculatedColumnFormula>
    </tableColumn>
    <tableColumn id="16" xr3:uid="{00000000-0010-0000-0000-000010000000}" name="WED   ">
      <calculatedColumnFormula>IFERROR(IF(L6&gt;=1,L6+1,""),"")</calculatedColumnFormula>
    </tableColumn>
    <tableColumn id="17" xr3:uid="{00000000-0010-0000-0000-000011000000}" name="THU   ">
      <calculatedColumnFormula>IFERROR(IF(M6&gt;=1,M6+1,""),"")</calculatedColumnFormula>
    </tableColumn>
    <tableColumn id="18" xr3:uid="{00000000-0010-0000-0000-000012000000}" name="FRI   ">
      <calculatedColumnFormula>IFERROR(IF(N6&gt;=1,N6+1,""),"")</calculatedColumnFormula>
    </tableColumn>
    <tableColumn id="19" xr3:uid="{00000000-0010-0000-0000-000013000000}" name="SAT   ">
      <calculatedColumnFormula>IFERROR(IF(O6&gt;=1,O6+1,""),"")</calculatedColumnFormula>
    </tableColumn>
    <tableColumn id="20" xr3:uid="{00000000-0010-0000-0000-000014000000}" name="SUN    ">
      <calculatedColumnFormula>IFERROR(IF(P6&gt;=1,P6+1,""),"")</calculatedColumnFormula>
    </tableColumn>
    <tableColumn id="21" xr3:uid="{00000000-0010-0000-0000-000015000000}" name="MON    ">
      <calculatedColumnFormula>IFERROR(IF(Q6&gt;=1,Q6+1,""),"")</calculatedColumnFormula>
    </tableColumn>
    <tableColumn id="22" xr3:uid="{00000000-0010-0000-0000-000016000000}" name="TUE    ">
      <calculatedColumnFormula>IFERROR(IF(R6&gt;=1,R6+1,""),"")</calculatedColumnFormula>
    </tableColumn>
    <tableColumn id="23" xr3:uid="{00000000-0010-0000-0000-000017000000}" name="WED    ">
      <calculatedColumnFormula>IFERROR(IF(S6&gt;=1,S6+1,""),"")</calculatedColumnFormula>
    </tableColumn>
    <tableColumn id="24" xr3:uid="{00000000-0010-0000-0000-000018000000}" name="THU    ">
      <calculatedColumnFormula>IFERROR(IF(T6&gt;=1,T6+1,""),"")</calculatedColumnFormula>
    </tableColumn>
    <tableColumn id="25" xr3:uid="{00000000-0010-0000-0000-000019000000}" name="FRI    ">
      <calculatedColumnFormula>IFERROR(IF(U6&gt;=1,U6+1,""),"")</calculatedColumnFormula>
    </tableColumn>
    <tableColumn id="26" xr3:uid="{00000000-0010-0000-0000-00001A000000}" name="SAT    ">
      <calculatedColumnFormula>IFERROR(IF(V6&gt;=1,V6+1,""),"")</calculatedColumnFormula>
    </tableColumn>
    <tableColumn id="27" xr3:uid="{00000000-0010-0000-0000-00001B000000}" name="SUN     ">
      <calculatedColumnFormula>IFERROR(IF(W6&gt;=1,W6+1,""),"")</calculatedColumnFormula>
    </tableColumn>
    <tableColumn id="28" xr3:uid="{00000000-0010-0000-0000-00001C000000}" name="MON     ">
      <calculatedColumnFormula>IFERROR(IF(X6&gt;=1,X6+1,""),"")</calculatedColumnFormula>
    </tableColumn>
    <tableColumn id="29" xr3:uid="{00000000-0010-0000-0000-00001D000000}" name="TUE     ">
      <calculatedColumnFormula>IFERROR(IF(Y6&gt;=1,Y6+1,""),"")</calculatedColumnFormula>
    </tableColumn>
    <tableColumn id="30" xr3:uid="{00000000-0010-0000-0000-00001E000000}" name="WED     ">
      <calculatedColumnFormula>IFERROR(IF(Z6&gt;=1,Z6+1,""),"")</calculatedColumnFormula>
    </tableColumn>
    <tableColumn id="31" xr3:uid="{00000000-0010-0000-0000-00001F000000}" name="THU  ">
      <calculatedColumnFormula>IFERROR(IF(AA6&gt;=1,AA6+1,""),"")</calculatedColumnFormula>
    </tableColumn>
    <tableColumn id="32" xr3:uid="{00000000-0010-0000-0000-000020000000}" name="FRI     ">
      <calculatedColumnFormula>IFERROR(IF(AB6&gt;=1,AB6+1,""),"")</calculatedColumnFormula>
    </tableColumn>
    <tableColumn id="33" xr3:uid="{00000000-0010-0000-0000-000021000000}" name="SAT     ">
      <calculatedColumnFormula>IFERROR(IF(AC6&gt;=1,AC6+1,""),"")</calculatedColumnFormula>
    </tableColumn>
    <tableColumn id="34" xr3:uid="{00000000-0010-0000-0000-000022000000}" name="SUN ">
      <calculatedColumnFormula>IFERROR(IF(AD6&gt;=1,AD6+1,""),"")</calculatedColumnFormula>
    </tableColumn>
    <tableColumn id="35" xr3:uid="{00000000-0010-0000-0000-000023000000}" name="MON ">
      <calculatedColumnFormula>IFERROR(IF(AE6&gt;=1,AE6+1,""),"")</calculatedColumnFormula>
    </tableColumn>
    <tableColumn id="36" xr3:uid="{00000000-0010-0000-0000-000024000000}" name="TUE ">
      <calculatedColumnFormula>IFERROR(IF(AF6&gt;=1,AF6+1,""),"")</calculatedColumnFormula>
    </tableColumn>
    <tableColumn id="37" xr3:uid="{00000000-0010-0000-0000-000025000000}" name="WED ">
      <calculatedColumnFormula>IFERROR(IF(AG6&gt;=1,AG6+1,""),"")</calculatedColumnFormula>
    </tableColumn>
    <tableColumn id="38" xr3:uid="{00000000-0010-0000-0000-000026000000}" name="THU ">
      <calculatedColumnFormula>IFERROR(IF(AH6&gt;=1,AH6+1,""),"")</calculatedColumnFormula>
    </tableColumn>
    <tableColumn id="39" xr3:uid="{00000000-0010-0000-0000-000027000000}" name="FRI ">
      <calculatedColumnFormula>IFERROR(IF(AI6&gt;=1,AI6+1,""),"")</calculatedColumnFormula>
    </tableColumn>
    <tableColumn id="40" xr3:uid="{00000000-0010-0000-0000-000028000000}" name="SAT ">
      <calculatedColumnFormula>IFERROR(IF(AJ6&gt;=1,AJ6+1,""),"")</calculatedColumnFormula>
    </tableColumn>
    <tableColumn id="41" xr3:uid="{00000000-0010-0000-0000-000029000000}" name="SUN  ">
      <calculatedColumnFormula>IFERROR(IF(AND(AK6&gt;=1,AK6+1&lt;=DATE(Calendar_Year,ROW($A1)+1,0)),AK6+1,""),"")</calculatedColumnFormula>
    </tableColumn>
    <tableColumn id="42" xr3:uid="{00000000-0010-0000-0000-00002A000000}" name="MON  ">
      <calculatedColumnFormula>IFERROR(IF(AND(AL6&gt;=1,AL6+1&lt;=DATE(Calendar_Year,ROW($A1)+1,0)),AL6+1,""),"")</calculatedColumnFormula>
    </tableColumn>
    <tableColumn id="43" xr3:uid="{00000000-0010-0000-0000-00002B000000}" name="TUE  ">
      <calculatedColumnFormula>IFERROR(IF(AND(AM6&gt;=1,AM6+1&lt;=DATE(Calendar_Year,ROW($A1)+1,0)),AM6+1,""),"")</calculatedColumnFormula>
    </tableColumn>
    <tableColumn id="44" xr3:uid="{00000000-0010-0000-0000-00002C000000}" name="WED  ">
      <calculatedColumnFormula>IFERROR(IF(AND(AN6&gt;=1,AN6+1&lt;=DATE(Calendar_Year,ROW($A1)+1,0)),AN6+1,""),"")</calculatedColumnFormula>
    </tableColumn>
    <tableColumn id="45" xr3:uid="{00000000-0010-0000-0000-00002D000000}" name="THU  2">
      <calculatedColumnFormula>IFERROR(IF(AND(AO6&gt;=1,AO6+1&lt;=DATE(Calendar_Year,ROW($A1)+1,0)),AO6+1,""),"")</calculatedColumnFormula>
    </tableColumn>
    <tableColumn id="46" xr3:uid="{00000000-0010-0000-0000-00002E000000}" name="FRI  ">
      <calculatedColumnFormula>IFERROR(IF(AND(AP6&gt;=1,AP6+1&lt;=DATE(Calendar_Year,ROW($A1)+1,0)),AP6+1,""),"")</calculatedColumnFormula>
    </tableColumn>
    <tableColumn id="47" xr3:uid="{00000000-0010-0000-0000-00002F000000}" name="SAT  ">
      <calculatedColumnFormula>IFERROR(IF(AND(AQ6&gt;=1,AQ6+1&lt;=DATE(Calendar_Year,ROW($A1)+1,0)),AQ6+1,""),"")</calculatedColumnFormula>
    </tableColumn>
  </tableColumns>
  <tableStyleInfo name="Attendance Record Table style" showFirstColumn="0" showLastColumn="0" showRowStripes="1" showColumnStripes="0"/>
  <extLst>
    <ext xmlns:x14="http://schemas.microsoft.com/office/spreadsheetml/2009/9/main" uri="{504A1905-F514-4f6f-8877-14C23A59335A}">
      <x14:table altTextSummary="An employee's attendance record is outlined in this table. Column B has the month of each year, the row corresponding to that month shows absence for each day of the month"/>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LeaveTracker" displayName="LeaveTracker" ref="B3:F26" headerRowCellStyle="Table Headers">
  <autoFilter ref="B3:F26" xr:uid="{00000000-0009-0000-0100-000001000000}"/>
  <tableColumns count="5">
    <tableColumn id="1" xr3:uid="{00000000-0010-0000-0100-000001000000}" name="Employee name" totalsRowLabel="Total" dataCellStyle="Table details"/>
    <tableColumn id="2" xr3:uid="{00000000-0010-0000-0100-000002000000}" name="Start date" dataCellStyle="Table Dates"/>
    <tableColumn id="3" xr3:uid="{00000000-0010-0000-0100-000003000000}" name="End date" dataCellStyle="Table Dates"/>
    <tableColumn id="4" xr3:uid="{00000000-0010-0000-0100-000004000000}" name="Type of leave" dataCellStyle="Table details"/>
    <tableColumn id="5" xr3:uid="{00000000-0010-0000-0100-000005000000}" name="Days" totalsRowFunction="sum" dataDxfId="8" dataCellStyle="Table Days">
      <calculatedColumnFormula>NETWORKDAYS(LeaveTracker[[#This Row],[Start date]],LeaveTracker[[#This Row],[End date]],lstHolidays)</calculatedColumnFormula>
    </tableColumn>
  </tableColumns>
  <tableStyleInfo name="Attendance Record Table style" showFirstColumn="1" showLastColumn="0" showRowStripes="1" showColumnStripes="0"/>
  <extLst>
    <ext xmlns:x14="http://schemas.microsoft.com/office/spreadsheetml/2009/9/main" uri="{504A1905-F514-4f6f-8877-14C23A59335A}">
      <x14:table altTextSummary="Log employee leave in this table. Add start date, end date, type of leave and number of day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Employees" displayName="Employees" ref="B3:B8" totalsRowShown="0" headerRowCellStyle="Table Headers" dataCellStyle="Table details">
  <sortState xmlns:xlrd2="http://schemas.microsoft.com/office/spreadsheetml/2017/richdata2" ref="B3:B25">
    <sortCondition ref="B2:B25"/>
  </sortState>
  <tableColumns count="1">
    <tableColumn id="1" xr3:uid="{00000000-0010-0000-0200-000001000000}" name="Employee names"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Employee nam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LeaveTypes" displayName="LeaveTypes" ref="B3:B7" totalsRowShown="0" headerRowCellStyle="Table Headers" dataCellStyle="Table details">
  <tableColumns count="1">
    <tableColumn id="1" xr3:uid="{00000000-0010-0000-0300-000001000000}" name="List of leave types"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types of leave- Sick Leave, Vacation, Bereavement, and Other"/>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4000000}" name="CompanyHolidays" displayName="CompanyHolidays" ref="B3:C9" totalsRowShown="0" dataDxfId="7" headerRowCellStyle="Table Headers">
  <tableColumns count="2">
    <tableColumn id="1" xr3:uid="{00000000-0010-0000-0400-000001000000}" name="Company holidays" dataCellStyle="Table Dates"/>
    <tableColumn id="2" xr3:uid="{00000000-0010-0000-0400-000002000000}" name="Description" dataCellStyle="Table details"/>
  </tableColumns>
  <tableStyleInfo name="Attendance Record Table style" showFirstColumn="0" showLastColumn="0" showRowStripes="1" showColumnStripes="0"/>
  <extLst>
    <ext xmlns:x14="http://schemas.microsoft.com/office/spreadsheetml/2009/9/main" uri="{504A1905-F514-4f6f-8877-14C23A59335A}">
      <x14:table altTextSummary="List of company holidays with description"/>
    </ext>
  </extLst>
</table>
</file>

<file path=xl/theme/theme1.xml><?xml version="1.0" encoding="utf-8"?>
<a:theme xmlns:a="http://schemas.openxmlformats.org/drawingml/2006/main" name="Employee Attendance Tracker">
  <a:themeElements>
    <a:clrScheme name="Custom 3">
      <a:dk1>
        <a:sysClr val="windowText" lastClr="000000"/>
      </a:dk1>
      <a:lt1>
        <a:sysClr val="window" lastClr="FFFFFF"/>
      </a:lt1>
      <a:dk2>
        <a:srgbClr val="36384E"/>
      </a:dk2>
      <a:lt2>
        <a:srgbClr val="E6E6E6"/>
      </a:lt2>
      <a:accent1>
        <a:srgbClr val="8BBEDD"/>
      </a:accent1>
      <a:accent2>
        <a:srgbClr val="53B9B4"/>
      </a:accent2>
      <a:accent3>
        <a:srgbClr val="9FD179"/>
      </a:accent3>
      <a:accent4>
        <a:srgbClr val="F6E166"/>
      </a:accent4>
      <a:accent5>
        <a:srgbClr val="F9A755"/>
      </a:accent5>
      <a:accent6>
        <a:srgbClr val="ED7669"/>
      </a:accent6>
      <a:hlink>
        <a:srgbClr val="0000FF"/>
      </a:hlink>
      <a:folHlink>
        <a:srgbClr val="800080"/>
      </a:folHlink>
    </a:clrScheme>
    <a:fontScheme name="67 employee attendance tracker">
      <a:majorFont>
        <a:latin typeface="Bookman Old Style"/>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3"/>
    <pageSetUpPr fitToPage="1"/>
  </sheetPr>
  <dimension ref="A1:AR22"/>
  <sheetViews>
    <sheetView showGridLines="0" tabSelected="1" zoomScaleNormal="100" workbookViewId="0">
      <selection activeCell="U1" sqref="U1"/>
    </sheetView>
  </sheetViews>
  <sheetFormatPr defaultRowHeight="14.4" x14ac:dyDescent="0.3"/>
  <cols>
    <col min="1" max="1" width="2.44140625" customWidth="1"/>
    <col min="2" max="2" width="20.21875" customWidth="1"/>
    <col min="3" max="44" width="4.44140625" customWidth="1"/>
    <col min="45" max="45" width="2.44140625" customWidth="1"/>
  </cols>
  <sheetData>
    <row r="1" spans="1:44" ht="40.200000000000003" customHeight="1" thickBot="1" x14ac:dyDescent="0.35">
      <c r="B1" s="5" t="s">
        <v>0</v>
      </c>
    </row>
    <row r="2" spans="1:44" ht="21.75" customHeight="1" x14ac:dyDescent="0.25">
      <c r="B2" s="14" t="s">
        <v>1</v>
      </c>
      <c r="C2" s="21" t="s">
        <v>2</v>
      </c>
      <c r="D2" s="21"/>
      <c r="E2" s="21"/>
      <c r="F2" s="21"/>
      <c r="G2" s="21"/>
      <c r="H2" s="21"/>
      <c r="I2" s="21"/>
      <c r="J2" s="12"/>
      <c r="U2" s="4"/>
      <c r="V2" s="4"/>
      <c r="W2" s="4"/>
      <c r="X2" s="4"/>
      <c r="Y2" s="4"/>
      <c r="Z2" s="4"/>
      <c r="AA2" s="4"/>
      <c r="AB2" s="4"/>
    </row>
    <row r="3" spans="1:44" ht="22.2" customHeight="1" thickTop="1" thickBot="1" x14ac:dyDescent="0.3">
      <c r="B3" s="14" t="s">
        <v>3</v>
      </c>
      <c r="C3" s="22">
        <f ca="1">YEAR(TODAY())</f>
        <v>2024</v>
      </c>
      <c r="D3" s="22"/>
      <c r="E3" s="22"/>
      <c r="F3" s="22"/>
      <c r="G3" s="22"/>
      <c r="H3" s="22"/>
      <c r="I3" s="22"/>
      <c r="J3" s="12"/>
      <c r="U3" s="4"/>
      <c r="V3" s="4"/>
      <c r="W3" s="4"/>
      <c r="X3" s="4"/>
      <c r="Y3" s="4"/>
      <c r="Z3" s="4"/>
      <c r="AA3" s="4"/>
      <c r="AB3" s="4"/>
    </row>
    <row r="4" spans="1:44" ht="15" customHeight="1" thickTop="1" x14ac:dyDescent="0.3">
      <c r="B4" s="4"/>
      <c r="C4" s="4"/>
      <c r="D4" s="4"/>
      <c r="E4" s="4"/>
      <c r="F4" s="4"/>
      <c r="G4" s="4"/>
      <c r="H4" s="4"/>
      <c r="I4" s="4"/>
      <c r="J4" s="4"/>
      <c r="K4" s="4"/>
      <c r="L4" s="4"/>
      <c r="M4" s="4"/>
      <c r="N4" s="4"/>
      <c r="O4" s="4"/>
      <c r="P4" s="4"/>
      <c r="Q4" s="4"/>
      <c r="R4" s="4"/>
      <c r="S4" s="4"/>
      <c r="T4" s="4"/>
      <c r="U4" s="4"/>
      <c r="V4" s="4"/>
      <c r="W4" s="4"/>
      <c r="X4" s="4"/>
      <c r="Y4" s="4"/>
      <c r="Z4" s="4"/>
      <c r="AA4" s="4"/>
      <c r="AB4" s="4"/>
    </row>
    <row r="5" spans="1:44" x14ac:dyDescent="0.3">
      <c r="B5" t="s">
        <v>4</v>
      </c>
      <c r="C5" t="s">
        <v>5</v>
      </c>
      <c r="D5" t="s">
        <v>6</v>
      </c>
      <c r="E5" t="s">
        <v>7</v>
      </c>
      <c r="F5" t="s">
        <v>8</v>
      </c>
      <c r="G5" t="s">
        <v>9</v>
      </c>
      <c r="H5" t="s">
        <v>10</v>
      </c>
      <c r="I5" t="s">
        <v>11</v>
      </c>
      <c r="J5" t="s">
        <v>12</v>
      </c>
      <c r="K5" t="s">
        <v>13</v>
      </c>
      <c r="L5" t="s">
        <v>14</v>
      </c>
      <c r="M5" t="s">
        <v>15</v>
      </c>
      <c r="N5" t="s">
        <v>16</v>
      </c>
      <c r="O5" t="s">
        <v>17</v>
      </c>
      <c r="P5" t="s">
        <v>18</v>
      </c>
      <c r="Q5" t="s">
        <v>19</v>
      </c>
      <c r="R5" t="s">
        <v>20</v>
      </c>
      <c r="S5" t="s">
        <v>21</v>
      </c>
      <c r="T5" t="s">
        <v>22</v>
      </c>
      <c r="U5" t="s">
        <v>23</v>
      </c>
      <c r="V5" t="s">
        <v>24</v>
      </c>
      <c r="W5" t="s">
        <v>25</v>
      </c>
      <c r="X5" t="s">
        <v>26</v>
      </c>
      <c r="Y5" t="s">
        <v>27</v>
      </c>
      <c r="Z5" t="s">
        <v>28</v>
      </c>
      <c r="AA5" t="s">
        <v>29</v>
      </c>
      <c r="AB5" t="s">
        <v>30</v>
      </c>
      <c r="AC5" t="s">
        <v>31</v>
      </c>
      <c r="AD5" t="s">
        <v>32</v>
      </c>
      <c r="AE5" t="s">
        <v>33</v>
      </c>
      <c r="AF5" t="s">
        <v>34</v>
      </c>
      <c r="AG5" t="s">
        <v>35</v>
      </c>
      <c r="AH5" t="s">
        <v>36</v>
      </c>
      <c r="AI5" t="s">
        <v>37</v>
      </c>
      <c r="AJ5" t="s">
        <v>38</v>
      </c>
      <c r="AK5" t="s">
        <v>39</v>
      </c>
      <c r="AL5" t="s">
        <v>40</v>
      </c>
      <c r="AM5" t="s">
        <v>41</v>
      </c>
      <c r="AN5" t="s">
        <v>42</v>
      </c>
      <c r="AO5" t="s">
        <v>43</v>
      </c>
      <c r="AP5" t="s">
        <v>44</v>
      </c>
      <c r="AQ5" t="s">
        <v>45</v>
      </c>
      <c r="AR5" t="s">
        <v>46</v>
      </c>
    </row>
    <row r="6" spans="1:44" ht="18.75" customHeight="1" x14ac:dyDescent="0.3">
      <c r="B6" s="13" t="s">
        <v>47</v>
      </c>
      <c r="C6" s="18" t="str">
        <f t="shared" ref="C6:C17" ca="1" si="0">IFERROR(IF(TEXT(DATE(Calendar_Year,ROW($A1),1),"ddd")=LEFT(C$5,3),DATE(Calendar_Year,ROW($A1),1),""),"")</f>
        <v/>
      </c>
      <c r="D6" s="18">
        <f t="shared" ref="D6:I17" ca="1" si="1">IFERROR(IF(TEXT(DATE(Calendar_Year,ROW($A1),1),"ddd")=LEFT(D$5,3),DATE(Calendar_Year,ROW($A1),1),IF(C6&gt;=1,C6+1,"")),"")</f>
        <v>45292</v>
      </c>
      <c r="E6" s="18">
        <f t="shared" ca="1" si="1"/>
        <v>45293</v>
      </c>
      <c r="F6" s="18">
        <f t="shared" ca="1" si="1"/>
        <v>45294</v>
      </c>
      <c r="G6" s="18">
        <f t="shared" ca="1" si="1"/>
        <v>45295</v>
      </c>
      <c r="H6" s="18">
        <f t="shared" ca="1" si="1"/>
        <v>45296</v>
      </c>
      <c r="I6" s="18">
        <f t="shared" ca="1" si="1"/>
        <v>45297</v>
      </c>
      <c r="J6" s="18">
        <f t="shared" ref="J6:J17" ca="1" si="2">IFERROR(IF(I6&gt;=1,I6+1,""),"")</f>
        <v>45298</v>
      </c>
      <c r="K6" s="18">
        <f t="shared" ref="K6:K17" ca="1" si="3">IFERROR(IF(J6&gt;=1,J6+1,""),"")</f>
        <v>45299</v>
      </c>
      <c r="L6" s="18">
        <f t="shared" ref="L6:L17" ca="1" si="4">IFERROR(IF(K6&gt;=1,K6+1,""),"")</f>
        <v>45300</v>
      </c>
      <c r="M6" s="18">
        <f t="shared" ref="M6:M17" ca="1" si="5">IFERROR(IF(L6&gt;=1,L6+1,""),"")</f>
        <v>45301</v>
      </c>
      <c r="N6" s="18">
        <f t="shared" ref="N6:N17" ca="1" si="6">IFERROR(IF(M6&gt;=1,M6+1,""),"")</f>
        <v>45302</v>
      </c>
      <c r="O6" s="18">
        <f t="shared" ref="O6:O17" ca="1" si="7">IFERROR(IF(N6&gt;=1,N6+1,""),"")</f>
        <v>45303</v>
      </c>
      <c r="P6" s="18">
        <f t="shared" ref="P6:P17" ca="1" si="8">IFERROR(IF(O6&gt;=1,O6+1,""),"")</f>
        <v>45304</v>
      </c>
      <c r="Q6" s="18">
        <f t="shared" ref="Q6:Q17" ca="1" si="9">IFERROR(IF(P6&gt;=1,P6+1,""),"")</f>
        <v>45305</v>
      </c>
      <c r="R6" s="18">
        <f t="shared" ref="R6:R17" ca="1" si="10">IFERROR(IF(Q6&gt;=1,Q6+1,""),"")</f>
        <v>45306</v>
      </c>
      <c r="S6" s="18">
        <f t="shared" ref="S6:S17" ca="1" si="11">IFERROR(IF(R6&gt;=1,R6+1,""),"")</f>
        <v>45307</v>
      </c>
      <c r="T6" s="18">
        <f t="shared" ref="T6:T17" ca="1" si="12">IFERROR(IF(S6&gt;=1,S6+1,""),"")</f>
        <v>45308</v>
      </c>
      <c r="U6" s="18">
        <f t="shared" ref="U6:U17" ca="1" si="13">IFERROR(IF(T6&gt;=1,T6+1,""),"")</f>
        <v>45309</v>
      </c>
      <c r="V6" s="18">
        <f t="shared" ref="V6:V17" ca="1" si="14">IFERROR(IF(U6&gt;=1,U6+1,""),"")</f>
        <v>45310</v>
      </c>
      <c r="W6" s="18">
        <f t="shared" ref="W6:W17" ca="1" si="15">IFERROR(IF(V6&gt;=1,V6+1,""),"")</f>
        <v>45311</v>
      </c>
      <c r="X6" s="18">
        <f t="shared" ref="X6:X17" ca="1" si="16">IFERROR(IF(W6&gt;=1,W6+1,""),"")</f>
        <v>45312</v>
      </c>
      <c r="Y6" s="18">
        <f t="shared" ref="Y6:Y17" ca="1" si="17">IFERROR(IF(X6&gt;=1,X6+1,""),"")</f>
        <v>45313</v>
      </c>
      <c r="Z6" s="18">
        <f t="shared" ref="Z6:Z17" ca="1" si="18">IFERROR(IF(Y6&gt;=1,Y6+1,""),"")</f>
        <v>45314</v>
      </c>
      <c r="AA6" s="18">
        <f t="shared" ref="AA6:AA17" ca="1" si="19">IFERROR(IF(Z6&gt;=1,Z6+1,""),"")</f>
        <v>45315</v>
      </c>
      <c r="AB6" s="18">
        <f t="shared" ref="AB6:AB17" ca="1" si="20">IFERROR(IF(AA6&gt;=1,AA6+1,""),"")</f>
        <v>45316</v>
      </c>
      <c r="AC6" s="18">
        <f t="shared" ref="AC6:AC17" ca="1" si="21">IFERROR(IF(AB6&gt;=1,AB6+1,""),"")</f>
        <v>45317</v>
      </c>
      <c r="AD6" s="18">
        <f t="shared" ref="AD6:AD17" ca="1" si="22">IFERROR(IF(AC6&gt;=1,AC6+1,""),"")</f>
        <v>45318</v>
      </c>
      <c r="AE6" s="18">
        <f t="shared" ref="AE6:AE17" ca="1" si="23">IFERROR(IF(AD6&gt;=1,AD6+1,""),"")</f>
        <v>45319</v>
      </c>
      <c r="AF6" s="18">
        <f t="shared" ref="AF6:AF17" ca="1" si="24">IFERROR(IF(AE6&gt;=1,AE6+1,""),"")</f>
        <v>45320</v>
      </c>
      <c r="AG6" s="18">
        <f t="shared" ref="AG6:AG17" ca="1" si="25">IFERROR(IF(AF6&gt;=1,AF6+1,""),"")</f>
        <v>45321</v>
      </c>
      <c r="AH6" s="18">
        <f t="shared" ref="AH6:AH17" ca="1" si="26">IFERROR(IF(AG6&gt;=1,AG6+1,""),"")</f>
        <v>45322</v>
      </c>
      <c r="AI6" s="18">
        <f t="shared" ref="AI6:AI17" ca="1" si="27">IFERROR(IF(AH6&gt;=1,AH6+1,""),"")</f>
        <v>45323</v>
      </c>
      <c r="AJ6" s="18">
        <f t="shared" ref="AJ6:AJ17" ca="1" si="28">IFERROR(IF(AI6&gt;=1,AI6+1,""),"")</f>
        <v>45324</v>
      </c>
      <c r="AK6" s="18">
        <f t="shared" ref="AK6:AK17" ca="1" si="29">IFERROR(IF(AJ6&gt;=1,AJ6+1,""),"")</f>
        <v>45325</v>
      </c>
      <c r="AL6" s="18" t="str">
        <f t="shared" ref="AL6:AR17" ca="1" si="30">IFERROR(IF(AND(AK6&gt;=1,AK6+1&lt;=DATE(Calendar_Year,ROW($A1)+1,0)),AK6+1,""),"")</f>
        <v/>
      </c>
      <c r="AM6" s="18" t="str">
        <f t="shared" ca="1" si="30"/>
        <v/>
      </c>
      <c r="AN6" s="18" t="str">
        <f t="shared" ca="1" si="30"/>
        <v/>
      </c>
      <c r="AO6" s="18" t="str">
        <f t="shared" ca="1" si="30"/>
        <v/>
      </c>
      <c r="AP6" s="18" t="str">
        <f t="shared" ca="1" si="30"/>
        <v/>
      </c>
      <c r="AQ6" s="18" t="str">
        <f t="shared" ca="1" si="30"/>
        <v/>
      </c>
      <c r="AR6" s="18" t="str">
        <f t="shared" ca="1" si="30"/>
        <v/>
      </c>
    </row>
    <row r="7" spans="1:44" ht="18.75" customHeight="1" x14ac:dyDescent="0.3">
      <c r="B7" s="13" t="s">
        <v>48</v>
      </c>
      <c r="C7" s="18" t="str">
        <f t="shared" ca="1" si="0"/>
        <v/>
      </c>
      <c r="D7" s="18" t="str">
        <f t="shared" ca="1" si="1"/>
        <v/>
      </c>
      <c r="E7" s="18" t="str">
        <f t="shared" ca="1" si="1"/>
        <v/>
      </c>
      <c r="F7" s="18" t="str">
        <f t="shared" ca="1" si="1"/>
        <v/>
      </c>
      <c r="G7" s="18">
        <f t="shared" ca="1" si="1"/>
        <v>45323</v>
      </c>
      <c r="H7" s="18">
        <f t="shared" ca="1" si="1"/>
        <v>45324</v>
      </c>
      <c r="I7" s="18">
        <f t="shared" ca="1" si="1"/>
        <v>45325</v>
      </c>
      <c r="J7" s="18">
        <f t="shared" ca="1" si="2"/>
        <v>45326</v>
      </c>
      <c r="K7" s="18">
        <f t="shared" ca="1" si="3"/>
        <v>45327</v>
      </c>
      <c r="L7" s="18">
        <f t="shared" ca="1" si="4"/>
        <v>45328</v>
      </c>
      <c r="M7" s="18">
        <f t="shared" ca="1" si="5"/>
        <v>45329</v>
      </c>
      <c r="N7" s="18">
        <f t="shared" ca="1" si="6"/>
        <v>45330</v>
      </c>
      <c r="O7" s="18">
        <f t="shared" ca="1" si="7"/>
        <v>45331</v>
      </c>
      <c r="P7" s="18">
        <f t="shared" ca="1" si="8"/>
        <v>45332</v>
      </c>
      <c r="Q7" s="18">
        <f t="shared" ca="1" si="9"/>
        <v>45333</v>
      </c>
      <c r="R7" s="18">
        <f t="shared" ca="1" si="10"/>
        <v>45334</v>
      </c>
      <c r="S7" s="18">
        <f t="shared" ca="1" si="11"/>
        <v>45335</v>
      </c>
      <c r="T7" s="18">
        <f t="shared" ca="1" si="12"/>
        <v>45336</v>
      </c>
      <c r="U7" s="18">
        <f t="shared" ca="1" si="13"/>
        <v>45337</v>
      </c>
      <c r="V7" s="18">
        <f t="shared" ca="1" si="14"/>
        <v>45338</v>
      </c>
      <c r="W7" s="18">
        <f t="shared" ca="1" si="15"/>
        <v>45339</v>
      </c>
      <c r="X7" s="18">
        <f t="shared" ca="1" si="16"/>
        <v>45340</v>
      </c>
      <c r="Y7" s="18">
        <f t="shared" ca="1" si="17"/>
        <v>45341</v>
      </c>
      <c r="Z7" s="18">
        <f t="shared" ca="1" si="18"/>
        <v>45342</v>
      </c>
      <c r="AA7" s="18">
        <f t="shared" ca="1" si="19"/>
        <v>45343</v>
      </c>
      <c r="AB7" s="18">
        <f t="shared" ca="1" si="20"/>
        <v>45344</v>
      </c>
      <c r="AC7" s="18">
        <f t="shared" ca="1" si="21"/>
        <v>45345</v>
      </c>
      <c r="AD7" s="18">
        <f t="shared" ca="1" si="22"/>
        <v>45346</v>
      </c>
      <c r="AE7" s="18">
        <f t="shared" ca="1" si="23"/>
        <v>45347</v>
      </c>
      <c r="AF7" s="18">
        <f t="shared" ca="1" si="24"/>
        <v>45348</v>
      </c>
      <c r="AG7" s="18">
        <f t="shared" ca="1" si="25"/>
        <v>45349</v>
      </c>
      <c r="AH7" s="18">
        <f t="shared" ca="1" si="26"/>
        <v>45350</v>
      </c>
      <c r="AI7" s="18">
        <f t="shared" ca="1" si="27"/>
        <v>45351</v>
      </c>
      <c r="AJ7" s="18">
        <f t="shared" ca="1" si="28"/>
        <v>45352</v>
      </c>
      <c r="AK7" s="18">
        <f t="shared" ca="1" si="29"/>
        <v>45353</v>
      </c>
      <c r="AL7" s="18" t="str">
        <f t="shared" ca="1" si="30"/>
        <v/>
      </c>
      <c r="AM7" s="18" t="str">
        <f t="shared" ca="1" si="30"/>
        <v/>
      </c>
      <c r="AN7" s="18" t="str">
        <f t="shared" ca="1" si="30"/>
        <v/>
      </c>
      <c r="AO7" s="18" t="str">
        <f t="shared" ca="1" si="30"/>
        <v/>
      </c>
      <c r="AP7" s="18" t="str">
        <f t="shared" ca="1" si="30"/>
        <v/>
      </c>
      <c r="AQ7" s="18" t="str">
        <f t="shared" ca="1" si="30"/>
        <v/>
      </c>
      <c r="AR7" s="18" t="str">
        <f t="shared" ca="1" si="30"/>
        <v/>
      </c>
    </row>
    <row r="8" spans="1:44" ht="18.75" customHeight="1" x14ac:dyDescent="0.3">
      <c r="A8" s="17"/>
      <c r="B8" s="13" t="s">
        <v>49</v>
      </c>
      <c r="C8" s="18" t="str">
        <f t="shared" ca="1" si="0"/>
        <v/>
      </c>
      <c r="D8" s="18" t="str">
        <f t="shared" ca="1" si="1"/>
        <v/>
      </c>
      <c r="E8" s="18" t="str">
        <f t="shared" ca="1" si="1"/>
        <v/>
      </c>
      <c r="F8" s="18" t="str">
        <f t="shared" ca="1" si="1"/>
        <v/>
      </c>
      <c r="G8" s="18" t="str">
        <f t="shared" ca="1" si="1"/>
        <v/>
      </c>
      <c r="H8" s="18">
        <f t="shared" ca="1" si="1"/>
        <v>45352</v>
      </c>
      <c r="I8" s="18">
        <f t="shared" ca="1" si="1"/>
        <v>45353</v>
      </c>
      <c r="J8" s="18">
        <f t="shared" ca="1" si="2"/>
        <v>45354</v>
      </c>
      <c r="K8" s="18">
        <f t="shared" ca="1" si="3"/>
        <v>45355</v>
      </c>
      <c r="L8" s="18">
        <f t="shared" ca="1" si="4"/>
        <v>45356</v>
      </c>
      <c r="M8" s="18">
        <f t="shared" ca="1" si="5"/>
        <v>45357</v>
      </c>
      <c r="N8" s="18">
        <f t="shared" ca="1" si="6"/>
        <v>45358</v>
      </c>
      <c r="O8" s="18">
        <f t="shared" ca="1" si="7"/>
        <v>45359</v>
      </c>
      <c r="P8" s="18">
        <f t="shared" ca="1" si="8"/>
        <v>45360</v>
      </c>
      <c r="Q8" s="18">
        <f t="shared" ca="1" si="9"/>
        <v>45361</v>
      </c>
      <c r="R8" s="18">
        <f t="shared" ca="1" si="10"/>
        <v>45362</v>
      </c>
      <c r="S8" s="18">
        <f t="shared" ca="1" si="11"/>
        <v>45363</v>
      </c>
      <c r="T8" s="18">
        <f t="shared" ca="1" si="12"/>
        <v>45364</v>
      </c>
      <c r="U8" s="18">
        <f t="shared" ca="1" si="13"/>
        <v>45365</v>
      </c>
      <c r="V8" s="18">
        <f t="shared" ca="1" si="14"/>
        <v>45366</v>
      </c>
      <c r="W8" s="18">
        <f t="shared" ca="1" si="15"/>
        <v>45367</v>
      </c>
      <c r="X8" s="18">
        <f t="shared" ca="1" si="16"/>
        <v>45368</v>
      </c>
      <c r="Y8" s="18">
        <f t="shared" ca="1" si="17"/>
        <v>45369</v>
      </c>
      <c r="Z8" s="18">
        <f t="shared" ca="1" si="18"/>
        <v>45370</v>
      </c>
      <c r="AA8" s="18">
        <f t="shared" ca="1" si="19"/>
        <v>45371</v>
      </c>
      <c r="AB8" s="18">
        <f t="shared" ca="1" si="20"/>
        <v>45372</v>
      </c>
      <c r="AC8" s="18">
        <f t="shared" ca="1" si="21"/>
        <v>45373</v>
      </c>
      <c r="AD8" s="18">
        <f t="shared" ca="1" si="22"/>
        <v>45374</v>
      </c>
      <c r="AE8" s="18">
        <f t="shared" ca="1" si="23"/>
        <v>45375</v>
      </c>
      <c r="AF8" s="18">
        <f t="shared" ca="1" si="24"/>
        <v>45376</v>
      </c>
      <c r="AG8" s="18">
        <f t="shared" ca="1" si="25"/>
        <v>45377</v>
      </c>
      <c r="AH8" s="18">
        <f t="shared" ca="1" si="26"/>
        <v>45378</v>
      </c>
      <c r="AI8" s="18">
        <f t="shared" ca="1" si="27"/>
        <v>45379</v>
      </c>
      <c r="AJ8" s="18">
        <f t="shared" ca="1" si="28"/>
        <v>45380</v>
      </c>
      <c r="AK8" s="18">
        <f t="shared" ca="1" si="29"/>
        <v>45381</v>
      </c>
      <c r="AL8" s="18">
        <f t="shared" ca="1" si="30"/>
        <v>45382</v>
      </c>
      <c r="AM8" s="18" t="str">
        <f t="shared" ca="1" si="30"/>
        <v/>
      </c>
      <c r="AN8" s="18" t="str">
        <f t="shared" ca="1" si="30"/>
        <v/>
      </c>
      <c r="AO8" s="18" t="str">
        <f t="shared" ca="1" si="30"/>
        <v/>
      </c>
      <c r="AP8" s="18" t="str">
        <f t="shared" ca="1" si="30"/>
        <v/>
      </c>
      <c r="AQ8" s="18" t="str">
        <f t="shared" ca="1" si="30"/>
        <v/>
      </c>
      <c r="AR8" s="18" t="str">
        <f t="shared" ca="1" si="30"/>
        <v/>
      </c>
    </row>
    <row r="9" spans="1:44" ht="18.75" customHeight="1" x14ac:dyDescent="0.3">
      <c r="B9" s="13" t="s">
        <v>50</v>
      </c>
      <c r="C9" s="18" t="str">
        <f t="shared" ca="1" si="0"/>
        <v/>
      </c>
      <c r="D9" s="18">
        <f t="shared" ca="1" si="1"/>
        <v>45383</v>
      </c>
      <c r="E9" s="18">
        <f t="shared" ca="1" si="1"/>
        <v>45384</v>
      </c>
      <c r="F9" s="18">
        <f t="shared" ca="1" si="1"/>
        <v>45385</v>
      </c>
      <c r="G9" s="18">
        <f t="shared" ca="1" si="1"/>
        <v>45386</v>
      </c>
      <c r="H9" s="18">
        <f t="shared" ca="1" si="1"/>
        <v>45387</v>
      </c>
      <c r="I9" s="18">
        <f t="shared" ca="1" si="1"/>
        <v>45388</v>
      </c>
      <c r="J9" s="18">
        <f t="shared" ca="1" si="2"/>
        <v>45389</v>
      </c>
      <c r="K9" s="18">
        <f t="shared" ca="1" si="3"/>
        <v>45390</v>
      </c>
      <c r="L9" s="18">
        <f t="shared" ca="1" si="4"/>
        <v>45391</v>
      </c>
      <c r="M9" s="18">
        <f t="shared" ca="1" si="5"/>
        <v>45392</v>
      </c>
      <c r="N9" s="18">
        <f t="shared" ca="1" si="6"/>
        <v>45393</v>
      </c>
      <c r="O9" s="18">
        <f t="shared" ca="1" si="7"/>
        <v>45394</v>
      </c>
      <c r="P9" s="18">
        <f t="shared" ca="1" si="8"/>
        <v>45395</v>
      </c>
      <c r="Q9" s="18">
        <f t="shared" ca="1" si="9"/>
        <v>45396</v>
      </c>
      <c r="R9" s="18">
        <f t="shared" ca="1" si="10"/>
        <v>45397</v>
      </c>
      <c r="S9" s="18">
        <f t="shared" ca="1" si="11"/>
        <v>45398</v>
      </c>
      <c r="T9" s="18">
        <f t="shared" ca="1" si="12"/>
        <v>45399</v>
      </c>
      <c r="U9" s="18">
        <f t="shared" ca="1" si="13"/>
        <v>45400</v>
      </c>
      <c r="V9" s="18">
        <f t="shared" ca="1" si="14"/>
        <v>45401</v>
      </c>
      <c r="W9" s="18">
        <f t="shared" ca="1" si="15"/>
        <v>45402</v>
      </c>
      <c r="X9" s="18">
        <f t="shared" ca="1" si="16"/>
        <v>45403</v>
      </c>
      <c r="Y9" s="18">
        <f t="shared" ca="1" si="17"/>
        <v>45404</v>
      </c>
      <c r="Z9" s="18">
        <f t="shared" ca="1" si="18"/>
        <v>45405</v>
      </c>
      <c r="AA9" s="18">
        <f t="shared" ca="1" si="19"/>
        <v>45406</v>
      </c>
      <c r="AB9" s="18">
        <f t="shared" ca="1" si="20"/>
        <v>45407</v>
      </c>
      <c r="AC9" s="18">
        <f t="shared" ca="1" si="21"/>
        <v>45408</v>
      </c>
      <c r="AD9" s="18">
        <f t="shared" ca="1" si="22"/>
        <v>45409</v>
      </c>
      <c r="AE9" s="18">
        <f t="shared" ca="1" si="23"/>
        <v>45410</v>
      </c>
      <c r="AF9" s="18">
        <f t="shared" ca="1" si="24"/>
        <v>45411</v>
      </c>
      <c r="AG9" s="18">
        <f t="shared" ca="1" si="25"/>
        <v>45412</v>
      </c>
      <c r="AH9" s="18">
        <f t="shared" ca="1" si="26"/>
        <v>45413</v>
      </c>
      <c r="AI9" s="18">
        <f t="shared" ca="1" si="27"/>
        <v>45414</v>
      </c>
      <c r="AJ9" s="18">
        <f t="shared" ca="1" si="28"/>
        <v>45415</v>
      </c>
      <c r="AK9" s="18">
        <f t="shared" ca="1" si="29"/>
        <v>45416</v>
      </c>
      <c r="AL9" s="18" t="str">
        <f t="shared" ca="1" si="30"/>
        <v/>
      </c>
      <c r="AM9" s="18" t="str">
        <f t="shared" ca="1" si="30"/>
        <v/>
      </c>
      <c r="AN9" s="18" t="str">
        <f t="shared" ca="1" si="30"/>
        <v/>
      </c>
      <c r="AO9" s="18" t="str">
        <f t="shared" ca="1" si="30"/>
        <v/>
      </c>
      <c r="AP9" s="18" t="str">
        <f t="shared" ca="1" si="30"/>
        <v/>
      </c>
      <c r="AQ9" s="18" t="str">
        <f t="shared" ca="1" si="30"/>
        <v/>
      </c>
      <c r="AR9" s="18" t="str">
        <f t="shared" ca="1" si="30"/>
        <v/>
      </c>
    </row>
    <row r="10" spans="1:44" ht="18.75" customHeight="1" x14ac:dyDescent="0.3">
      <c r="B10" s="13" t="s">
        <v>51</v>
      </c>
      <c r="C10" s="18" t="str">
        <f t="shared" ca="1" si="0"/>
        <v/>
      </c>
      <c r="D10" s="18" t="str">
        <f t="shared" ca="1" si="1"/>
        <v/>
      </c>
      <c r="E10" s="18" t="str">
        <f t="shared" ca="1" si="1"/>
        <v/>
      </c>
      <c r="F10" s="18">
        <f t="shared" ca="1" si="1"/>
        <v>45413</v>
      </c>
      <c r="G10" s="18">
        <f t="shared" ca="1" si="1"/>
        <v>45414</v>
      </c>
      <c r="H10" s="18">
        <f t="shared" ca="1" si="1"/>
        <v>45415</v>
      </c>
      <c r="I10" s="18">
        <f t="shared" ca="1" si="1"/>
        <v>45416</v>
      </c>
      <c r="J10" s="18">
        <f t="shared" ca="1" si="2"/>
        <v>45417</v>
      </c>
      <c r="K10" s="18">
        <f t="shared" ca="1" si="3"/>
        <v>45418</v>
      </c>
      <c r="L10" s="18">
        <f t="shared" ca="1" si="4"/>
        <v>45419</v>
      </c>
      <c r="M10" s="18">
        <f t="shared" ca="1" si="5"/>
        <v>45420</v>
      </c>
      <c r="N10" s="18">
        <f t="shared" ca="1" si="6"/>
        <v>45421</v>
      </c>
      <c r="O10" s="18">
        <f t="shared" ca="1" si="7"/>
        <v>45422</v>
      </c>
      <c r="P10" s="18">
        <f t="shared" ca="1" si="8"/>
        <v>45423</v>
      </c>
      <c r="Q10" s="18">
        <f t="shared" ca="1" si="9"/>
        <v>45424</v>
      </c>
      <c r="R10" s="18">
        <f t="shared" ca="1" si="10"/>
        <v>45425</v>
      </c>
      <c r="S10" s="18">
        <f t="shared" ca="1" si="11"/>
        <v>45426</v>
      </c>
      <c r="T10" s="18">
        <f t="shared" ca="1" si="12"/>
        <v>45427</v>
      </c>
      <c r="U10" s="18">
        <f t="shared" ca="1" si="13"/>
        <v>45428</v>
      </c>
      <c r="V10" s="18">
        <f t="shared" ca="1" si="14"/>
        <v>45429</v>
      </c>
      <c r="W10" s="18">
        <f t="shared" ca="1" si="15"/>
        <v>45430</v>
      </c>
      <c r="X10" s="18">
        <f t="shared" ca="1" si="16"/>
        <v>45431</v>
      </c>
      <c r="Y10" s="18">
        <f t="shared" ca="1" si="17"/>
        <v>45432</v>
      </c>
      <c r="Z10" s="18">
        <f t="shared" ca="1" si="18"/>
        <v>45433</v>
      </c>
      <c r="AA10" s="18">
        <f t="shared" ca="1" si="19"/>
        <v>45434</v>
      </c>
      <c r="AB10" s="18">
        <f t="shared" ca="1" si="20"/>
        <v>45435</v>
      </c>
      <c r="AC10" s="18">
        <f t="shared" ca="1" si="21"/>
        <v>45436</v>
      </c>
      <c r="AD10" s="18">
        <f t="shared" ca="1" si="22"/>
        <v>45437</v>
      </c>
      <c r="AE10" s="18">
        <f t="shared" ca="1" si="23"/>
        <v>45438</v>
      </c>
      <c r="AF10" s="18">
        <f t="shared" ca="1" si="24"/>
        <v>45439</v>
      </c>
      <c r="AG10" s="18">
        <f t="shared" ca="1" si="25"/>
        <v>45440</v>
      </c>
      <c r="AH10" s="18">
        <f t="shared" ca="1" si="26"/>
        <v>45441</v>
      </c>
      <c r="AI10" s="18">
        <f t="shared" ca="1" si="27"/>
        <v>45442</v>
      </c>
      <c r="AJ10" s="18">
        <f t="shared" ca="1" si="28"/>
        <v>45443</v>
      </c>
      <c r="AK10" s="18">
        <f t="shared" ca="1" si="29"/>
        <v>45444</v>
      </c>
      <c r="AL10" s="18" t="str">
        <f t="shared" ca="1" si="30"/>
        <v/>
      </c>
      <c r="AM10" s="18" t="str">
        <f t="shared" ca="1" si="30"/>
        <v/>
      </c>
      <c r="AN10" s="18" t="str">
        <f t="shared" ca="1" si="30"/>
        <v/>
      </c>
      <c r="AO10" s="18" t="str">
        <f t="shared" ca="1" si="30"/>
        <v/>
      </c>
      <c r="AP10" s="18" t="str">
        <f t="shared" ca="1" si="30"/>
        <v/>
      </c>
      <c r="AQ10" s="18" t="str">
        <f t="shared" ca="1" si="30"/>
        <v/>
      </c>
      <c r="AR10" s="18" t="str">
        <f t="shared" ca="1" si="30"/>
        <v/>
      </c>
    </row>
    <row r="11" spans="1:44" ht="18.75" customHeight="1" x14ac:dyDescent="0.3">
      <c r="B11" s="13" t="s">
        <v>52</v>
      </c>
      <c r="C11" s="18" t="str">
        <f t="shared" ca="1" si="0"/>
        <v/>
      </c>
      <c r="D11" s="18" t="str">
        <f t="shared" ca="1" si="1"/>
        <v/>
      </c>
      <c r="E11" s="18" t="str">
        <f t="shared" ca="1" si="1"/>
        <v/>
      </c>
      <c r="F11" s="18" t="str">
        <f t="shared" ca="1" si="1"/>
        <v/>
      </c>
      <c r="G11" s="18" t="str">
        <f t="shared" ca="1" si="1"/>
        <v/>
      </c>
      <c r="H11" s="18" t="str">
        <f t="shared" ca="1" si="1"/>
        <v/>
      </c>
      <c r="I11" s="18">
        <f t="shared" ca="1" si="1"/>
        <v>45444</v>
      </c>
      <c r="J11" s="18">
        <f t="shared" ca="1" si="2"/>
        <v>45445</v>
      </c>
      <c r="K11" s="18">
        <f t="shared" ca="1" si="3"/>
        <v>45446</v>
      </c>
      <c r="L11" s="18">
        <f t="shared" ca="1" si="4"/>
        <v>45447</v>
      </c>
      <c r="M11" s="18">
        <f t="shared" ca="1" si="5"/>
        <v>45448</v>
      </c>
      <c r="N11" s="18">
        <f t="shared" ca="1" si="6"/>
        <v>45449</v>
      </c>
      <c r="O11" s="18">
        <f t="shared" ca="1" si="7"/>
        <v>45450</v>
      </c>
      <c r="P11" s="18">
        <f t="shared" ca="1" si="8"/>
        <v>45451</v>
      </c>
      <c r="Q11" s="18">
        <f t="shared" ca="1" si="9"/>
        <v>45452</v>
      </c>
      <c r="R11" s="18">
        <f t="shared" ca="1" si="10"/>
        <v>45453</v>
      </c>
      <c r="S11" s="18">
        <f t="shared" ca="1" si="11"/>
        <v>45454</v>
      </c>
      <c r="T11" s="18">
        <f t="shared" ca="1" si="12"/>
        <v>45455</v>
      </c>
      <c r="U11" s="18">
        <f t="shared" ca="1" si="13"/>
        <v>45456</v>
      </c>
      <c r="V11" s="18">
        <f t="shared" ca="1" si="14"/>
        <v>45457</v>
      </c>
      <c r="W11" s="18">
        <f t="shared" ca="1" si="15"/>
        <v>45458</v>
      </c>
      <c r="X11" s="18">
        <f t="shared" ca="1" si="16"/>
        <v>45459</v>
      </c>
      <c r="Y11" s="18">
        <f t="shared" ca="1" si="17"/>
        <v>45460</v>
      </c>
      <c r="Z11" s="18">
        <f t="shared" ca="1" si="18"/>
        <v>45461</v>
      </c>
      <c r="AA11" s="18">
        <f t="shared" ca="1" si="19"/>
        <v>45462</v>
      </c>
      <c r="AB11" s="18">
        <f t="shared" ca="1" si="20"/>
        <v>45463</v>
      </c>
      <c r="AC11" s="18">
        <f t="shared" ca="1" si="21"/>
        <v>45464</v>
      </c>
      <c r="AD11" s="18">
        <f t="shared" ca="1" si="22"/>
        <v>45465</v>
      </c>
      <c r="AE11" s="18">
        <f t="shared" ca="1" si="23"/>
        <v>45466</v>
      </c>
      <c r="AF11" s="18">
        <f t="shared" ca="1" si="24"/>
        <v>45467</v>
      </c>
      <c r="AG11" s="18">
        <f t="shared" ca="1" si="25"/>
        <v>45468</v>
      </c>
      <c r="AH11" s="18">
        <f t="shared" ca="1" si="26"/>
        <v>45469</v>
      </c>
      <c r="AI11" s="18">
        <f t="shared" ca="1" si="27"/>
        <v>45470</v>
      </c>
      <c r="AJ11" s="18">
        <f t="shared" ca="1" si="28"/>
        <v>45471</v>
      </c>
      <c r="AK11" s="18">
        <f t="shared" ca="1" si="29"/>
        <v>45472</v>
      </c>
      <c r="AL11" s="18">
        <f t="shared" ca="1" si="30"/>
        <v>45473</v>
      </c>
      <c r="AM11" s="18" t="str">
        <f t="shared" ca="1" si="30"/>
        <v/>
      </c>
      <c r="AN11" s="18" t="str">
        <f t="shared" ca="1" si="30"/>
        <v/>
      </c>
      <c r="AO11" s="18" t="str">
        <f t="shared" ca="1" si="30"/>
        <v/>
      </c>
      <c r="AP11" s="18" t="str">
        <f t="shared" ca="1" si="30"/>
        <v/>
      </c>
      <c r="AQ11" s="18" t="str">
        <f t="shared" ca="1" si="30"/>
        <v/>
      </c>
      <c r="AR11" s="18" t="str">
        <f t="shared" ca="1" si="30"/>
        <v/>
      </c>
    </row>
    <row r="12" spans="1:44" ht="18.75" customHeight="1" x14ac:dyDescent="0.3">
      <c r="B12" s="13" t="s">
        <v>53</v>
      </c>
      <c r="C12" s="18" t="str">
        <f t="shared" ca="1" si="0"/>
        <v/>
      </c>
      <c r="D12" s="18">
        <f t="shared" ca="1" si="1"/>
        <v>45474</v>
      </c>
      <c r="E12" s="18">
        <f t="shared" ca="1" si="1"/>
        <v>45475</v>
      </c>
      <c r="F12" s="18">
        <f t="shared" ca="1" si="1"/>
        <v>45476</v>
      </c>
      <c r="G12" s="18">
        <f t="shared" ca="1" si="1"/>
        <v>45477</v>
      </c>
      <c r="H12" s="18">
        <f t="shared" ca="1" si="1"/>
        <v>45478</v>
      </c>
      <c r="I12" s="18">
        <f t="shared" ca="1" si="1"/>
        <v>45479</v>
      </c>
      <c r="J12" s="18">
        <f t="shared" ca="1" si="2"/>
        <v>45480</v>
      </c>
      <c r="K12" s="18">
        <f t="shared" ca="1" si="3"/>
        <v>45481</v>
      </c>
      <c r="L12" s="18">
        <f t="shared" ca="1" si="4"/>
        <v>45482</v>
      </c>
      <c r="M12" s="18">
        <f t="shared" ca="1" si="5"/>
        <v>45483</v>
      </c>
      <c r="N12" s="18">
        <f t="shared" ca="1" si="6"/>
        <v>45484</v>
      </c>
      <c r="O12" s="18">
        <f t="shared" ca="1" si="7"/>
        <v>45485</v>
      </c>
      <c r="P12" s="18">
        <f t="shared" ca="1" si="8"/>
        <v>45486</v>
      </c>
      <c r="Q12" s="18">
        <f t="shared" ca="1" si="9"/>
        <v>45487</v>
      </c>
      <c r="R12" s="18">
        <f t="shared" ca="1" si="10"/>
        <v>45488</v>
      </c>
      <c r="S12" s="18">
        <f t="shared" ca="1" si="11"/>
        <v>45489</v>
      </c>
      <c r="T12" s="18">
        <f t="shared" ca="1" si="12"/>
        <v>45490</v>
      </c>
      <c r="U12" s="18">
        <f t="shared" ca="1" si="13"/>
        <v>45491</v>
      </c>
      <c r="V12" s="18">
        <f t="shared" ca="1" si="14"/>
        <v>45492</v>
      </c>
      <c r="W12" s="18">
        <f t="shared" ca="1" si="15"/>
        <v>45493</v>
      </c>
      <c r="X12" s="18">
        <f t="shared" ca="1" si="16"/>
        <v>45494</v>
      </c>
      <c r="Y12" s="18">
        <f t="shared" ca="1" si="17"/>
        <v>45495</v>
      </c>
      <c r="Z12" s="18">
        <f t="shared" ca="1" si="18"/>
        <v>45496</v>
      </c>
      <c r="AA12" s="18">
        <f t="shared" ca="1" si="19"/>
        <v>45497</v>
      </c>
      <c r="AB12" s="18">
        <f t="shared" ca="1" si="20"/>
        <v>45498</v>
      </c>
      <c r="AC12" s="18">
        <f t="shared" ca="1" si="21"/>
        <v>45499</v>
      </c>
      <c r="AD12" s="18">
        <f t="shared" ca="1" si="22"/>
        <v>45500</v>
      </c>
      <c r="AE12" s="18">
        <f t="shared" ca="1" si="23"/>
        <v>45501</v>
      </c>
      <c r="AF12" s="18">
        <f t="shared" ca="1" si="24"/>
        <v>45502</v>
      </c>
      <c r="AG12" s="18">
        <f t="shared" ca="1" si="25"/>
        <v>45503</v>
      </c>
      <c r="AH12" s="18">
        <f t="shared" ca="1" si="26"/>
        <v>45504</v>
      </c>
      <c r="AI12" s="18">
        <f t="shared" ca="1" si="27"/>
        <v>45505</v>
      </c>
      <c r="AJ12" s="18">
        <f t="shared" ca="1" si="28"/>
        <v>45506</v>
      </c>
      <c r="AK12" s="18">
        <f t="shared" ca="1" si="29"/>
        <v>45507</v>
      </c>
      <c r="AL12" s="18" t="str">
        <f t="shared" ca="1" si="30"/>
        <v/>
      </c>
      <c r="AM12" s="18" t="str">
        <f t="shared" ca="1" si="30"/>
        <v/>
      </c>
      <c r="AN12" s="18" t="str">
        <f t="shared" ca="1" si="30"/>
        <v/>
      </c>
      <c r="AO12" s="18" t="str">
        <f t="shared" ca="1" si="30"/>
        <v/>
      </c>
      <c r="AP12" s="18" t="str">
        <f t="shared" ca="1" si="30"/>
        <v/>
      </c>
      <c r="AQ12" s="18" t="str">
        <f t="shared" ca="1" si="30"/>
        <v/>
      </c>
      <c r="AR12" s="18" t="str">
        <f t="shared" ca="1" si="30"/>
        <v/>
      </c>
    </row>
    <row r="13" spans="1:44" ht="18.75" customHeight="1" x14ac:dyDescent="0.3">
      <c r="B13" s="13" t="s">
        <v>54</v>
      </c>
      <c r="C13" s="18" t="str">
        <f t="shared" ca="1" si="0"/>
        <v/>
      </c>
      <c r="D13" s="18" t="str">
        <f t="shared" ca="1" si="1"/>
        <v/>
      </c>
      <c r="E13" s="18" t="str">
        <f t="shared" ca="1" si="1"/>
        <v/>
      </c>
      <c r="F13" s="18" t="str">
        <f t="shared" ca="1" si="1"/>
        <v/>
      </c>
      <c r="G13" s="18">
        <f t="shared" ca="1" si="1"/>
        <v>45505</v>
      </c>
      <c r="H13" s="18">
        <f t="shared" ca="1" si="1"/>
        <v>45506</v>
      </c>
      <c r="I13" s="18">
        <f t="shared" ca="1" si="1"/>
        <v>45507</v>
      </c>
      <c r="J13" s="18">
        <f t="shared" ca="1" si="2"/>
        <v>45508</v>
      </c>
      <c r="K13" s="18">
        <f t="shared" ca="1" si="3"/>
        <v>45509</v>
      </c>
      <c r="L13" s="18">
        <f t="shared" ca="1" si="4"/>
        <v>45510</v>
      </c>
      <c r="M13" s="18">
        <f t="shared" ca="1" si="5"/>
        <v>45511</v>
      </c>
      <c r="N13" s="18">
        <f t="shared" ca="1" si="6"/>
        <v>45512</v>
      </c>
      <c r="O13" s="18">
        <f t="shared" ca="1" si="7"/>
        <v>45513</v>
      </c>
      <c r="P13" s="18">
        <f t="shared" ca="1" si="8"/>
        <v>45514</v>
      </c>
      <c r="Q13" s="18">
        <f t="shared" ca="1" si="9"/>
        <v>45515</v>
      </c>
      <c r="R13" s="18">
        <f t="shared" ca="1" si="10"/>
        <v>45516</v>
      </c>
      <c r="S13" s="18">
        <f t="shared" ca="1" si="11"/>
        <v>45517</v>
      </c>
      <c r="T13" s="18">
        <f t="shared" ca="1" si="12"/>
        <v>45518</v>
      </c>
      <c r="U13" s="18">
        <f t="shared" ca="1" si="13"/>
        <v>45519</v>
      </c>
      <c r="V13" s="18">
        <f t="shared" ca="1" si="14"/>
        <v>45520</v>
      </c>
      <c r="W13" s="18">
        <f t="shared" ca="1" si="15"/>
        <v>45521</v>
      </c>
      <c r="X13" s="18">
        <f t="shared" ca="1" si="16"/>
        <v>45522</v>
      </c>
      <c r="Y13" s="18">
        <f t="shared" ca="1" si="17"/>
        <v>45523</v>
      </c>
      <c r="Z13" s="18">
        <f t="shared" ca="1" si="18"/>
        <v>45524</v>
      </c>
      <c r="AA13" s="18">
        <f t="shared" ca="1" si="19"/>
        <v>45525</v>
      </c>
      <c r="AB13" s="18">
        <f t="shared" ca="1" si="20"/>
        <v>45526</v>
      </c>
      <c r="AC13" s="18">
        <f t="shared" ca="1" si="21"/>
        <v>45527</v>
      </c>
      <c r="AD13" s="18">
        <f t="shared" ca="1" si="22"/>
        <v>45528</v>
      </c>
      <c r="AE13" s="18">
        <f t="shared" ca="1" si="23"/>
        <v>45529</v>
      </c>
      <c r="AF13" s="18">
        <f t="shared" ca="1" si="24"/>
        <v>45530</v>
      </c>
      <c r="AG13" s="18">
        <f t="shared" ca="1" si="25"/>
        <v>45531</v>
      </c>
      <c r="AH13" s="18">
        <f t="shared" ca="1" si="26"/>
        <v>45532</v>
      </c>
      <c r="AI13" s="18">
        <f t="shared" ca="1" si="27"/>
        <v>45533</v>
      </c>
      <c r="AJ13" s="18">
        <f t="shared" ca="1" si="28"/>
        <v>45534</v>
      </c>
      <c r="AK13" s="18">
        <f t="shared" ca="1" si="29"/>
        <v>45535</v>
      </c>
      <c r="AL13" s="18" t="str">
        <f t="shared" ca="1" si="30"/>
        <v/>
      </c>
      <c r="AM13" s="18" t="str">
        <f t="shared" ca="1" si="30"/>
        <v/>
      </c>
      <c r="AN13" s="18" t="str">
        <f t="shared" ca="1" si="30"/>
        <v/>
      </c>
      <c r="AO13" s="18" t="str">
        <f t="shared" ca="1" si="30"/>
        <v/>
      </c>
      <c r="AP13" s="18" t="str">
        <f t="shared" ca="1" si="30"/>
        <v/>
      </c>
      <c r="AQ13" s="18" t="str">
        <f t="shared" ca="1" si="30"/>
        <v/>
      </c>
      <c r="AR13" s="18" t="str">
        <f t="shared" ca="1" si="30"/>
        <v/>
      </c>
    </row>
    <row r="14" spans="1:44" ht="18.75" customHeight="1" x14ac:dyDescent="0.3">
      <c r="B14" s="13" t="s">
        <v>55</v>
      </c>
      <c r="C14" s="18">
        <f t="shared" ca="1" si="0"/>
        <v>45536</v>
      </c>
      <c r="D14" s="18">
        <f t="shared" ca="1" si="1"/>
        <v>45537</v>
      </c>
      <c r="E14" s="18">
        <f t="shared" ca="1" si="1"/>
        <v>45538</v>
      </c>
      <c r="F14" s="18">
        <f t="shared" ca="1" si="1"/>
        <v>45539</v>
      </c>
      <c r="G14" s="18">
        <f t="shared" ca="1" si="1"/>
        <v>45540</v>
      </c>
      <c r="H14" s="18">
        <f t="shared" ca="1" si="1"/>
        <v>45541</v>
      </c>
      <c r="I14" s="18">
        <f t="shared" ca="1" si="1"/>
        <v>45542</v>
      </c>
      <c r="J14" s="18">
        <f t="shared" ca="1" si="2"/>
        <v>45543</v>
      </c>
      <c r="K14" s="18">
        <f t="shared" ca="1" si="3"/>
        <v>45544</v>
      </c>
      <c r="L14" s="18">
        <f t="shared" ca="1" si="4"/>
        <v>45545</v>
      </c>
      <c r="M14" s="18">
        <f t="shared" ca="1" si="5"/>
        <v>45546</v>
      </c>
      <c r="N14" s="18">
        <f t="shared" ca="1" si="6"/>
        <v>45547</v>
      </c>
      <c r="O14" s="18">
        <f t="shared" ca="1" si="7"/>
        <v>45548</v>
      </c>
      <c r="P14" s="18">
        <f t="shared" ca="1" si="8"/>
        <v>45549</v>
      </c>
      <c r="Q14" s="18">
        <f t="shared" ca="1" si="9"/>
        <v>45550</v>
      </c>
      <c r="R14" s="18">
        <f t="shared" ca="1" si="10"/>
        <v>45551</v>
      </c>
      <c r="S14" s="18">
        <f t="shared" ca="1" si="11"/>
        <v>45552</v>
      </c>
      <c r="T14" s="18">
        <f t="shared" ca="1" si="12"/>
        <v>45553</v>
      </c>
      <c r="U14" s="18">
        <f t="shared" ca="1" si="13"/>
        <v>45554</v>
      </c>
      <c r="V14" s="18">
        <f t="shared" ca="1" si="14"/>
        <v>45555</v>
      </c>
      <c r="W14" s="18">
        <f t="shared" ca="1" si="15"/>
        <v>45556</v>
      </c>
      <c r="X14" s="18">
        <f t="shared" ca="1" si="16"/>
        <v>45557</v>
      </c>
      <c r="Y14" s="18">
        <f t="shared" ca="1" si="17"/>
        <v>45558</v>
      </c>
      <c r="Z14" s="18">
        <f t="shared" ca="1" si="18"/>
        <v>45559</v>
      </c>
      <c r="AA14" s="18">
        <f t="shared" ca="1" si="19"/>
        <v>45560</v>
      </c>
      <c r="AB14" s="18">
        <f t="shared" ca="1" si="20"/>
        <v>45561</v>
      </c>
      <c r="AC14" s="18">
        <f t="shared" ca="1" si="21"/>
        <v>45562</v>
      </c>
      <c r="AD14" s="18">
        <f t="shared" ca="1" si="22"/>
        <v>45563</v>
      </c>
      <c r="AE14" s="18">
        <f t="shared" ca="1" si="23"/>
        <v>45564</v>
      </c>
      <c r="AF14" s="18">
        <f t="shared" ca="1" si="24"/>
        <v>45565</v>
      </c>
      <c r="AG14" s="18">
        <f t="shared" ca="1" si="25"/>
        <v>45566</v>
      </c>
      <c r="AH14" s="18">
        <f t="shared" ca="1" si="26"/>
        <v>45567</v>
      </c>
      <c r="AI14" s="18">
        <f t="shared" ca="1" si="27"/>
        <v>45568</v>
      </c>
      <c r="AJ14" s="18">
        <f t="shared" ca="1" si="28"/>
        <v>45569</v>
      </c>
      <c r="AK14" s="18">
        <f t="shared" ca="1" si="29"/>
        <v>45570</v>
      </c>
      <c r="AL14" s="18" t="str">
        <f t="shared" ca="1" si="30"/>
        <v/>
      </c>
      <c r="AM14" s="18" t="str">
        <f t="shared" ca="1" si="30"/>
        <v/>
      </c>
      <c r="AN14" s="18" t="str">
        <f t="shared" ca="1" si="30"/>
        <v/>
      </c>
      <c r="AO14" s="18" t="str">
        <f t="shared" ca="1" si="30"/>
        <v/>
      </c>
      <c r="AP14" s="18" t="str">
        <f t="shared" ca="1" si="30"/>
        <v/>
      </c>
      <c r="AQ14" s="18" t="str">
        <f t="shared" ca="1" si="30"/>
        <v/>
      </c>
      <c r="AR14" s="18" t="str">
        <f t="shared" ca="1" si="30"/>
        <v/>
      </c>
    </row>
    <row r="15" spans="1:44" ht="18.75" customHeight="1" x14ac:dyDescent="0.3">
      <c r="B15" s="13" t="s">
        <v>56</v>
      </c>
      <c r="C15" s="18" t="str">
        <f t="shared" ca="1" si="0"/>
        <v/>
      </c>
      <c r="D15" s="18" t="str">
        <f t="shared" ca="1" si="1"/>
        <v/>
      </c>
      <c r="E15" s="18">
        <f t="shared" ca="1" si="1"/>
        <v>45566</v>
      </c>
      <c r="F15" s="18">
        <f t="shared" ca="1" si="1"/>
        <v>45567</v>
      </c>
      <c r="G15" s="18">
        <f t="shared" ca="1" si="1"/>
        <v>45568</v>
      </c>
      <c r="H15" s="18">
        <f t="shared" ca="1" si="1"/>
        <v>45569</v>
      </c>
      <c r="I15" s="18">
        <f t="shared" ca="1" si="1"/>
        <v>45570</v>
      </c>
      <c r="J15" s="18">
        <f t="shared" ca="1" si="2"/>
        <v>45571</v>
      </c>
      <c r="K15" s="18">
        <f t="shared" ca="1" si="3"/>
        <v>45572</v>
      </c>
      <c r="L15" s="18">
        <f t="shared" ca="1" si="4"/>
        <v>45573</v>
      </c>
      <c r="M15" s="18">
        <f t="shared" ca="1" si="5"/>
        <v>45574</v>
      </c>
      <c r="N15" s="18">
        <f t="shared" ca="1" si="6"/>
        <v>45575</v>
      </c>
      <c r="O15" s="18">
        <f t="shared" ca="1" si="7"/>
        <v>45576</v>
      </c>
      <c r="P15" s="18">
        <f t="shared" ca="1" si="8"/>
        <v>45577</v>
      </c>
      <c r="Q15" s="18">
        <f t="shared" ca="1" si="9"/>
        <v>45578</v>
      </c>
      <c r="R15" s="18">
        <f t="shared" ca="1" si="10"/>
        <v>45579</v>
      </c>
      <c r="S15" s="18">
        <f t="shared" ca="1" si="11"/>
        <v>45580</v>
      </c>
      <c r="T15" s="18">
        <f t="shared" ca="1" si="12"/>
        <v>45581</v>
      </c>
      <c r="U15" s="18">
        <f t="shared" ca="1" si="13"/>
        <v>45582</v>
      </c>
      <c r="V15" s="18">
        <f t="shared" ca="1" si="14"/>
        <v>45583</v>
      </c>
      <c r="W15" s="18">
        <f t="shared" ca="1" si="15"/>
        <v>45584</v>
      </c>
      <c r="X15" s="18">
        <f t="shared" ca="1" si="16"/>
        <v>45585</v>
      </c>
      <c r="Y15" s="18">
        <f t="shared" ca="1" si="17"/>
        <v>45586</v>
      </c>
      <c r="Z15" s="18">
        <f t="shared" ca="1" si="18"/>
        <v>45587</v>
      </c>
      <c r="AA15" s="18">
        <f t="shared" ca="1" si="19"/>
        <v>45588</v>
      </c>
      <c r="AB15" s="18">
        <f t="shared" ca="1" si="20"/>
        <v>45589</v>
      </c>
      <c r="AC15" s="18">
        <f t="shared" ca="1" si="21"/>
        <v>45590</v>
      </c>
      <c r="AD15" s="18">
        <f t="shared" ca="1" si="22"/>
        <v>45591</v>
      </c>
      <c r="AE15" s="18">
        <f t="shared" ca="1" si="23"/>
        <v>45592</v>
      </c>
      <c r="AF15" s="18">
        <f t="shared" ca="1" si="24"/>
        <v>45593</v>
      </c>
      <c r="AG15" s="18">
        <f t="shared" ca="1" si="25"/>
        <v>45594</v>
      </c>
      <c r="AH15" s="18">
        <f t="shared" ca="1" si="26"/>
        <v>45595</v>
      </c>
      <c r="AI15" s="18">
        <f t="shared" ca="1" si="27"/>
        <v>45596</v>
      </c>
      <c r="AJ15" s="18">
        <f t="shared" ca="1" si="28"/>
        <v>45597</v>
      </c>
      <c r="AK15" s="18">
        <f t="shared" ca="1" si="29"/>
        <v>45598</v>
      </c>
      <c r="AL15" s="18" t="str">
        <f t="shared" ca="1" si="30"/>
        <v/>
      </c>
      <c r="AM15" s="18" t="str">
        <f t="shared" ca="1" si="30"/>
        <v/>
      </c>
      <c r="AN15" s="18" t="str">
        <f t="shared" ca="1" si="30"/>
        <v/>
      </c>
      <c r="AO15" s="18" t="str">
        <f t="shared" ca="1" si="30"/>
        <v/>
      </c>
      <c r="AP15" s="18" t="str">
        <f t="shared" ca="1" si="30"/>
        <v/>
      </c>
      <c r="AQ15" s="18" t="str">
        <f t="shared" ca="1" si="30"/>
        <v/>
      </c>
      <c r="AR15" s="18" t="str">
        <f t="shared" ca="1" si="30"/>
        <v/>
      </c>
    </row>
    <row r="16" spans="1:44" ht="18.75" customHeight="1" x14ac:dyDescent="0.3">
      <c r="B16" s="13" t="s">
        <v>57</v>
      </c>
      <c r="C16" s="18" t="str">
        <f t="shared" ca="1" si="0"/>
        <v/>
      </c>
      <c r="D16" s="18" t="str">
        <f t="shared" ca="1" si="1"/>
        <v/>
      </c>
      <c r="E16" s="18" t="str">
        <f t="shared" ca="1" si="1"/>
        <v/>
      </c>
      <c r="F16" s="18" t="str">
        <f t="shared" ca="1" si="1"/>
        <v/>
      </c>
      <c r="G16" s="18" t="str">
        <f t="shared" ca="1" si="1"/>
        <v/>
      </c>
      <c r="H16" s="18">
        <f t="shared" ca="1" si="1"/>
        <v>45597</v>
      </c>
      <c r="I16" s="18">
        <f t="shared" ca="1" si="1"/>
        <v>45598</v>
      </c>
      <c r="J16" s="18">
        <f t="shared" ca="1" si="2"/>
        <v>45599</v>
      </c>
      <c r="K16" s="18">
        <f t="shared" ca="1" si="3"/>
        <v>45600</v>
      </c>
      <c r="L16" s="18">
        <f t="shared" ca="1" si="4"/>
        <v>45601</v>
      </c>
      <c r="M16" s="18">
        <f t="shared" ca="1" si="5"/>
        <v>45602</v>
      </c>
      <c r="N16" s="18">
        <f t="shared" ca="1" si="6"/>
        <v>45603</v>
      </c>
      <c r="O16" s="18">
        <f t="shared" ca="1" si="7"/>
        <v>45604</v>
      </c>
      <c r="P16" s="18">
        <f t="shared" ca="1" si="8"/>
        <v>45605</v>
      </c>
      <c r="Q16" s="18">
        <f t="shared" ca="1" si="9"/>
        <v>45606</v>
      </c>
      <c r="R16" s="18">
        <f t="shared" ca="1" si="10"/>
        <v>45607</v>
      </c>
      <c r="S16" s="18">
        <f t="shared" ca="1" si="11"/>
        <v>45608</v>
      </c>
      <c r="T16" s="18">
        <f t="shared" ca="1" si="12"/>
        <v>45609</v>
      </c>
      <c r="U16" s="18">
        <f t="shared" ca="1" si="13"/>
        <v>45610</v>
      </c>
      <c r="V16" s="18">
        <f t="shared" ca="1" si="14"/>
        <v>45611</v>
      </c>
      <c r="W16" s="18">
        <f t="shared" ca="1" si="15"/>
        <v>45612</v>
      </c>
      <c r="X16" s="18">
        <f t="shared" ca="1" si="16"/>
        <v>45613</v>
      </c>
      <c r="Y16" s="18">
        <f t="shared" ca="1" si="17"/>
        <v>45614</v>
      </c>
      <c r="Z16" s="18">
        <f t="shared" ca="1" si="18"/>
        <v>45615</v>
      </c>
      <c r="AA16" s="18">
        <f t="shared" ca="1" si="19"/>
        <v>45616</v>
      </c>
      <c r="AB16" s="18">
        <f t="shared" ca="1" si="20"/>
        <v>45617</v>
      </c>
      <c r="AC16" s="18">
        <f t="shared" ca="1" si="21"/>
        <v>45618</v>
      </c>
      <c r="AD16" s="18">
        <f t="shared" ca="1" si="22"/>
        <v>45619</v>
      </c>
      <c r="AE16" s="18">
        <f t="shared" ca="1" si="23"/>
        <v>45620</v>
      </c>
      <c r="AF16" s="18">
        <f t="shared" ca="1" si="24"/>
        <v>45621</v>
      </c>
      <c r="AG16" s="18">
        <f t="shared" ca="1" si="25"/>
        <v>45622</v>
      </c>
      <c r="AH16" s="18">
        <f t="shared" ca="1" si="26"/>
        <v>45623</v>
      </c>
      <c r="AI16" s="18">
        <f t="shared" ca="1" si="27"/>
        <v>45624</v>
      </c>
      <c r="AJ16" s="18">
        <f t="shared" ca="1" si="28"/>
        <v>45625</v>
      </c>
      <c r="AK16" s="18">
        <f t="shared" ca="1" si="29"/>
        <v>45626</v>
      </c>
      <c r="AL16" s="18" t="str">
        <f t="shared" ca="1" si="30"/>
        <v/>
      </c>
      <c r="AM16" s="18" t="str">
        <f t="shared" ca="1" si="30"/>
        <v/>
      </c>
      <c r="AN16" s="18" t="str">
        <f t="shared" ca="1" si="30"/>
        <v/>
      </c>
      <c r="AO16" s="18" t="str">
        <f t="shared" ca="1" si="30"/>
        <v/>
      </c>
      <c r="AP16" s="18" t="str">
        <f t="shared" ca="1" si="30"/>
        <v/>
      </c>
      <c r="AQ16" s="18" t="str">
        <f t="shared" ca="1" si="30"/>
        <v/>
      </c>
      <c r="AR16" s="18" t="str">
        <f t="shared" ca="1" si="30"/>
        <v/>
      </c>
    </row>
    <row r="17" spans="2:44" ht="18.75" customHeight="1" x14ac:dyDescent="0.3">
      <c r="B17" s="13" t="s">
        <v>58</v>
      </c>
      <c r="C17" s="18">
        <f t="shared" ca="1" si="0"/>
        <v>45627</v>
      </c>
      <c r="D17" s="18">
        <f t="shared" ca="1" si="1"/>
        <v>45628</v>
      </c>
      <c r="E17" s="18">
        <f t="shared" ca="1" si="1"/>
        <v>45629</v>
      </c>
      <c r="F17" s="18">
        <f t="shared" ca="1" si="1"/>
        <v>45630</v>
      </c>
      <c r="G17" s="18">
        <f t="shared" ca="1" si="1"/>
        <v>45631</v>
      </c>
      <c r="H17" s="18">
        <f t="shared" ca="1" si="1"/>
        <v>45632</v>
      </c>
      <c r="I17" s="18">
        <f t="shared" ca="1" si="1"/>
        <v>45633</v>
      </c>
      <c r="J17" s="18">
        <f t="shared" ca="1" si="2"/>
        <v>45634</v>
      </c>
      <c r="K17" s="18">
        <f t="shared" ca="1" si="3"/>
        <v>45635</v>
      </c>
      <c r="L17" s="18">
        <f t="shared" ca="1" si="4"/>
        <v>45636</v>
      </c>
      <c r="M17" s="18">
        <f t="shared" ca="1" si="5"/>
        <v>45637</v>
      </c>
      <c r="N17" s="18">
        <f t="shared" ca="1" si="6"/>
        <v>45638</v>
      </c>
      <c r="O17" s="18">
        <f t="shared" ca="1" si="7"/>
        <v>45639</v>
      </c>
      <c r="P17" s="18">
        <f t="shared" ca="1" si="8"/>
        <v>45640</v>
      </c>
      <c r="Q17" s="18">
        <f t="shared" ca="1" si="9"/>
        <v>45641</v>
      </c>
      <c r="R17" s="18">
        <f t="shared" ca="1" si="10"/>
        <v>45642</v>
      </c>
      <c r="S17" s="18">
        <f t="shared" ca="1" si="11"/>
        <v>45643</v>
      </c>
      <c r="T17" s="18">
        <f t="shared" ca="1" si="12"/>
        <v>45644</v>
      </c>
      <c r="U17" s="18">
        <f t="shared" ca="1" si="13"/>
        <v>45645</v>
      </c>
      <c r="V17" s="18">
        <f t="shared" ca="1" si="14"/>
        <v>45646</v>
      </c>
      <c r="W17" s="18">
        <f t="shared" ca="1" si="15"/>
        <v>45647</v>
      </c>
      <c r="X17" s="18">
        <f t="shared" ca="1" si="16"/>
        <v>45648</v>
      </c>
      <c r="Y17" s="18">
        <f t="shared" ca="1" si="17"/>
        <v>45649</v>
      </c>
      <c r="Z17" s="18">
        <f t="shared" ca="1" si="18"/>
        <v>45650</v>
      </c>
      <c r="AA17" s="18">
        <f t="shared" ca="1" si="19"/>
        <v>45651</v>
      </c>
      <c r="AB17" s="18">
        <f t="shared" ca="1" si="20"/>
        <v>45652</v>
      </c>
      <c r="AC17" s="18">
        <f t="shared" ca="1" si="21"/>
        <v>45653</v>
      </c>
      <c r="AD17" s="18">
        <f t="shared" ca="1" si="22"/>
        <v>45654</v>
      </c>
      <c r="AE17" s="18">
        <f t="shared" ca="1" si="23"/>
        <v>45655</v>
      </c>
      <c r="AF17" s="18">
        <f t="shared" ca="1" si="24"/>
        <v>45656</v>
      </c>
      <c r="AG17" s="18">
        <f t="shared" ca="1" si="25"/>
        <v>45657</v>
      </c>
      <c r="AH17" s="18">
        <f t="shared" ca="1" si="26"/>
        <v>45658</v>
      </c>
      <c r="AI17" s="18">
        <f t="shared" ca="1" si="27"/>
        <v>45659</v>
      </c>
      <c r="AJ17" s="18">
        <f t="shared" ca="1" si="28"/>
        <v>45660</v>
      </c>
      <c r="AK17" s="18">
        <f t="shared" ca="1" si="29"/>
        <v>45661</v>
      </c>
      <c r="AL17" s="18" t="str">
        <f t="shared" ca="1" si="30"/>
        <v/>
      </c>
      <c r="AM17" s="18" t="str">
        <f t="shared" ca="1" si="30"/>
        <v/>
      </c>
      <c r="AN17" s="18" t="str">
        <f t="shared" ca="1" si="30"/>
        <v/>
      </c>
      <c r="AO17" s="18" t="str">
        <f t="shared" ca="1" si="30"/>
        <v/>
      </c>
      <c r="AP17" s="18" t="str">
        <f t="shared" ca="1" si="30"/>
        <v/>
      </c>
      <c r="AQ17" s="18" t="str">
        <f t="shared" ca="1" si="30"/>
        <v/>
      </c>
      <c r="AR17" s="18" t="str">
        <f t="shared" ca="1" si="30"/>
        <v/>
      </c>
    </row>
    <row r="18" spans="2:44" ht="40.200000000000003" customHeight="1" x14ac:dyDescent="0.3">
      <c r="B18" s="6" t="s">
        <v>59</v>
      </c>
      <c r="C18" s="1"/>
      <c r="D18" s="1"/>
      <c r="E18" s="1"/>
      <c r="F18" s="1"/>
      <c r="G18" s="2"/>
      <c r="H18" s="2"/>
      <c r="I18" s="2"/>
      <c r="J18" s="2"/>
      <c r="K18" s="2"/>
      <c r="L18" s="2"/>
      <c r="M18" s="2"/>
      <c r="N18" s="2"/>
      <c r="O18" s="2"/>
    </row>
    <row r="19" spans="2:44" ht="28.2" customHeight="1" x14ac:dyDescent="0.3">
      <c r="C19" s="24" t="s">
        <v>60</v>
      </c>
      <c r="D19" s="24"/>
      <c r="E19" s="24"/>
      <c r="F19" s="7"/>
      <c r="H19" s="24" t="s">
        <v>61</v>
      </c>
      <c r="I19" s="24"/>
      <c r="J19" s="24"/>
      <c r="K19" s="24"/>
      <c r="L19" s="7"/>
      <c r="M19" s="19"/>
      <c r="N19" s="24" t="s">
        <v>62</v>
      </c>
      <c r="O19" s="24"/>
      <c r="P19" s="24"/>
      <c r="Q19" s="7"/>
      <c r="S19" s="24" t="s">
        <v>63</v>
      </c>
      <c r="T19" s="24"/>
      <c r="U19" s="24"/>
      <c r="V19" s="7"/>
      <c r="X19" s="24" t="s">
        <v>64</v>
      </c>
      <c r="Y19" s="24"/>
      <c r="Z19" s="24"/>
      <c r="AA19" s="7"/>
      <c r="AC19" s="24" t="s">
        <v>65</v>
      </c>
      <c r="AD19" s="24"/>
      <c r="AE19" s="24"/>
      <c r="AF19" s="15"/>
    </row>
    <row r="20" spans="2:44" ht="55.2" customHeight="1" x14ac:dyDescent="0.3">
      <c r="C20" s="25">
        <f ca="1">SUMIFS(LeaveTracker[Days],LeaveTracker[Employee name],valSelEmployee,LeaveTracker[Start date],"&gt;="&amp;DATE(Calendar_Year,1,1),LeaveTracker[End date],"&lt;"&amp;DATE(Calendar_Year+1,1,1))</f>
        <v>8</v>
      </c>
      <c r="D20" s="25"/>
      <c r="E20" s="25"/>
      <c r="F20" s="7"/>
      <c r="H20" s="25">
        <f ca="1">NETWORKDAYS(DATE(Calendar_Year,1,1),EDATE(DATE(Calendar_Year,1,1),12)-1)</f>
        <v>262</v>
      </c>
      <c r="I20" s="25"/>
      <c r="J20" s="25"/>
      <c r="K20" s="25"/>
      <c r="L20" s="7"/>
      <c r="N20" s="28">
        <f ca="1">SUMIFS(LeaveTracker[Days],LeaveTracker[Employee name],valSelEmployee,LeaveTracker[Start date],"&gt;="&amp;DATE(Calendar_Year,1,1),LeaveTracker[End date],"&lt;"&amp;DATE(Calendar_Year+1,1,1),LeaveTracker[Type of leave],'Leave Types'!B4)</f>
        <v>1</v>
      </c>
      <c r="O20" s="28"/>
      <c r="P20" s="28"/>
      <c r="Q20" s="7"/>
      <c r="S20" s="29">
        <f ca="1">SUMIFS(LeaveTracker[Days],LeaveTracker[Employee name],valSelEmployee,LeaveTracker[Start date],"&gt;="&amp;DATE(Calendar_Year,1,1),LeaveTracker[End date],"&lt;"&amp;DATE(Calendar_Year+1,1,1),LeaveTracker[Type of leave],'Leave Types'!B5)</f>
        <v>3</v>
      </c>
      <c r="T20" s="29"/>
      <c r="U20" s="29"/>
      <c r="V20" s="7"/>
      <c r="X20" s="31">
        <f ca="1">SUMIFS(LeaveTracker[Days],LeaveTracker[Employee name],valSelEmployee,LeaveTracker[Start date],"&gt;="&amp;DATE(Calendar_Year,1,1),LeaveTracker[End date],"&lt;"&amp;DATE(Calendar_Year+1,1,1),LeaveTracker[Type of leave],'Leave Types'!B6)</f>
        <v>2</v>
      </c>
      <c r="Y20" s="31"/>
      <c r="Z20" s="31"/>
      <c r="AA20" s="7"/>
      <c r="AC20" s="30">
        <f ca="1">SUMIFS(LeaveTracker[Days],LeaveTracker[Employee name],valSelEmployee,LeaveTracker[Start date],"&gt;="&amp;DATE(Calendar_Year,1,1),LeaveTracker[End date],"&lt;"&amp;DATE(Calendar_Year+1,1,1),LeaveTracker[Type of leave],'Leave Types'!B7)</f>
        <v>2</v>
      </c>
      <c r="AD20" s="30"/>
      <c r="AE20" s="30"/>
    </row>
    <row r="21" spans="2:44" ht="22.2" customHeight="1" x14ac:dyDescent="0.3">
      <c r="C21" s="26">
        <f ca="1">SUMIFS(LeaveTracker[Days],LeaveTracker[Employee name],valSelEmployee,LeaveTracker[Start date],"&gt;="&amp;DATE(Calendar_Year-1,1,1),LeaveTracker[End date],"&lt;"&amp;DATE(Calendar_Year,1,1))</f>
        <v>6</v>
      </c>
      <c r="D21" s="26"/>
      <c r="E21" s="26"/>
      <c r="F21" s="7"/>
      <c r="G21" s="3"/>
      <c r="H21" s="26">
        <f ca="1">NETWORKDAYS(DATE(Calendar_Year-1,1,1),EDATE(DATE(Calendar_Year-1,1,1),12)-1)</f>
        <v>260</v>
      </c>
      <c r="I21" s="26"/>
      <c r="J21" s="26"/>
      <c r="K21" s="26"/>
      <c r="L21" s="7"/>
      <c r="M21" s="3"/>
      <c r="N21" s="26">
        <f ca="1">SUMIFS(LeaveTracker[Days],LeaveTracker[Employee name],valSelEmployee,LeaveTracker[Start date],"&gt;="&amp;DATE(Calendar_Year-1,1,1),LeaveTracker[End date],"&lt;"&amp;DATE(Calendar_Year,1,1),LeaveTracker[Type of leave],'Leave Types'!B4)</f>
        <v>0</v>
      </c>
      <c r="O21" s="26"/>
      <c r="P21" s="26"/>
      <c r="Q21" s="7"/>
      <c r="R21" s="3"/>
      <c r="S21" s="26">
        <f ca="1">SUMIFS(LeaveTracker[Days],LeaveTracker[Employee name],valSelEmployee,LeaveTracker[Start date],"&gt;="&amp;DATE(Calendar_Year-1,1,1),LeaveTracker[End date],"&lt;"&amp;DATE(Calendar_Year,1,1),LeaveTracker[Type of leave],'Leave Types'!B5)</f>
        <v>0</v>
      </c>
      <c r="T21" s="26"/>
      <c r="U21" s="26"/>
      <c r="V21" s="7"/>
      <c r="W21" s="3"/>
      <c r="X21" s="26">
        <f ca="1">SUMIFS(LeaveTracker[Days],LeaveTracker[Employee name],valSelEmployee,LeaveTracker[Start date],"&gt;="&amp;DATE(Calendar_Year-1,1,1),LeaveTracker[End date],"&lt;"&amp;DATE(Calendar_Year,1,1),LeaveTracker[Type of leave],'Leave Types'!B6)</f>
        <v>6</v>
      </c>
      <c r="Y21" s="26"/>
      <c r="Z21" s="26"/>
      <c r="AA21" s="7"/>
      <c r="AB21" s="3"/>
      <c r="AC21" s="26">
        <f ca="1">SUMIFS(LeaveTracker[Days],LeaveTracker[Employee name],valSelEmployee,LeaveTracker[Start date],"&gt;="&amp;DATE(Calendar_Year-1,1,1),LeaveTracker[End date],"&lt;"&amp;DATE(Calendar_Year,1,1),LeaveTracker[Type of leave],'Leave Types'!B7)</f>
        <v>0</v>
      </c>
      <c r="AD21" s="26"/>
      <c r="AE21" s="26"/>
      <c r="AF21" s="16"/>
    </row>
    <row r="22" spans="2:44" ht="22.2" customHeight="1" x14ac:dyDescent="0.3">
      <c r="C22" s="23" t="str">
        <f ca="1">IFERROR(IF(C21&lt;&gt;0,IF(C20&gt;=C21,"UP ", "DOWN ")&amp;TEXT(C20/C21-1,"0%;0%"),"UP 100%"),"")</f>
        <v>UP 33%</v>
      </c>
      <c r="D22" s="23"/>
      <c r="E22" s="23"/>
      <c r="F22" s="7"/>
      <c r="G22" s="3"/>
      <c r="H22" s="27" t="str">
        <f ca="1">IFERROR(IF(H21&lt;&gt;0,IF(H20&gt;=H21,"UP ", "DOWN ")&amp;TEXT(H20/H21-1,"0%;0%"),"UP 100%"),"")</f>
        <v>UP 1%</v>
      </c>
      <c r="I22" s="27"/>
      <c r="J22" s="27"/>
      <c r="K22" s="27"/>
      <c r="L22" s="7"/>
      <c r="M22" s="3"/>
      <c r="N22" s="23" t="str">
        <f ca="1">IFERROR(IF(N21&lt;&gt;0,IF(N20&gt;=N21,"UP ", "DOWN ")&amp;TEXT(N20/N21-1,"0%;0%"),"UP 100%"),"")</f>
        <v>UP 100%</v>
      </c>
      <c r="O22" s="23"/>
      <c r="P22" s="23"/>
      <c r="Q22" s="7"/>
      <c r="R22" s="3"/>
      <c r="S22" s="23" t="str">
        <f ca="1">IFERROR(IF(S21&lt;&gt;0,IF(S20&gt;=S21,"UP ", "DOWN ")&amp;TEXT(S20/S21-1,"0%;0%"),"UP 100%"),"")</f>
        <v>UP 100%</v>
      </c>
      <c r="T22" s="23"/>
      <c r="U22" s="23"/>
      <c r="V22" s="7"/>
      <c r="W22" s="3"/>
      <c r="X22" s="23" t="str">
        <f ca="1">IFERROR(IF(X21&lt;&gt;0,IF(X20&gt;=X21,"UP ", "DOWN ")&amp;TEXT(X20/X21-1,"0%;0%"),"UP 100%"),"")</f>
        <v>DOWN 67%</v>
      </c>
      <c r="Y22" s="23"/>
      <c r="Z22" s="23"/>
      <c r="AA22" s="7"/>
      <c r="AB22" s="3"/>
      <c r="AC22" s="23" t="str">
        <f ca="1">IFERROR(IF(AC21&lt;&gt;0,IF(AC20&gt;=AC21,"UP ", "DOWN ")&amp;TEXT(AC20/AC21-1,"0%;0%"),"UP 100%"),"")</f>
        <v>UP 100%</v>
      </c>
      <c r="AD22" s="23"/>
      <c r="AE22" s="23"/>
    </row>
  </sheetData>
  <mergeCells count="26">
    <mergeCell ref="N20:P20"/>
    <mergeCell ref="S20:U20"/>
    <mergeCell ref="AC21:AE21"/>
    <mergeCell ref="AC22:AE22"/>
    <mergeCell ref="AC19:AE19"/>
    <mergeCell ref="AC20:AE20"/>
    <mergeCell ref="X19:Z19"/>
    <mergeCell ref="X20:Z20"/>
    <mergeCell ref="X21:Z21"/>
    <mergeCell ref="X22:Z22"/>
    <mergeCell ref="C2:I2"/>
    <mergeCell ref="C3:I3"/>
    <mergeCell ref="C22:E22"/>
    <mergeCell ref="N22:P22"/>
    <mergeCell ref="S22:U22"/>
    <mergeCell ref="C19:E19"/>
    <mergeCell ref="C20:E20"/>
    <mergeCell ref="C21:E21"/>
    <mergeCell ref="S21:U21"/>
    <mergeCell ref="H19:K19"/>
    <mergeCell ref="H20:K20"/>
    <mergeCell ref="H21:K21"/>
    <mergeCell ref="H22:K22"/>
    <mergeCell ref="N21:P21"/>
    <mergeCell ref="N19:P19"/>
    <mergeCell ref="S19:U19"/>
  </mergeCells>
  <conditionalFormatting sqref="C22:AE22">
    <cfRule type="beginsWith" dxfId="6" priority="1" operator="beginsWith" text="UP">
      <formula>LEFT(C22,LEN("UP"))="UP"</formula>
    </cfRule>
  </conditionalFormatting>
  <conditionalFormatting sqref="C6:AR17">
    <cfRule type="expression" dxfId="5" priority="5">
      <formula>MONTH(C6)&lt;&gt;MONTH($B6)</formula>
    </cfRule>
    <cfRule type="expression" dxfId="0" priority="15">
      <formula>OR(LEFT(C$5,1)="S", COUNTIF(lstHolidays, C6)&gt;0)</formula>
    </cfRule>
  </conditionalFormatting>
  <dataValidations count="16">
    <dataValidation allowBlank="1" showInputMessage="1" showErrorMessage="1" prompt="View employee annual attendance in this workbook. Select an employee and year for an overview in this worksheet" sqref="A1" xr:uid="{00000000-0002-0000-0000-000000000000}"/>
    <dataValidation allowBlank="1" showInputMessage="1" showErrorMessage="1" prompt="Select an employee’s name in cell AM2 on the right" sqref="J2" xr:uid="{00000000-0002-0000-0000-000001000000}"/>
    <dataValidation allowBlank="1" showInputMessage="1" showErrorMessage="1" prompt="Enter year in cell AM3 on the right" sqref="J3" xr:uid="{00000000-0002-0000-0000-000002000000}"/>
    <dataValidation allowBlank="1" showInputMessage="1" showErrorMessage="1" prompt="Worksheet title is in this cell" sqref="B1" xr:uid="{00000000-0002-0000-0000-000003000000}"/>
    <dataValidation allowBlank="1" showInputMessage="1" showErrorMessage="1" prompt="Key statistics title is in this cell. Navigate rows 19 through 22 to view totol number of leave days, working days and other leave related statistics" sqref="B18" xr:uid="{00000000-0002-0000-0000-000004000000}"/>
    <dataValidation allowBlank="1" showInputMessage="1" showErrorMessage="1" prompt="Attendance Record table is automatically updated for employee and year selected using entries from Employee Leave Tracker workheet. Months of the year are in this column" sqref="B5" xr:uid="{00000000-0002-0000-0000-000005000000}"/>
    <dataValidation allowBlank="1" showInputMessage="1" showErrorMessage="1" prompt="Select employee from cell at right" sqref="B2" xr:uid="{00000000-0002-0000-0000-000006000000}"/>
    <dataValidation allowBlank="1" showInputMessage="1" showErrorMessage="1" prompt="Enter year in cell at right" sqref="B3" xr:uid="{00000000-0002-0000-0000-000007000000}"/>
    <dataValidation type="list" allowBlank="1" showInputMessage="1" showErrorMessage="1" error="Select employee name from the list. Select CANCEL, and press ALT+DOWN ARROW, and ENTER to select " prompt="Select employee name in this cell. Press ALT+DOWN ARROW to open the drop-down list, then press ENTER to make selection" sqref="C2:I2" xr:uid="{00000000-0002-0000-0000-000008000000}">
      <formula1>lstEmployees</formula1>
    </dataValidation>
    <dataValidation allowBlank="1" showInputMessage="1" showErrorMessage="1" prompt="Enter year in this cell" sqref="C3:I3" xr:uid="{00000000-0002-0000-0000-000009000000}"/>
    <dataValidation allowBlank="1" showInputMessage="1" showErrorMessage="1" prompt="Date for the month at left and weekday in this cell is in this column. Days are only filled in for relevant days of the month. Leave is highlighted according to legend below table" sqref="C5" xr:uid="{00000000-0002-0000-0000-00000A000000}"/>
    <dataValidation allowBlank="1" showInputMessage="1" showErrorMessage="1" prompt="Key statistics headings are automatically calculated in this row starting at right" sqref="B19" xr:uid="{00000000-0002-0000-0000-00000B000000}"/>
    <dataValidation allowBlank="1" showInputMessage="1" showErrorMessage="1" prompt="Key statistics values are automatically calculated in this row starting at right" sqref="B20" xr:uid="{00000000-0002-0000-0000-00000C000000}"/>
    <dataValidation allowBlank="1" showInputMessage="1" showErrorMessage="1" prompt="Key statistics comparison to last year are automatically calculated in this row starting at right" sqref="B21" xr:uid="{00000000-0002-0000-0000-00000D000000}"/>
    <dataValidation allowBlank="1" showInputMessage="1" showErrorMessage="1" prompt="The net change for each key statistic is in this row starting at right" sqref="B22" xr:uid="{00000000-0002-0000-0000-00000E000000}"/>
    <dataValidation allowBlank="1" showInputMessage="1" showErrorMessage="1" prompt="Days of the week for the month in column B and weekday in this heading are in this column. Cell highlights indicate leave" sqref="D5:AR5" xr:uid="{00000000-0002-0000-0000-00000F000000}"/>
  </dataValidations>
  <printOptions horizontalCentered="1"/>
  <pageMargins left="0.25" right="0.25" top="0.75" bottom="0.75" header="0.3" footer="0.3"/>
  <pageSetup scale="61"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6" id="{77486DEF-4B90-4A09-A027-C628567EDF4C}">
            <xm:f>COUNTIFS(lstEmpNames,valSelEmployee,lstSdates,"&lt;="&amp;C6,lstEDates,"&gt;="&amp;C6,lstHTypes,'Leave Types'!$B$4)&gt;0</xm:f>
            <x14:dxf>
              <font>
                <color theme="3" tint="-0.24994659260841701"/>
              </font>
              <fill>
                <patternFill>
                  <bgColor theme="4"/>
                </patternFill>
              </fill>
            </x14:dxf>
          </x14:cfRule>
          <x14:cfRule type="expression" priority="7" id="{7BA81481-452F-4533-84C8-E4B1E4D25843}">
            <xm:f>COUNTIFS(lstEmpNames,valSelEmployee,lstSdates,"&lt;="&amp;C6,lstEDates,"&gt;="&amp;C6,lstHTypes,'Leave Types'!$B$5)&gt;0</xm:f>
            <x14:dxf>
              <fill>
                <patternFill>
                  <bgColor theme="8"/>
                </patternFill>
              </fill>
            </x14:dxf>
          </x14:cfRule>
          <x14:cfRule type="expression" priority="8" id="{7DF86B1D-BC96-4C1F-BA74-43CC1527B439}">
            <xm:f>COUNTIFS(lstEmpNames,valSelEmployee,lstSdates,"&lt;="&amp;C6,lstEDates,"&gt;="&amp;C6,lstHTypes,'Leave Types'!$B$6)&gt;0</xm:f>
            <x14:dxf>
              <fill>
                <patternFill>
                  <bgColor theme="6"/>
                </patternFill>
              </fill>
            </x14:dxf>
          </x14:cfRule>
          <x14:cfRule type="expression" priority="14" id="{8D7627D3-E4F4-4E54-8BDC-376A6BB31759}">
            <xm:f>COUNTIFS(lstEmpNames,valSelEmployee,lstSdates,"&lt;="&amp;C6,lstEDates,"&gt;="&amp;C6,lstHTypes,'Leave Types'!$B$7)&gt;0</xm:f>
            <x14:dxf>
              <fill>
                <patternFill>
                  <bgColor theme="7"/>
                </patternFill>
              </fill>
            </x14:dxf>
          </x14:cfRule>
          <xm:sqref>C6:AR17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5" tint="-0.499984740745262"/>
    <pageSetUpPr autoPageBreaks="0" fitToPage="1"/>
  </sheetPr>
  <dimension ref="B1:F26"/>
  <sheetViews>
    <sheetView showGridLines="0" topLeftCell="A7" workbookViewId="0">
      <selection activeCell="E11" sqref="E11"/>
    </sheetView>
  </sheetViews>
  <sheetFormatPr defaultRowHeight="30" customHeight="1" x14ac:dyDescent="0.3"/>
  <cols>
    <col min="1" max="1" width="2.44140625" customWidth="1"/>
    <col min="2" max="2" width="25.44140625" customWidth="1"/>
    <col min="3" max="4" width="17.21875" customWidth="1"/>
    <col min="5" max="5" width="18.33203125" customWidth="1"/>
    <col min="6" max="6" width="12.21875" customWidth="1"/>
    <col min="7" max="7" width="2.44140625" customWidth="1"/>
  </cols>
  <sheetData>
    <row r="1" spans="2:6" ht="40.200000000000003" customHeight="1" x14ac:dyDescent="0.3">
      <c r="B1" s="20" t="s">
        <v>66</v>
      </c>
    </row>
    <row r="2" spans="2:6" ht="15" customHeight="1" x14ac:dyDescent="0.3"/>
    <row r="3" spans="2:6" ht="30" customHeight="1" x14ac:dyDescent="0.3">
      <c r="B3" s="9" t="s">
        <v>67</v>
      </c>
      <c r="C3" s="9" t="s">
        <v>68</v>
      </c>
      <c r="D3" s="9" t="s">
        <v>69</v>
      </c>
      <c r="E3" s="9" t="s">
        <v>70</v>
      </c>
      <c r="F3" s="9" t="s">
        <v>71</v>
      </c>
    </row>
    <row r="4" spans="2:6" ht="30" customHeight="1" x14ac:dyDescent="0.3">
      <c r="B4" s="8" t="s">
        <v>72</v>
      </c>
      <c r="C4" s="11">
        <f ca="1">DATE(YEAR(TODAY()),1,3)</f>
        <v>45294</v>
      </c>
      <c r="D4" s="11">
        <f ca="1">DATE(YEAR(TODAY()),1,3)</f>
        <v>45294</v>
      </c>
      <c r="E4" s="8" t="s">
        <v>73</v>
      </c>
      <c r="F4" s="10">
        <f ca="1">NETWORKDAYS(LeaveTracker[[#This Row],[Start date]],LeaveTracker[[#This Row],[End date]],lstHolidays)</f>
        <v>1</v>
      </c>
    </row>
    <row r="5" spans="2:6" ht="30" customHeight="1" x14ac:dyDescent="0.3">
      <c r="B5" s="8" t="s">
        <v>2</v>
      </c>
      <c r="C5" s="11">
        <f ca="1">DATE(YEAR(TODAY()),1,17)</f>
        <v>45308</v>
      </c>
      <c r="D5" s="11">
        <f ca="1">DATE(YEAR(TODAY()),1,18)</f>
        <v>45309</v>
      </c>
      <c r="E5" s="8" t="s">
        <v>65</v>
      </c>
      <c r="F5" s="10">
        <f ca="1">NETWORKDAYS(LeaveTracker[[#This Row],[Start date]],LeaveTracker[[#This Row],[End date]],lstHolidays)</f>
        <v>2</v>
      </c>
    </row>
    <row r="6" spans="2:6" ht="30" customHeight="1" x14ac:dyDescent="0.3">
      <c r="B6" s="8" t="s">
        <v>74</v>
      </c>
      <c r="C6" s="11">
        <f ca="1">DATE(YEAR(TODAY()),1,18 )</f>
        <v>45309</v>
      </c>
      <c r="D6" s="11">
        <f ca="1">DATE(YEAR(TODAY()),1,21)</f>
        <v>45312</v>
      </c>
      <c r="E6" s="8" t="s">
        <v>65</v>
      </c>
      <c r="F6" s="10">
        <f ca="1">NETWORKDAYS(LeaveTracker[[#This Row],[Start date]],LeaveTracker[[#This Row],[End date]],lstHolidays)</f>
        <v>2</v>
      </c>
    </row>
    <row r="7" spans="2:6" ht="30" customHeight="1" x14ac:dyDescent="0.3">
      <c r="B7" s="8" t="s">
        <v>75</v>
      </c>
      <c r="C7" s="11">
        <f ca="1">DATE(YEAR(TODAY())-1,12,10 )</f>
        <v>45270</v>
      </c>
      <c r="D7" s="11">
        <f ca="1">DATE(YEAR(TODAY())-1,12,16)</f>
        <v>45276</v>
      </c>
      <c r="E7" s="8" t="s">
        <v>64</v>
      </c>
      <c r="F7" s="10">
        <f ca="1">NETWORKDAYS(LeaveTracker[[#This Row],[Start date]],LeaveTracker[[#This Row],[End date]],lstHolidays)</f>
        <v>5</v>
      </c>
    </row>
    <row r="8" spans="2:6" ht="30" customHeight="1" x14ac:dyDescent="0.3">
      <c r="B8" s="8" t="s">
        <v>76</v>
      </c>
      <c r="C8" s="11">
        <f ca="1">DATE(YEAR(TODAY())-1,12,1  )</f>
        <v>45261</v>
      </c>
      <c r="D8" s="11">
        <f ca="1">DATE(YEAR(TODAY())-1,12,2)</f>
        <v>45262</v>
      </c>
      <c r="E8" s="8" t="s">
        <v>73</v>
      </c>
      <c r="F8" s="10">
        <f ca="1">NETWORKDAYS(LeaveTracker[[#This Row],[Start date]],LeaveTracker[[#This Row],[End date]],lstHolidays)</f>
        <v>1</v>
      </c>
    </row>
    <row r="9" spans="2:6" ht="30" customHeight="1" x14ac:dyDescent="0.3">
      <c r="B9" s="8" t="s">
        <v>72</v>
      </c>
      <c r="C9" s="11">
        <f ca="1">DATE(YEAR(TODAY())-1,11,14  )</f>
        <v>45244</v>
      </c>
      <c r="D9" s="11">
        <f ca="1">DATE(YEAR(TODAY())-1,11,18)</f>
        <v>45248</v>
      </c>
      <c r="E9" s="8" t="s">
        <v>63</v>
      </c>
      <c r="F9" s="10">
        <f ca="1">NETWORKDAYS(LeaveTracker[[#This Row],[Start date]],LeaveTracker[[#This Row],[End date]],lstHolidays)</f>
        <v>4</v>
      </c>
    </row>
    <row r="10" spans="2:6" ht="30" customHeight="1" x14ac:dyDescent="0.3">
      <c r="B10" s="8" t="s">
        <v>76</v>
      </c>
      <c r="C10" s="11">
        <f ca="1">DATE(YEAR(TODAY()),1,31 )</f>
        <v>45322</v>
      </c>
      <c r="D10" s="11">
        <f ca="1">DATE(YEAR(TODAY()),2,4)</f>
        <v>45326</v>
      </c>
      <c r="E10" s="8" t="s">
        <v>73</v>
      </c>
      <c r="F10" s="10">
        <f ca="1">NETWORKDAYS(LeaveTracker[[#This Row],[Start date]],LeaveTracker[[#This Row],[End date]],lstHolidays)</f>
        <v>3</v>
      </c>
    </row>
    <row r="11" spans="2:6" ht="30" customHeight="1" x14ac:dyDescent="0.3">
      <c r="B11" s="8" t="s">
        <v>76</v>
      </c>
      <c r="C11" s="11">
        <f ca="1">DATE(YEAR(TODAY())-1,12,1  )</f>
        <v>45261</v>
      </c>
      <c r="D11" s="11">
        <f ca="1">DATE(YEAR(TODAY())-1,12,6)</f>
        <v>45266</v>
      </c>
      <c r="E11" s="8" t="s">
        <v>65</v>
      </c>
      <c r="F11" s="10">
        <f ca="1">NETWORKDAYS(LeaveTracker[[#This Row],[Start date]],LeaveTracker[[#This Row],[End date]],lstHolidays)</f>
        <v>4</v>
      </c>
    </row>
    <row r="12" spans="2:6" ht="30" customHeight="1" x14ac:dyDescent="0.3">
      <c r="B12" s="8" t="s">
        <v>76</v>
      </c>
      <c r="C12" s="11">
        <f ca="1">DATE(YEAR(TODAY())-1,12,10  )</f>
        <v>45270</v>
      </c>
      <c r="D12" s="11">
        <f ca="1">DATE(YEAR(TODAY())-1,12,16)</f>
        <v>45276</v>
      </c>
      <c r="E12" s="8" t="s">
        <v>65</v>
      </c>
      <c r="F12" s="10">
        <f ca="1">NETWORKDAYS(LeaveTracker[[#This Row],[Start date]],LeaveTracker[[#This Row],[End date]],lstHolidays)</f>
        <v>5</v>
      </c>
    </row>
    <row r="13" spans="2:6" ht="30" customHeight="1" x14ac:dyDescent="0.3">
      <c r="B13" s="8" t="s">
        <v>2</v>
      </c>
      <c r="C13" s="11">
        <f ca="1">DATE(YEAR(TODAY()),1,13 )</f>
        <v>45304</v>
      </c>
      <c r="D13" s="11">
        <f ca="1">DATE(YEAR(TODAY()),1,15)</f>
        <v>45306</v>
      </c>
      <c r="E13" s="8" t="s">
        <v>73</v>
      </c>
      <c r="F13" s="10">
        <f ca="1">NETWORKDAYS(LeaveTracker[[#This Row],[Start date]],LeaveTracker[[#This Row],[End date]],lstHolidays)</f>
        <v>1</v>
      </c>
    </row>
    <row r="14" spans="2:6" ht="30" customHeight="1" x14ac:dyDescent="0.3">
      <c r="B14" s="8" t="s">
        <v>75</v>
      </c>
      <c r="C14" s="11">
        <f ca="1">DATE(YEAR(TODAY()),1,15 )</f>
        <v>45306</v>
      </c>
      <c r="D14" s="11">
        <f ca="1">DATE(YEAR(TODAY()),1,20)</f>
        <v>45311</v>
      </c>
      <c r="E14" s="8" t="s">
        <v>73</v>
      </c>
      <c r="F14" s="10">
        <f ca="1">NETWORKDAYS(LeaveTracker[[#This Row],[Start date]],LeaveTracker[[#This Row],[End date]],lstHolidays)</f>
        <v>5</v>
      </c>
    </row>
    <row r="15" spans="2:6" ht="30" customHeight="1" x14ac:dyDescent="0.3">
      <c r="B15" s="8" t="s">
        <v>2</v>
      </c>
      <c r="C15" s="11">
        <f ca="1">DATE(YEAR(TODAY()),6,13 )</f>
        <v>45456</v>
      </c>
      <c r="D15" s="11">
        <f ca="1">DATE(YEAR(TODAY()),6,15)</f>
        <v>45458</v>
      </c>
      <c r="E15" s="8" t="s">
        <v>64</v>
      </c>
      <c r="F15" s="10">
        <f ca="1">NETWORKDAYS(LeaveTracker[[#This Row],[Start date]],LeaveTracker[[#This Row],[End date]],lstHolidays)</f>
        <v>2</v>
      </c>
    </row>
    <row r="16" spans="2:6" ht="30" customHeight="1" x14ac:dyDescent="0.3">
      <c r="B16" s="8" t="s">
        <v>75</v>
      </c>
      <c r="C16" s="11">
        <f ca="1">DATE(YEAR(TODAY()),1,27 )</f>
        <v>45318</v>
      </c>
      <c r="D16" s="11">
        <f ca="1">DATE(YEAR(TODAY()),2,3)</f>
        <v>45325</v>
      </c>
      <c r="E16" s="8" t="s">
        <v>64</v>
      </c>
      <c r="F16" s="10">
        <f ca="1">NETWORKDAYS(LeaveTracker[[#This Row],[Start date]],LeaveTracker[[#This Row],[End date]],lstHolidays)</f>
        <v>5</v>
      </c>
    </row>
    <row r="17" spans="2:6" ht="30" customHeight="1" x14ac:dyDescent="0.3">
      <c r="B17" s="8" t="s">
        <v>74</v>
      </c>
      <c r="C17" s="11">
        <f ca="1">DATE(YEAR(TODAY()),1,17 )</f>
        <v>45308</v>
      </c>
      <c r="D17" s="11">
        <f ca="1">DATE(YEAR(TODAY()),1,18)</f>
        <v>45309</v>
      </c>
      <c r="E17" s="8" t="s">
        <v>63</v>
      </c>
      <c r="F17" s="10">
        <f ca="1">NETWORKDAYS(LeaveTracker[[#This Row],[Start date]],LeaveTracker[[#This Row],[End date]],lstHolidays)</f>
        <v>2</v>
      </c>
    </row>
    <row r="18" spans="2:6" ht="30" customHeight="1" x14ac:dyDescent="0.3">
      <c r="B18" s="8" t="s">
        <v>74</v>
      </c>
      <c r="C18" s="11">
        <f ca="1">DATE(YEAR(TODAY())-1,12,12 )</f>
        <v>45272</v>
      </c>
      <c r="D18" s="11">
        <f ca="1">DATE(YEAR(TODAY())-1,12,17)</f>
        <v>45277</v>
      </c>
      <c r="E18" s="8" t="s">
        <v>64</v>
      </c>
      <c r="F18" s="10">
        <f ca="1">NETWORKDAYS(LeaveTracker[[#This Row],[Start date]],LeaveTracker[[#This Row],[End date]],lstHolidays)</f>
        <v>4</v>
      </c>
    </row>
    <row r="19" spans="2:6" ht="30" customHeight="1" x14ac:dyDescent="0.3">
      <c r="B19" s="8" t="s">
        <v>72</v>
      </c>
      <c r="C19" s="11">
        <f ca="1">DATE(YEAR(TODAY())-1,12,21  )</f>
        <v>45281</v>
      </c>
      <c r="D19" s="11">
        <f ca="1">DATE(YEAR(TODAY())-1,12,22)</f>
        <v>45282</v>
      </c>
      <c r="E19" s="8" t="s">
        <v>65</v>
      </c>
      <c r="F19" s="10">
        <f ca="1">NETWORKDAYS(LeaveTracker[[#This Row],[Start date]],LeaveTracker[[#This Row],[End date]],lstHolidays)</f>
        <v>2</v>
      </c>
    </row>
    <row r="20" spans="2:6" ht="30" customHeight="1" x14ac:dyDescent="0.3">
      <c r="B20" s="8" t="s">
        <v>72</v>
      </c>
      <c r="C20" s="11">
        <f ca="1">DATE(YEAR(TODAY())-1,12,14  )</f>
        <v>45274</v>
      </c>
      <c r="D20" s="11">
        <f ca="1">DATE(YEAR(TODAY())-1,12,16)</f>
        <v>45276</v>
      </c>
      <c r="E20" s="8" t="s">
        <v>63</v>
      </c>
      <c r="F20" s="10">
        <f ca="1">NETWORKDAYS(LeaveTracker[[#This Row],[Start date]],LeaveTracker[[#This Row],[End date]],lstHolidays)</f>
        <v>2</v>
      </c>
    </row>
    <row r="21" spans="2:6" ht="30" customHeight="1" x14ac:dyDescent="0.3">
      <c r="B21" s="8" t="s">
        <v>2</v>
      </c>
      <c r="C21" s="11">
        <f ca="1">DATE(YEAR(TODAY())-1,11,29  )</f>
        <v>45259</v>
      </c>
      <c r="D21" s="11">
        <f ca="1">DATE(YEAR(TODAY())-1,12,6)</f>
        <v>45266</v>
      </c>
      <c r="E21" s="8" t="s">
        <v>64</v>
      </c>
      <c r="F21" s="10">
        <f ca="1">NETWORKDAYS(LeaveTracker[[#This Row],[Start date]],LeaveTracker[[#This Row],[End date]],lstHolidays)</f>
        <v>6</v>
      </c>
    </row>
    <row r="22" spans="2:6" ht="30" customHeight="1" x14ac:dyDescent="0.3">
      <c r="B22" s="8" t="s">
        <v>75</v>
      </c>
      <c r="C22" s="11">
        <f ca="1">DATE(YEAR(TODAY())-1,12,3  )</f>
        <v>45263</v>
      </c>
      <c r="D22" s="11">
        <f ca="1">DATE(YEAR(TODAY())-1,12,7)</f>
        <v>45267</v>
      </c>
      <c r="E22" s="8" t="s">
        <v>63</v>
      </c>
      <c r="F22" s="10">
        <f ca="1">NETWORKDAYS(LeaveTracker[[#This Row],[Start date]],LeaveTracker[[#This Row],[End date]],lstHolidays)</f>
        <v>4</v>
      </c>
    </row>
    <row r="23" spans="2:6" ht="30" customHeight="1" x14ac:dyDescent="0.3">
      <c r="B23" s="8" t="s">
        <v>72</v>
      </c>
      <c r="C23" s="11">
        <f ca="1">DATE(YEAR(TODAY()),1,31 )</f>
        <v>45322</v>
      </c>
      <c r="D23" s="11">
        <f ca="1">DATE(YEAR(TODAY()),2,2)</f>
        <v>45324</v>
      </c>
      <c r="E23" s="8" t="s">
        <v>64</v>
      </c>
      <c r="F23" s="10">
        <f ca="1">NETWORKDAYS(LeaveTracker[[#This Row],[Start date]],LeaveTracker[[#This Row],[End date]],lstHolidays)</f>
        <v>3</v>
      </c>
    </row>
    <row r="24" spans="2:6" ht="30" customHeight="1" x14ac:dyDescent="0.3">
      <c r="B24" s="8" t="s">
        <v>72</v>
      </c>
      <c r="C24" s="11">
        <f ca="1">DATE(YEAR(TODAY())-1,11,24 )</f>
        <v>45254</v>
      </c>
      <c r="D24" s="11">
        <f ca="1">DATE(YEAR(TODAY())-1,11,29)</f>
        <v>45259</v>
      </c>
      <c r="E24" s="8" t="s">
        <v>73</v>
      </c>
      <c r="F24" s="10">
        <f ca="1">NETWORKDAYS(LeaveTracker[[#This Row],[Start date]],LeaveTracker[[#This Row],[End date]],lstHolidays)</f>
        <v>4</v>
      </c>
    </row>
    <row r="25" spans="2:6" ht="30" customHeight="1" x14ac:dyDescent="0.3">
      <c r="B25" s="8" t="s">
        <v>2</v>
      </c>
      <c r="C25" s="11">
        <f ca="1">DATE(YEAR(TODAY()),12,5 )</f>
        <v>45631</v>
      </c>
      <c r="D25" s="11">
        <f ca="1">DATE(YEAR(TODAY()),12,9)</f>
        <v>45635</v>
      </c>
      <c r="E25" s="8" t="s">
        <v>63</v>
      </c>
      <c r="F25" s="10">
        <f ca="1">NETWORKDAYS(LeaveTracker[[#This Row],[Start date]],LeaveTracker[[#This Row],[End date]],lstHolidays)</f>
        <v>3</v>
      </c>
    </row>
    <row r="26" spans="2:6" ht="30" customHeight="1" x14ac:dyDescent="0.3">
      <c r="B26" s="8" t="s">
        <v>75</v>
      </c>
      <c r="C26" s="11">
        <f ca="1">DATE(YEAR(TODAY()),4,11 )</f>
        <v>45393</v>
      </c>
      <c r="D26" s="11">
        <f ca="1">DATE(YEAR(TODAY()),4,19)</f>
        <v>45401</v>
      </c>
      <c r="E26" s="8" t="s">
        <v>63</v>
      </c>
      <c r="F26" s="10">
        <f ca="1">NETWORKDAYS(LeaveTracker[[#This Row],[Start date]],LeaveTracker[[#This Row],[End date]],lstHolidays)</f>
        <v>7</v>
      </c>
    </row>
  </sheetData>
  <dataValidations count="11">
    <dataValidation type="list" errorStyle="warning" allowBlank="1" showInputMessage="1" showErrorMessage="1" error="Select type of leave from the list. Select CANCEL, and press ALT+DOWN ARROW to select type of leave from the drop-down list" sqref="E4:E26" xr:uid="{00000000-0002-0000-0100-000000000000}">
      <formula1>lstHolidayTypes</formula1>
    </dataValidation>
    <dataValidation type="list" errorStyle="information" allowBlank="1" showInputMessage="1" showErrorMessage="1" errorTitle="Unknown Employee" error="Please select an employee from the list. To modify the list, on the Settings tab, add or remove employees from the List of Employees table." sqref="B27:B741" xr:uid="{00000000-0002-0000-0100-000001000000}">
      <formula1>lstEmployees</formula1>
    </dataValidation>
    <dataValidation allowBlank="1" showInputMessage="1" showErrorMessage="1" prompt="Log employee leave in the table in this worksheet" sqref="A1" xr:uid="{00000000-0002-0000-0100-000002000000}"/>
    <dataValidation allowBlank="1" showInputMessage="1" showErrorMessage="1" prompt="The below table is used in Calendar View to automatically update an employee’s annual attendance record. Use table filters to get entries for specific employee or type of leave" sqref="B2" xr:uid="{00000000-0002-0000-0100-000003000000}"/>
    <dataValidation allowBlank="1" showInputMessage="1" showErrorMessage="1" prompt="Select an employee name in this column. Press ALT+DOWN ARROW to open the drop-down list, and ENTER to select the employee name" sqref="B3" xr:uid="{00000000-0002-0000-0100-000004000000}"/>
    <dataValidation type="list" errorStyle="warning" allowBlank="1" showInputMessage="1" showErrorMessage="1" error="Select employee name from the list. Select CANCEL, and press ALT+DOWN ARROW to select employee name from the drop-down list" sqref="B4:B26" xr:uid="{00000000-0002-0000-0100-000005000000}">
      <formula1>lstEmployees</formula1>
    </dataValidation>
    <dataValidation allowBlank="1" showInputMessage="1" showErrorMessage="1" prompt="Enter leave start date in this column_x000a_" sqref="C3" xr:uid="{00000000-0002-0000-0100-000006000000}"/>
    <dataValidation allowBlank="1" showInputMessage="1" showErrorMessage="1" prompt="Enter leave end date in this column" sqref="D3" xr:uid="{00000000-0002-0000-0100-000007000000}"/>
    <dataValidation allowBlank="1" showInputMessage="1" showErrorMessage="1" prompt="Select type of leave in this column. Press ALT+DOWN ARROW to open the drop-down list, and press ENTER to select the type of leave" sqref="E3" xr:uid="{00000000-0002-0000-0100-000008000000}"/>
    <dataValidation allowBlank="1" showInputMessage="1" showErrorMessage="1" prompt="Total number of days is automatically calculated in this column" sqref="F3" xr:uid="{00000000-0002-0000-0100-000009000000}"/>
    <dataValidation allowBlank="1" showInputMessage="1" showErrorMessage="1" prompt="Worksheet title is in this cell" sqref="B1" xr:uid="{00000000-0002-0000-0100-00000A000000}"/>
  </dataValidations>
  <pageMargins left="0.7" right="0.7" top="0.75" bottom="0.75" header="0.3" footer="0.3"/>
  <pageSetup scale="94"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2" tint="-0.499984740745262"/>
    <pageSetUpPr fitToPage="1"/>
  </sheetPr>
  <dimension ref="B1:B8"/>
  <sheetViews>
    <sheetView showGridLines="0" workbookViewId="0"/>
  </sheetViews>
  <sheetFormatPr defaultRowHeight="30" customHeight="1" x14ac:dyDescent="0.3"/>
  <cols>
    <col min="1" max="1" width="2.44140625" customWidth="1"/>
    <col min="2" max="2" width="26.44140625" customWidth="1"/>
    <col min="3" max="3" width="3.21875" customWidth="1"/>
  </cols>
  <sheetData>
    <row r="1" spans="2:2" ht="40.200000000000003" customHeight="1" x14ac:dyDescent="0.3">
      <c r="B1" s="20" t="s">
        <v>77</v>
      </c>
    </row>
    <row r="2" spans="2:2" ht="15" customHeight="1" x14ac:dyDescent="0.3"/>
    <row r="3" spans="2:2" ht="30" customHeight="1" x14ac:dyDescent="0.3">
      <c r="B3" s="9" t="s">
        <v>78</v>
      </c>
    </row>
    <row r="4" spans="2:2" ht="30" customHeight="1" x14ac:dyDescent="0.3">
      <c r="B4" s="8" t="s">
        <v>72</v>
      </c>
    </row>
    <row r="5" spans="2:2" ht="30" customHeight="1" x14ac:dyDescent="0.3">
      <c r="B5" s="8" t="s">
        <v>2</v>
      </c>
    </row>
    <row r="6" spans="2:2" ht="30" customHeight="1" x14ac:dyDescent="0.3">
      <c r="B6" s="8" t="s">
        <v>74</v>
      </c>
    </row>
    <row r="7" spans="2:2" ht="30" customHeight="1" x14ac:dyDescent="0.3">
      <c r="B7" s="8" t="s">
        <v>76</v>
      </c>
    </row>
    <row r="8" spans="2:2" ht="30" customHeight="1" x14ac:dyDescent="0.3">
      <c r="B8" s="8" t="s">
        <v>75</v>
      </c>
    </row>
  </sheetData>
  <dataValidations count="3">
    <dataValidation allowBlank="1" showInputMessage="1" showErrorMessage="1" prompt="Add employees in this worksheet. Entries in this table are used for selection in Calendar View and Employee Leave Tracker worksheets" sqref="A1" xr:uid="{00000000-0002-0000-0200-000000000000}"/>
    <dataValidation allowBlank="1" showInputMessage="1" showErrorMessage="1" prompt="Worksheet title is in this cell" sqref="B1" xr:uid="{00000000-0002-0000-0200-000001000000}"/>
    <dataValidation allowBlank="1" showInputMessage="1" showErrorMessage="1" prompt="Employee names are in this column under this heading" sqref="B3" xr:uid="{00000000-0002-0000-0200-000002000000}"/>
  </dataValidations>
  <pageMargins left="0.7" right="0.7" top="0.75" bottom="0.75" header="0.3" footer="0.3"/>
  <pageSetup fitToHeight="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pageSetUpPr fitToPage="1"/>
  </sheetPr>
  <dimension ref="B1:B7"/>
  <sheetViews>
    <sheetView showGridLines="0" workbookViewId="0">
      <selection activeCell="G10" sqref="G10"/>
    </sheetView>
  </sheetViews>
  <sheetFormatPr defaultRowHeight="30" customHeight="1" x14ac:dyDescent="0.3"/>
  <cols>
    <col min="1" max="1" width="2.44140625" customWidth="1"/>
    <col min="2" max="2" width="26.44140625" customWidth="1"/>
    <col min="3" max="3" width="3.21875" customWidth="1"/>
  </cols>
  <sheetData>
    <row r="1" spans="2:2" ht="40.200000000000003" customHeight="1" x14ac:dyDescent="0.3">
      <c r="B1" s="20" t="s">
        <v>79</v>
      </c>
    </row>
    <row r="2" spans="2:2" ht="15" customHeight="1" x14ac:dyDescent="0.3"/>
    <row r="3" spans="2:2" ht="30" customHeight="1" x14ac:dyDescent="0.3">
      <c r="B3" s="9" t="s">
        <v>80</v>
      </c>
    </row>
    <row r="4" spans="2:2" ht="30" customHeight="1" x14ac:dyDescent="0.3">
      <c r="B4" s="8" t="s">
        <v>73</v>
      </c>
    </row>
    <row r="5" spans="2:2" ht="30" customHeight="1" x14ac:dyDescent="0.3">
      <c r="B5" s="8" t="s">
        <v>63</v>
      </c>
    </row>
    <row r="6" spans="2:2" ht="30" customHeight="1" x14ac:dyDescent="0.3">
      <c r="B6" s="8" t="s">
        <v>64</v>
      </c>
    </row>
    <row r="7" spans="2:2" ht="30" customHeight="1" x14ac:dyDescent="0.3">
      <c r="B7" s="8" t="s">
        <v>65</v>
      </c>
    </row>
  </sheetData>
  <dataValidations count="3">
    <dataValidation allowBlank="1" showInputMessage="1" showErrorMessage="1" prompt="Enter leave types in this column under this heading" sqref="B3" xr:uid="{00000000-0002-0000-0300-000000000000}"/>
    <dataValidation allowBlank="1" showInputMessage="1" showErrorMessage="1" prompt="Enter leave types in the table in this worksheet. Entries will be used for selection in Leave Tracker table in Employee Leave Tracker worksheet" sqref="A1" xr:uid="{00000000-0002-0000-0300-000001000000}"/>
    <dataValidation allowBlank="1" showInputMessage="1" showErrorMessage="1" prompt="Worksheet title is in this cell" sqref="B1" xr:uid="{00000000-0002-0000-0300-000002000000}"/>
  </dataValidations>
  <pageMargins left="0.7" right="0.7" top="0.75" bottom="0.75" header="0.3" footer="0.3"/>
  <pageSetup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pageSetUpPr fitToPage="1"/>
  </sheetPr>
  <dimension ref="B1:C9"/>
  <sheetViews>
    <sheetView showGridLines="0" workbookViewId="0"/>
  </sheetViews>
  <sheetFormatPr defaultRowHeight="30" customHeight="1" x14ac:dyDescent="0.3"/>
  <cols>
    <col min="1" max="1" width="2.44140625" customWidth="1"/>
    <col min="2" max="2" width="26.44140625" customWidth="1"/>
    <col min="3" max="3" width="25.44140625" customWidth="1"/>
    <col min="4" max="4" width="2.44140625" customWidth="1"/>
  </cols>
  <sheetData>
    <row r="1" spans="2:3" ht="40.200000000000003" customHeight="1" x14ac:dyDescent="0.3">
      <c r="B1" s="20" t="s">
        <v>81</v>
      </c>
    </row>
    <row r="2" spans="2:3" ht="15" customHeight="1" x14ac:dyDescent="0.3"/>
    <row r="3" spans="2:3" ht="30" customHeight="1" x14ac:dyDescent="0.3">
      <c r="B3" s="9" t="s">
        <v>81</v>
      </c>
      <c r="C3" s="9" t="s">
        <v>82</v>
      </c>
    </row>
    <row r="4" spans="2:3" ht="30" customHeight="1" x14ac:dyDescent="0.3">
      <c r="B4" s="11">
        <f ca="1">DATE(YEAR(TODAY()),1,1)</f>
        <v>45292</v>
      </c>
      <c r="C4" s="8" t="s">
        <v>83</v>
      </c>
    </row>
    <row r="5" spans="2:3" ht="30" customHeight="1" x14ac:dyDescent="0.3">
      <c r="B5" s="11">
        <f ca="1">DATE(YEAR(TODAY()),7,4)</f>
        <v>45477</v>
      </c>
      <c r="C5" s="8" t="s">
        <v>84</v>
      </c>
    </row>
    <row r="6" spans="2:3" ht="30" customHeight="1" x14ac:dyDescent="0.3">
      <c r="B6" s="11">
        <f ca="1">DATE(YEAR(TODAY()),11,24)</f>
        <v>45620</v>
      </c>
      <c r="C6" s="8" t="s">
        <v>85</v>
      </c>
    </row>
    <row r="7" spans="2:3" ht="30" customHeight="1" x14ac:dyDescent="0.3">
      <c r="B7" s="11">
        <f ca="1">DATE(YEAR(TODAY()),11,25)</f>
        <v>45621</v>
      </c>
      <c r="C7" s="8" t="s">
        <v>85</v>
      </c>
    </row>
    <row r="8" spans="2:3" ht="30" customHeight="1" x14ac:dyDescent="0.3">
      <c r="B8" s="11">
        <f ca="1">DATE(YEAR(TODAY()),12,24)</f>
        <v>45650</v>
      </c>
      <c r="C8" s="8" t="s">
        <v>86</v>
      </c>
    </row>
    <row r="9" spans="2:3" ht="30" customHeight="1" x14ac:dyDescent="0.3">
      <c r="B9" s="11">
        <f ca="1">DATE(YEAR(TODAY()),12,25)</f>
        <v>45651</v>
      </c>
      <c r="C9" s="8" t="s">
        <v>86</v>
      </c>
    </row>
  </sheetData>
  <dataValidations count="4">
    <dataValidation allowBlank="1" showInputMessage="1" showErrorMessage="1" prompt="Enter Holiday date in this column under this heading" sqref="B3" xr:uid="{00000000-0002-0000-0400-000000000000}"/>
    <dataValidation allowBlank="1" showInputMessage="1" showErrorMessage="1" prompt="Enter description in this column under this heading" sqref="C3" xr:uid="{00000000-0002-0000-0400-000001000000}"/>
    <dataValidation allowBlank="1" showInputMessage="1" showErrorMessage="1" prompt="Enter company holidays in the table in this worksheet" sqref="A1" xr:uid="{00000000-0002-0000-0400-000002000000}"/>
    <dataValidation allowBlank="1" showInputMessage="1" showErrorMessage="1" prompt="Worksheet title is in this cell" sqref="B1" xr:uid="{00000000-0002-0000-0400-000003000000}"/>
  </dataValidations>
  <pageMargins left="0.7" right="0.7" top="0.75" bottom="0.75" header="0.3" footer="0.3"/>
  <pageSetup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da42611c-aff2-4cc1-8e56-aea38c321ca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71B22E4B16EF47A8F6D6901325341F" ma:contentTypeVersion="5" ma:contentTypeDescription="Create a new document." ma:contentTypeScope="" ma:versionID="ba480a0a7e949b67dbb6a03ca80aeedc">
  <xsd:schema xmlns:xsd="http://www.w3.org/2001/XMLSchema" xmlns:xs="http://www.w3.org/2001/XMLSchema" xmlns:p="http://schemas.microsoft.com/office/2006/metadata/properties" xmlns:ns3="da42611c-aff2-4cc1-8e56-aea38c321ca2" targetNamespace="http://schemas.microsoft.com/office/2006/metadata/properties" ma:root="true" ma:fieldsID="a7c51d33b53a5f34af2fdbe96b90064a" ns3:_="">
    <xsd:import namespace="da42611c-aff2-4cc1-8e56-aea38c321ca2"/>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42611c-aff2-4cc1-8e56-aea38c321c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2"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5DA9B86-8B36-4D0F-8BCE-ADCBA8BAFB02}">
  <ds:schemaRefs>
    <ds:schemaRef ds:uri="http://schemas.microsoft.com/sharepoint/v3/contenttype/forms"/>
  </ds:schemaRefs>
</ds:datastoreItem>
</file>

<file path=customXml/itemProps2.xml><?xml version="1.0" encoding="utf-8"?>
<ds:datastoreItem xmlns:ds="http://schemas.openxmlformats.org/officeDocument/2006/customXml" ds:itemID="{D8E99775-E3F5-4CF8-B167-257CE3A43B7A}">
  <ds:schemaRefs>
    <ds:schemaRef ds:uri="http://schemas.microsoft.com/office/2006/documentManagement/types"/>
    <ds:schemaRef ds:uri="http://schemas.microsoft.com/office/2006/metadata/properties"/>
    <ds:schemaRef ds:uri="http://purl.org/dc/dcmitype/"/>
    <ds:schemaRef ds:uri="http://purl.org/dc/terms/"/>
    <ds:schemaRef ds:uri="http://purl.org/dc/elements/1.1/"/>
    <ds:schemaRef ds:uri="http://schemas.openxmlformats.org/package/2006/metadata/core-properties"/>
    <ds:schemaRef ds:uri="http://www.w3.org/XML/1998/namespace"/>
    <ds:schemaRef ds:uri="http://schemas.microsoft.com/office/infopath/2007/PartnerControls"/>
    <ds:schemaRef ds:uri="da42611c-aff2-4cc1-8e56-aea38c321ca2"/>
  </ds:schemaRefs>
</ds:datastoreItem>
</file>

<file path=customXml/itemProps3.xml><?xml version="1.0" encoding="utf-8"?>
<ds:datastoreItem xmlns:ds="http://schemas.openxmlformats.org/officeDocument/2006/customXml" ds:itemID="{A9C7A60E-2DCD-47B4-A476-AF1DD1B52B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42611c-aff2-4cc1-8e56-aea38c321ca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TM02780235</Template>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Calendar View</vt:lpstr>
      <vt:lpstr>Employee Leave Tracker</vt:lpstr>
      <vt:lpstr>List of Employees</vt:lpstr>
      <vt:lpstr>Leave Types</vt:lpstr>
      <vt:lpstr>Company Holidays</vt:lpstr>
      <vt:lpstr>Calendar_Year</vt:lpstr>
      <vt:lpstr>ColumnTitle3</vt:lpstr>
      <vt:lpstr>ColumnTitle4</vt:lpstr>
      <vt:lpstr>ColumnTitle5</vt:lpstr>
      <vt:lpstr>ColumnTitleRegion..AC22.1</vt:lpstr>
      <vt:lpstr>lstEDates</vt:lpstr>
      <vt:lpstr>lstEmployees</vt:lpstr>
      <vt:lpstr>lstEmpNames</vt:lpstr>
      <vt:lpstr>lstHolidays</vt:lpstr>
      <vt:lpstr>lstHolidayTypes</vt:lpstr>
      <vt:lpstr>lstHTypes</vt:lpstr>
      <vt:lpstr>lstSdates</vt:lpstr>
      <vt:lpstr>Title1</vt:lpstr>
      <vt:lpstr>Title2</vt:lpstr>
      <vt:lpstr>valSelEmployee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2024-07-26T16:19:26Z</dcterms:created>
  <dcterms:modified xsi:type="dcterms:W3CDTF">2024-07-26T16:47:20Z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0x0101001A71B22E4B16EF47A8F6D6901325341F</vt:lpwstr>
  </property>
</Properties>
</file>