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0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Chakra\Desktop\"/>
    </mc:Choice>
  </mc:AlternateContent>
  <xr:revisionPtr revIDLastSave="0" documentId="8_{578F8309-3B3F-43F5-99CF-6B91AF7680F5}" xr6:coauthVersionLast="47" xr6:coauthVersionMax="47" xr10:uidLastSave="{00000000-0000-0000-0000-000000000000}"/>
  <bookViews>
    <workbookView xWindow="-120" yWindow="-120" windowWidth="38640" windowHeight="21120" xr2:uid="{C2DC1EAA-1325-4BC2-8A65-6B3507580F97}"/>
  </bookViews>
  <sheets>
    <sheet name="Army Selection" sheetId="3" r:id="rId1"/>
    <sheet name="TroopDatabase" sheetId="2" r:id="rId2"/>
    <sheet name="Defense Database" sheetId="4" r:id="rId3"/>
    <sheet name="Legacy DefenseCalc" sheetId="1" state="hidden" r:id="rId4"/>
  </sheets>
  <definedNames>
    <definedName name="_xlnm._FilterDatabase" localSheetId="0" hidden="1">'Army Selection'!$C$15:$C$16</definedName>
    <definedName name="_xlnm._FilterDatabase" localSheetId="3" hidden="1">'Legacy DefenseCalc'!$A$1:$AG$182</definedName>
    <definedName name="_xlnm._FilterDatabase" localSheetId="1" hidden="1">TroopDatabase!$A$5:$B$7</definedName>
    <definedName name="ExternalData_1" localSheetId="2">'Defense Database'!#REF!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89" i="1" l="1"/>
  <c r="K189" i="1"/>
  <c r="P188" i="1"/>
  <c r="R188" i="1" s="1"/>
  <c r="K188" i="1"/>
  <c r="J183" i="1"/>
  <c r="J182" i="1"/>
  <c r="R181" i="1"/>
  <c r="V181" i="1" s="1"/>
  <c r="J181" i="1"/>
  <c r="K182" i="1" s="1"/>
  <c r="L182" i="1" s="1"/>
  <c r="M182" i="1" s="1"/>
  <c r="R180" i="1"/>
  <c r="V180" i="1" s="1"/>
  <c r="J180" i="1"/>
  <c r="K181" i="1" s="1"/>
  <c r="L181" i="1" s="1"/>
  <c r="M181" i="1" s="1"/>
  <c r="R179" i="1"/>
  <c r="T179" i="1" s="1"/>
  <c r="J179" i="1"/>
  <c r="K180" i="1" s="1"/>
  <c r="L180" i="1" s="1"/>
  <c r="M180" i="1" s="1"/>
  <c r="V178" i="1"/>
  <c r="T178" i="1"/>
  <c r="R178" i="1"/>
  <c r="J178" i="1"/>
  <c r="R177" i="1"/>
  <c r="J177" i="1"/>
  <c r="K178" i="1" s="1"/>
  <c r="L178" i="1" s="1"/>
  <c r="M178" i="1" s="1"/>
  <c r="T176" i="1"/>
  <c r="X176" i="1" s="1"/>
  <c r="R176" i="1"/>
  <c r="V176" i="1" s="1"/>
  <c r="J176" i="1"/>
  <c r="R175" i="1"/>
  <c r="J175" i="1"/>
  <c r="R174" i="1"/>
  <c r="V174" i="1" s="1"/>
  <c r="J174" i="1"/>
  <c r="K175" i="1" s="1"/>
  <c r="L175" i="1" s="1"/>
  <c r="M175" i="1" s="1"/>
  <c r="R173" i="1"/>
  <c r="V173" i="1" s="1"/>
  <c r="J173" i="1"/>
  <c r="R172" i="1"/>
  <c r="V172" i="1" s="1"/>
  <c r="J172" i="1"/>
  <c r="V171" i="1"/>
  <c r="R171" i="1"/>
  <c r="T171" i="1" s="1"/>
  <c r="J171" i="1"/>
  <c r="T170" i="1"/>
  <c r="X170" i="1" s="1"/>
  <c r="R170" i="1"/>
  <c r="V170" i="1" s="1"/>
  <c r="J170" i="1"/>
  <c r="R169" i="1"/>
  <c r="V169" i="1" s="1"/>
  <c r="J169" i="1"/>
  <c r="K170" i="1" s="1"/>
  <c r="L170" i="1" s="1"/>
  <c r="M170" i="1" s="1"/>
  <c r="R168" i="1"/>
  <c r="V168" i="1" s="1"/>
  <c r="J168" i="1"/>
  <c r="K169" i="1" s="1"/>
  <c r="L169" i="1" s="1"/>
  <c r="M169" i="1" s="1"/>
  <c r="R167" i="1"/>
  <c r="J167" i="1"/>
  <c r="R166" i="1"/>
  <c r="V166" i="1" s="1"/>
  <c r="J166" i="1"/>
  <c r="K167" i="1" s="1"/>
  <c r="L167" i="1" s="1"/>
  <c r="M167" i="1" s="1"/>
  <c r="R165" i="1"/>
  <c r="V165" i="1" s="1"/>
  <c r="J165" i="1"/>
  <c r="R164" i="1"/>
  <c r="V164" i="1" s="1"/>
  <c r="J164" i="1"/>
  <c r="K165" i="1" s="1"/>
  <c r="L165" i="1" s="1"/>
  <c r="M165" i="1" s="1"/>
  <c r="R163" i="1"/>
  <c r="T163" i="1" s="1"/>
  <c r="J163" i="1"/>
  <c r="K163" i="1" s="1"/>
  <c r="L163" i="1" s="1"/>
  <c r="M163" i="1" s="1"/>
  <c r="R162" i="1"/>
  <c r="T162" i="1" s="1"/>
  <c r="R161" i="1"/>
  <c r="P161" i="1" a="1"/>
  <c r="J158" i="1"/>
  <c r="J157" i="1"/>
  <c r="R156" i="1"/>
  <c r="V156" i="1" s="1"/>
  <c r="J156" i="1"/>
  <c r="V155" i="1"/>
  <c r="R155" i="1"/>
  <c r="J155" i="1"/>
  <c r="R154" i="1"/>
  <c r="J154" i="1"/>
  <c r="R153" i="1"/>
  <c r="V153" i="1" s="1"/>
  <c r="J153" i="1"/>
  <c r="R152" i="1"/>
  <c r="V152" i="1" s="1"/>
  <c r="J152" i="1"/>
  <c r="R151" i="1"/>
  <c r="V151" i="1" s="1"/>
  <c r="J151" i="1"/>
  <c r="R150" i="1"/>
  <c r="J150" i="1"/>
  <c r="V149" i="1"/>
  <c r="R149" i="1"/>
  <c r="J149" i="1"/>
  <c r="V148" i="1"/>
  <c r="R148" i="1"/>
  <c r="J148" i="1"/>
  <c r="R147" i="1"/>
  <c r="V147" i="1" s="1"/>
  <c r="J147" i="1"/>
  <c r="R146" i="1"/>
  <c r="V146" i="1" s="1"/>
  <c r="J146" i="1"/>
  <c r="R145" i="1"/>
  <c r="V145" i="1" s="1"/>
  <c r="J145" i="1"/>
  <c r="R144" i="1"/>
  <c r="V144" i="1" s="1"/>
  <c r="V143" i="1"/>
  <c r="R143" i="1"/>
  <c r="P143" i="1" a="1"/>
  <c r="R138" i="1"/>
  <c r="T137" i="1"/>
  <c r="X137" i="1" s="1"/>
  <c r="R137" i="1"/>
  <c r="V137" i="1" s="1"/>
  <c r="R136" i="1"/>
  <c r="V136" i="1" s="1"/>
  <c r="V135" i="1"/>
  <c r="T135" i="1"/>
  <c r="X135" i="1" s="1"/>
  <c r="R135" i="1"/>
  <c r="R134" i="1"/>
  <c r="V134" i="1" s="1"/>
  <c r="R133" i="1"/>
  <c r="V133" i="1" s="1"/>
  <c r="R132" i="1"/>
  <c r="X131" i="1"/>
  <c r="T131" i="1"/>
  <c r="R131" i="1"/>
  <c r="V131" i="1" s="1"/>
  <c r="R130" i="1"/>
  <c r="R129" i="1"/>
  <c r="V129" i="1" s="1"/>
  <c r="R128" i="1"/>
  <c r="V128" i="1" s="1"/>
  <c r="R127" i="1"/>
  <c r="V127" i="1" s="1"/>
  <c r="P127" i="1"/>
  <c r="P127" i="1" a="1"/>
  <c r="R122" i="1"/>
  <c r="V122" i="1" s="1"/>
  <c r="R121" i="1"/>
  <c r="V121" i="1" s="1"/>
  <c r="V120" i="1"/>
  <c r="R120" i="1"/>
  <c r="R119" i="1"/>
  <c r="R118" i="1"/>
  <c r="V118" i="1" s="1"/>
  <c r="R117" i="1"/>
  <c r="R116" i="1"/>
  <c r="V116" i="1" s="1"/>
  <c r="V115" i="1"/>
  <c r="R115" i="1"/>
  <c r="R114" i="1"/>
  <c r="V114" i="1" s="1"/>
  <c r="R113" i="1"/>
  <c r="V112" i="1"/>
  <c r="R112" i="1"/>
  <c r="R111" i="1"/>
  <c r="R110" i="1"/>
  <c r="V110" i="1" s="1"/>
  <c r="R109" i="1"/>
  <c r="P109" i="1" a="1"/>
  <c r="R104" i="1"/>
  <c r="R103" i="1"/>
  <c r="V103" i="1" s="1"/>
  <c r="R102" i="1"/>
  <c r="T101" i="1"/>
  <c r="X101" i="1" s="1"/>
  <c r="R101" i="1"/>
  <c r="V101" i="1" s="1"/>
  <c r="R100" i="1"/>
  <c r="T100" i="1" s="1"/>
  <c r="X100" i="1" s="1"/>
  <c r="T99" i="1"/>
  <c r="R99" i="1"/>
  <c r="V99" i="1" s="1"/>
  <c r="V98" i="1"/>
  <c r="R98" i="1"/>
  <c r="V97" i="1"/>
  <c r="T97" i="1"/>
  <c r="R97" i="1"/>
  <c r="V96" i="1"/>
  <c r="R96" i="1"/>
  <c r="R95" i="1"/>
  <c r="V95" i="1" s="1"/>
  <c r="R94" i="1"/>
  <c r="V94" i="1" s="1"/>
  <c r="V93" i="1"/>
  <c r="T93" i="1"/>
  <c r="X93" i="1" s="1"/>
  <c r="R93" i="1"/>
  <c r="R92" i="1"/>
  <c r="T92" i="1" s="1"/>
  <c r="X92" i="1" s="1"/>
  <c r="P92" i="1" a="1"/>
  <c r="V87" i="1"/>
  <c r="R87" i="1"/>
  <c r="R86" i="1"/>
  <c r="V86" i="1" s="1"/>
  <c r="R85" i="1"/>
  <c r="V85" i="1" s="1"/>
  <c r="R84" i="1"/>
  <c r="V84" i="1" s="1"/>
  <c r="R83" i="1"/>
  <c r="R82" i="1"/>
  <c r="V82" i="1" s="1"/>
  <c r="R81" i="1"/>
  <c r="V81" i="1" s="1"/>
  <c r="R80" i="1"/>
  <c r="V80" i="1" s="1"/>
  <c r="V79" i="1"/>
  <c r="R79" i="1"/>
  <c r="P79" i="1" a="1"/>
  <c r="R74" i="1"/>
  <c r="R73" i="1"/>
  <c r="V73" i="1" s="1"/>
  <c r="R72" i="1"/>
  <c r="V72" i="1" s="1"/>
  <c r="R71" i="1"/>
  <c r="V71" i="1" s="1"/>
  <c r="V70" i="1"/>
  <c r="R70" i="1"/>
  <c r="R69" i="1"/>
  <c r="V69" i="1" s="1"/>
  <c r="R68" i="1"/>
  <c r="R67" i="1"/>
  <c r="V67" i="1" s="1"/>
  <c r="I67" i="1"/>
  <c r="V66" i="1"/>
  <c r="R66" i="1"/>
  <c r="T66" i="1" s="1"/>
  <c r="X66" i="1" s="1"/>
  <c r="P66" i="1" a="1"/>
  <c r="P66" i="1" s="1"/>
  <c r="C63" i="1"/>
  <c r="C62" i="1"/>
  <c r="C61" i="1"/>
  <c r="R60" i="1" s="1"/>
  <c r="C60" i="1"/>
  <c r="R59" i="1"/>
  <c r="V59" i="1" s="1"/>
  <c r="C59" i="1"/>
  <c r="R57" i="1" s="1"/>
  <c r="C58" i="1"/>
  <c r="R56" i="1" s="1"/>
  <c r="C57" i="1"/>
  <c r="C56" i="1"/>
  <c r="R54" i="1" s="1"/>
  <c r="V54" i="1" s="1"/>
  <c r="C55" i="1"/>
  <c r="R53" i="1" s="1"/>
  <c r="M52" i="1"/>
  <c r="R47" i="1"/>
  <c r="R46" i="1"/>
  <c r="V46" i="1" s="1"/>
  <c r="R45" i="1"/>
  <c r="V45" i="1" s="1"/>
  <c r="R44" i="1"/>
  <c r="V43" i="1"/>
  <c r="T43" i="1"/>
  <c r="X43" i="1" s="1"/>
  <c r="R43" i="1"/>
  <c r="P43" i="1" a="1"/>
  <c r="K40" i="1"/>
  <c r="V39" i="1"/>
  <c r="R39" i="1"/>
  <c r="K39" i="1"/>
  <c r="R38" i="1"/>
  <c r="M38" i="1"/>
  <c r="L38" i="1"/>
  <c r="K38" i="1"/>
  <c r="R37" i="1"/>
  <c r="V37" i="1" s="1"/>
  <c r="P37" i="1" a="1"/>
  <c r="M37" i="1"/>
  <c r="R32" i="1"/>
  <c r="V32" i="1" s="1"/>
  <c r="V31" i="1"/>
  <c r="R31" i="1"/>
  <c r="R30" i="1"/>
  <c r="V30" i="1" s="1"/>
  <c r="X29" i="1"/>
  <c r="V29" i="1"/>
  <c r="R29" i="1"/>
  <c r="P29" i="1" a="1"/>
  <c r="P29" i="1" s="1"/>
  <c r="L24" i="1"/>
  <c r="R23" i="1"/>
  <c r="V23" i="1" s="1"/>
  <c r="R22" i="1"/>
  <c r="V22" i="1" s="1"/>
  <c r="T21" i="1"/>
  <c r="X21" i="1" s="1"/>
  <c r="R21" i="1"/>
  <c r="V21" i="1" s="1"/>
  <c r="R20" i="1"/>
  <c r="T20" i="1" s="1"/>
  <c r="X20" i="1" s="1"/>
  <c r="R19" i="1"/>
  <c r="V19" i="1" s="1"/>
  <c r="R18" i="1"/>
  <c r="V18" i="1" s="1"/>
  <c r="R17" i="1"/>
  <c r="T17" i="1" s="1"/>
  <c r="X17" i="1" s="1"/>
  <c r="R16" i="1"/>
  <c r="T15" i="1"/>
  <c r="R15" i="1"/>
  <c r="V15" i="1" s="1"/>
  <c r="R14" i="1"/>
  <c r="V14" i="1" s="1"/>
  <c r="X13" i="1"/>
  <c r="R13" i="1"/>
  <c r="T13" i="1" s="1"/>
  <c r="R12" i="1"/>
  <c r="X11" i="1"/>
  <c r="T11" i="1"/>
  <c r="R11" i="1"/>
  <c r="V11" i="1" s="1"/>
  <c r="T10" i="1"/>
  <c r="X10" i="1" s="1"/>
  <c r="R10" i="1"/>
  <c r="V10" i="1" s="1"/>
  <c r="R9" i="1"/>
  <c r="V9" i="1" s="1"/>
  <c r="L9" i="1"/>
  <c r="T30" i="1" s="1"/>
  <c r="X30" i="1" s="1"/>
  <c r="R8" i="1"/>
  <c r="T8" i="1" s="1"/>
  <c r="R7" i="1"/>
  <c r="V7" i="1" s="1"/>
  <c r="V6" i="1"/>
  <c r="R6" i="1"/>
  <c r="T6" i="1" s="1"/>
  <c r="V5" i="1"/>
  <c r="R5" i="1"/>
  <c r="T5" i="1" s="1"/>
  <c r="X5" i="1" s="1"/>
  <c r="L5" i="1"/>
  <c r="T110" i="1" s="1"/>
  <c r="AA4" i="1" a="1"/>
  <c r="Y32" i="1" s="1"/>
  <c r="T4" i="1"/>
  <c r="X4" i="1" s="1"/>
  <c r="R4" i="1"/>
  <c r="V4" i="1" s="1"/>
  <c r="P4" i="1" a="1"/>
  <c r="B8" i="4"/>
  <c r="B249" i="2"/>
  <c r="B245" i="2"/>
  <c r="B242" i="2"/>
  <c r="B238" i="2"/>
  <c r="B234" i="2"/>
  <c r="B230" i="2"/>
  <c r="L223" i="2"/>
  <c r="L222" i="2"/>
  <c r="L221" i="2"/>
  <c r="L220" i="2"/>
  <c r="L219" i="2"/>
  <c r="L218" i="2"/>
  <c r="B216" i="2"/>
  <c r="K209" i="2"/>
  <c r="K208" i="2"/>
  <c r="K207" i="2"/>
  <c r="K206" i="2"/>
  <c r="K205" i="2"/>
  <c r="K204" i="2"/>
  <c r="K203" i="2"/>
  <c r="K202" i="2"/>
  <c r="K201" i="2"/>
  <c r="B199" i="2"/>
  <c r="K192" i="2"/>
  <c r="K191" i="2"/>
  <c r="K190" i="2"/>
  <c r="K189" i="2"/>
  <c r="K188" i="2"/>
  <c r="K187" i="2"/>
  <c r="K186" i="2"/>
  <c r="K185" i="2"/>
  <c r="B183" i="2"/>
  <c r="K176" i="2"/>
  <c r="K175" i="2"/>
  <c r="K174" i="2"/>
  <c r="K173" i="2"/>
  <c r="K172" i="2"/>
  <c r="K171" i="2"/>
  <c r="K170" i="2"/>
  <c r="K169" i="2"/>
  <c r="K168" i="2"/>
  <c r="B166" i="2"/>
  <c r="K159" i="2"/>
  <c r="K158" i="2"/>
  <c r="K157" i="2"/>
  <c r="K156" i="2"/>
  <c r="K155" i="2"/>
  <c r="K154" i="2"/>
  <c r="K153" i="2"/>
  <c r="K152" i="2"/>
  <c r="K151" i="2"/>
  <c r="B149" i="2"/>
  <c r="L142" i="2"/>
  <c r="L141" i="2"/>
  <c r="L140" i="2"/>
  <c r="L139" i="2"/>
  <c r="L138" i="2"/>
  <c r="L137" i="2"/>
  <c r="L136" i="2"/>
  <c r="B134" i="2"/>
  <c r="K127" i="2"/>
  <c r="K126" i="2"/>
  <c r="K125" i="2"/>
  <c r="K124" i="2"/>
  <c r="K123" i="2"/>
  <c r="K122" i="2"/>
  <c r="K121" i="2"/>
  <c r="K120" i="2"/>
  <c r="K119" i="2"/>
  <c r="K118" i="2"/>
  <c r="K117" i="2"/>
  <c r="B115" i="2"/>
  <c r="M108" i="2"/>
  <c r="M107" i="2"/>
  <c r="M106" i="2"/>
  <c r="M105" i="2"/>
  <c r="M104" i="2"/>
  <c r="M103" i="2"/>
  <c r="M102" i="2"/>
  <c r="M101" i="2"/>
  <c r="M100" i="2"/>
  <c r="M99" i="2"/>
  <c r="M98" i="2"/>
  <c r="B96" i="2"/>
  <c r="X89" i="2"/>
  <c r="L89" i="2"/>
  <c r="X88" i="2"/>
  <c r="L88" i="2"/>
  <c r="X87" i="2"/>
  <c r="L87" i="2"/>
  <c r="X86" i="2"/>
  <c r="L86" i="2"/>
  <c r="X85" i="2"/>
  <c r="L85" i="2"/>
  <c r="X84" i="2"/>
  <c r="L84" i="2"/>
  <c r="X83" i="2"/>
  <c r="L83" i="2"/>
  <c r="X82" i="2"/>
  <c r="L82" i="2"/>
  <c r="X81" i="2"/>
  <c r="L81" i="2"/>
  <c r="X80" i="2"/>
  <c r="L80" i="2"/>
  <c r="X79" i="2"/>
  <c r="X78" i="2"/>
  <c r="B78" i="2"/>
  <c r="T13" i="2" s="1"/>
  <c r="X77" i="2"/>
  <c r="X76" i="2"/>
  <c r="X75" i="2"/>
  <c r="X74" i="2"/>
  <c r="X73" i="2"/>
  <c r="X72" i="2"/>
  <c r="X71" i="2"/>
  <c r="L71" i="2"/>
  <c r="X70" i="2"/>
  <c r="L70" i="2"/>
  <c r="X69" i="2"/>
  <c r="L69" i="2"/>
  <c r="X68" i="2"/>
  <c r="L68" i="2"/>
  <c r="X67" i="2"/>
  <c r="L67" i="2"/>
  <c r="X66" i="2"/>
  <c r="L66" i="2"/>
  <c r="X65" i="2"/>
  <c r="L65" i="2"/>
  <c r="X64" i="2"/>
  <c r="L64" i="2"/>
  <c r="X63" i="2"/>
  <c r="X62" i="2"/>
  <c r="B62" i="2"/>
  <c r="T10" i="2" s="1"/>
  <c r="X61" i="2"/>
  <c r="X60" i="2"/>
  <c r="X59" i="2"/>
  <c r="X58" i="2"/>
  <c r="X57" i="2"/>
  <c r="X56" i="2"/>
  <c r="X55" i="2"/>
  <c r="K55" i="2"/>
  <c r="X54" i="2"/>
  <c r="K54" i="2"/>
  <c r="X53" i="2"/>
  <c r="K53" i="2"/>
  <c r="X52" i="2"/>
  <c r="K52" i="2"/>
  <c r="X51" i="2"/>
  <c r="K51" i="2"/>
  <c r="X50" i="2"/>
  <c r="K50" i="2"/>
  <c r="X49" i="2"/>
  <c r="K49" i="2"/>
  <c r="X48" i="2"/>
  <c r="K48" i="2"/>
  <c r="X47" i="2"/>
  <c r="K47" i="2"/>
  <c r="X46" i="2"/>
  <c r="K46" i="2"/>
  <c r="X45" i="2"/>
  <c r="K45" i="2"/>
  <c r="X44" i="2"/>
  <c r="X43" i="2"/>
  <c r="B43" i="2"/>
  <c r="T11" i="2" s="1"/>
  <c r="X42" i="2"/>
  <c r="X41" i="2"/>
  <c r="X40" i="2"/>
  <c r="X39" i="2"/>
  <c r="X38" i="2"/>
  <c r="X37" i="2"/>
  <c r="X36" i="2"/>
  <c r="K36" i="2"/>
  <c r="X35" i="2"/>
  <c r="K35" i="2"/>
  <c r="X34" i="2"/>
  <c r="K34" i="2"/>
  <c r="X33" i="2"/>
  <c r="K33" i="2"/>
  <c r="X32" i="2"/>
  <c r="K32" i="2"/>
  <c r="X31" i="2"/>
  <c r="K31" i="2"/>
  <c r="X30" i="2"/>
  <c r="K30" i="2"/>
  <c r="X29" i="2"/>
  <c r="K29" i="2"/>
  <c r="X28" i="2"/>
  <c r="K28" i="2"/>
  <c r="X27" i="2"/>
  <c r="K27" i="2"/>
  <c r="X26" i="2"/>
  <c r="K26" i="2"/>
  <c r="X25" i="2"/>
  <c r="X24" i="2"/>
  <c r="B24" i="2"/>
  <c r="X23" i="2"/>
  <c r="X22" i="2"/>
  <c r="X21" i="2"/>
  <c r="X20" i="2"/>
  <c r="X19" i="2"/>
  <c r="X18" i="2"/>
  <c r="X17" i="2"/>
  <c r="K17" i="2"/>
  <c r="X16" i="2"/>
  <c r="K16" i="2"/>
  <c r="X15" i="2"/>
  <c r="K15" i="2"/>
  <c r="X14" i="2"/>
  <c r="K14" i="2"/>
  <c r="X13" i="2"/>
  <c r="K13" i="2"/>
  <c r="X12" i="2"/>
  <c r="K12" i="2"/>
  <c r="X11" i="2"/>
  <c r="K11" i="2"/>
  <c r="X10" i="2"/>
  <c r="K10" i="2"/>
  <c r="X9" i="2"/>
  <c r="T9" i="2"/>
  <c r="K9" i="2"/>
  <c r="X8" i="2"/>
  <c r="K8" i="2"/>
  <c r="K7" i="2"/>
  <c r="B5" i="2"/>
  <c r="T8" i="2" s="1"/>
  <c r="T44" i="1" l="1"/>
  <c r="T59" i="1"/>
  <c r="T127" i="1"/>
  <c r="X127" i="1" s="1"/>
  <c r="V162" i="1"/>
  <c r="R58" i="1"/>
  <c r="T82" i="1"/>
  <c r="T168" i="1"/>
  <c r="V179" i="1"/>
  <c r="T71" i="1"/>
  <c r="V163" i="1"/>
  <c r="T95" i="1"/>
  <c r="X95" i="1" s="1"/>
  <c r="T174" i="1"/>
  <c r="X174" i="1" s="1"/>
  <c r="T23" i="1"/>
  <c r="X23" i="1" s="1"/>
  <c r="T103" i="1"/>
  <c r="X103" i="1" s="1"/>
  <c r="K171" i="1"/>
  <c r="L171" i="1" s="1"/>
  <c r="M171" i="1" s="1"/>
  <c r="K176" i="1"/>
  <c r="L176" i="1" s="1"/>
  <c r="M176" i="1" s="1"/>
  <c r="T118" i="1"/>
  <c r="X118" i="1" s="1"/>
  <c r="T129" i="1"/>
  <c r="T164" i="1"/>
  <c r="X164" i="1" s="1"/>
  <c r="K177" i="1"/>
  <c r="L177" i="1" s="1"/>
  <c r="M177" i="1" s="1"/>
  <c r="K183" i="1"/>
  <c r="L183" i="1" s="1"/>
  <c r="M183" i="1" s="1"/>
  <c r="T54" i="1"/>
  <c r="T73" i="1"/>
  <c r="X73" i="1" s="1"/>
  <c r="T39" i="1"/>
  <c r="X39" i="1" s="1"/>
  <c r="T69" i="1"/>
  <c r="R55" i="1"/>
  <c r="T55" i="1" s="1"/>
  <c r="T67" i="1"/>
  <c r="T112" i="1"/>
  <c r="X112" i="1" s="1"/>
  <c r="T166" i="1"/>
  <c r="X166" i="1" s="1"/>
  <c r="K179" i="1"/>
  <c r="L179" i="1" s="1"/>
  <c r="M179" i="1" s="1"/>
  <c r="T18" i="1"/>
  <c r="X18" i="1" s="1"/>
  <c r="V13" i="1"/>
  <c r="T19" i="1"/>
  <c r="T133" i="1"/>
  <c r="K168" i="1"/>
  <c r="L168" i="1" s="1"/>
  <c r="M168" i="1" s="1"/>
  <c r="K173" i="1"/>
  <c r="L173" i="1" s="1"/>
  <c r="M173" i="1" s="1"/>
  <c r="R189" i="1"/>
  <c r="X6" i="1"/>
  <c r="T60" i="1"/>
  <c r="V60" i="1"/>
  <c r="X8" i="1"/>
  <c r="X69" i="1"/>
  <c r="T56" i="1"/>
  <c r="V56" i="1"/>
  <c r="U32" i="1"/>
  <c r="Q32" i="1"/>
  <c r="X110" i="1"/>
  <c r="V8" i="1"/>
  <c r="V57" i="1"/>
  <c r="Y67" i="1"/>
  <c r="Y86" i="1"/>
  <c r="Y104" i="1"/>
  <c r="Y111" i="1"/>
  <c r="Y120" i="1"/>
  <c r="S178" i="1"/>
  <c r="Y18" i="1"/>
  <c r="Y22" i="1"/>
  <c r="Y46" i="1"/>
  <c r="T68" i="1"/>
  <c r="T87" i="1"/>
  <c r="Y101" i="1"/>
  <c r="T121" i="1"/>
  <c r="Y127" i="1"/>
  <c r="X163" i="1"/>
  <c r="Y11" i="1"/>
  <c r="S11" i="1" s="1"/>
  <c r="Y31" i="1"/>
  <c r="Y37" i="1"/>
  <c r="X44" i="1"/>
  <c r="S82" i="1"/>
  <c r="Y84" i="1"/>
  <c r="Y96" i="1"/>
  <c r="T102" i="1"/>
  <c r="T115" i="1"/>
  <c r="T128" i="1"/>
  <c r="T132" i="1"/>
  <c r="T143" i="1"/>
  <c r="T151" i="1"/>
  <c r="X168" i="1"/>
  <c r="Y93" i="1"/>
  <c r="T109" i="1"/>
  <c r="S179" i="1"/>
  <c r="X179" i="1"/>
  <c r="Y8" i="1"/>
  <c r="S8" i="1" s="1"/>
  <c r="V47" i="1"/>
  <c r="T7" i="1"/>
  <c r="X15" i="1"/>
  <c r="V44" i="1"/>
  <c r="X54" i="1"/>
  <c r="V68" i="1"/>
  <c r="T85" i="1"/>
  <c r="T94" i="1"/>
  <c r="X99" i="1"/>
  <c r="V102" i="1"/>
  <c r="V132" i="1"/>
  <c r="Y135" i="1"/>
  <c r="S135" i="1" s="1"/>
  <c r="Y5" i="1"/>
  <c r="S5" i="1" s="1"/>
  <c r="Y15" i="1"/>
  <c r="O15" i="1" s="1"/>
  <c r="V17" i="1"/>
  <c r="T32" i="1"/>
  <c r="Y44" i="1"/>
  <c r="T47" i="1"/>
  <c r="Y54" i="1"/>
  <c r="X82" i="1"/>
  <c r="V109" i="1"/>
  <c r="Y118" i="1"/>
  <c r="T136" i="1"/>
  <c r="T148" i="1"/>
  <c r="X59" i="1"/>
  <c r="T12" i="1"/>
  <c r="Y39" i="1"/>
  <c r="T57" i="1"/>
  <c r="Y59" i="1"/>
  <c r="S59" i="1" s="1"/>
  <c r="Y73" i="1"/>
  <c r="S73" i="1" s="1"/>
  <c r="T80" i="1"/>
  <c r="Y82" i="1"/>
  <c r="T119" i="1"/>
  <c r="V16" i="1"/>
  <c r="V38" i="1"/>
  <c r="T74" i="1"/>
  <c r="T83" i="1"/>
  <c r="S100" i="1"/>
  <c r="Y112" i="1"/>
  <c r="S112" i="1" s="1"/>
  <c r="T122" i="1"/>
  <c r="T144" i="1"/>
  <c r="Y152" i="1"/>
  <c r="Y10" i="1"/>
  <c r="Q10" i="1" s="1"/>
  <c r="V12" i="1"/>
  <c r="T14" i="1"/>
  <c r="X19" i="1"/>
  <c r="O46" i="1"/>
  <c r="O86" i="1"/>
  <c r="V100" i="1"/>
  <c r="T113" i="1"/>
  <c r="Q113" i="1"/>
  <c r="T116" i="1"/>
  <c r="V119" i="1"/>
  <c r="V175" i="1"/>
  <c r="T175" i="1"/>
  <c r="Y189" i="1"/>
  <c r="Y181" i="1"/>
  <c r="Y173" i="1"/>
  <c r="Y165" i="1"/>
  <c r="Y146" i="1"/>
  <c r="Y143" i="1"/>
  <c r="Y136" i="1"/>
  <c r="Y128" i="1"/>
  <c r="Y121" i="1"/>
  <c r="O121" i="1" s="1"/>
  <c r="Y113" i="1"/>
  <c r="Y98" i="1"/>
  <c r="Q98" i="1" s="1"/>
  <c r="Y83" i="1"/>
  <c r="Q83" i="1" s="1"/>
  <c r="Y68" i="1"/>
  <c r="O68" i="1" s="1"/>
  <c r="Y56" i="1"/>
  <c r="Y53" i="1"/>
  <c r="Y20" i="1"/>
  <c r="O20" i="1" s="1"/>
  <c r="Y17" i="1"/>
  <c r="Y45" i="1"/>
  <c r="Y174" i="1"/>
  <c r="Y166" i="1"/>
  <c r="Y156" i="1"/>
  <c r="Y131" i="1"/>
  <c r="Y116" i="1"/>
  <c r="Y153" i="1"/>
  <c r="O153" i="1" s="1"/>
  <c r="Y175" i="1"/>
  <c r="Q175" i="1" s="1"/>
  <c r="Y167" i="1"/>
  <c r="Y161" i="1"/>
  <c r="Q161" i="1" s="1"/>
  <c r="Y150" i="1"/>
  <c r="Y134" i="1"/>
  <c r="Y147" i="1"/>
  <c r="Y66" i="1"/>
  <c r="Y57" i="1"/>
  <c r="Y43" i="1"/>
  <c r="Y29" i="1"/>
  <c r="Y176" i="1"/>
  <c r="Y168" i="1"/>
  <c r="Y144" i="1"/>
  <c r="Y137" i="1"/>
  <c r="Y129" i="1"/>
  <c r="Y122" i="1"/>
  <c r="Y114" i="1"/>
  <c r="Y99" i="1"/>
  <c r="S99" i="1" s="1"/>
  <c r="Y177" i="1"/>
  <c r="Q177" i="1" s="1"/>
  <c r="Y169" i="1"/>
  <c r="Y154" i="1"/>
  <c r="O154" i="1" s="1"/>
  <c r="Y132" i="1"/>
  <c r="Y117" i="1"/>
  <c r="Q117" i="1" s="1"/>
  <c r="Y109" i="1"/>
  <c r="Q109" i="1" s="1"/>
  <c r="Y102" i="1"/>
  <c r="Q102" i="1" s="1"/>
  <c r="Y94" i="1"/>
  <c r="Q94" i="1" s="1"/>
  <c r="Y87" i="1"/>
  <c r="Y79" i="1"/>
  <c r="Y72" i="1"/>
  <c r="Y151" i="1"/>
  <c r="Y178" i="1"/>
  <c r="Y170" i="1"/>
  <c r="Q170" i="1" s="1"/>
  <c r="Y162" i="1"/>
  <c r="O162" i="1" s="1"/>
  <c r="Y148" i="1"/>
  <c r="Q148" i="1" s="1"/>
  <c r="Y188" i="1"/>
  <c r="O188" i="1" s="1"/>
  <c r="Y179" i="1"/>
  <c r="Y171" i="1"/>
  <c r="S171" i="1" s="1"/>
  <c r="Y163" i="1"/>
  <c r="S163" i="1" s="1"/>
  <c r="Y138" i="1"/>
  <c r="Q138" i="1" s="1"/>
  <c r="Y130" i="1"/>
  <c r="Y115" i="1"/>
  <c r="Y100" i="1"/>
  <c r="Q100" i="1" s="1"/>
  <c r="Y92" i="1"/>
  <c r="Y85" i="1"/>
  <c r="Y70" i="1"/>
  <c r="Y155" i="1"/>
  <c r="Y47" i="1"/>
  <c r="Y38" i="1"/>
  <c r="Y16" i="1"/>
  <c r="Y180" i="1"/>
  <c r="Y172" i="1"/>
  <c r="Y164" i="1"/>
  <c r="S164" i="1" s="1"/>
  <c r="Y7" i="1"/>
  <c r="T9" i="1"/>
  <c r="O11" i="1"/>
  <c r="T16" i="1"/>
  <c r="Y19" i="1"/>
  <c r="Y23" i="1"/>
  <c r="T38" i="1"/>
  <c r="P43" i="1"/>
  <c r="O43" i="1" s="1"/>
  <c r="T45" i="1"/>
  <c r="O67" i="1"/>
  <c r="X71" i="1"/>
  <c r="V74" i="1"/>
  <c r="Y80" i="1"/>
  <c r="X97" i="1"/>
  <c r="Y119" i="1"/>
  <c r="Q119" i="1" s="1"/>
  <c r="X129" i="1"/>
  <c r="X133" i="1"/>
  <c r="T145" i="1"/>
  <c r="AA4" i="1"/>
  <c r="Y4" i="1" s="1"/>
  <c r="Q4" i="1" s="1"/>
  <c r="O8" i="1"/>
  <c r="Y21" i="1"/>
  <c r="Y30" i="1"/>
  <c r="S30" i="1" s="1"/>
  <c r="P53" i="1" a="1"/>
  <c r="Y71" i="1"/>
  <c r="S71" i="1" s="1"/>
  <c r="T81" i="1"/>
  <c r="V83" i="1"/>
  <c r="V92" i="1"/>
  <c r="Y97" i="1"/>
  <c r="S97" i="1" s="1"/>
  <c r="V113" i="1"/>
  <c r="T130" i="1"/>
  <c r="Q130" i="1"/>
  <c r="Y133" i="1"/>
  <c r="T149" i="1"/>
  <c r="O177" i="1"/>
  <c r="T155" i="1"/>
  <c r="T152" i="1"/>
  <c r="T156" i="1"/>
  <c r="Q8" i="1"/>
  <c r="Y12" i="1"/>
  <c r="Q12" i="1" s="1"/>
  <c r="Q20" i="1"/>
  <c r="Q22" i="1"/>
  <c r="O32" i="1"/>
  <c r="O31" i="1"/>
  <c r="P37" i="1"/>
  <c r="O37" i="1" s="1"/>
  <c r="S43" i="1"/>
  <c r="T53" i="1"/>
  <c r="Q53" i="1"/>
  <c r="T72" i="1"/>
  <c r="Y74" i="1"/>
  <c r="Q74" i="1" s="1"/>
  <c r="T86" i="1"/>
  <c r="T98" i="1"/>
  <c r="O127" i="1"/>
  <c r="V130" i="1"/>
  <c r="T134" i="1"/>
  <c r="V161" i="1"/>
  <c r="T161" i="1"/>
  <c r="K172" i="1"/>
  <c r="L172" i="1" s="1"/>
  <c r="M172" i="1" s="1"/>
  <c r="Q37" i="1"/>
  <c r="Y55" i="1"/>
  <c r="Q55" i="1" s="1"/>
  <c r="Y60" i="1"/>
  <c r="S67" i="1"/>
  <c r="Y69" i="1"/>
  <c r="O69" i="1" s="1"/>
  <c r="Y103" i="1"/>
  <c r="Y110" i="1"/>
  <c r="S110" i="1" s="1"/>
  <c r="T117" i="1"/>
  <c r="T120" i="1"/>
  <c r="Y145" i="1"/>
  <c r="Y149" i="1"/>
  <c r="Q154" i="1"/>
  <c r="T154" i="1"/>
  <c r="X171" i="1"/>
  <c r="Y14" i="1"/>
  <c r="Q29" i="1"/>
  <c r="O87" i="1"/>
  <c r="P79" i="1"/>
  <c r="O79" i="1" s="1"/>
  <c r="O85" i="1"/>
  <c r="O83" i="1"/>
  <c r="O81" i="1"/>
  <c r="S101" i="1"/>
  <c r="T104" i="1"/>
  <c r="Q104" i="1"/>
  <c r="T111" i="1"/>
  <c r="Q111" i="1"/>
  <c r="S127" i="1"/>
  <c r="T138" i="1"/>
  <c r="T188" i="1"/>
  <c r="Q188" i="1"/>
  <c r="V188" i="1"/>
  <c r="O22" i="1"/>
  <c r="Y9" i="1"/>
  <c r="Q9" i="1" s="1"/>
  <c r="T22" i="1"/>
  <c r="T31" i="1"/>
  <c r="T37" i="1"/>
  <c r="T46" i="1"/>
  <c r="V53" i="1"/>
  <c r="T70" i="1"/>
  <c r="Q79" i="1"/>
  <c r="T79" i="1"/>
  <c r="Y81" i="1"/>
  <c r="Q81" i="1" s="1"/>
  <c r="Y95" i="1"/>
  <c r="S95" i="1" s="1"/>
  <c r="T114" i="1"/>
  <c r="V117" i="1"/>
  <c r="V138" i="1"/>
  <c r="V150" i="1"/>
  <c r="T150" i="1"/>
  <c r="V154" i="1"/>
  <c r="Y13" i="1"/>
  <c r="S13" i="1" s="1"/>
  <c r="P4" i="1"/>
  <c r="Y6" i="1"/>
  <c r="O10" i="1"/>
  <c r="V20" i="1"/>
  <c r="T29" i="1"/>
  <c r="S29" i="1" s="1"/>
  <c r="Y58" i="1"/>
  <c r="X67" i="1"/>
  <c r="O82" i="1"/>
  <c r="T84" i="1"/>
  <c r="S93" i="1"/>
  <c r="T96" i="1"/>
  <c r="Q96" i="1"/>
  <c r="V104" i="1"/>
  <c r="V111" i="1"/>
  <c r="X162" i="1"/>
  <c r="V167" i="1"/>
  <c r="T167" i="1"/>
  <c r="Q167" i="1"/>
  <c r="V189" i="1"/>
  <c r="T189" i="1"/>
  <c r="Q189" i="1"/>
  <c r="O168" i="1"/>
  <c r="O176" i="1"/>
  <c r="K166" i="1"/>
  <c r="L166" i="1" s="1"/>
  <c r="M166" i="1" s="1"/>
  <c r="K174" i="1"/>
  <c r="L174" i="1" s="1"/>
  <c r="M174" i="1" s="1"/>
  <c r="O96" i="1"/>
  <c r="O104" i="1"/>
  <c r="O111" i="1"/>
  <c r="O134" i="1"/>
  <c r="O150" i="1"/>
  <c r="P161" i="1"/>
  <c r="O161" i="1" s="1"/>
  <c r="O167" i="1"/>
  <c r="T169" i="1"/>
  <c r="T177" i="1"/>
  <c r="S176" i="1"/>
  <c r="V177" i="1"/>
  <c r="X178" i="1"/>
  <c r="T147" i="1"/>
  <c r="Q156" i="1"/>
  <c r="K164" i="1"/>
  <c r="L164" i="1" s="1"/>
  <c r="M164" i="1" s="1"/>
  <c r="O189" i="1"/>
  <c r="O98" i="1"/>
  <c r="O113" i="1"/>
  <c r="P143" i="1"/>
  <c r="O143" i="1" s="1"/>
  <c r="O146" i="1"/>
  <c r="O165" i="1"/>
  <c r="O173" i="1"/>
  <c r="O181" i="1"/>
  <c r="Q146" i="1"/>
  <c r="O149" i="1"/>
  <c r="T153" i="1"/>
  <c r="Q173" i="1"/>
  <c r="S174" i="1"/>
  <c r="Q181" i="1"/>
  <c r="O152" i="1"/>
  <c r="O172" i="1"/>
  <c r="O180" i="1"/>
  <c r="Q118" i="1"/>
  <c r="Q133" i="1"/>
  <c r="Q152" i="1"/>
  <c r="O155" i="1"/>
  <c r="Q172" i="1"/>
  <c r="Q180" i="1"/>
  <c r="P92" i="1"/>
  <c r="O92" i="1" s="1"/>
  <c r="O100" i="1"/>
  <c r="O115" i="1"/>
  <c r="O130" i="1"/>
  <c r="T146" i="1"/>
  <c r="T165" i="1"/>
  <c r="O171" i="1"/>
  <c r="T173" i="1"/>
  <c r="O179" i="1"/>
  <c r="T181" i="1"/>
  <c r="Q179" i="1"/>
  <c r="O148" i="1"/>
  <c r="T172" i="1"/>
  <c r="T180" i="1"/>
  <c r="O151" i="1"/>
  <c r="O94" i="1"/>
  <c r="P109" i="1"/>
  <c r="O109" i="1" s="1"/>
  <c r="O169" i="1"/>
  <c r="S18" i="1" l="1"/>
  <c r="O18" i="1"/>
  <c r="S4" i="1"/>
  <c r="O164" i="1"/>
  <c r="O163" i="1"/>
  <c r="O138" i="1"/>
  <c r="V58" i="1"/>
  <c r="T58" i="1"/>
  <c r="X58" i="1" s="1"/>
  <c r="O117" i="1"/>
  <c r="V55" i="1"/>
  <c r="O4" i="1"/>
  <c r="X113" i="1"/>
  <c r="S113" i="1"/>
  <c r="W129" i="1"/>
  <c r="U129" i="1"/>
  <c r="Q129" i="1"/>
  <c r="O129" i="1"/>
  <c r="X102" i="1"/>
  <c r="S102" i="1"/>
  <c r="W16" i="1"/>
  <c r="U16" i="1"/>
  <c r="O16" i="1"/>
  <c r="U122" i="1"/>
  <c r="Q122" i="1"/>
  <c r="O122" i="1"/>
  <c r="U136" i="1"/>
  <c r="S114" i="1"/>
  <c r="X114" i="1"/>
  <c r="W69" i="1"/>
  <c r="U69" i="1"/>
  <c r="Q69" i="1"/>
  <c r="X81" i="1"/>
  <c r="S81" i="1"/>
  <c r="U155" i="1"/>
  <c r="Q155" i="1"/>
  <c r="Q151" i="1"/>
  <c r="U151" i="1"/>
  <c r="W137" i="1"/>
  <c r="U137" i="1"/>
  <c r="Q137" i="1"/>
  <c r="O137" i="1"/>
  <c r="W131" i="1"/>
  <c r="U131" i="1"/>
  <c r="Q131" i="1"/>
  <c r="O131" i="1"/>
  <c r="W143" i="1"/>
  <c r="U143" i="1"/>
  <c r="X57" i="1"/>
  <c r="S57" i="1"/>
  <c r="W54" i="1"/>
  <c r="U54" i="1"/>
  <c r="Q54" i="1"/>
  <c r="X94" i="1"/>
  <c r="S94" i="1"/>
  <c r="X109" i="1"/>
  <c r="S109" i="1"/>
  <c r="S131" i="1"/>
  <c r="W38" i="1"/>
  <c r="U38" i="1"/>
  <c r="O38" i="1"/>
  <c r="W103" i="1"/>
  <c r="U103" i="1"/>
  <c r="S103" i="1"/>
  <c r="O103" i="1"/>
  <c r="X156" i="1"/>
  <c r="S156" i="1"/>
  <c r="W71" i="1"/>
  <c r="U71" i="1"/>
  <c r="Q71" i="1"/>
  <c r="O71" i="1"/>
  <c r="X45" i="1"/>
  <c r="S45" i="1"/>
  <c r="U70" i="1"/>
  <c r="Q70" i="1"/>
  <c r="W70" i="1"/>
  <c r="U72" i="1"/>
  <c r="W144" i="1"/>
  <c r="U144" i="1"/>
  <c r="Q144" i="1"/>
  <c r="O144" i="1"/>
  <c r="W156" i="1"/>
  <c r="U156" i="1"/>
  <c r="O156" i="1"/>
  <c r="W146" i="1"/>
  <c r="U146" i="1"/>
  <c r="X74" i="1"/>
  <c r="W74" i="1" s="1"/>
  <c r="S74" i="1"/>
  <c r="Q39" i="1"/>
  <c r="W39" i="1"/>
  <c r="U39" i="1"/>
  <c r="X47" i="1"/>
  <c r="S47" i="1"/>
  <c r="Q127" i="1"/>
  <c r="W127" i="1"/>
  <c r="U127" i="1"/>
  <c r="Q120" i="1"/>
  <c r="U120" i="1"/>
  <c r="O120" i="1"/>
  <c r="S69" i="1"/>
  <c r="X96" i="1"/>
  <c r="S96" i="1"/>
  <c r="W114" i="1"/>
  <c r="U114" i="1"/>
  <c r="Q114" i="1"/>
  <c r="O114" i="1"/>
  <c r="S84" i="1"/>
  <c r="X84" i="1"/>
  <c r="W84" i="1" s="1"/>
  <c r="O59" i="1"/>
  <c r="O56" i="1"/>
  <c r="P53" i="1"/>
  <c r="O53" i="1" s="1"/>
  <c r="O60" i="1"/>
  <c r="O58" i="1"/>
  <c r="O55" i="1"/>
  <c r="O57" i="1"/>
  <c r="O54" i="1"/>
  <c r="U85" i="1"/>
  <c r="Q85" i="1"/>
  <c r="U79" i="1"/>
  <c r="W79" i="1"/>
  <c r="W168" i="1"/>
  <c r="U168" i="1"/>
  <c r="Q168" i="1"/>
  <c r="W166" i="1"/>
  <c r="U166" i="1"/>
  <c r="O166" i="1"/>
  <c r="W165" i="1"/>
  <c r="U165" i="1"/>
  <c r="Q38" i="1"/>
  <c r="W44" i="1"/>
  <c r="U44" i="1"/>
  <c r="Q44" i="1"/>
  <c r="O44" i="1"/>
  <c r="X85" i="1"/>
  <c r="W85" i="1" s="1"/>
  <c r="S85" i="1"/>
  <c r="U93" i="1"/>
  <c r="Q93" i="1"/>
  <c r="O93" i="1"/>
  <c r="W93" i="1"/>
  <c r="W96" i="1"/>
  <c r="U96" i="1"/>
  <c r="Q121" i="1"/>
  <c r="W111" i="1"/>
  <c r="U111" i="1"/>
  <c r="W80" i="1"/>
  <c r="U80" i="1"/>
  <c r="Q80" i="1"/>
  <c r="O80" i="1"/>
  <c r="S115" i="1"/>
  <c r="X115" i="1"/>
  <c r="W128" i="1"/>
  <c r="U128" i="1"/>
  <c r="U116" i="1"/>
  <c r="Q116" i="1"/>
  <c r="O116" i="1"/>
  <c r="Q103" i="1"/>
  <c r="S152" i="1"/>
  <c r="X152" i="1"/>
  <c r="Q95" i="1"/>
  <c r="X79" i="1"/>
  <c r="S79" i="1"/>
  <c r="W14" i="1"/>
  <c r="U14" i="1"/>
  <c r="Q14" i="1"/>
  <c r="O14" i="1"/>
  <c r="U74" i="1"/>
  <c r="S155" i="1"/>
  <c r="X155" i="1"/>
  <c r="W155" i="1" s="1"/>
  <c r="W30" i="1"/>
  <c r="U30" i="1"/>
  <c r="O30" i="1"/>
  <c r="X38" i="1"/>
  <c r="S38" i="1"/>
  <c r="U92" i="1"/>
  <c r="W92" i="1"/>
  <c r="Q92" i="1"/>
  <c r="U87" i="1"/>
  <c r="W176" i="1"/>
  <c r="U176" i="1"/>
  <c r="Q176" i="1"/>
  <c r="W174" i="1"/>
  <c r="U174" i="1"/>
  <c r="O174" i="1"/>
  <c r="W173" i="1"/>
  <c r="U173" i="1"/>
  <c r="X12" i="1"/>
  <c r="S12" i="1"/>
  <c r="S168" i="1"/>
  <c r="Q84" i="1"/>
  <c r="U84" i="1"/>
  <c r="X121" i="1"/>
  <c r="W121" i="1" s="1"/>
  <c r="S121" i="1"/>
  <c r="U104" i="1"/>
  <c r="S55" i="1"/>
  <c r="X55" i="1"/>
  <c r="X173" i="1"/>
  <c r="S173" i="1"/>
  <c r="Q178" i="1"/>
  <c r="W178" i="1"/>
  <c r="U178" i="1"/>
  <c r="Q110" i="1"/>
  <c r="U60" i="1"/>
  <c r="W55" i="1"/>
  <c r="U55" i="1"/>
  <c r="W21" i="1"/>
  <c r="U21" i="1"/>
  <c r="S21" i="1"/>
  <c r="Q21" i="1"/>
  <c r="O21" i="1"/>
  <c r="Q23" i="1"/>
  <c r="W23" i="1"/>
  <c r="U23" i="1"/>
  <c r="O23" i="1"/>
  <c r="U100" i="1"/>
  <c r="W100" i="1"/>
  <c r="U94" i="1"/>
  <c r="W94" i="1"/>
  <c r="U29" i="1"/>
  <c r="W29" i="1"/>
  <c r="U45" i="1"/>
  <c r="Q45" i="1"/>
  <c r="W45" i="1"/>
  <c r="O45" i="1"/>
  <c r="U181" i="1"/>
  <c r="X14" i="1"/>
  <c r="S14" i="1"/>
  <c r="Q16" i="1"/>
  <c r="X32" i="1"/>
  <c r="W32" i="1" s="1"/>
  <c r="S32" i="1"/>
  <c r="U101" i="1"/>
  <c r="W101" i="1"/>
  <c r="Q101" i="1"/>
  <c r="O101" i="1"/>
  <c r="W86" i="1"/>
  <c r="U86" i="1"/>
  <c r="Q86" i="1"/>
  <c r="X134" i="1"/>
  <c r="S134" i="1"/>
  <c r="S86" i="1"/>
  <c r="X86" i="1"/>
  <c r="W58" i="1"/>
  <c r="U58" i="1"/>
  <c r="X177" i="1"/>
  <c r="S177" i="1"/>
  <c r="S162" i="1"/>
  <c r="X72" i="1"/>
  <c r="W72" i="1" s="1"/>
  <c r="S72" i="1"/>
  <c r="O175" i="1"/>
  <c r="X70" i="1"/>
  <c r="S70" i="1"/>
  <c r="Q72" i="1"/>
  <c r="X149" i="1"/>
  <c r="S149" i="1"/>
  <c r="W19" i="1"/>
  <c r="U19" i="1"/>
  <c r="Q19" i="1"/>
  <c r="O19" i="1"/>
  <c r="U115" i="1"/>
  <c r="W115" i="1"/>
  <c r="Q115" i="1"/>
  <c r="U102" i="1"/>
  <c r="W102" i="1"/>
  <c r="U43" i="1"/>
  <c r="Q43" i="1"/>
  <c r="W43" i="1"/>
  <c r="W17" i="1"/>
  <c r="U17" i="1"/>
  <c r="S17" i="1"/>
  <c r="Q17" i="1"/>
  <c r="O17" i="1"/>
  <c r="U189" i="1"/>
  <c r="S23" i="1"/>
  <c r="X151" i="1"/>
  <c r="W151" i="1" s="1"/>
  <c r="S151" i="1"/>
  <c r="X87" i="1"/>
  <c r="W87" i="1" s="1"/>
  <c r="S87" i="1"/>
  <c r="W67" i="1"/>
  <c r="U67" i="1"/>
  <c r="Q67" i="1"/>
  <c r="X147" i="1"/>
  <c r="S147" i="1"/>
  <c r="U47" i="1"/>
  <c r="W47" i="1"/>
  <c r="O47" i="1"/>
  <c r="U81" i="1"/>
  <c r="W81" i="1"/>
  <c r="S188" i="1"/>
  <c r="X188" i="1"/>
  <c r="X146" i="1"/>
  <c r="S146" i="1"/>
  <c r="O178" i="1"/>
  <c r="S172" i="1"/>
  <c r="X172" i="1"/>
  <c r="O136" i="1"/>
  <c r="O170" i="1"/>
  <c r="O128" i="1"/>
  <c r="X169" i="1"/>
  <c r="S169" i="1"/>
  <c r="S138" i="1"/>
  <c r="X138" i="1"/>
  <c r="W138" i="1" s="1"/>
  <c r="Q162" i="1"/>
  <c r="O29" i="1"/>
  <c r="Q58" i="1"/>
  <c r="S137" i="1"/>
  <c r="W4" i="1"/>
  <c r="U4" i="1"/>
  <c r="X16" i="1"/>
  <c r="S16" i="1"/>
  <c r="U130" i="1"/>
  <c r="W130" i="1"/>
  <c r="U109" i="1"/>
  <c r="W109" i="1"/>
  <c r="U57" i="1"/>
  <c r="W57" i="1"/>
  <c r="U20" i="1"/>
  <c r="W20" i="1"/>
  <c r="W10" i="1"/>
  <c r="U10" i="1"/>
  <c r="S19" i="1"/>
  <c r="Q30" i="1"/>
  <c r="Q143" i="1"/>
  <c r="S54" i="1"/>
  <c r="Q87" i="1"/>
  <c r="O74" i="1"/>
  <c r="O84" i="1"/>
  <c r="O39" i="1"/>
  <c r="W73" i="1"/>
  <c r="U73" i="1"/>
  <c r="Q73" i="1"/>
  <c r="U153" i="1"/>
  <c r="Q153" i="1"/>
  <c r="W95" i="1"/>
  <c r="U95" i="1"/>
  <c r="O95" i="1"/>
  <c r="S180" i="1"/>
  <c r="X180" i="1"/>
  <c r="X189" i="1"/>
  <c r="W189" i="1" s="1"/>
  <c r="S189" i="1"/>
  <c r="X167" i="1"/>
  <c r="S167" i="1"/>
  <c r="W6" i="1"/>
  <c r="U6" i="1"/>
  <c r="Q6" i="1"/>
  <c r="O6" i="1"/>
  <c r="X154" i="1"/>
  <c r="S154" i="1"/>
  <c r="W133" i="1"/>
  <c r="U133" i="1"/>
  <c r="O133" i="1"/>
  <c r="S145" i="1"/>
  <c r="X145" i="1"/>
  <c r="U138" i="1"/>
  <c r="U117" i="1"/>
  <c r="U66" i="1"/>
  <c r="Q66" i="1"/>
  <c r="W66" i="1"/>
  <c r="S66" i="1"/>
  <c r="W53" i="1"/>
  <c r="U53" i="1"/>
  <c r="X175" i="1"/>
  <c r="S175" i="1"/>
  <c r="X119" i="1"/>
  <c r="W119" i="1" s="1"/>
  <c r="S119" i="1"/>
  <c r="X143" i="1"/>
  <c r="S143" i="1"/>
  <c r="Q68" i="1"/>
  <c r="U121" i="1"/>
  <c r="W170" i="1"/>
  <c r="U170" i="1"/>
  <c r="X98" i="1"/>
  <c r="S98" i="1"/>
  <c r="X53" i="1"/>
  <c r="S53" i="1"/>
  <c r="X9" i="1"/>
  <c r="S9" i="1"/>
  <c r="U163" i="1"/>
  <c r="W163" i="1"/>
  <c r="U132" i="1"/>
  <c r="W132" i="1"/>
  <c r="W147" i="1"/>
  <c r="U147" i="1"/>
  <c r="Q147" i="1"/>
  <c r="O147" i="1"/>
  <c r="W56" i="1"/>
  <c r="U56" i="1"/>
  <c r="W152" i="1"/>
  <c r="U152" i="1"/>
  <c r="S148" i="1"/>
  <c r="X148" i="1"/>
  <c r="Q15" i="1"/>
  <c r="W15" i="1"/>
  <c r="U15" i="1"/>
  <c r="X132" i="1"/>
  <c r="S132" i="1"/>
  <c r="S44" i="1"/>
  <c r="X68" i="1"/>
  <c r="S68" i="1"/>
  <c r="O70" i="1"/>
  <c r="Q60" i="1"/>
  <c r="W110" i="1"/>
  <c r="U110" i="1"/>
  <c r="O110" i="1"/>
  <c r="X83" i="1"/>
  <c r="S83" i="1"/>
  <c r="S130" i="1"/>
  <c r="X130" i="1"/>
  <c r="U171" i="1"/>
  <c r="W171" i="1"/>
  <c r="W154" i="1"/>
  <c r="U154" i="1"/>
  <c r="W134" i="1"/>
  <c r="U134" i="1"/>
  <c r="W68" i="1"/>
  <c r="U68" i="1"/>
  <c r="S170" i="1"/>
  <c r="X144" i="1"/>
  <c r="S144" i="1"/>
  <c r="Q136" i="1"/>
  <c r="Q5" i="1"/>
  <c r="W5" i="1"/>
  <c r="O5" i="1"/>
  <c r="U5" i="1"/>
  <c r="X7" i="1"/>
  <c r="S7" i="1"/>
  <c r="Q132" i="1"/>
  <c r="U37" i="1"/>
  <c r="W37" i="1"/>
  <c r="O66" i="1"/>
  <c r="O72" i="1"/>
  <c r="X60" i="1"/>
  <c r="W60" i="1" s="1"/>
  <c r="S60" i="1"/>
  <c r="X181" i="1"/>
  <c r="W181" i="1" s="1"/>
  <c r="S181" i="1"/>
  <c r="W162" i="1"/>
  <c r="U162" i="1"/>
  <c r="X161" i="1"/>
  <c r="S161" i="1"/>
  <c r="W169" i="1"/>
  <c r="U169" i="1"/>
  <c r="W83" i="1"/>
  <c r="U83" i="1"/>
  <c r="S133" i="1"/>
  <c r="S129" i="1"/>
  <c r="O102" i="1"/>
  <c r="X136" i="1"/>
  <c r="W136" i="1" s="1"/>
  <c r="S136" i="1"/>
  <c r="Q169" i="1"/>
  <c r="Q47" i="1"/>
  <c r="Q128" i="1"/>
  <c r="U31" i="1"/>
  <c r="Q31" i="1"/>
  <c r="W46" i="1"/>
  <c r="U46" i="1"/>
  <c r="Q46" i="1"/>
  <c r="Q57" i="1"/>
  <c r="S6" i="1"/>
  <c r="X153" i="1"/>
  <c r="W153" i="1" s="1"/>
  <c r="S153" i="1"/>
  <c r="W175" i="1"/>
  <c r="U175" i="1"/>
  <c r="W12" i="1"/>
  <c r="U12" i="1"/>
  <c r="O12" i="1"/>
  <c r="X46" i="1"/>
  <c r="S46" i="1"/>
  <c r="W13" i="1"/>
  <c r="Q13" i="1"/>
  <c r="O13" i="1"/>
  <c r="U13" i="1"/>
  <c r="W149" i="1"/>
  <c r="U149" i="1"/>
  <c r="Q149" i="1"/>
  <c r="W7" i="1"/>
  <c r="U7" i="1"/>
  <c r="Q7" i="1"/>
  <c r="O7" i="1"/>
  <c r="O132" i="1"/>
  <c r="U119" i="1"/>
  <c r="U179" i="1"/>
  <c r="W179" i="1"/>
  <c r="U150" i="1"/>
  <c r="Q163" i="1"/>
  <c r="S166" i="1"/>
  <c r="Q174" i="1"/>
  <c r="O119" i="1"/>
  <c r="Q150" i="1"/>
  <c r="X22" i="1"/>
  <c r="W22" i="1" s="1"/>
  <c r="S22" i="1"/>
  <c r="X104" i="1"/>
  <c r="W104" i="1" s="1"/>
  <c r="S104" i="1"/>
  <c r="S120" i="1"/>
  <c r="X120" i="1"/>
  <c r="W120" i="1" s="1"/>
  <c r="W172" i="1"/>
  <c r="U172" i="1"/>
  <c r="U188" i="1"/>
  <c r="W188" i="1"/>
  <c r="W177" i="1"/>
  <c r="U177" i="1"/>
  <c r="W161" i="1"/>
  <c r="U161" i="1"/>
  <c r="W98" i="1"/>
  <c r="U98" i="1"/>
  <c r="S122" i="1"/>
  <c r="X122" i="1"/>
  <c r="W122" i="1" s="1"/>
  <c r="W82" i="1"/>
  <c r="U82" i="1"/>
  <c r="Q82" i="1"/>
  <c r="W118" i="1"/>
  <c r="U118" i="1"/>
  <c r="O118" i="1"/>
  <c r="X128" i="1"/>
  <c r="S128" i="1"/>
  <c r="U11" i="1"/>
  <c r="Q11" i="1"/>
  <c r="W11" i="1"/>
  <c r="S39" i="1"/>
  <c r="Q56" i="1"/>
  <c r="U18" i="1"/>
  <c r="Q18" i="1"/>
  <c r="W18" i="1"/>
  <c r="W59" i="1"/>
  <c r="U59" i="1"/>
  <c r="Q59" i="1"/>
  <c r="X165" i="1"/>
  <c r="S165" i="1"/>
  <c r="O73" i="1"/>
  <c r="S37" i="1"/>
  <c r="X37" i="1"/>
  <c r="X111" i="1"/>
  <c r="S111" i="1"/>
  <c r="Q171" i="1"/>
  <c r="S31" i="1"/>
  <c r="X31" i="1"/>
  <c r="W31" i="1" s="1"/>
  <c r="Q145" i="1"/>
  <c r="W145" i="1"/>
  <c r="U145" i="1"/>
  <c r="W164" i="1"/>
  <c r="U164" i="1"/>
  <c r="O145" i="1"/>
  <c r="Q164" i="1"/>
  <c r="Q165" i="1"/>
  <c r="Q166" i="1"/>
  <c r="X150" i="1"/>
  <c r="W150" i="1" s="1"/>
  <c r="S150" i="1"/>
  <c r="W9" i="1"/>
  <c r="U9" i="1"/>
  <c r="O9" i="1"/>
  <c r="X117" i="1"/>
  <c r="W117" i="1" s="1"/>
  <c r="S117" i="1"/>
  <c r="Q134" i="1"/>
  <c r="W97" i="1"/>
  <c r="U97" i="1"/>
  <c r="O97" i="1"/>
  <c r="Q97" i="1"/>
  <c r="S92" i="1"/>
  <c r="W180" i="1"/>
  <c r="U180" i="1"/>
  <c r="W148" i="1"/>
  <c r="U148" i="1"/>
  <c r="W99" i="1"/>
  <c r="O99" i="1"/>
  <c r="U99" i="1"/>
  <c r="Q99" i="1"/>
  <c r="W167" i="1"/>
  <c r="U167" i="1"/>
  <c r="W113" i="1"/>
  <c r="U113" i="1"/>
  <c r="S116" i="1"/>
  <c r="X116" i="1"/>
  <c r="W116" i="1" s="1"/>
  <c r="Q112" i="1"/>
  <c r="W112" i="1"/>
  <c r="U112" i="1"/>
  <c r="O112" i="1"/>
  <c r="X80" i="1"/>
  <c r="S80" i="1"/>
  <c r="Q135" i="1"/>
  <c r="W135" i="1"/>
  <c r="O135" i="1"/>
  <c r="U135" i="1"/>
  <c r="U8" i="1"/>
  <c r="W8" i="1"/>
  <c r="S118" i="1"/>
  <c r="S10" i="1"/>
  <c r="U22" i="1"/>
  <c r="S15" i="1"/>
  <c r="X56" i="1"/>
  <c r="S56" i="1"/>
  <c r="S20" i="1"/>
  <c r="S58" i="1" l="1"/>
  <c r="AB3" i="1" a="1"/>
  <c r="AF3" i="1" l="1" a="1"/>
  <c r="AF3" i="1" s="1"/>
  <c r="AG3" i="1" s="1" a="1"/>
  <c r="AG3" i="1" s="1"/>
  <c r="AE3" i="1" a="1"/>
  <c r="AE3" i="1" s="1"/>
  <c r="AB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AAA30DE-5AB8-499B-8242-0F80C87EC41A}" name="Connection" type="4" refreshedVersion="0" background="1">
    <webPr url="9" htmlTables="1" htmlFormat="all"/>
  </connection>
  <connection id="2" xr16:uid="{818CD04A-B99A-436C-A777-9A8E0B876B9C}" name="Connection1" type="4" refreshedVersion="0" background="1">
    <webPr url="9" htmlTables="1" htmlFormat="all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<sst xmlns="http://schemas.openxmlformats.org/spreadsheetml/2006/main" count="2454" uniqueCount="985">
  <si>
    <t>CoC Priority Simulator (PriSim)</t>
  </si>
  <si>
    <t>Generic</t>
  </si>
  <si>
    <t>variable Health</t>
  </si>
  <si>
    <t>default settings</t>
  </si>
  <si>
    <t>TH Level preset:</t>
  </si>
  <si>
    <r>
      <t xml:space="preserve">  Troop </t>
    </r>
    <r>
      <rPr>
        <sz val="11"/>
        <color theme="3" tint="0.39997558519241921"/>
        <rFont val="Trebuchet MS"/>
        <family val="2"/>
        <scheme val="minor"/>
      </rPr>
      <t>Bottom</t>
    </r>
    <r>
      <rPr>
        <sz val="11"/>
        <color theme="0"/>
        <rFont val="Trebuchet MS"/>
        <family val="2"/>
        <scheme val="minor"/>
      </rPr>
      <t xml:space="preserve"> </t>
    </r>
  </si>
  <si>
    <r>
      <t xml:space="preserve">Troop </t>
    </r>
    <r>
      <rPr>
        <sz val="11"/>
        <color theme="3" tint="0.39997558519241921"/>
        <rFont val="Trebuchet MS"/>
        <family val="2"/>
        <scheme val="minor"/>
      </rPr>
      <t>Air</t>
    </r>
    <r>
      <rPr>
        <sz val="11"/>
        <color theme="0"/>
        <rFont val="Trebuchet MS"/>
        <family val="2"/>
        <scheme val="minor"/>
      </rPr>
      <t xml:space="preserve"> </t>
    </r>
  </si>
  <si>
    <t>Troop</t>
  </si>
  <si>
    <t>.</t>
  </si>
  <si>
    <t>drop angle (0° to 360°)</t>
  </si>
  <si>
    <t>code name</t>
  </si>
  <si>
    <t>Barb</t>
  </si>
  <si>
    <t>Archer</t>
  </si>
  <si>
    <t>Gob</t>
  </si>
  <si>
    <t>WB</t>
  </si>
  <si>
    <t>Gi</t>
  </si>
  <si>
    <t>Wiz</t>
  </si>
  <si>
    <t>BabyD</t>
  </si>
  <si>
    <t>Loon</t>
  </si>
  <si>
    <t>Healer</t>
  </si>
  <si>
    <t>Drag</t>
  </si>
  <si>
    <t>Pekka</t>
  </si>
  <si>
    <t>Edrag</t>
  </si>
  <si>
    <t>Miner</t>
  </si>
  <si>
    <t>GvHTB</t>
  </si>
  <si>
    <t>GvHTA</t>
  </si>
  <si>
    <t>GvHT</t>
  </si>
  <si>
    <t>drop delay (in s)</t>
  </si>
  <si>
    <r>
      <t xml:space="preserve">level </t>
    </r>
    <r>
      <rPr>
        <b/>
        <sz val="11"/>
        <color theme="0"/>
        <rFont val="Trebuchet MS"/>
        <family val="2"/>
        <scheme val="minor"/>
      </rPr>
      <t>/</t>
    </r>
    <r>
      <rPr>
        <b/>
        <sz val="11"/>
        <color theme="1"/>
        <rFont val="Trebuchet MS"/>
        <family val="2"/>
        <scheme val="minor"/>
      </rPr>
      <t xml:space="preserve"> </t>
    </r>
    <r>
      <rPr>
        <b/>
        <sz val="11"/>
        <color rgb="FF92D050"/>
        <rFont val="Trebuchet MS"/>
        <family val="2"/>
        <scheme val="minor"/>
      </rPr>
      <t>HP</t>
    </r>
  </si>
  <si>
    <t>pause after cluster drop (in s)</t>
  </si>
  <si>
    <t>output:</t>
  </si>
  <si>
    <t>show only relevant levels</t>
  </si>
  <si>
    <t xml:space="preserve">mode: </t>
  </si>
  <si>
    <t>drop code:</t>
  </si>
  <si>
    <t>troop amount</t>
  </si>
  <si>
    <r>
      <t>[amount]</t>
    </r>
    <r>
      <rPr>
        <sz val="11"/>
        <color rgb="FFFF0000"/>
        <rFont val="Trebuchet MS"/>
        <family val="2"/>
        <scheme val="minor"/>
      </rPr>
      <t>x</t>
    </r>
  </si>
  <si>
    <t>troop level</t>
  </si>
  <si>
    <r>
      <rPr>
        <sz val="11"/>
        <color rgb="FFFFC000"/>
        <rFont val="Trebuchet MS"/>
        <family val="2"/>
        <scheme val="minor"/>
      </rPr>
      <t>L</t>
    </r>
    <r>
      <rPr>
        <sz val="11"/>
        <color theme="0"/>
        <rFont val="Trebuchet MS"/>
        <family val="2"/>
        <scheme val="minor"/>
      </rPr>
      <t>[level]</t>
    </r>
  </si>
  <si>
    <t>troop name</t>
  </si>
  <si>
    <t>[code name]</t>
  </si>
  <si>
    <t>drop angle</t>
  </si>
  <si>
    <r>
      <rPr>
        <sz val="11"/>
        <color theme="8" tint="-0.249977111117893"/>
        <rFont val="Trebuchet MS"/>
        <family val="2"/>
        <scheme val="minor"/>
      </rPr>
      <t>A</t>
    </r>
    <r>
      <rPr>
        <sz val="11"/>
        <color theme="0"/>
        <rFont val="Trebuchet MS"/>
        <family val="2"/>
        <scheme val="minor"/>
      </rPr>
      <t>[lower Range]</t>
    </r>
    <r>
      <rPr>
        <sz val="11"/>
        <color theme="8" tint="-0.249977111117893"/>
        <rFont val="Trebuchet MS"/>
        <family val="2"/>
        <scheme val="minor"/>
      </rPr>
      <t>-</t>
    </r>
    <r>
      <rPr>
        <sz val="11"/>
        <color theme="0"/>
        <rFont val="Trebuchet MS"/>
        <family val="2"/>
        <scheme val="minor"/>
      </rPr>
      <t>[upper Range]</t>
    </r>
  </si>
  <si>
    <t>drop delay</t>
  </si>
  <si>
    <r>
      <rPr>
        <sz val="11"/>
        <color rgb="FF00B050"/>
        <rFont val="Trebuchet MS"/>
        <family val="2"/>
        <scheme val="minor"/>
      </rPr>
      <t>D</t>
    </r>
    <r>
      <rPr>
        <sz val="11"/>
        <color theme="0"/>
        <rFont val="Trebuchet MS"/>
        <family val="2"/>
        <scheme val="minor"/>
      </rPr>
      <t>[delay in s]</t>
    </r>
  </si>
  <si>
    <t>cluster pause</t>
  </si>
  <si>
    <r>
      <rPr>
        <sz val="11"/>
        <color theme="0" tint="-0.499984740745262"/>
        <rFont val="Trebuchet MS"/>
        <family val="2"/>
        <scheme val="minor"/>
      </rPr>
      <t>P</t>
    </r>
    <r>
      <rPr>
        <sz val="11"/>
        <color theme="0"/>
        <rFont val="Trebuchet MS"/>
        <family val="2"/>
        <scheme val="minor"/>
      </rPr>
      <t>[pause in s]</t>
    </r>
  </si>
  <si>
    <t>gen. troop HP</t>
  </si>
  <si>
    <r>
      <t>[HP amount]</t>
    </r>
    <r>
      <rPr>
        <sz val="11"/>
        <color rgb="FF92D050"/>
        <rFont val="Trebuchet MS"/>
        <family val="2"/>
        <scheme val="minor"/>
      </rPr>
      <t>HP</t>
    </r>
  </si>
  <si>
    <t>defense</t>
  </si>
  <si>
    <t>Cannon</t>
  </si>
  <si>
    <t>Archer Tower</t>
  </si>
  <si>
    <t>Mortar</t>
  </si>
  <si>
    <t>Air Defense</t>
  </si>
  <si>
    <t>Wizard Tower</t>
  </si>
  <si>
    <t>Hidden Tesla</t>
  </si>
  <si>
    <t>Bomb Tower</t>
  </si>
  <si>
    <t>X-Bow</t>
  </si>
  <si>
    <t>Inferno Tower</t>
  </si>
  <si>
    <t>Eagle Artillery</t>
  </si>
  <si>
    <t>Scattershot</t>
  </si>
  <si>
    <t>Builder's Hut</t>
  </si>
  <si>
    <t>Monolith</t>
  </si>
  <si>
    <t>level</t>
  </si>
  <si>
    <t>mode</t>
  </si>
  <si>
    <t>Not Geared</t>
  </si>
  <si>
    <t>display both</t>
  </si>
  <si>
    <t>display both modes</t>
  </si>
  <si>
    <t>Graph Table</t>
  </si>
  <si>
    <t>L3</t>
  </si>
  <si>
    <t>L4</t>
  </si>
  <si>
    <t>L5</t>
  </si>
  <si>
    <t>L6</t>
  </si>
  <si>
    <t>L7</t>
  </si>
  <si>
    <t>L8</t>
  </si>
  <si>
    <t>L9</t>
  </si>
  <si>
    <t>L10</t>
  </si>
  <si>
    <t>L11</t>
  </si>
  <si>
    <t>L12</t>
  </si>
  <si>
    <t>L13</t>
  </si>
  <si>
    <t>L14</t>
  </si>
  <si>
    <t>L15</t>
  </si>
  <si>
    <t>L16</t>
  </si>
  <si>
    <t>L17</t>
  </si>
  <si>
    <t>L18</t>
  </si>
  <si>
    <t>L19</t>
  </si>
  <si>
    <t>L20</t>
  </si>
  <si>
    <t>L21</t>
  </si>
  <si>
    <t>Mortar Geared</t>
  </si>
  <si>
    <t>X-Bow Ground</t>
  </si>
  <si>
    <t>X-Bow Air and Ground</t>
  </si>
  <si>
    <t>Single Inferno Tower</t>
  </si>
  <si>
    <t>Multi Inferno Tower</t>
  </si>
  <si>
    <t>saved levels:</t>
  </si>
  <si>
    <t>saved def levels:</t>
  </si>
  <si>
    <t>saved def mode:</t>
  </si>
  <si>
    <t>row names</t>
  </si>
  <si>
    <t>row begin table</t>
  </si>
  <si>
    <t>troop</t>
  </si>
  <si>
    <t>Level</t>
  </si>
  <si>
    <t>Damage per Second</t>
  </si>
  <si>
    <t>Damage per Attack</t>
  </si>
  <si>
    <t>Hitpoints</t>
  </si>
  <si>
    <t>Research Cost</t>
  </si>
  <si>
    <t>Research Time</t>
  </si>
  <si>
    <t>Laboratory Level Required</t>
  </si>
  <si>
    <t>Home Village</t>
  </si>
  <si>
    <t>Troops</t>
  </si>
  <si>
    <t>N/A</t>
  </si>
  <si>
    <t>In Game Speed</t>
  </si>
  <si>
    <t>Internal Speed</t>
  </si>
  <si>
    <t>Speed in Tiles/Second</t>
  </si>
  <si>
    <t>2h</t>
  </si>
  <si>
    <t>5h</t>
  </si>
  <si>
    <t>24</t>
  </si>
  <si>
    <t>300</t>
  </si>
  <si>
    <t>3</t>
  </si>
  <si>
    <t>12h</t>
  </si>
  <si>
    <t>32</t>
  </si>
  <si>
    <t>400</t>
  </si>
  <si>
    <t>4</t>
  </si>
  <si>
    <t>1d</t>
  </si>
  <si>
    <t>12</t>
  </si>
  <si>
    <t>150</t>
  </si>
  <si>
    <t>1.5</t>
  </si>
  <si>
    <t>1,400,000</t>
  </si>
  <si>
    <t>1d 12h</t>
  </si>
  <si>
    <t>Wall Breaker</t>
  </si>
  <si>
    <t>2,100,000</t>
  </si>
  <si>
    <t>2d 12h</t>
  </si>
  <si>
    <t>10</t>
  </si>
  <si>
    <t>130</t>
  </si>
  <si>
    <t>1.3</t>
  </si>
  <si>
    <t>2,800,000</t>
  </si>
  <si>
    <t>3d</t>
  </si>
  <si>
    <t>Wizard</t>
  </si>
  <si>
    <t>16</t>
  </si>
  <si>
    <t>200</t>
  </si>
  <si>
    <t>2</t>
  </si>
  <si>
    <t>5,600,000</t>
  </si>
  <si>
    <t>7d</t>
  </si>
  <si>
    <t>14,000,000</t>
  </si>
  <si>
    <t>13d</t>
  </si>
  <si>
    <t>Dragon</t>
  </si>
  <si>
    <t>16,000,000</t>
  </si>
  <si>
    <t>14d</t>
  </si>
  <si>
    <t>P.E.K.K.A</t>
  </si>
  <si>
    <t>Baby Dragon</t>
  </si>
  <si>
    <t>Preferred Target </t>
  </si>
  <si>
    <t>Attack Type </t>
  </si>
  <si>
    <t>Housing Space </t>
  </si>
  <si>
    <r>
      <t>Movement Speed</t>
    </r>
    <r>
      <rPr>
        <b/>
        <sz val="7"/>
        <color theme="0"/>
        <rFont val="Rubik"/>
      </rPr>
      <t> </t>
    </r>
  </si>
  <si>
    <t>Attack Speed </t>
  </si>
  <si>
    <t>Barracks Level Required </t>
  </si>
  <si>
    <t>Range </t>
  </si>
  <si>
    <t>Type</t>
  </si>
  <si>
    <t>None</t>
  </si>
  <si>
    <t>Melee (Ground Only)</t>
  </si>
  <si>
    <t>1s</t>
  </si>
  <si>
    <t>0.4 tiles</t>
  </si>
  <si>
    <t>Ground</t>
  </si>
  <si>
    <t>Miner (on defense)</t>
  </si>
  <si>
    <t>20*</t>
  </si>
  <si>
    <t>250</t>
  </si>
  <si>
    <t>2.5</t>
  </si>
  <si>
    <t>Electro Dragon</t>
  </si>
  <si>
    <t>Yeti</t>
  </si>
  <si>
    <t>Yetimite</t>
  </si>
  <si>
    <t>Dragon Rider</t>
  </si>
  <si>
    <t>20</t>
  </si>
  <si>
    <t>Electro Titan</t>
  </si>
  <si>
    <t>Minion</t>
  </si>
  <si>
    <t>3h</t>
  </si>
  <si>
    <t>Hog Rider</t>
  </si>
  <si>
    <t>6h</t>
  </si>
  <si>
    <t>Valkyrie</t>
  </si>
  <si>
    <t>Golem</t>
  </si>
  <si>
    <t>Golemite</t>
  </si>
  <si>
    <t>2,000,000</t>
  </si>
  <si>
    <t>Witch</t>
  </si>
  <si>
    <t>2,500,000</t>
  </si>
  <si>
    <t>Lava Hound</t>
  </si>
  <si>
    <t>3,200,000</t>
  </si>
  <si>
    <t>3d 12h</t>
  </si>
  <si>
    <t>Bowler</t>
  </si>
  <si>
    <t>14</t>
  </si>
  <si>
    <t>175</t>
  </si>
  <si>
    <t>1.75</t>
  </si>
  <si>
    <t>6,300,000</t>
  </si>
  <si>
    <t>Ice Golem</t>
  </si>
  <si>
    <t>14,500,000</t>
  </si>
  <si>
    <t>Headhunter</t>
  </si>
  <si>
    <t>Super Barbarian</t>
  </si>
  <si>
    <t>Super Archer</t>
  </si>
  <si>
    <t>Movement Speed </t>
  </si>
  <si>
    <t>Super Giant</t>
  </si>
  <si>
    <t>Ranged (Ground &amp; Air)</t>
  </si>
  <si>
    <t>3.5 tiles</t>
  </si>
  <si>
    <t>Sneaky Goblin</t>
  </si>
  <si>
    <t>Super Wall Breaker</t>
  </si>
  <si>
    <t>28</t>
  </si>
  <si>
    <t>350</t>
  </si>
  <si>
    <t>3.5</t>
  </si>
  <si>
    <t>Rocket Balloon</t>
  </si>
  <si>
    <t>Super Wizard</t>
  </si>
  <si>
    <t>Super Dragon</t>
  </si>
  <si>
    <t>Inferno Dragon</t>
  </si>
  <si>
    <t>Super Minion</t>
  </si>
  <si>
    <t>4h</t>
  </si>
  <si>
    <t>Super Valkyrie</t>
  </si>
  <si>
    <t>8h</t>
  </si>
  <si>
    <t>Super Witch</t>
  </si>
  <si>
    <t>Ice Hound</t>
  </si>
  <si>
    <t>1,200,000</t>
  </si>
  <si>
    <t>Skeleton (spawned by Witches, Skeleton Spells or Ground mode Skeleton Traps)</t>
  </si>
  <si>
    <t>2d</t>
  </si>
  <si>
    <t>Skeleton</t>
  </si>
  <si>
    <t>3,000,000</t>
  </si>
  <si>
    <t>(spawned by air mode Skeleton Traps)</t>
  </si>
  <si>
    <t>17*</t>
  </si>
  <si>
    <t>220</t>
  </si>
  <si>
    <t>2.2</t>
  </si>
  <si>
    <t>3,500,000</t>
  </si>
  <si>
    <t>5d 12h</t>
  </si>
  <si>
    <t>Big Boy (spawned by Super Witches)</t>
  </si>
  <si>
    <t>9d</t>
  </si>
  <si>
    <t>Lava Pup (spawned by Lava Hounds)</t>
  </si>
  <si>
    <t>10,000,000</t>
  </si>
  <si>
    <t>11d 6h</t>
  </si>
  <si>
    <t>Ice Pup (spawned by Ice Hounds)</t>
  </si>
  <si>
    <t>16,500,000</t>
  </si>
  <si>
    <t>16d</t>
  </si>
  <si>
    <t>Bat (spawned by Bat Spells)</t>
  </si>
  <si>
    <t>57</t>
  </si>
  <si>
    <t>700</t>
  </si>
  <si>
    <t>7</t>
  </si>
  <si>
    <t>Frostmites (spawned by Frosty)</t>
  </si>
  <si>
    <t>Heroes and Pets</t>
  </si>
  <si>
    <t>Defenses</t>
  </si>
  <si>
    <t>Melee (Ground only)</t>
  </si>
  <si>
    <t>2s</t>
  </si>
  <si>
    <t>1 tile</t>
  </si>
  <si>
    <t>Hero/Pet</t>
  </si>
  <si>
    <t>Barbarian King</t>
  </si>
  <si>
    <t>Archer Queen</t>
  </si>
  <si>
    <t>Grand Warden</t>
  </si>
  <si>
    <t>DPS on Resource Buildings</t>
  </si>
  <si>
    <t>Royal Champion</t>
  </si>
  <si>
    <t>L.A.S.S.I</t>
  </si>
  <si>
    <t>Electro Owl</t>
  </si>
  <si>
    <t>Mighty Yak</t>
  </si>
  <si>
    <t>9h</t>
  </si>
  <si>
    <t>Unicorn</t>
  </si>
  <si>
    <t>Frosty</t>
  </si>
  <si>
    <t>Diggy</t>
  </si>
  <si>
    <t>Poison Lizard</t>
  </si>
  <si>
    <t>36</t>
  </si>
  <si>
    <t>450</t>
  </si>
  <si>
    <t>4.5</t>
  </si>
  <si>
    <t>Phoenix</t>
  </si>
  <si>
    <t>8d</t>
  </si>
  <si>
    <t>Siege Machines</t>
  </si>
  <si>
    <t>Siege Machine</t>
  </si>
  <si>
    <t>Wall Wrecker</t>
  </si>
  <si>
    <t>Resources (Damage x2)</t>
  </si>
  <si>
    <t>Melee (Ground Only)</t>
  </si>
  <si>
    <t>Battle Blimp</t>
  </si>
  <si>
    <t>18</t>
  </si>
  <si>
    <t>225</t>
  </si>
  <si>
    <t>2.25</t>
  </si>
  <si>
    <t>Stone Slammer</t>
  </si>
  <si>
    <t>Siege Barracks</t>
  </si>
  <si>
    <t>0</t>
  </si>
  <si>
    <t>Log Launcher</t>
  </si>
  <si>
    <t>5</t>
  </si>
  <si>
    <t>62.5</t>
  </si>
  <si>
    <t>0.625</t>
  </si>
  <si>
    <t>Damage Upon Death</t>
  </si>
  <si>
    <t>Flame Flinger</t>
  </si>
  <si>
    <t>6</t>
  </si>
  <si>
    <t>75</t>
  </si>
  <si>
    <t>0.75</t>
  </si>
  <si>
    <t>Battle Drill</t>
  </si>
  <si>
    <t>Temporary Troops</t>
  </si>
  <si>
    <t>Ice Wizard</t>
  </si>
  <si>
    <t>13</t>
  </si>
  <si>
    <t>162.5</t>
  </si>
  <si>
    <t>1.625</t>
  </si>
  <si>
    <t>18h</t>
  </si>
  <si>
    <t>Battle Ram</t>
  </si>
  <si>
    <t>1,500,000</t>
  </si>
  <si>
    <t>Pumpkin Barbarian</t>
  </si>
  <si>
    <t>2,750,000</t>
  </si>
  <si>
    <t>Giant Skeleton</t>
  </si>
  <si>
    <t>4,500,000</t>
  </si>
  <si>
    <t>5d 6h</t>
  </si>
  <si>
    <t>Skeleton Barrel</t>
  </si>
  <si>
    <t>125</t>
  </si>
  <si>
    <t>1.25</t>
  </si>
  <si>
    <t>7,700,000</t>
  </si>
  <si>
    <t>9d 12h</t>
  </si>
  <si>
    <t>El Primo</t>
  </si>
  <si>
    <t>10,500,000</t>
  </si>
  <si>
    <t>12d</t>
  </si>
  <si>
    <t>Party Wizard</t>
  </si>
  <si>
    <t>17,000,000</t>
  </si>
  <si>
    <t>17d</t>
  </si>
  <si>
    <t>Royal Ghost</t>
  </si>
  <si>
    <t>Death Damage Radius </t>
  </si>
  <si>
    <t>Area Splash 1.2 Tile Radius (Ground Only)</t>
  </si>
  <si>
    <t>3s</t>
  </si>
  <si>
    <t>0.5 tiles</t>
  </si>
  <si>
    <t>1.2 tiles</t>
  </si>
  <si>
    <t>Air</t>
  </si>
  <si>
    <t>Damage</t>
  </si>
  <si>
    <t>Damage when destroyed</t>
  </si>
  <si>
    <t>Damage vs. Walls</t>
  </si>
  <si>
    <t>Damage when destroyed vs. Walls </t>
  </si>
  <si>
    <t>2d 3h</t>
  </si>
  <si>
    <t>4,200,000</t>
  </si>
  <si>
    <t>7,300,000</t>
  </si>
  <si>
    <t>11d</t>
  </si>
  <si>
    <t>15,200,000</t>
  </si>
  <si>
    <t>15d</t>
  </si>
  <si>
    <t>Damage Radius </t>
  </si>
  <si>
    <t>Walls (Damage x40)</t>
  </si>
  <si>
    <t>Area Splash (Ground Only)</t>
  </si>
  <si>
    <t>2 tiles</t>
  </si>
  <si>
    <t>187.5</t>
  </si>
  <si>
    <t>277.5</t>
  </si>
  <si>
    <t>2,200,000</t>
  </si>
  <si>
    <t>322.5</t>
  </si>
  <si>
    <t>5,000,000</t>
  </si>
  <si>
    <t>6,500,000</t>
  </si>
  <si>
    <t>8d 18h</t>
  </si>
  <si>
    <t>367.5</t>
  </si>
  <si>
    <t>17,200,000</t>
  </si>
  <si>
    <t>Area Splash 0.3 Tile Radius (Ground &amp; Air)</t>
  </si>
  <si>
    <t>1.5s</t>
  </si>
  <si>
    <t>3 tiles</t>
  </si>
  <si>
    <t>Healing per Second</t>
  </si>
  <si>
    <t>Healing per Pulse</t>
  </si>
  <si>
    <t>HPS on Heroes</t>
  </si>
  <si>
    <t>33.6</t>
  </si>
  <si>
    <t>46.2</t>
  </si>
  <si>
    <t>2,700,000</t>
  </si>
  <si>
    <t>50.4</t>
  </si>
  <si>
    <t>9,800,000</t>
  </si>
  <si>
    <t>10d 12h</t>
  </si>
  <si>
    <t>Effect Type </t>
  </si>
  <si>
    <t>Heal Speed </t>
  </si>
  <si>
    <t>Heal Splash; 1.5 Tiles (Ground Only)</t>
  </si>
  <si>
    <t>0.7s</t>
  </si>
  <si>
    <t>5 tiles</t>
  </si>
  <si>
    <t>1,000,000</t>
  </si>
  <si>
    <t>262.5</t>
  </si>
  <si>
    <t>3,800,000</t>
  </si>
  <si>
    <t>337.5</t>
  </si>
  <si>
    <t>4,900,000</t>
  </si>
  <si>
    <t>387.5</t>
  </si>
  <si>
    <t>7,000,000</t>
  </si>
  <si>
    <t>10d</t>
  </si>
  <si>
    <t>412.5</t>
  </si>
  <si>
    <t>11,000,000</t>
  </si>
  <si>
    <t>437.5</t>
  </si>
  <si>
    <t>17,500,000</t>
  </si>
  <si>
    <t>1.25s</t>
  </si>
  <si>
    <t>1,800,000</t>
  </si>
  <si>
    <t>4d 18h</t>
  </si>
  <si>
    <t>5,200,000</t>
  </si>
  <si>
    <t>6d</t>
  </si>
  <si>
    <t>1.8s</t>
  </si>
  <si>
    <t>0.8 tiles</t>
  </si>
  <si>
    <t>3,400,000</t>
  </si>
  <si>
    <t>5d</t>
  </si>
  <si>
    <t>6d 6h</t>
  </si>
  <si>
    <t>8d 6h</t>
  </si>
  <si>
    <t>9,000,000</t>
  </si>
  <si>
    <t>15d 18h</t>
  </si>
  <si>
    <t>Ability Damage Increase</t>
  </si>
  <si>
    <t>Ability Attack Speed Increase</t>
  </si>
  <si>
    <t>Area Splash 0.3 Tile Radius (Ground &amp; Air)</t>
  </si>
  <si>
    <t>2.75 tiles</t>
  </si>
  <si>
    <t>149.6</t>
  </si>
  <si>
    <t>2d 4h</t>
  </si>
  <si>
    <t>163.2</t>
  </si>
  <si>
    <t>176.8</t>
  </si>
  <si>
    <t>4d</t>
  </si>
  <si>
    <t>190.4</t>
  </si>
  <si>
    <t>217.6</t>
  </si>
  <si>
    <t>11d 18h</t>
  </si>
  <si>
    <t>231.2</t>
  </si>
  <si>
    <t>244.8</t>
  </si>
  <si>
    <t>18,500,000</t>
  </si>
  <si>
    <t>Single Target</t>
  </si>
  <si>
    <t>1.7s</t>
  </si>
  <si>
    <t>Damage per Second (Primary Target)</t>
  </si>
  <si>
    <t>Damage per Attack (Primary Target)</t>
  </si>
  <si>
    <t>65 x6</t>
  </si>
  <si>
    <t>75 x6</t>
  </si>
  <si>
    <t>85 x6</t>
  </si>
  <si>
    <t>9d 18h</t>
  </si>
  <si>
    <t>95 x6</t>
  </si>
  <si>
    <t>12,000,000</t>
  </si>
  <si>
    <t>105 x6</t>
  </si>
  <si>
    <t>18,000,000</t>
  </si>
  <si>
    <t>115 x6</t>
  </si>
  <si>
    <t>20,000,000</t>
  </si>
  <si>
    <t>18d</t>
  </si>
  <si>
    <t>Any</t>
  </si>
  <si>
    <t>Chain Lightning (x5 buildings)</t>
  </si>
  <si>
    <t>3.5s</t>
  </si>
  <si>
    <t>speed</t>
  </si>
  <si>
    <t>Health</t>
  </si>
  <si>
    <t>Ground &amp; Air</t>
  </si>
  <si>
    <t>row def names</t>
  </si>
  <si>
    <t>Damage per Shot</t>
  </si>
  <si>
    <t>Build Cost (Gold)</t>
  </si>
  <si>
    <t>Build Time</t>
  </si>
  <si>
    <t>Experience Gained</t>
  </si>
  <si>
    <t>Town Hall Level Required</t>
  </si>
  <si>
    <t>10s</t>
  </si>
  <si>
    <t>2m</t>
  </si>
  <si>
    <t>10m</t>
  </si>
  <si>
    <t>45m</t>
  </si>
  <si>
    <t>38.4</t>
  </si>
  <si>
    <t>10h</t>
  </si>
  <si>
    <t>44.8</t>
  </si>
  <si>
    <t>51.2</t>
  </si>
  <si>
    <t>59.2</t>
  </si>
  <si>
    <t>69.6</t>
  </si>
  <si>
    <t>1d 6h</t>
  </si>
  <si>
    <t>1,700,000</t>
  </si>
  <si>
    <t>2d 6h</t>
  </si>
  <si>
    <t>94.4</t>
  </si>
  <si>
    <t>4d 6h</t>
  </si>
  <si>
    <t>99.2</t>
  </si>
  <si>
    <t>8d 12h</t>
  </si>
  <si>
    <t>111.2</t>
  </si>
  <si>
    <t>8,200,000</t>
  </si>
  <si>
    <t>116.8</t>
  </si>
  <si>
    <t>123.2</t>
  </si>
  <si>
    <t>16d 6h</t>
  </si>
  <si>
    <t>Damage Type </t>
  </si>
  <si>
    <t>Unit Type Targeted </t>
  </si>
  <si>
    <t>1</t>
  </si>
  <si>
    <t>1,000</t>
  </si>
  <si>
    <t>100,000</t>
  </si>
  <si>
    <t>200,000</t>
  </si>
  <si>
    <t>8</t>
  </si>
  <si>
    <t>64</t>
  </si>
  <si>
    <t>800</t>
  </si>
  <si>
    <t>9</t>
  </si>
  <si>
    <t>207</t>
  </si>
  <si>
    <t>11</t>
  </si>
  <si>
    <t>293</t>
  </si>
  <si>
    <t>135</t>
  </si>
  <si>
    <t>80</t>
  </si>
  <si>
    <t>1,260</t>
  </si>
  <si>
    <t>440</t>
  </si>
  <si>
    <t>148</t>
  </si>
  <si>
    <t>88</t>
  </si>
  <si>
    <t>1,380</t>
  </si>
  <si>
    <t>509</t>
  </si>
  <si>
    <t>15</t>
  </si>
  <si>
    <t>159</t>
  </si>
  <si>
    <t>1,500</t>
  </si>
  <si>
    <t>605</t>
  </si>
  <si>
    <t>167</t>
  </si>
  <si>
    <t>1,620</t>
  </si>
  <si>
    <t>734</t>
  </si>
  <si>
    <t>17</t>
  </si>
  <si>
    <t>104</t>
  </si>
  <si>
    <t>1,740</t>
  </si>
  <si>
    <t>856</t>
  </si>
  <si>
    <t>186</t>
  </si>
  <si>
    <t>1,870</t>
  </si>
  <si>
    <t>985</t>
  </si>
  <si>
    <t>19</t>
  </si>
  <si>
    <t>197</t>
  </si>
  <si>
    <t>2,000</t>
  </si>
  <si>
    <t>1,018</t>
  </si>
  <si>
    <t>208</t>
  </si>
  <si>
    <t>2,150</t>
  </si>
  <si>
    <t>1,184</t>
  </si>
  <si>
    <t>21</t>
  </si>
  <si>
    <t>216</t>
  </si>
  <si>
    <t>128</t>
  </si>
  <si>
    <t>2,250</t>
  </si>
  <si>
    <t>1,211</t>
  </si>
  <si>
    <t>Time Between Bursts </t>
  </si>
  <si>
    <t>Shots Per Burst </t>
  </si>
  <si>
    <t>4 shots</t>
  </si>
  <si>
    <t>Gear Up Cost Gold</t>
  </si>
  <si>
    <t>Gear Up Time Time</t>
  </si>
  <si>
    <t>Home Village Cannon Level Required Level</t>
  </si>
  <si>
    <t>Double Cannon Level Required Level</t>
  </si>
  <si>
    <t>5,000</t>
  </si>
  <si>
    <t>500</t>
  </si>
  <si>
    <t>103</t>
  </si>
  <si>
    <t>35</t>
  </si>
  <si>
    <t>56</t>
  </si>
  <si>
    <t>224</t>
  </si>
  <si>
    <t>70</t>
  </si>
  <si>
    <t>37.5</t>
  </si>
  <si>
    <t>40</t>
  </si>
  <si>
    <t>46</t>
  </si>
  <si>
    <t>1,130</t>
  </si>
  <si>
    <t>549</t>
  </si>
  <si>
    <t>52</t>
  </si>
  <si>
    <t>1,230</t>
  </si>
  <si>
    <t>657</t>
  </si>
  <si>
    <t>1,330</t>
  </si>
  <si>
    <t>5,300,000</t>
  </si>
  <si>
    <t>60</t>
  </si>
  <si>
    <t>1,410</t>
  </si>
  <si>
    <t>6,800,000</t>
  </si>
  <si>
    <t>1,510</t>
  </si>
  <si>
    <t>8,500,000</t>
  </si>
  <si>
    <t>67</t>
  </si>
  <si>
    <t>1,600</t>
  </si>
  <si>
    <t>1,700</t>
  </si>
  <si>
    <t>145</t>
  </si>
  <si>
    <t>72.5</t>
  </si>
  <si>
    <t>1,800</t>
  </si>
  <si>
    <t>Archer Tower Geared</t>
  </si>
  <si>
    <t>184</t>
  </si>
  <si>
    <t>240</t>
  </si>
  <si>
    <t>256</t>
  </si>
  <si>
    <t>268</t>
  </si>
  <si>
    <t>280</t>
  </si>
  <si>
    <t>290</t>
  </si>
  <si>
    <t>0.25s</t>
  </si>
  <si>
    <t>Home Village Archer Tower Level Required Level</t>
  </si>
  <si>
    <t>Builder Base Archer Tower Level Required Level</t>
  </si>
  <si>
    <t>4,000,000</t>
  </si>
  <si>
    <t>25,000</t>
  </si>
  <si>
    <t>146</t>
  </si>
  <si>
    <t>550</t>
  </si>
  <si>
    <t>600</t>
  </si>
  <si>
    <t>400,000</t>
  </si>
  <si>
    <t>415</t>
  </si>
  <si>
    <t>650</t>
  </si>
  <si>
    <t>750,000</t>
  </si>
  <si>
    <t>464</t>
  </si>
  <si>
    <t>3d 6h</t>
  </si>
  <si>
    <t>529</t>
  </si>
  <si>
    <t>950</t>
  </si>
  <si>
    <t>1,100</t>
  </si>
  <si>
    <t>4,800,000</t>
  </si>
  <si>
    <t>689</t>
  </si>
  <si>
    <t>1,300</t>
  </si>
  <si>
    <t>38</t>
  </si>
  <si>
    <t>7,200,000</t>
  </si>
  <si>
    <t>917</t>
  </si>
  <si>
    <t>1,950</t>
  </si>
  <si>
    <t>19,000,000</t>
  </si>
  <si>
    <t>1,247</t>
  </si>
  <si>
    <t>4-11</t>
  </si>
  <si>
    <t>5s</t>
  </si>
  <si>
    <t>Splash - 1.5 tiles</t>
  </si>
  <si>
    <t>22</t>
  </si>
  <si>
    <t>37</t>
  </si>
  <si>
    <t>47</t>
  </si>
  <si>
    <t>33</t>
  </si>
  <si>
    <t>41</t>
  </si>
  <si>
    <t>77</t>
  </si>
  <si>
    <t>59</t>
  </si>
  <si>
    <t>99</t>
  </si>
  <si>
    <t>3 shots</t>
  </si>
  <si>
    <t>Gear Up Cost (Gold)</t>
  </si>
  <si>
    <t>Gear Up Time </t>
  </si>
  <si>
    <t>Home Village Mortar Level Required </t>
  </si>
  <si>
    <t>Multi Mortar Level Required </t>
  </si>
  <si>
    <t>8,000,000</t>
  </si>
  <si>
    <t>1,350,000</t>
  </si>
  <si>
    <t>1,750,000</t>
  </si>
  <si>
    <t>Range</t>
  </si>
  <si>
    <t>Attack Speed</t>
  </si>
  <si>
    <t>Damage Type</t>
  </si>
  <si>
    <t>Unit Type Targeted</t>
  </si>
  <si>
    <t>31.2</t>
  </si>
  <si>
    <t>41.6</t>
  </si>
  <si>
    <t>58.5</t>
  </si>
  <si>
    <t>673</t>
  </si>
  <si>
    <t>80.6</t>
  </si>
  <si>
    <t>101.4</t>
  </si>
  <si>
    <t>109.2</t>
  </si>
  <si>
    <t>2,700</t>
  </si>
  <si>
    <t>12d 18h</t>
  </si>
  <si>
    <t>1,049</t>
  </si>
  <si>
    <t>90</t>
  </si>
  <si>
    <t>95</t>
  </si>
  <si>
    <t>1.3s</t>
  </si>
  <si>
    <t>Splash - 1 tile</t>
  </si>
  <si>
    <t>1,100,000</t>
  </si>
  <si>
    <t>1,300,000</t>
  </si>
  <si>
    <t>52.2</t>
  </si>
  <si>
    <t>59.4</t>
  </si>
  <si>
    <t>Trigger Range</t>
  </si>
  <si>
    <t>Favorite Target</t>
  </si>
  <si>
    <t>0.6s</t>
  </si>
  <si>
    <t>35.2</t>
  </si>
  <si>
    <t>52.8</t>
  </si>
  <si>
    <t>61.6</t>
  </si>
  <si>
    <t>70.4</t>
  </si>
  <si>
    <t>79.2</t>
  </si>
  <si>
    <t>1,900</t>
  </si>
  <si>
    <t>92.4</t>
  </si>
  <si>
    <t>2,300</t>
  </si>
  <si>
    <t>6 tiles</t>
  </si>
  <si>
    <t>1.1s</t>
  </si>
  <si>
    <t>7.68</t>
  </si>
  <si>
    <t>8.96</t>
  </si>
  <si>
    <t>1,600,000</t>
  </si>
  <si>
    <t>587</t>
  </si>
  <si>
    <t>10.24</t>
  </si>
  <si>
    <t>2,400,000</t>
  </si>
  <si>
    <t>12.16</t>
  </si>
  <si>
    <t>3,100</t>
  </si>
  <si>
    <t>19.2</t>
  </si>
  <si>
    <t>3,500</t>
  </si>
  <si>
    <t>7,400,000</t>
  </si>
  <si>
    <t>170</t>
  </si>
  <si>
    <t>21.76</t>
  </si>
  <si>
    <t>3,900</t>
  </si>
  <si>
    <t>10,400,000</t>
  </si>
  <si>
    <t>185</t>
  </si>
  <si>
    <t>23.68</t>
  </si>
  <si>
    <t>4,200</t>
  </si>
  <si>
    <t>12,900,000</t>
  </si>
  <si>
    <t>25.6</t>
  </si>
  <si>
    <t>4,500</t>
  </si>
  <si>
    <t>17,400,000</t>
  </si>
  <si>
    <t>215</t>
  </si>
  <si>
    <t>27.52</t>
  </si>
  <si>
    <t>4,700</t>
  </si>
  <si>
    <t>19d</t>
  </si>
  <si>
    <t>1,281</t>
  </si>
  <si>
    <t>Range Range</t>
  </si>
  <si>
    <t>Attack Speed Attack Speed</t>
  </si>
  <si>
    <t>Damage Type Damage Type</t>
  </si>
  <si>
    <t>Number of Rounds Number</t>
  </si>
  <si>
    <t>0.128s</t>
  </si>
  <si>
    <t>11.5</t>
  </si>
  <si>
    <t>Damage per Hit</t>
  </si>
  <si>
    <t>Initial</t>
  </si>
  <si>
    <t>After 1.5s</t>
  </si>
  <si>
    <t>After 5.25s</t>
  </si>
  <si>
    <t>19.84</t>
  </si>
  <si>
    <t>Unit Type Targeted Favorite Target</t>
  </si>
  <si>
    <t>Number of Targets</t>
  </si>
  <si>
    <t>Multi Target</t>
  </si>
  <si>
    <t>Shockwave Damage</t>
  </si>
  <si>
    <t>82.5</t>
  </si>
  <si>
    <t>6,000,000</t>
  </si>
  <si>
    <t>97.5</t>
  </si>
  <si>
    <t>112.5</t>
  </si>
  <si>
    <t>127.5</t>
  </si>
  <si>
    <t>13,000,000</t>
  </si>
  <si>
    <t>142.5</t>
  </si>
  <si>
    <t>157.5</t>
  </si>
  <si>
    <t>Activation Housing Space</t>
  </si>
  <si>
    <t>Time Between Bursts</t>
  </si>
  <si>
    <t>Shots Per Burst</t>
  </si>
  <si>
    <t>Number of Rounds</t>
  </si>
  <si>
    <t>7-50</t>
  </si>
  <si>
    <t>Splash - 0.75 tiles for main shot;  3 tiles for shockwave</t>
  </si>
  <si>
    <t>90*</t>
  </si>
  <si>
    <t>*90 individual shots. Each volley comes in three shots, but it's possible to fire only the first one or two shots in a volley.</t>
  </si>
  <si>
    <t>Damage per Shot*</t>
  </si>
  <si>
    <t>Splash Damage**</t>
  </si>
  <si>
    <t>300-403.5</t>
  </si>
  <si>
    <t>100-300</t>
  </si>
  <si>
    <t>360-484.2</t>
  </si>
  <si>
    <t>120-360</t>
  </si>
  <si>
    <t>*The Scattershot features splash damage that decreases with distance from the initial target. The minimum damage listed affects targets 1 tile behind the point of impact, with maximum damage dealt to the initial target.</t>
  </si>
  <si>
    <t>420-564.9</t>
  </si>
  <si>
    <t>140-420</t>
  </si>
  <si>
    <t>**The second hitbox affects targets 1-5 tiles from the initial point of impact. It does maximum damage for targets within 1 tile behind the point of impact, and minimum damage for targets 5 tiles behind the point of impact.</t>
  </si>
  <si>
    <t>160-480</t>
  </si>
  <si>
    <t>3-10</t>
  </si>
  <si>
    <t>3.228s</t>
  </si>
  <si>
    <t>Area Splash</t>
  </si>
  <si>
    <t>Repair per Second</t>
  </si>
  <si>
    <t>Repair per Hit</t>
  </si>
  <si>
    <t>**</t>
  </si>
  <si>
    <t>11d 12h</t>
  </si>
  <si>
    <t>13d 6h</t>
  </si>
  <si>
    <t>14d 12h</t>
  </si>
  <si>
    <t>0.4s</t>
  </si>
  <si>
    <t>Repair Speed Attack Speed</t>
  </si>
  <si>
    <t>Movement Speed Movement Speed</t>
  </si>
  <si>
    <t>Builder Statistics</t>
  </si>
  <si>
    <t>0.75s</t>
  </si>
  <si>
    <t>Buildings</t>
  </si>
  <si>
    <t>Base Damage per Second</t>
  </si>
  <si>
    <t>Base Damage per Shot</t>
  </si>
  <si>
    <t>Bonus Damage per Shot</t>
  </si>
  <si>
    <t>building</t>
  </si>
  <si>
    <t>min. level:</t>
  </si>
  <si>
    <t>Splash Damage?</t>
  </si>
  <si>
    <t>coverage penalty?</t>
  </si>
  <si>
    <t>Clash DPS MAP</t>
  </si>
  <si>
    <t>Data and images from https://clashofclans.fandom.com/</t>
  </si>
  <si>
    <t>upgrade order:</t>
  </si>
  <si>
    <t>no SD</t>
  </si>
  <si>
    <t>cp</t>
  </si>
  <si>
    <t>bottom</t>
  </si>
  <si>
    <t>Build Cost</t>
  </si>
  <si>
    <t>timeToKillWholeArmy in s</t>
  </si>
  <si>
    <t>TH Level</t>
  </si>
  <si>
    <t>DPS dynamic</t>
  </si>
  <si>
    <t>DPS static</t>
  </si>
  <si>
    <t>DPS increase dynamic</t>
  </si>
  <si>
    <t>DPS increase</t>
  </si>
  <si>
    <t>w DPS i dynamic</t>
  </si>
  <si>
    <t>weighted DPS increase</t>
  </si>
  <si>
    <t>DPS increase / time</t>
  </si>
  <si>
    <t>weighted DPS increase per time</t>
  </si>
  <si>
    <t>show all?</t>
  </si>
  <si>
    <t>Cannon -&gt;01</t>
  </si>
  <si>
    <t>SD balance weight:</t>
  </si>
  <si>
    <t>Cannon -&gt;02</t>
  </si>
  <si>
    <t>coverage penatly weight:</t>
  </si>
  <si>
    <t>Cannon -&gt;03</t>
  </si>
  <si>
    <t>inferno multi mode ?</t>
  </si>
  <si>
    <t>Cannon -&gt;04</t>
  </si>
  <si>
    <t>Cannon -&gt;05</t>
  </si>
  <si>
    <t>Cannon -&gt;06</t>
  </si>
  <si>
    <t>Cannon -&gt;07</t>
  </si>
  <si>
    <t>Cannon -&gt;08</t>
  </si>
  <si>
    <t>Cannon -&gt;09</t>
  </si>
  <si>
    <t>Cannon -&gt;10</t>
  </si>
  <si>
    <t>Cannon -&gt;11</t>
  </si>
  <si>
    <t>Cannon -&gt;12</t>
  </si>
  <si>
    <t>Cannon -&gt;13</t>
  </si>
  <si>
    <t>1 = beginning</t>
  </si>
  <si>
    <t>Cannon -&gt;14</t>
  </si>
  <si>
    <t>2= after 1,5 s</t>
  </si>
  <si>
    <t>Cannon -&gt;15</t>
  </si>
  <si>
    <t>3= after 5,25s</t>
  </si>
  <si>
    <t>Cannon -&gt;16</t>
  </si>
  <si>
    <t>Cannon -&gt;17</t>
  </si>
  <si>
    <t>Cannon -&gt;18</t>
  </si>
  <si>
    <t>Cannon -&gt;19</t>
  </si>
  <si>
    <t>Cannon -&gt;20</t>
  </si>
  <si>
    <t>no cp</t>
  </si>
  <si>
    <t>Builder's Hut -&gt; 01</t>
  </si>
  <si>
    <t>Builder's Hut -&gt; 02</t>
  </si>
  <si>
    <t>9,500,000</t>
  </si>
  <si>
    <t>Builder's Hut -&gt; 03</t>
  </si>
  <si>
    <t>41.25</t>
  </si>
  <si>
    <t>12,500,000</t>
  </si>
  <si>
    <t>Builder's Hut -&gt; 04</t>
  </si>
  <si>
    <t>15,500,000</t>
  </si>
  <si>
    <t>SD</t>
  </si>
  <si>
    <t>max. Damage per Shot*</t>
  </si>
  <si>
    <t>average Splash Damage**</t>
  </si>
  <si>
    <t>Scattershot -&gt; 01</t>
  </si>
  <si>
    <t>Scattershot -&gt; 02</t>
  </si>
  <si>
    <t>390-548.76</t>
  </si>
  <si>
    <t>130-390</t>
  </si>
  <si>
    <t>Scattershot -&gt; 03</t>
  </si>
  <si>
    <t>450-613.32</t>
  </si>
  <si>
    <t>150-450</t>
  </si>
  <si>
    <t>Cost</t>
  </si>
  <si>
    <t>Eagle Artillery -&gt; 01</t>
  </si>
  <si>
    <t>Eagle Artillery -&gt; 02</t>
  </si>
  <si>
    <t>Eagle Artillery -&gt; 03</t>
  </si>
  <si>
    <t>Eagle Artillery -&gt; 04</t>
  </si>
  <si>
    <t>Eagle Artillery -&gt; 05</t>
  </si>
  <si>
    <t>DPS 2nd</t>
  </si>
  <si>
    <t>Inferno Tower -&gt; 01</t>
  </si>
  <si>
    <t>variable damage data</t>
  </si>
  <si>
    <t>Inferno Tower -&gt; 02</t>
  </si>
  <si>
    <t>Inferno Tower -&gt; 03</t>
  </si>
  <si>
    <t>Inferno Tower -&gt; 04</t>
  </si>
  <si>
    <t>Inferno Tower -&gt; 05</t>
  </si>
  <si>
    <t>Inferno Tower -&gt; 06</t>
  </si>
  <si>
    <t>Inferno Tower -&gt; 07</t>
  </si>
  <si>
    <t>Inferno Tower -&gt; 08</t>
  </si>
  <si>
    <t>np cp</t>
  </si>
  <si>
    <t>X-Bow -&gt; 01</t>
  </si>
  <si>
    <t>X-Bow -&gt; 02</t>
  </si>
  <si>
    <t>X-Bow -&gt; 03</t>
  </si>
  <si>
    <t>X-Bow -&gt; 04</t>
  </si>
  <si>
    <t>X-Bow -&gt; 05</t>
  </si>
  <si>
    <t>X-Bow -&gt; 06</t>
  </si>
  <si>
    <t>X-Bow -&gt; 07</t>
  </si>
  <si>
    <t>X-Bow -&gt; 08</t>
  </si>
  <si>
    <t>X-Bow -&gt; 09</t>
  </si>
  <si>
    <t>Bomb Tower-&gt; 01</t>
  </si>
  <si>
    <t>Bomb Tower-&gt; 02</t>
  </si>
  <si>
    <t>Bomb Tower-&gt; 03</t>
  </si>
  <si>
    <t>Bomb Tower-&gt; 04</t>
  </si>
  <si>
    <t>Bomb Tower-&gt; 05</t>
  </si>
  <si>
    <t>Bomb Tower-&gt; 06</t>
  </si>
  <si>
    <t>Bomb Tower-&gt; 07</t>
  </si>
  <si>
    <t>Bomb Tower-&gt; 08</t>
  </si>
  <si>
    <t>Bomb Tower-&gt; 09</t>
  </si>
  <si>
    <t>Teslas -&gt; 01</t>
  </si>
  <si>
    <t>Teslas -&gt; 02</t>
  </si>
  <si>
    <t>Teslas -&gt; 03</t>
  </si>
  <si>
    <t>Teslas -&gt; 04</t>
  </si>
  <si>
    <t>Teslas -&gt; 05</t>
  </si>
  <si>
    <t>Teslas -&gt; 06</t>
  </si>
  <si>
    <t>Teslas -&gt; 07</t>
  </si>
  <si>
    <t>Teslas -&gt; 08</t>
  </si>
  <si>
    <t>Teslas -&gt; 09</t>
  </si>
  <si>
    <t>Teslas -&gt; 10</t>
  </si>
  <si>
    <t>Teslas -&gt; 11</t>
  </si>
  <si>
    <t>Teslas -&gt; 12</t>
  </si>
  <si>
    <t>Teslas -&gt; 13</t>
  </si>
  <si>
    <t>15,000,000</t>
  </si>
  <si>
    <t>Wizard Tower -&gt; 01</t>
  </si>
  <si>
    <t>Wizard Tower -&gt; 02</t>
  </si>
  <si>
    <t>Wizard Tower -&gt; 03</t>
  </si>
  <si>
    <t>Wizard Tower -&gt; 04</t>
  </si>
  <si>
    <t>Wizard Tower -&gt; 05</t>
  </si>
  <si>
    <t>Wizard Tower -&gt; 06</t>
  </si>
  <si>
    <t>Wizard Tower -&gt; 07</t>
  </si>
  <si>
    <t>Wizard Tower -&gt; 08</t>
  </si>
  <si>
    <t>Wizard Tower -&gt; 09</t>
  </si>
  <si>
    <t>Wizard Tower -&gt; 10</t>
  </si>
  <si>
    <t>Wizard Tower -&gt; 11</t>
  </si>
  <si>
    <t>Wizard Tower -&gt; 12</t>
  </si>
  <si>
    <t>10,200,000</t>
  </si>
  <si>
    <t>Wizard Tower -&gt; 13</t>
  </si>
  <si>
    <t>14,200,000</t>
  </si>
  <si>
    <t>Wizard Tower -&gt; 14</t>
  </si>
  <si>
    <t>16,200,000</t>
  </si>
  <si>
    <t>18,200,000</t>
  </si>
  <si>
    <t>Air Defense -&gt; 01</t>
  </si>
  <si>
    <t>Air Defense -&gt; 02</t>
  </si>
  <si>
    <t>Air Defense -&gt; 03</t>
  </si>
  <si>
    <t>Air Defense -&gt; 04</t>
  </si>
  <si>
    <t>Air Defense -&gt; 05</t>
  </si>
  <si>
    <t>Air Defense -&gt; 06</t>
  </si>
  <si>
    <t>Air Defense -&gt; 07</t>
  </si>
  <si>
    <t>Air Defense -&gt; 08</t>
  </si>
  <si>
    <t>Air Defense -&gt; 09</t>
  </si>
  <si>
    <t>Air Defense -&gt; 10</t>
  </si>
  <si>
    <t>Air Defense -&gt; 11</t>
  </si>
  <si>
    <t>Air Defense -&gt; 12</t>
  </si>
  <si>
    <t>Mortar -&gt; 01</t>
  </si>
  <si>
    <t>Mortar -&gt; 02</t>
  </si>
  <si>
    <t>Mortar -&gt; 03</t>
  </si>
  <si>
    <t>Mortar -&gt; 04</t>
  </si>
  <si>
    <t>Mortar -&gt; 05</t>
  </si>
  <si>
    <t>Mortar -&gt; 06</t>
  </si>
  <si>
    <t>Mortar -&gt; 07</t>
  </si>
  <si>
    <t>Mortar -&gt; 08</t>
  </si>
  <si>
    <t>Mortar -&gt; 09</t>
  </si>
  <si>
    <t>Mortar -&gt; 10</t>
  </si>
  <si>
    <t>Mortar -&gt; 11</t>
  </si>
  <si>
    <t>Mortar -&gt; 12</t>
  </si>
  <si>
    <t>Mortar -&gt; 13</t>
  </si>
  <si>
    <t>Mortar -&gt; 14</t>
  </si>
  <si>
    <t>Archer Tower -&gt; 01</t>
  </si>
  <si>
    <t>Archer Tower -&gt; 02</t>
  </si>
  <si>
    <t>5,5</t>
  </si>
  <si>
    <t>Archer Tower -&gt; 03</t>
  </si>
  <si>
    <t>7,5</t>
  </si>
  <si>
    <t>Archer Tower -&gt; 04</t>
  </si>
  <si>
    <t>9,5</t>
  </si>
  <si>
    <t>Archer Tower -&gt; 05</t>
  </si>
  <si>
    <t>12,5</t>
  </si>
  <si>
    <t>Archer Tower -&gt; 06</t>
  </si>
  <si>
    <t>Archer Tower -&gt; 07</t>
  </si>
  <si>
    <t>17,5</t>
  </si>
  <si>
    <t>Archer Tower -&gt; 08</t>
  </si>
  <si>
    <t>Archer Tower -&gt; 09</t>
  </si>
  <si>
    <t>Archer Tower -&gt; 10</t>
  </si>
  <si>
    <t>Archer Tower -&gt; 11</t>
  </si>
  <si>
    <t>31,5</t>
  </si>
  <si>
    <t>Archer Tower -&gt; 12</t>
  </si>
  <si>
    <t>Archer Tower -&gt; 13</t>
  </si>
  <si>
    <t>37,5</t>
  </si>
  <si>
    <t>Archer Tower -&gt; 14</t>
  </si>
  <si>
    <t>Archer Tower -&gt; 15</t>
  </si>
  <si>
    <t>Archer Tower -&gt; 16</t>
  </si>
  <si>
    <t>Archer Tower -&gt; 17</t>
  </si>
  <si>
    <t>Archer Tower -&gt; 18</t>
  </si>
  <si>
    <t>Archer Tower -&gt; 19</t>
  </si>
  <si>
    <t>Archer Tower -&gt; 20</t>
  </si>
  <si>
    <t>Archer Tower -&gt; 21</t>
  </si>
  <si>
    <t>72,5</t>
  </si>
  <si>
    <t>Monolith -&gt; 01</t>
  </si>
  <si>
    <t>Monolith -&gt; 02</t>
  </si>
  <si>
    <t/>
  </si>
  <si>
    <t>visualising mode</t>
  </si>
  <si>
    <t>grouped</t>
  </si>
  <si>
    <t>30-150</t>
  </si>
  <si>
    <t>1 - default values are used to fill in missing information</t>
  </si>
  <si>
    <t>2 - the modifiers of the previous troop are used to fill in missing information</t>
  </si>
  <si>
    <r>
      <t>L3</t>
    </r>
    <r>
      <rPr>
        <sz val="11"/>
        <color rgb="FF00B0F0"/>
        <rFont val="Trebuchet MS"/>
        <family val="2"/>
        <scheme val="minor"/>
      </rPr>
      <t>Wiz</t>
    </r>
    <r>
      <rPr>
        <sz val="11"/>
        <color rgb="FF00B050"/>
        <rFont val="Trebuchet MS"/>
        <family val="2"/>
        <scheme val="minor"/>
      </rPr>
      <t>D6</t>
    </r>
    <r>
      <rPr>
        <sz val="11"/>
        <color rgb="FFFFFFFF"/>
        <rFont val="Trebuchet MS"/>
        <family val="2"/>
        <scheme val="minor"/>
      </rPr>
      <t>;</t>
    </r>
    <r>
      <rPr>
        <sz val="11"/>
        <color rgb="FF00B0F0"/>
        <rFont val="Trebuchet MS"/>
        <family val="2"/>
        <scheme val="minor"/>
      </rPr>
      <t>Wiz</t>
    </r>
    <r>
      <rPr>
        <sz val="11"/>
        <color rgb="FFFFFFFF"/>
        <rFont val="Trebuchet MS"/>
        <family val="2"/>
        <scheme val="minor"/>
      </rPr>
      <t>;</t>
    </r>
    <r>
      <rPr>
        <sz val="11"/>
        <color rgb="FF00B0F0"/>
        <rFont val="Trebuchet MS"/>
        <family val="2"/>
        <scheme val="minor"/>
      </rPr>
      <t>Barb</t>
    </r>
    <r>
      <rPr>
        <sz val="11"/>
        <color rgb="FFB123F5"/>
        <rFont val="Trebuchet MS"/>
        <family val="2"/>
        <scheme val="minor"/>
      </rPr>
      <t>A0-270</t>
    </r>
  </si>
  <si>
    <t xml:space="preserve">  </t>
  </si>
  <si>
    <t>3x12000HPGvHT;20x800HPGvHTB;10x5000HPGvHTA</t>
  </si>
  <si>
    <t>https://clashofclans.fandom.com/wiki/Cannon/Home_Village</t>
  </si>
  <si>
    <t>level:</t>
  </si>
  <si>
    <t>don't use "," or "."</t>
  </si>
  <si>
    <t>Gear Up Cost</t>
  </si>
  <si>
    <t>Gear Up Time</t>
  </si>
  <si>
    <t>1.6s</t>
  </si>
  <si>
    <t>Cannon Geared</t>
  </si>
  <si>
    <t>defense selection:</t>
  </si>
  <si>
    <t>sort by value:</t>
  </si>
  <si>
    <t>visualize for:</t>
  </si>
  <si>
    <t>reset when cancel problem, def sticking to targetnumber, make diagrams resizeable</t>
  </si>
  <si>
    <t>Cannon L21</t>
  </si>
  <si>
    <t>Archer Tower L21</t>
  </si>
  <si>
    <t>Mortar L15</t>
  </si>
  <si>
    <t>Mortar Geared L15</t>
  </si>
  <si>
    <t>Air Defense L13</t>
  </si>
  <si>
    <t>Wizard Tower L15</t>
  </si>
  <si>
    <t>Hidden Tesla L14</t>
  </si>
  <si>
    <t>Bomb Tower L10</t>
  </si>
  <si>
    <t>X-Bow Ground L10</t>
  </si>
  <si>
    <t>X-Bow Air and Ground L10</t>
  </si>
  <si>
    <t>none</t>
  </si>
  <si>
    <t>TH 14</t>
  </si>
  <si>
    <t>auto pull preview pic of troop/ defense; get levels as List from Database</t>
  </si>
  <si>
    <t>X-Bow Ground L9</t>
  </si>
  <si>
    <t>X-Bow Air and Ground L9</t>
  </si>
  <si>
    <t>Experience Gained</t>
  </si>
  <si>
    <t>Town Hall Level Required</t>
  </si>
  <si>
    <t>1h</t>
  </si>
  <si>
    <t>0.8s</t>
  </si>
  <si>
    <t>https://clashofclans.fandom.com/wiki/Archer_Tower/Home_Village</t>
  </si>
  <si>
    <t>https://clashofclans.fandom.com/wiki/Mortar</t>
  </si>
  <si>
    <t>7d 12h</t>
  </si>
  <si>
    <t>13d 12h</t>
  </si>
  <si>
    <t>1m</t>
  </si>
  <si>
    <t>15m</t>
  </si>
  <si>
    <t>14h</t>
  </si>
  <si>
    <t>https://clashofclans.fandom.com/wiki/Air_Defense</t>
  </si>
  <si>
    <t>https://clashofclans.fandom.com/wiki/Wizard_Tower</t>
  </si>
  <si>
    <t>https://clashofclans.fandom.com/wiki/Hidden_Tesla</t>
  </si>
  <si>
    <t>7d 18h</t>
  </si>
  <si>
    <t>https://clashofclans.fandom.com/wiki/Bomb_Tower</t>
  </si>
  <si>
    <t>https://clashofclans.fandom.com/wiki/X-Bow</t>
  </si>
  <si>
    <t>13d 18h</t>
  </si>
  <si>
    <t>https://clashofclans.fandom.com/wiki/Inferno_Tower</t>
  </si>
  <si>
    <t>https://clashofclans.fandom.com/wiki/Eagle_Artillery</t>
  </si>
  <si>
    <t>15d 12h</t>
  </si>
  <si>
    <t>https://clashofclans.fandom.com/wiki/Scattershot</t>
  </si>
  <si>
    <t>450-597.18</t>
  </si>
  <si>
    <t>480-613.32</t>
  </si>
  <si>
    <t>https://clashofclans.fandom.com/wiki/Builder's_Hut</t>
  </si>
  <si>
    <t>14d 6h</t>
  </si>
  <si>
    <t>https://clashofclans.fandom.com/wiki/Monolith</t>
  </si>
  <si>
    <t>Multi-Archer Tower</t>
  </si>
  <si>
    <t>https://clashofclans.fandom.com/wiki/Multi-Archer_Tower</t>
  </si>
  <si>
    <t>Damage per Second per Archer</t>
  </si>
  <si>
    <t>Multiple Targets</t>
  </si>
  <si>
    <t>0.5s</t>
  </si>
  <si>
    <t>https://clashofclans.fandom.com/wiki/Ricochet_Cannon</t>
  </si>
  <si>
    <t>Ricochet Cannon</t>
  </si>
  <si>
    <t>Single Target Ricochet</t>
  </si>
  <si>
    <t>TH 12</t>
  </si>
  <si>
    <t>Yes</t>
  </si>
  <si>
    <t>Mortar L16</t>
  </si>
  <si>
    <t>Mortar Geared L16</t>
  </si>
  <si>
    <t>Air Defense L14</t>
  </si>
  <si>
    <t>Wizard Tower L16</t>
  </si>
  <si>
    <t>Hidden Tesla L15</t>
  </si>
  <si>
    <t>Bomb Tower L11</t>
  </si>
  <si>
    <t>X-Bow Ground L11</t>
  </si>
  <si>
    <t>X-Bow Air and Ground L11</t>
  </si>
  <si>
    <t>0,128</t>
  </si>
  <si>
    <t>1000</t>
  </si>
  <si>
    <t>Single Inferno Tower L8</t>
  </si>
  <si>
    <t>Single Inferno Tower L9</t>
  </si>
  <si>
    <t>Single Inferno Tower L10</t>
  </si>
  <si>
    <t>Multi Inferno Tower L8</t>
  </si>
  <si>
    <t>Multi Inferno Tower L9</t>
  </si>
  <si>
    <t>Multi Inferno Tower L10</t>
  </si>
  <si>
    <t>Eagle Artillery L6</t>
  </si>
  <si>
    <t>Eagle Artillery L7</t>
  </si>
  <si>
    <t>Scattershot L4</t>
  </si>
  <si>
    <t>Scattershot L5</t>
  </si>
  <si>
    <t>Builder's Hut L5</t>
  </si>
  <si>
    <t>Builder's Hut L6</t>
  </si>
  <si>
    <t>Dps increase per upgrade time</t>
  </si>
  <si>
    <r>
      <t>3x</t>
    </r>
    <r>
      <rPr>
        <sz val="11"/>
        <color rgb="FF92D050"/>
        <rFont val="Trebuchet MS"/>
        <family val="2"/>
        <scheme val="minor"/>
      </rPr>
      <t>12000HP</t>
    </r>
    <r>
      <rPr>
        <sz val="11"/>
        <color rgb="FF00B0F0"/>
        <rFont val="Trebuchet MS"/>
        <family val="2"/>
        <scheme val="minor"/>
      </rPr>
      <t>GvHT</t>
    </r>
    <r>
      <rPr>
        <sz val="11"/>
        <color rgb="FFFFFFFF"/>
        <rFont val="Trebuchet MS"/>
        <family val="2"/>
        <scheme val="minor"/>
      </rPr>
      <t>;</t>
    </r>
    <r>
      <rPr>
        <sz val="11"/>
        <color rgb="FFFF0000"/>
        <rFont val="Trebuchet MS"/>
        <family val="2"/>
        <scheme val="minor"/>
      </rPr>
      <t>20x</t>
    </r>
    <r>
      <rPr>
        <sz val="11"/>
        <color rgb="FF92D050"/>
        <rFont val="Trebuchet MS"/>
        <family val="2"/>
        <scheme val="minor"/>
      </rPr>
      <t>500HP</t>
    </r>
    <r>
      <rPr>
        <sz val="11"/>
        <color rgb="FF00B0F0"/>
        <rFont val="Trebuchet MS"/>
        <family val="2"/>
        <scheme val="minor"/>
      </rPr>
      <t>GvHTB</t>
    </r>
    <r>
      <rPr>
        <sz val="11"/>
        <color rgb="FF00B050"/>
        <rFont val="Trebuchet MS"/>
        <family val="2"/>
        <scheme val="minor"/>
      </rPr>
      <t>D0,3</t>
    </r>
    <r>
      <rPr>
        <sz val="11"/>
        <color rgb="FFFFFFFF"/>
        <rFont val="Trebuchet MS"/>
        <family val="2"/>
        <scheme val="minor"/>
      </rPr>
      <t>;</t>
    </r>
    <r>
      <rPr>
        <sz val="11"/>
        <color rgb="FFFF0000"/>
        <rFont val="Trebuchet MS"/>
        <family val="2"/>
        <scheme val="minor"/>
      </rPr>
      <t>10x</t>
    </r>
    <r>
      <rPr>
        <sz val="11"/>
        <color rgb="FF92D050"/>
        <rFont val="Trebuchet MS"/>
        <family val="2"/>
        <scheme val="minor"/>
      </rPr>
      <t>900HP</t>
    </r>
    <r>
      <rPr>
        <sz val="11"/>
        <color rgb="FF00B0F0"/>
        <rFont val="Trebuchet MS"/>
        <family val="2"/>
        <scheme val="minor"/>
      </rPr>
      <t>GvHTA</t>
    </r>
    <r>
      <rPr>
        <sz val="11"/>
        <color rgb="FF00B050"/>
        <rFont val="Trebuchet MS"/>
        <family val="2"/>
        <scheme val="minor"/>
      </rPr>
      <t>D0,6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</si>
</sst>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2">
    <font>
      <sz val="11"/>
      <color theme="1"/>
      <name val="Trebuchet MS"/>
      <family val="2"/>
      <scheme val="minor"/>
    </font>
    <font>
      <sz val="7"/>
      <color rgb="FFC3BEB6"/>
      <name val="Rubik"/>
    </font>
    <font>
      <u/>
      <sz val="11"/>
      <color theme="10"/>
      <name val="Trebuchet MS"/>
      <family val="2"/>
      <scheme val="minor"/>
    </font>
    <font>
      <b/>
      <sz val="11"/>
      <color theme="0"/>
      <name val="Trebuchet MS"/>
      <family val="2"/>
      <scheme val="minor"/>
    </font>
    <font>
      <b/>
      <sz val="11"/>
      <color theme="1"/>
      <name val="Trebuchet MS"/>
      <family val="2"/>
      <scheme val="minor"/>
    </font>
    <font>
      <sz val="11"/>
      <color theme="0"/>
      <name val="Trebuchet MS"/>
      <family val="2"/>
      <scheme val="minor"/>
    </font>
    <font>
      <sz val="8"/>
      <name val="Trebuchet MS"/>
      <family val="2"/>
      <scheme val="minor"/>
    </font>
    <font>
      <sz val="18"/>
      <color theme="0"/>
      <name val="Rubik"/>
    </font>
    <font>
      <b/>
      <sz val="7"/>
      <color theme="0"/>
      <name val="Rubik"/>
    </font>
    <font>
      <u/>
      <sz val="11"/>
      <color theme="0"/>
      <name val="Trebuchet MS"/>
      <family val="2"/>
      <scheme val="minor"/>
    </font>
    <font>
      <sz val="7"/>
      <color theme="0"/>
      <name val="Rubik"/>
    </font>
    <font>
      <b/>
      <sz val="22"/>
      <color rgb="FFFFC000"/>
      <name val="Trebuchet MS"/>
      <family val="2"/>
      <scheme val="minor"/>
    </font>
    <font>
      <sz val="11"/>
      <color theme="2" tint="-0.749992370372631"/>
      <name val="Trebuchet MS"/>
      <family val="2"/>
      <scheme val="minor"/>
    </font>
    <font>
      <b/>
      <sz val="8"/>
      <color theme="0"/>
      <name val="Rubik"/>
    </font>
    <font>
      <sz val="8"/>
      <color theme="0"/>
      <name val="Rubik"/>
    </font>
    <font>
      <sz val="18"/>
      <color rgb="FFFFFFFF"/>
      <name val="Rubik"/>
    </font>
    <font>
      <sz val="11"/>
      <color theme="1" tint="0.499984740745262"/>
      <name val="Trebuchet MS"/>
      <family val="2"/>
      <scheme val="minor"/>
    </font>
    <font>
      <sz val="12"/>
      <color rgb="FFC3BEB6"/>
      <name val="Clash"/>
    </font>
    <font>
      <sz val="9"/>
      <color rgb="FFC3BEB6"/>
      <name val="BackBeat"/>
    </font>
    <font>
      <b/>
      <sz val="7"/>
      <color rgb="FFC3BEB6"/>
      <name val="Rubik"/>
    </font>
    <font>
      <sz val="11"/>
      <color rgb="FF000000"/>
      <name val="Trebuchet MS"/>
      <family val="2"/>
      <scheme val="minor"/>
    </font>
    <font>
      <sz val="11"/>
      <color rgb="FFFF0000"/>
      <name val="Trebuchet MS"/>
      <family val="2"/>
      <scheme val="minor"/>
    </font>
    <font>
      <sz val="11"/>
      <color theme="6" tint="-0.249977111117893"/>
      <name val="Trebuchet MS"/>
      <family val="2"/>
      <scheme val="minor"/>
    </font>
    <font>
      <sz val="11"/>
      <color rgb="FF00B050"/>
      <name val="Trebuchet MS"/>
      <family val="2"/>
      <scheme val="minor"/>
    </font>
    <font>
      <sz val="11"/>
      <color rgb="FF92D050"/>
      <name val="Trebuchet MS"/>
      <family val="2"/>
      <scheme val="minor"/>
    </font>
    <font>
      <sz val="11"/>
      <color rgb="FFFFC000"/>
      <name val="Trebuchet MS"/>
      <family val="2"/>
      <scheme val="minor"/>
    </font>
    <font>
      <sz val="11"/>
      <color rgb="FF00B0F0"/>
      <name val="Trebuchet MS"/>
      <family val="2"/>
      <scheme val="minor"/>
    </font>
    <font>
      <sz val="11"/>
      <color theme="8" tint="-0.249977111117893"/>
      <name val="Trebuchet MS"/>
      <family val="2"/>
      <scheme val="minor"/>
    </font>
    <font>
      <sz val="11"/>
      <color theme="2" tint="-0.499984740745262"/>
      <name val="Trebuchet MS"/>
      <family val="2"/>
      <scheme val="minor"/>
    </font>
    <font>
      <b/>
      <sz val="11"/>
      <color theme="6" tint="-0.249977111117893"/>
      <name val="Trebuchet MS"/>
      <family val="2"/>
      <scheme val="minor"/>
    </font>
    <font>
      <b/>
      <sz val="11"/>
      <color rgb="FF00B0F0"/>
      <name val="Trebuchet MS"/>
      <family val="2"/>
      <scheme val="minor"/>
    </font>
    <font>
      <b/>
      <sz val="11"/>
      <color rgb="FFFFC000"/>
      <name val="Trebuchet MS"/>
      <family val="2"/>
      <scheme val="minor"/>
    </font>
    <font>
      <b/>
      <sz val="11"/>
      <color rgb="FF92D050"/>
      <name val="Trebuchet MS"/>
      <family val="2"/>
      <scheme val="minor"/>
    </font>
    <font>
      <b/>
      <u/>
      <sz val="7"/>
      <color theme="0"/>
      <name val="Rubik"/>
    </font>
    <font>
      <sz val="11"/>
      <color theme="3" tint="0.39997558519241921"/>
      <name val="Trebuchet MS"/>
      <family val="2"/>
      <scheme val="minor"/>
    </font>
    <font>
      <sz val="9"/>
      <color theme="0"/>
      <name val="Trebuchet MS"/>
      <family val="2"/>
      <scheme val="minor"/>
    </font>
    <font>
      <sz val="11"/>
      <color theme="0" tint="-0.499984740745262"/>
      <name val="Trebuchet MS"/>
      <family val="2"/>
      <scheme val="minor"/>
    </font>
    <font>
      <sz val="8"/>
      <color theme="0"/>
      <name val="Trebuchet MS"/>
      <family val="2"/>
      <scheme val="minor"/>
    </font>
    <font>
      <sz val="11"/>
      <color rgb="FFC1B56B"/>
      <name val="Trebuchet MS"/>
      <family val="2"/>
      <scheme val="minor"/>
    </font>
    <font>
      <sz val="11"/>
      <color rgb="FFF09415"/>
      <name val="Trebuchet MS"/>
      <family val="2"/>
      <scheme val="minor"/>
    </font>
    <font>
      <sz val="11"/>
      <color rgb="FF4BAF73"/>
      <name val="Trebuchet MS"/>
      <family val="2"/>
      <scheme val="minor"/>
    </font>
    <font>
      <sz val="11"/>
      <color rgb="FF5AA6C0"/>
      <name val="Trebuchet MS"/>
      <family val="2"/>
      <scheme val="minor"/>
    </font>
    <font>
      <sz val="11"/>
      <color rgb="FFD17DF9"/>
      <name val="Trebuchet MS"/>
      <family val="2"/>
      <scheme val="minor"/>
    </font>
    <font>
      <sz val="11"/>
      <color rgb="FFFA7E5C"/>
      <name val="Trebuchet MS"/>
      <family val="2"/>
      <scheme val="minor"/>
    </font>
    <font>
      <sz val="11"/>
      <color rgb="FF935909"/>
      <name val="Trebuchet MS"/>
      <family val="2"/>
      <scheme val="minor"/>
    </font>
    <font>
      <sz val="11"/>
      <color rgb="FF7F7535"/>
      <name val="Trebuchet MS"/>
      <family val="2"/>
      <scheme val="minor"/>
    </font>
    <font>
      <sz val="11"/>
      <color rgb="FF2D6945"/>
      <name val="Trebuchet MS"/>
      <family val="2"/>
      <scheme val="minor"/>
    </font>
    <font>
      <sz val="11"/>
      <color rgb="FF2F677A"/>
      <name val="Trebuchet MS"/>
      <family val="2"/>
      <scheme val="minor"/>
    </font>
    <font>
      <sz val="11"/>
      <color rgb="FF950AD7"/>
      <name val="Trebuchet MS"/>
      <family val="2"/>
      <scheme val="minor"/>
    </font>
    <font>
      <sz val="11"/>
      <color rgb="FFC73006"/>
      <name val="Trebuchet MS"/>
      <family val="2"/>
      <scheme val="minor"/>
    </font>
    <font>
      <sz val="11"/>
      <color rgb="FFF3A944"/>
      <name val="Trebuchet MS"/>
      <family val="2"/>
      <scheme val="minor"/>
    </font>
    <font>
      <sz val="11"/>
      <color rgb="FFCDC489"/>
      <name val="Trebuchet MS"/>
      <family val="2"/>
      <scheme val="minor"/>
    </font>
    <font>
      <b/>
      <sz val="11"/>
      <color rgb="FFF09415"/>
      <name val="Trebuchet MS"/>
      <family val="2"/>
      <scheme val="minor"/>
    </font>
    <font>
      <b/>
      <sz val="11"/>
      <color rgb="FFC1B56B"/>
      <name val="Trebuchet MS"/>
      <family val="2"/>
      <scheme val="minor"/>
    </font>
    <font>
      <b/>
      <sz val="11"/>
      <color rgb="FF4BAF73"/>
      <name val="Trebuchet MS"/>
      <family val="2"/>
      <scheme val="minor"/>
    </font>
    <font>
      <b/>
      <sz val="11"/>
      <color rgb="FF5AA6C0"/>
      <name val="Trebuchet MS"/>
      <family val="2"/>
      <scheme val="minor"/>
    </font>
    <font>
      <b/>
      <sz val="11"/>
      <color rgb="FFD17DF9"/>
      <name val="Trebuchet MS"/>
      <family val="2"/>
      <scheme val="minor"/>
    </font>
    <font>
      <b/>
      <sz val="11"/>
      <color rgb="FFFA7E5C"/>
      <name val="Trebuchet MS"/>
      <family val="2"/>
      <scheme val="minor"/>
    </font>
    <font>
      <b/>
      <sz val="11"/>
      <color rgb="FF935909"/>
      <name val="Trebuchet MS"/>
      <family val="2"/>
      <scheme val="minor"/>
    </font>
    <font>
      <b/>
      <sz val="11"/>
      <color rgb="FF7F7535"/>
      <name val="Trebuchet MS"/>
      <family val="2"/>
      <scheme val="minor"/>
    </font>
    <font>
      <b/>
      <sz val="11"/>
      <color rgb="FF2D6945"/>
      <name val="Trebuchet MS"/>
      <family val="2"/>
      <scheme val="minor"/>
    </font>
    <font>
      <b/>
      <sz val="11"/>
      <color rgb="FF2F677A"/>
      <name val="Trebuchet MS"/>
      <family val="2"/>
      <scheme val="minor"/>
    </font>
    <font>
      <b/>
      <sz val="11"/>
      <color rgb="FF950AD7"/>
      <name val="Trebuchet MS"/>
      <family val="2"/>
      <scheme val="minor"/>
    </font>
    <font>
      <b/>
      <sz val="11"/>
      <color rgb="FFC73006"/>
      <name val="Trebuchet MS"/>
      <family val="2"/>
      <scheme val="minor"/>
    </font>
    <font>
      <b/>
      <sz val="11"/>
      <color rgb="FFF3A944"/>
      <name val="Trebuchet MS"/>
      <family val="2"/>
      <scheme val="minor"/>
    </font>
    <font>
      <b/>
      <sz val="11"/>
      <color rgb="FFCDC489"/>
      <name val="Trebuchet MS"/>
      <family val="2"/>
      <scheme val="minor"/>
    </font>
    <font>
      <sz val="11"/>
      <color rgb="FFB123F5"/>
      <name val="Trebuchet MS"/>
      <family val="2"/>
      <scheme val="minor"/>
    </font>
    <font>
      <sz val="11"/>
      <color rgb="FFFFFFFF"/>
      <name val="Trebuchet MS"/>
      <family val="2"/>
      <scheme val="minor"/>
    </font>
    <font>
      <sz val="11"/>
      <color theme="1" tint="0.249977111117893"/>
      <name val="Trebuchet MS"/>
      <family val="2"/>
      <scheme val="minor"/>
    </font>
    <font>
      <sz val="11"/>
      <color rgb="FF6DC18F"/>
      <name val="Trebuchet MS"/>
      <family val="2"/>
      <scheme val="minor"/>
    </font>
    <font>
      <b/>
      <sz val="11"/>
      <color rgb="FF6DC18F"/>
      <name val="Trebuchet MS"/>
      <family val="2"/>
      <scheme val="minor"/>
    </font>
    <font>
      <sz val="11"/>
      <color rgb="FF000000"/>
      <name val="Trebuchet MS"/>
      <family val="2"/>
    </font>
  </fonts>
  <fills count="9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404040"/>
        <bgColor rgb="FF000000"/>
      </patternFill>
    </fill>
  </fills>
  <borders count="94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rgb="FF000000"/>
      </left>
      <right style="thin">
        <color indexed="64"/>
      </right>
      <top style="thin">
        <color indexed="64"/>
      </top>
      <bottom/>
      <diagonal/>
    </border>
    <border>
      <left style="medium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theme="9" tint="-0.499984740745262"/>
      </left>
      <right style="medium">
        <color rgb="FF000000"/>
      </right>
      <top style="thin">
        <color theme="9" tint="-0.499984740745262"/>
      </top>
      <bottom/>
      <diagonal/>
    </border>
    <border>
      <left style="medium">
        <color rgb="FF000000"/>
      </left>
      <right style="thin">
        <color theme="9" tint="-0.499984740745262"/>
      </right>
      <top style="thin">
        <color theme="9" tint="-0.499984740745262"/>
      </top>
      <bottom/>
      <diagonal/>
    </border>
    <border>
      <left style="thin">
        <color theme="9" tint="-0.499984740745262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theme="9" tint="-0.499984740745262"/>
      </right>
      <top/>
      <bottom style="medium">
        <color rgb="FF000000"/>
      </bottom>
      <diagonal/>
    </border>
    <border>
      <left style="thin">
        <color theme="9" tint="-0.499984740745262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theme="9" tint="-0.499984740745262"/>
      </right>
      <top style="medium">
        <color rgb="FF000000"/>
      </top>
      <bottom style="medium">
        <color rgb="FF000000"/>
      </bottom>
      <diagonal/>
    </border>
    <border>
      <left style="thin">
        <color theme="9" tint="-0.499984740745262"/>
      </left>
      <right style="medium">
        <color rgb="FF000000"/>
      </right>
      <top style="medium">
        <color rgb="FF000000"/>
      </top>
      <bottom style="thin">
        <color theme="9" tint="-0.499984740745262"/>
      </bottom>
      <diagonal/>
    </border>
    <border>
      <left style="medium">
        <color rgb="FF000000"/>
      </left>
      <right style="thin">
        <color theme="9" tint="-0.499984740745262"/>
      </right>
      <top style="medium">
        <color rgb="FF000000"/>
      </top>
      <bottom style="thin">
        <color theme="9" tint="-0.499984740745262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thin">
        <color theme="9" tint="-0.499984740745262"/>
      </left>
      <right style="thin">
        <color theme="9" tint="-0.499984740745262"/>
      </right>
      <top style="thin">
        <color theme="9" tint="-0.499984740745262"/>
      </top>
      <bottom style="medium">
        <color rgb="FF000000"/>
      </bottom>
      <diagonal/>
    </border>
    <border>
      <left style="thin">
        <color theme="9" tint="-0.499984740745262"/>
      </left>
      <right style="thin">
        <color theme="9" tint="-0.499984740745262"/>
      </right>
      <top style="medium">
        <color rgb="FF000000"/>
      </top>
      <bottom style="medium">
        <color rgb="FF000000"/>
      </bottom>
      <diagonal/>
    </border>
    <border>
      <left style="thin">
        <color theme="9" tint="-0.499984740745262"/>
      </left>
      <right style="thin">
        <color theme="9" tint="-0.499984740745262"/>
      </right>
      <top style="medium">
        <color rgb="FF000000"/>
      </top>
      <bottom style="thin">
        <color theme="9" tint="-0.499984740745262"/>
      </bottom>
      <diagonal/>
    </border>
    <border>
      <left style="thin">
        <color theme="9" tint="-0.499984740745262"/>
      </left>
      <right style="thin">
        <color theme="9" tint="-0.499984740745262"/>
      </right>
      <top style="thin">
        <color theme="9" tint="-0.499984740745262"/>
      </top>
      <bottom/>
      <diagonal/>
    </border>
    <border>
      <left style="thin">
        <color theme="9" tint="-0.499984740745262"/>
      </left>
      <right style="thin">
        <color theme="9" tint="-0.499984740745262"/>
      </right>
      <top/>
      <bottom style="thin">
        <color theme="9" tint="-0.499984740745262"/>
      </bottom>
      <diagonal/>
    </border>
    <border>
      <left style="thin">
        <color theme="9" tint="-0.499984740745262"/>
      </left>
      <right style="medium">
        <color rgb="FF000000"/>
      </right>
      <top style="thin">
        <color theme="9" tint="-0.499984740745262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theme="9" tint="-0.499984740745262"/>
      </top>
      <bottom style="medium">
        <color rgb="FF000000"/>
      </bottom>
      <diagonal/>
    </border>
    <border>
      <left style="medium">
        <color rgb="FF000000"/>
      </left>
      <right style="thin">
        <color theme="9" tint="-0.499984740745262"/>
      </right>
      <top style="thin">
        <color theme="9" tint="-0.499984740745262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theme="9" tint="-0.499984740745262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indexed="64"/>
      </top>
      <bottom/>
      <diagonal/>
    </border>
    <border>
      <left/>
      <right style="medium">
        <color rgb="FF000000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thin">
        <color theme="9" tint="-0.499984740745262"/>
      </top>
      <bottom/>
      <diagonal/>
    </border>
    <border>
      <left/>
      <right/>
      <top/>
      <bottom style="thin">
        <color rgb="FFFF0000"/>
      </bottom>
      <diagonal/>
    </border>
    <border>
      <left/>
      <right style="thin">
        <color rgb="FFFF0000"/>
      </right>
      <top/>
      <bottom/>
      <diagonal/>
    </border>
    <border>
      <left style="thin">
        <color theme="9" tint="-0.499984740745262"/>
      </left>
      <right/>
      <top style="medium">
        <color rgb="FF000000"/>
      </top>
      <bottom style="medium">
        <color rgb="FF000000"/>
      </bottom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theme="3"/>
      </left>
      <right style="thin">
        <color theme="3"/>
      </right>
      <top style="thin">
        <color theme="3"/>
      </top>
      <bottom/>
      <diagonal/>
    </border>
    <border>
      <left style="thin">
        <color theme="3"/>
      </left>
      <right style="thin">
        <color theme="3"/>
      </right>
      <top/>
      <bottom style="medium">
        <color rgb="FF000000"/>
      </bottom>
      <diagonal/>
    </border>
    <border>
      <left style="thin">
        <color theme="3"/>
      </left>
      <right style="thin">
        <color theme="3"/>
      </right>
      <top style="medium">
        <color rgb="FF000000"/>
      </top>
      <bottom style="medium">
        <color rgb="FF000000"/>
      </bottom>
      <diagonal/>
    </border>
    <border>
      <left style="thin">
        <color theme="3"/>
      </left>
      <right style="thin">
        <color theme="3"/>
      </right>
      <top style="medium">
        <color rgb="FF000000"/>
      </top>
      <bottom style="thin">
        <color theme="3"/>
      </bottom>
      <diagonal/>
    </border>
    <border>
      <left style="thin">
        <color theme="3"/>
      </left>
      <right style="thin">
        <color theme="3"/>
      </right>
      <top/>
      <bottom style="thin">
        <color theme="9" tint="-0.499984740745262"/>
      </bottom>
      <diagonal/>
    </border>
    <border>
      <left style="thin">
        <color theme="3"/>
      </left>
      <right style="medium">
        <color rgb="FF000000"/>
      </right>
      <top style="thin">
        <color theme="3"/>
      </top>
      <bottom/>
      <diagonal/>
    </border>
    <border>
      <left style="medium">
        <color rgb="FF000000"/>
      </left>
      <right style="thin">
        <color theme="3"/>
      </right>
      <top style="thin">
        <color theme="3"/>
      </top>
      <bottom/>
      <diagonal/>
    </border>
    <border>
      <left style="thin">
        <color theme="3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theme="3"/>
      </right>
      <top/>
      <bottom style="medium">
        <color rgb="FF000000"/>
      </bottom>
      <diagonal/>
    </border>
    <border>
      <left style="thin">
        <color theme="3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theme="9" tint="-0.499984740745262"/>
      </left>
      <right style="thin">
        <color theme="3"/>
      </right>
      <top style="medium">
        <color rgb="FF000000"/>
      </top>
      <bottom style="medium">
        <color rgb="FF000000"/>
      </bottom>
      <diagonal/>
    </border>
    <border>
      <left style="thin">
        <color theme="3"/>
      </left>
      <right style="medium">
        <color rgb="FF000000"/>
      </right>
      <top style="medium">
        <color rgb="FF000000"/>
      </top>
      <bottom style="thin">
        <color theme="3"/>
      </bottom>
      <diagonal/>
    </border>
    <border>
      <left style="thin">
        <color theme="9" tint="-0.499984740745262"/>
      </left>
      <right style="thin">
        <color theme="3"/>
      </right>
      <top style="medium">
        <color rgb="FF000000"/>
      </top>
      <bottom style="thin">
        <color theme="3"/>
      </bottom>
      <diagonal/>
    </border>
    <border>
      <left style="thin">
        <color theme="3"/>
      </left>
      <right style="thin">
        <color theme="9" tint="-0.499984740745262"/>
      </right>
      <top style="thin">
        <color theme="3"/>
      </top>
      <bottom/>
      <diagonal/>
    </border>
    <border>
      <left style="thin">
        <color theme="9" tint="-0.499984740745262"/>
      </left>
      <right style="thin">
        <color theme="3"/>
      </right>
      <top style="thin">
        <color theme="3"/>
      </top>
      <bottom/>
      <diagonal/>
    </border>
    <border>
      <left style="thin">
        <color theme="3"/>
      </left>
      <right style="thin">
        <color theme="9" tint="-0.499984740745262"/>
      </right>
      <top/>
      <bottom style="thin">
        <color theme="9" tint="-0.499984740745262"/>
      </bottom>
      <diagonal/>
    </border>
    <border>
      <left style="thin">
        <color theme="9" tint="-0.499984740745262"/>
      </left>
      <right style="thin">
        <color theme="3"/>
      </right>
      <top/>
      <bottom style="thin">
        <color theme="9" tint="-0.499984740745262"/>
      </bottom>
      <diagonal/>
    </border>
    <border>
      <left style="thin">
        <color theme="3"/>
      </left>
      <right style="thin">
        <color theme="9" tint="-0.499984740745262"/>
      </right>
      <top style="medium">
        <color rgb="FF000000"/>
      </top>
      <bottom style="medium">
        <color rgb="FF000000"/>
      </bottom>
      <diagonal/>
    </border>
    <border>
      <left/>
      <right style="thin">
        <color theme="3"/>
      </right>
      <top style="medium">
        <color rgb="FF000000"/>
      </top>
      <bottom style="medium">
        <color rgb="FF000000"/>
      </bottom>
      <diagonal/>
    </border>
    <border>
      <left style="thin">
        <color theme="3"/>
      </left>
      <right style="thin">
        <color theme="9" tint="-0.499984740745262"/>
      </right>
      <top style="medium">
        <color rgb="FF000000"/>
      </top>
      <bottom style="thin">
        <color theme="3"/>
      </bottom>
      <diagonal/>
    </border>
    <border>
      <left/>
      <right style="thin">
        <color theme="3"/>
      </right>
      <top style="medium">
        <color rgb="FF000000"/>
      </top>
      <bottom style="thin">
        <color theme="3"/>
      </bottom>
      <diagonal/>
    </border>
    <border>
      <left style="medium">
        <color rgb="FF000000"/>
      </left>
      <right style="thin">
        <color theme="3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theme="3"/>
      </right>
      <top style="medium">
        <color rgb="FF000000"/>
      </top>
      <bottom style="thin">
        <color theme="3"/>
      </bottom>
      <diagonal/>
    </border>
    <border>
      <left style="medium">
        <color rgb="FF000000"/>
      </left>
      <right style="thin">
        <color theme="3"/>
      </right>
      <top style="medium">
        <color rgb="FF000000"/>
      </top>
      <bottom style="thin">
        <color theme="9" tint="-0.499984740745262"/>
      </bottom>
      <diagonal/>
    </border>
    <border>
      <left style="thin">
        <color theme="3"/>
      </left>
      <right style="thin">
        <color theme="3"/>
      </right>
      <top style="thin">
        <color theme="9" tint="-0.499984740745262"/>
      </top>
      <bottom style="medium">
        <color rgb="FF000000"/>
      </bottom>
      <diagonal/>
    </border>
    <border>
      <left style="thin">
        <color theme="3"/>
      </left>
      <right style="thin">
        <color theme="3"/>
      </right>
      <top style="medium">
        <color rgb="FF000000"/>
      </top>
      <bottom style="thin">
        <color theme="9" tint="-0.499984740745262"/>
      </bottom>
      <diagonal/>
    </border>
    <border>
      <left style="thin">
        <color theme="3"/>
      </left>
      <right style="medium">
        <color rgb="FF000000"/>
      </right>
      <top style="medium">
        <color rgb="FF000000"/>
      </top>
      <bottom/>
      <diagonal/>
    </border>
    <border>
      <left style="thin">
        <color theme="3"/>
      </left>
      <right style="medium">
        <color rgb="FF000000"/>
      </right>
      <top/>
      <bottom style="thin">
        <color theme="9" tint="-0.499984740745262"/>
      </bottom>
      <diagonal/>
    </border>
    <border>
      <left style="thin">
        <color theme="9" tint="-0.499984740745262"/>
      </left>
      <right style="thin">
        <color theme="9" tint="-0.499984740745262"/>
      </right>
      <top style="medium">
        <color rgb="FF000000"/>
      </top>
      <bottom/>
      <diagonal/>
    </border>
    <border>
      <left style="thin">
        <color theme="9" tint="-0.499984740745262"/>
      </left>
      <right style="thin">
        <color theme="9" tint="-0.499984740745262"/>
      </right>
      <top/>
      <bottom style="medium">
        <color rgb="FF000000"/>
      </bottom>
      <diagonal/>
    </border>
    <border>
      <left style="thin">
        <color theme="9" tint="-0.499984740745262"/>
      </left>
      <right style="medium">
        <color rgb="FF000000"/>
      </right>
      <top style="medium">
        <color rgb="FF000000"/>
      </top>
      <bottom/>
      <diagonal/>
    </border>
    <border>
      <left style="thin">
        <color theme="3"/>
      </left>
      <right style="thin">
        <color theme="3"/>
      </right>
      <top style="medium">
        <color rgb="FF000000"/>
      </top>
      <bottom/>
      <diagonal/>
    </border>
    <border>
      <left style="thin">
        <color theme="3"/>
      </left>
      <right style="medium">
        <color rgb="FF000000"/>
      </right>
      <top/>
      <bottom/>
      <diagonal/>
    </border>
    <border>
      <left/>
      <right style="thin">
        <color theme="3"/>
      </right>
      <top style="medium">
        <color rgb="FF000000"/>
      </top>
      <bottom/>
      <diagonal/>
    </border>
    <border>
      <left style="thin">
        <color theme="9" tint="-0.499984740745262"/>
      </left>
      <right/>
      <top style="thin">
        <color theme="9" tint="-0.499984740745262"/>
      </top>
      <bottom/>
      <diagonal/>
    </border>
    <border>
      <left/>
      <right/>
      <top style="thin">
        <color theme="9" tint="-0.499984740745262"/>
      </top>
      <bottom/>
      <diagonal/>
    </border>
    <border>
      <left/>
      <right style="thin">
        <color theme="9" tint="-0.499984740745262"/>
      </right>
      <top style="thin">
        <color theme="9" tint="-0.499984740745262"/>
      </top>
      <bottom/>
      <diagonal/>
    </border>
    <border>
      <left style="thin">
        <color theme="9" tint="-0.499984740745262"/>
      </left>
      <right/>
      <top style="thin">
        <color indexed="64"/>
      </top>
      <bottom/>
      <diagonal/>
    </border>
    <border>
      <left/>
      <right style="thin">
        <color theme="9" tint="-0.499984740745262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9" tint="-0.499984740745262"/>
      </left>
      <right/>
      <top/>
      <bottom style="thin">
        <color theme="9" tint="-0.499984740745262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57">
    <xf numFmtId="0" fontId="0" fillId="0" borderId="0" xfId="0"/>
    <xf numFmtId="0" fontId="0" fillId="3" borderId="0" xfId="0" applyFill="1"/>
    <xf numFmtId="0" fontId="0" fillId="3" borderId="0" xfId="0" applyFill="1" applyAlignment="1">
      <alignment horizontal="right"/>
    </xf>
    <xf numFmtId="0" fontId="0" fillId="3" borderId="0" xfId="0" applyFill="1" applyAlignment="1">
      <alignment horizontal="center"/>
    </xf>
    <xf numFmtId="0" fontId="5" fillId="3" borderId="11" xfId="0" applyFont="1" applyFill="1" applyBorder="1"/>
    <xf numFmtId="0" fontId="5" fillId="3" borderId="0" xfId="0" applyFont="1" applyFill="1"/>
    <xf numFmtId="0" fontId="1" fillId="3" borderId="1" xfId="0" applyFont="1" applyFill="1" applyBorder="1" applyAlignment="1">
      <alignment vertical="center" wrapText="1"/>
    </xf>
    <xf numFmtId="0" fontId="7" fillId="3" borderId="0" xfId="0" applyFont="1" applyFill="1" applyAlignment="1">
      <alignment vertical="center" wrapText="1"/>
    </xf>
    <xf numFmtId="0" fontId="10" fillId="3" borderId="1" xfId="0" applyFont="1" applyFill="1" applyBorder="1" applyAlignment="1">
      <alignment vertical="center" wrapText="1"/>
    </xf>
    <xf numFmtId="16" fontId="10" fillId="3" borderId="1" xfId="0" applyNumberFormat="1" applyFont="1" applyFill="1" applyBorder="1" applyAlignment="1">
      <alignment vertical="center" wrapText="1"/>
    </xf>
    <xf numFmtId="2" fontId="10" fillId="3" borderId="1" xfId="0" applyNumberFormat="1" applyFont="1" applyFill="1" applyBorder="1" applyAlignment="1">
      <alignment vertical="center"/>
    </xf>
    <xf numFmtId="0" fontId="10" fillId="3" borderId="0" xfId="0" applyFont="1" applyFill="1" applyAlignment="1">
      <alignment vertical="center" wrapText="1"/>
    </xf>
    <xf numFmtId="0" fontId="10" fillId="3" borderId="1" xfId="0" applyFont="1" applyFill="1" applyBorder="1" applyAlignment="1">
      <alignment vertical="center"/>
    </xf>
    <xf numFmtId="0" fontId="8" fillId="3" borderId="1" xfId="0" applyFont="1" applyFill="1" applyBorder="1" applyAlignment="1">
      <alignment horizontal="center" vertical="center" wrapText="1"/>
    </xf>
    <xf numFmtId="17" fontId="10" fillId="3" borderId="1" xfId="0" applyNumberFormat="1" applyFont="1" applyFill="1" applyBorder="1" applyAlignment="1">
      <alignment vertical="center" wrapText="1"/>
    </xf>
    <xf numFmtId="0" fontId="5" fillId="2" borderId="15" xfId="0" applyFont="1" applyFill="1" applyBorder="1"/>
    <xf numFmtId="0" fontId="3" fillId="2" borderId="16" xfId="0" applyFont="1" applyFill="1" applyBorder="1" applyAlignment="1">
      <alignment horizontal="center" vertical="center"/>
    </xf>
    <xf numFmtId="0" fontId="5" fillId="4" borderId="17" xfId="0" applyFont="1" applyFill="1" applyBorder="1"/>
    <xf numFmtId="0" fontId="5" fillId="2" borderId="19" xfId="0" applyFont="1" applyFill="1" applyBorder="1"/>
    <xf numFmtId="0" fontId="3" fillId="2" borderId="20" xfId="0" applyFont="1" applyFill="1" applyBorder="1" applyAlignment="1">
      <alignment horizontal="center" vertical="center"/>
    </xf>
    <xf numFmtId="0" fontId="3" fillId="3" borderId="0" xfId="0" applyFont="1" applyFill="1"/>
    <xf numFmtId="0" fontId="11" fillId="3" borderId="0" xfId="0" applyFont="1" applyFill="1"/>
    <xf numFmtId="0" fontId="4" fillId="5" borderId="13" xfId="0" applyFont="1" applyFill="1" applyBorder="1"/>
    <xf numFmtId="16" fontId="5" fillId="3" borderId="0" xfId="0" quotePrefix="1" applyNumberFormat="1" applyFont="1" applyFill="1"/>
    <xf numFmtId="0" fontId="5" fillId="3" borderId="0" xfId="0" quotePrefix="1" applyFont="1" applyFill="1"/>
    <xf numFmtId="0" fontId="5" fillId="4" borderId="15" xfId="0" applyFont="1" applyFill="1" applyBorder="1"/>
    <xf numFmtId="0" fontId="5" fillId="4" borderId="12" xfId="0" applyFont="1" applyFill="1" applyBorder="1"/>
    <xf numFmtId="0" fontId="5" fillId="4" borderId="13" xfId="0" applyFont="1" applyFill="1" applyBorder="1"/>
    <xf numFmtId="0" fontId="5" fillId="2" borderId="21" xfId="0" applyFont="1" applyFill="1" applyBorder="1"/>
    <xf numFmtId="0" fontId="5" fillId="4" borderId="19" xfId="0" applyFont="1" applyFill="1" applyBorder="1"/>
    <xf numFmtId="0" fontId="5" fillId="3" borderId="14" xfId="0" applyFont="1" applyFill="1" applyBorder="1"/>
    <xf numFmtId="0" fontId="5" fillId="3" borderId="11" xfId="0" applyFont="1" applyFill="1" applyBorder="1" applyAlignment="1">
      <alignment horizontal="right" vertical="center"/>
    </xf>
    <xf numFmtId="0" fontId="5" fillId="3" borderId="11" xfId="0" applyFont="1" applyFill="1" applyBorder="1" applyAlignment="1">
      <alignment horizontal="right"/>
    </xf>
    <xf numFmtId="2" fontId="5" fillId="3" borderId="11" xfId="0" applyNumberFormat="1" applyFont="1" applyFill="1" applyBorder="1"/>
    <xf numFmtId="0" fontId="12" fillId="3" borderId="0" xfId="0" applyFont="1" applyFill="1"/>
    <xf numFmtId="0" fontId="5" fillId="6" borderId="19" xfId="0" applyFont="1" applyFill="1" applyBorder="1"/>
    <xf numFmtId="0" fontId="5" fillId="7" borderId="19" xfId="0" applyFont="1" applyFill="1" applyBorder="1"/>
    <xf numFmtId="0" fontId="5" fillId="7" borderId="21" xfId="0" applyFont="1" applyFill="1" applyBorder="1"/>
    <xf numFmtId="2" fontId="5" fillId="3" borderId="0" xfId="0" applyNumberFormat="1" applyFont="1" applyFill="1"/>
    <xf numFmtId="0" fontId="14" fillId="3" borderId="1" xfId="0" applyFont="1" applyFill="1" applyBorder="1" applyAlignment="1">
      <alignment vertical="center" wrapText="1"/>
    </xf>
    <xf numFmtId="9" fontId="14" fillId="3" borderId="1" xfId="0" applyNumberFormat="1" applyFont="1" applyFill="1" applyBorder="1" applyAlignment="1">
      <alignment vertical="center" wrapText="1"/>
    </xf>
    <xf numFmtId="0" fontId="14" fillId="3" borderId="1" xfId="0" applyFont="1" applyFill="1" applyBorder="1" applyAlignment="1">
      <alignment vertical="center"/>
    </xf>
    <xf numFmtId="2" fontId="3" fillId="4" borderId="18" xfId="0" applyNumberFormat="1" applyFont="1" applyFill="1" applyBorder="1" applyAlignment="1">
      <alignment horizontal="center" vertical="center"/>
    </xf>
    <xf numFmtId="0" fontId="15" fillId="8" borderId="0" xfId="0" applyFont="1" applyFill="1" applyAlignment="1">
      <alignment vertical="center" wrapText="1"/>
    </xf>
    <xf numFmtId="49" fontId="10" fillId="3" borderId="1" xfId="0" applyNumberFormat="1" applyFont="1" applyFill="1" applyBorder="1" applyAlignment="1">
      <alignment vertical="center" wrapText="1"/>
    </xf>
    <xf numFmtId="49" fontId="10" fillId="3" borderId="1" xfId="0" applyNumberFormat="1" applyFont="1" applyFill="1" applyBorder="1" applyAlignment="1">
      <alignment vertical="center"/>
    </xf>
    <xf numFmtId="49" fontId="5" fillId="3" borderId="0" xfId="0" applyNumberFormat="1" applyFont="1" applyFill="1"/>
    <xf numFmtId="0" fontId="5" fillId="4" borderId="0" xfId="0" applyFont="1" applyFill="1"/>
    <xf numFmtId="0" fontId="3" fillId="2" borderId="0" xfId="0" applyFont="1" applyFill="1" applyAlignment="1">
      <alignment horizontal="center" vertical="center"/>
    </xf>
    <xf numFmtId="2" fontId="3" fillId="4" borderId="0" xfId="0" applyNumberFormat="1" applyFont="1" applyFill="1" applyAlignment="1">
      <alignment horizontal="center" vertical="center"/>
    </xf>
    <xf numFmtId="0" fontId="5" fillId="2" borderId="0" xfId="0" applyFont="1" applyFill="1"/>
    <xf numFmtId="0" fontId="5" fillId="6" borderId="0" xfId="0" applyFont="1" applyFill="1"/>
    <xf numFmtId="0" fontId="5" fillId="7" borderId="0" xfId="0" applyFont="1" applyFill="1"/>
    <xf numFmtId="0" fontId="2" fillId="3" borderId="0" xfId="1" applyFill="1" applyBorder="1" applyAlignment="1">
      <alignment horizontal="center" vertical="center" wrapText="1"/>
    </xf>
    <xf numFmtId="0" fontId="1" fillId="3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49" fontId="5" fillId="3" borderId="11" xfId="0" applyNumberFormat="1" applyFont="1" applyFill="1" applyBorder="1" applyAlignment="1">
      <alignment horizontal="right"/>
    </xf>
    <xf numFmtId="0" fontId="17" fillId="3" borderId="0" xfId="0" applyFont="1" applyFill="1" applyAlignment="1">
      <alignment vertical="center" wrapText="1"/>
    </xf>
    <xf numFmtId="49" fontId="0" fillId="3" borderId="0" xfId="0" applyNumberFormat="1" applyFill="1"/>
    <xf numFmtId="0" fontId="18" fillId="3" borderId="0" xfId="0" applyFont="1" applyFill="1" applyAlignment="1">
      <alignment vertical="center" wrapText="1"/>
    </xf>
    <xf numFmtId="0" fontId="16" fillId="3" borderId="0" xfId="0" applyFont="1" applyFill="1"/>
    <xf numFmtId="0" fontId="2" fillId="3" borderId="0" xfId="1" applyFill="1" applyAlignment="1">
      <alignment horizontal="center" vertical="center"/>
    </xf>
    <xf numFmtId="0" fontId="19" fillId="3" borderId="0" xfId="0" applyFont="1" applyFill="1" applyAlignment="1">
      <alignment horizontal="center" vertical="center" wrapText="1"/>
    </xf>
    <xf numFmtId="0" fontId="19" fillId="3" borderId="0" xfId="0" applyFont="1" applyFill="1" applyAlignment="1">
      <alignment horizontal="center" vertical="center"/>
    </xf>
    <xf numFmtId="2" fontId="20" fillId="3" borderId="0" xfId="0" applyNumberFormat="1" applyFont="1" applyFill="1"/>
    <xf numFmtId="2" fontId="1" fillId="3" borderId="0" xfId="0" applyNumberFormat="1" applyFont="1" applyFill="1" applyAlignment="1">
      <alignment horizontal="center" vertical="center" wrapText="1"/>
    </xf>
    <xf numFmtId="2" fontId="0" fillId="3" borderId="0" xfId="0" applyNumberFormat="1" applyFill="1"/>
    <xf numFmtId="0" fontId="9" fillId="3" borderId="1" xfId="1" applyFont="1" applyFill="1" applyBorder="1" applyAlignment="1">
      <alignment horizontal="center" vertical="center" wrapText="1"/>
    </xf>
    <xf numFmtId="0" fontId="33" fillId="3" borderId="1" xfId="0" applyFont="1" applyFill="1" applyBorder="1" applyAlignment="1">
      <alignment horizontal="center" vertical="center" wrapText="1"/>
    </xf>
    <xf numFmtId="0" fontId="9" fillId="3" borderId="1" xfId="1" applyFont="1" applyFill="1" applyBorder="1" applyAlignment="1">
      <alignment vertical="center" wrapText="1"/>
    </xf>
    <xf numFmtId="9" fontId="10" fillId="3" borderId="1" xfId="0" applyNumberFormat="1" applyFont="1" applyFill="1" applyBorder="1" applyAlignment="1">
      <alignment vertical="center" wrapText="1"/>
    </xf>
    <xf numFmtId="0" fontId="4" fillId="3" borderId="0" xfId="0" applyFont="1" applyFill="1"/>
    <xf numFmtId="0" fontId="29" fillId="3" borderId="0" xfId="0" applyFont="1" applyFill="1"/>
    <xf numFmtId="0" fontId="22" fillId="3" borderId="0" xfId="0" applyFont="1" applyFill="1" applyAlignment="1">
      <alignment horizontal="right"/>
    </xf>
    <xf numFmtId="0" fontId="30" fillId="3" borderId="0" xfId="0" applyFont="1" applyFill="1"/>
    <xf numFmtId="0" fontId="26" fillId="3" borderId="0" xfId="0" applyFont="1" applyFill="1" applyAlignment="1">
      <alignment horizontal="center"/>
    </xf>
    <xf numFmtId="0" fontId="31" fillId="3" borderId="0" xfId="0" applyFont="1" applyFill="1"/>
    <xf numFmtId="0" fontId="25" fillId="3" borderId="0" xfId="0" applyFont="1" applyFill="1" applyAlignment="1">
      <alignment horizontal="center"/>
    </xf>
    <xf numFmtId="0" fontId="24" fillId="3" borderId="0" xfId="0" applyFont="1" applyFill="1" applyAlignment="1">
      <alignment horizontal="center"/>
    </xf>
    <xf numFmtId="0" fontId="22" fillId="3" borderId="0" xfId="0" applyFont="1" applyFill="1"/>
    <xf numFmtId="0" fontId="4" fillId="3" borderId="0" xfId="0" applyFont="1" applyFill="1" applyAlignment="1">
      <alignment horizontal="right"/>
    </xf>
    <xf numFmtId="0" fontId="22" fillId="3" borderId="0" xfId="0" applyFont="1" applyFill="1" applyAlignment="1">
      <alignment horizontal="left"/>
    </xf>
    <xf numFmtId="0" fontId="29" fillId="3" borderId="0" xfId="0" applyFont="1" applyFill="1" applyAlignment="1">
      <alignment horizontal="center"/>
    </xf>
    <xf numFmtId="0" fontId="21" fillId="3" borderId="0" xfId="0" applyFont="1" applyFill="1"/>
    <xf numFmtId="0" fontId="26" fillId="3" borderId="0" xfId="0" applyFont="1" applyFill="1"/>
    <xf numFmtId="0" fontId="27" fillId="3" borderId="0" xfId="0" applyFont="1" applyFill="1"/>
    <xf numFmtId="0" fontId="23" fillId="3" borderId="0" xfId="0" applyFont="1" applyFill="1"/>
    <xf numFmtId="0" fontId="24" fillId="3" borderId="0" xfId="0" applyFont="1" applyFill="1"/>
    <xf numFmtId="0" fontId="0" fillId="3" borderId="17" xfId="0" applyFill="1" applyBorder="1"/>
    <xf numFmtId="0" fontId="5" fillId="3" borderId="0" xfId="0" applyFont="1" applyFill="1" applyAlignment="1">
      <alignment horizontal="right"/>
    </xf>
    <xf numFmtId="0" fontId="5" fillId="3" borderId="17" xfId="0" applyFont="1" applyFill="1" applyBorder="1" applyAlignment="1">
      <alignment horizontal="right"/>
    </xf>
    <xf numFmtId="0" fontId="5" fillId="3" borderId="17" xfId="0" applyFont="1" applyFill="1" applyBorder="1" applyAlignment="1">
      <alignment horizontal="center"/>
    </xf>
    <xf numFmtId="0" fontId="35" fillId="3" borderId="0" xfId="0" applyFont="1" applyFill="1"/>
    <xf numFmtId="0" fontId="31" fillId="3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  <xf numFmtId="0" fontId="10" fillId="3" borderId="1" xfId="0" applyFont="1" applyFill="1" applyBorder="1" applyAlignment="1">
      <alignment horizontal="center" vertical="center" wrapText="1"/>
    </xf>
    <xf numFmtId="49" fontId="10" fillId="3" borderId="1" xfId="0" applyNumberFormat="1" applyFont="1" applyFill="1" applyBorder="1" applyAlignment="1">
      <alignment horizontal="center" vertical="center" wrapText="1"/>
    </xf>
    <xf numFmtId="0" fontId="10" fillId="3" borderId="0" xfId="0" applyFont="1" applyFill="1" applyAlignment="1">
      <alignment horizontal="center" vertical="center" wrapText="1"/>
    </xf>
    <xf numFmtId="0" fontId="8" fillId="3" borderId="0" xfId="0" applyFont="1" applyFill="1" applyAlignment="1">
      <alignment horizontal="center" vertical="center" wrapText="1"/>
    </xf>
    <xf numFmtId="49" fontId="10" fillId="3" borderId="0" xfId="0" applyNumberFormat="1" applyFont="1" applyFill="1" applyAlignment="1">
      <alignment horizontal="center" vertical="center" wrapText="1"/>
    </xf>
    <xf numFmtId="49" fontId="8" fillId="3" borderId="1" xfId="0" applyNumberFormat="1" applyFont="1" applyFill="1" applyBorder="1" applyAlignment="1">
      <alignment horizontal="center" vertical="center" wrapText="1"/>
    </xf>
    <xf numFmtId="0" fontId="10" fillId="3" borderId="0" xfId="0" applyFont="1" applyFill="1"/>
    <xf numFmtId="0" fontId="37" fillId="3" borderId="0" xfId="0" applyFont="1" applyFill="1"/>
    <xf numFmtId="2" fontId="3" fillId="3" borderId="0" xfId="0" applyNumberFormat="1" applyFont="1" applyFill="1"/>
    <xf numFmtId="0" fontId="3" fillId="3" borderId="0" xfId="0" applyFont="1" applyFill="1" applyAlignment="1">
      <alignment horizontal="center"/>
    </xf>
    <xf numFmtId="2" fontId="4" fillId="3" borderId="0" xfId="0" applyNumberFormat="1" applyFont="1" applyFill="1"/>
    <xf numFmtId="11" fontId="4" fillId="3" borderId="0" xfId="0" applyNumberFormat="1" applyFont="1" applyFill="1"/>
    <xf numFmtId="49" fontId="10" fillId="3" borderId="24" xfId="0" applyNumberFormat="1" applyFont="1" applyFill="1" applyBorder="1" applyAlignment="1">
      <alignment horizontal="center" vertical="center" wrapText="1"/>
    </xf>
    <xf numFmtId="49" fontId="10" fillId="3" borderId="29" xfId="0" applyNumberFormat="1" applyFont="1" applyFill="1" applyBorder="1" applyAlignment="1">
      <alignment horizontal="center" vertical="center" wrapText="1"/>
    </xf>
    <xf numFmtId="49" fontId="10" fillId="3" borderId="30" xfId="0" applyNumberFormat="1" applyFont="1" applyFill="1" applyBorder="1" applyAlignment="1">
      <alignment horizontal="center" vertical="center" wrapText="1"/>
    </xf>
    <xf numFmtId="49" fontId="10" fillId="3" borderId="31" xfId="0" applyNumberFormat="1" applyFont="1" applyFill="1" applyBorder="1" applyAlignment="1">
      <alignment horizontal="center" vertical="center" wrapText="1"/>
    </xf>
    <xf numFmtId="49" fontId="10" fillId="3" borderId="32" xfId="0" applyNumberFormat="1" applyFont="1" applyFill="1" applyBorder="1" applyAlignment="1">
      <alignment horizontal="center" vertical="center" wrapText="1"/>
    </xf>
    <xf numFmtId="49" fontId="10" fillId="3" borderId="33" xfId="0" applyNumberFormat="1" applyFont="1" applyFill="1" applyBorder="1" applyAlignment="1">
      <alignment horizontal="center" vertical="center" wrapText="1"/>
    </xf>
    <xf numFmtId="49" fontId="10" fillId="3" borderId="34" xfId="0" applyNumberFormat="1" applyFont="1" applyFill="1" applyBorder="1" applyAlignment="1">
      <alignment horizontal="center" vertical="center" wrapText="1"/>
    </xf>
    <xf numFmtId="49" fontId="10" fillId="3" borderId="35" xfId="0" applyNumberFormat="1" applyFont="1" applyFill="1" applyBorder="1" applyAlignment="1">
      <alignment horizontal="center" vertical="center" wrapText="1"/>
    </xf>
    <xf numFmtId="49" fontId="10" fillId="3" borderId="36" xfId="0" applyNumberFormat="1" applyFont="1" applyFill="1" applyBorder="1" applyAlignment="1">
      <alignment horizontal="center" vertical="center" wrapText="1"/>
    </xf>
    <xf numFmtId="49" fontId="10" fillId="3" borderId="39" xfId="0" applyNumberFormat="1" applyFont="1" applyFill="1" applyBorder="1" applyAlignment="1">
      <alignment horizontal="center" vertical="center" wrapText="1"/>
    </xf>
    <xf numFmtId="49" fontId="10" fillId="3" borderId="40" xfId="0" applyNumberFormat="1" applyFont="1" applyFill="1" applyBorder="1" applyAlignment="1">
      <alignment horizontal="center" vertical="center" wrapText="1"/>
    </xf>
    <xf numFmtId="49" fontId="10" fillId="3" borderId="41" xfId="0" applyNumberFormat="1" applyFont="1" applyFill="1" applyBorder="1" applyAlignment="1">
      <alignment horizontal="center" vertical="center" wrapText="1"/>
    </xf>
    <xf numFmtId="49" fontId="10" fillId="3" borderId="42" xfId="0" applyNumberFormat="1" applyFont="1" applyFill="1" applyBorder="1" applyAlignment="1">
      <alignment horizontal="center" vertical="center" wrapText="1"/>
    </xf>
    <xf numFmtId="49" fontId="10" fillId="3" borderId="43" xfId="0" applyNumberFormat="1" applyFont="1" applyFill="1" applyBorder="1" applyAlignment="1">
      <alignment horizontal="center" vertical="center" wrapText="1"/>
    </xf>
    <xf numFmtId="0" fontId="10" fillId="3" borderId="24" xfId="0" applyFont="1" applyFill="1" applyBorder="1" applyAlignment="1">
      <alignment horizontal="center" vertical="center" wrapText="1"/>
    </xf>
    <xf numFmtId="0" fontId="10" fillId="3" borderId="34" xfId="0" applyFont="1" applyFill="1" applyBorder="1" applyAlignment="1">
      <alignment horizontal="center" vertical="center" wrapText="1"/>
    </xf>
    <xf numFmtId="0" fontId="10" fillId="3" borderId="35" xfId="0" applyFont="1" applyFill="1" applyBorder="1" applyAlignment="1">
      <alignment horizontal="center" vertical="center" wrapText="1"/>
    </xf>
    <xf numFmtId="0" fontId="10" fillId="3" borderId="33" xfId="0" applyFont="1" applyFill="1" applyBorder="1" applyAlignment="1">
      <alignment horizontal="center" vertical="center" wrapText="1"/>
    </xf>
    <xf numFmtId="0" fontId="10" fillId="3" borderId="29" xfId="0" applyFont="1" applyFill="1" applyBorder="1" applyAlignment="1">
      <alignment horizontal="center" vertical="center" wrapText="1"/>
    </xf>
    <xf numFmtId="0" fontId="10" fillId="3" borderId="30" xfId="0" applyFont="1" applyFill="1" applyBorder="1" applyAlignment="1">
      <alignment horizontal="center" vertical="center"/>
    </xf>
    <xf numFmtId="0" fontId="9" fillId="3" borderId="0" xfId="0" applyFont="1" applyFill="1"/>
    <xf numFmtId="0" fontId="36" fillId="3" borderId="0" xfId="0" applyFont="1" applyFill="1"/>
    <xf numFmtId="0" fontId="0" fillId="3" borderId="50" xfId="0" applyFill="1" applyBorder="1"/>
    <xf numFmtId="0" fontId="21" fillId="3" borderId="49" xfId="0" applyFont="1" applyFill="1" applyBorder="1"/>
    <xf numFmtId="0" fontId="5" fillId="3" borderId="17" xfId="0" applyFont="1" applyFill="1" applyBorder="1"/>
    <xf numFmtId="0" fontId="28" fillId="3" borderId="0" xfId="0" applyFont="1" applyFill="1"/>
    <xf numFmtId="0" fontId="28" fillId="3" borderId="0" xfId="0" applyFont="1" applyFill="1" applyAlignment="1">
      <alignment horizontal="center"/>
    </xf>
    <xf numFmtId="49" fontId="10" fillId="3" borderId="51" xfId="0" applyNumberFormat="1" applyFont="1" applyFill="1" applyBorder="1" applyAlignment="1">
      <alignment horizontal="center" vertical="center" wrapText="1"/>
    </xf>
    <xf numFmtId="49" fontId="10" fillId="3" borderId="52" xfId="0" applyNumberFormat="1" applyFont="1" applyFill="1" applyBorder="1" applyAlignment="1">
      <alignment horizontal="center" vertical="center" wrapText="1"/>
    </xf>
    <xf numFmtId="49" fontId="10" fillId="3" borderId="55" xfId="0" applyNumberFormat="1" applyFont="1" applyFill="1" applyBorder="1" applyAlignment="1">
      <alignment horizontal="center" vertical="center" wrapText="1"/>
    </xf>
    <xf numFmtId="49" fontId="10" fillId="3" borderId="56" xfId="0" applyNumberFormat="1" applyFont="1" applyFill="1" applyBorder="1" applyAlignment="1">
      <alignment horizontal="center" vertical="center" wrapText="1"/>
    </xf>
    <xf numFmtId="49" fontId="10" fillId="3" borderId="62" xfId="0" applyNumberFormat="1" applyFont="1" applyFill="1" applyBorder="1" applyAlignment="1">
      <alignment horizontal="center" vertical="center" wrapText="1"/>
    </xf>
    <xf numFmtId="49" fontId="10" fillId="3" borderId="63" xfId="0" applyNumberFormat="1" applyFont="1" applyFill="1" applyBorder="1" applyAlignment="1">
      <alignment horizontal="center" vertical="center" wrapText="1"/>
    </xf>
    <xf numFmtId="49" fontId="10" fillId="3" borderId="64" xfId="0" applyNumberFormat="1" applyFont="1" applyFill="1" applyBorder="1" applyAlignment="1">
      <alignment horizontal="center" vertical="center" wrapText="1"/>
    </xf>
    <xf numFmtId="49" fontId="10" fillId="3" borderId="65" xfId="0" applyNumberFormat="1" applyFont="1" applyFill="1" applyBorder="1" applyAlignment="1">
      <alignment horizontal="center" vertical="center" wrapText="1"/>
    </xf>
    <xf numFmtId="49" fontId="10" fillId="3" borderId="70" xfId="0" applyNumberFormat="1" applyFont="1" applyFill="1" applyBorder="1" applyAlignment="1">
      <alignment horizontal="center" vertical="center" wrapText="1"/>
    </xf>
    <xf numFmtId="49" fontId="10" fillId="3" borderId="71" xfId="0" applyNumberFormat="1" applyFont="1" applyFill="1" applyBorder="1" applyAlignment="1">
      <alignment horizontal="center" vertical="center" wrapText="1"/>
    </xf>
    <xf numFmtId="49" fontId="10" fillId="3" borderId="72" xfId="0" applyNumberFormat="1" applyFont="1" applyFill="1" applyBorder="1" applyAlignment="1">
      <alignment horizontal="center" vertical="center" wrapText="1"/>
    </xf>
    <xf numFmtId="49" fontId="10" fillId="3" borderId="73" xfId="0" applyNumberFormat="1" applyFont="1" applyFill="1" applyBorder="1" applyAlignment="1">
      <alignment horizontal="center" vertical="center" wrapText="1"/>
    </xf>
    <xf numFmtId="49" fontId="10" fillId="3" borderId="74" xfId="0" applyNumberFormat="1" applyFont="1" applyFill="1" applyBorder="1" applyAlignment="1">
      <alignment horizontal="center" vertical="center" wrapText="1"/>
    </xf>
    <xf numFmtId="49" fontId="10" fillId="3" borderId="75" xfId="0" applyNumberFormat="1" applyFont="1" applyFill="1" applyBorder="1" applyAlignment="1">
      <alignment horizontal="center" vertical="center" wrapText="1"/>
    </xf>
    <xf numFmtId="49" fontId="10" fillId="3" borderId="76" xfId="0" applyNumberFormat="1" applyFont="1" applyFill="1" applyBorder="1" applyAlignment="1">
      <alignment horizontal="center" vertical="center" wrapText="1"/>
    </xf>
    <xf numFmtId="49" fontId="10" fillId="3" borderId="77" xfId="0" applyNumberFormat="1" applyFont="1" applyFill="1" applyBorder="1" applyAlignment="1">
      <alignment horizontal="center" vertical="center" wrapText="1"/>
    </xf>
    <xf numFmtId="49" fontId="10" fillId="3" borderId="78" xfId="0" applyNumberFormat="1" applyFont="1" applyFill="1" applyBorder="1" applyAlignment="1">
      <alignment horizontal="center" vertical="center" wrapText="1"/>
    </xf>
    <xf numFmtId="49" fontId="10" fillId="3" borderId="79" xfId="0" applyNumberFormat="1" applyFont="1" applyFill="1" applyBorder="1" applyAlignment="1">
      <alignment horizontal="center" vertical="center" wrapText="1"/>
    </xf>
    <xf numFmtId="49" fontId="10" fillId="3" borderId="80" xfId="0" applyNumberFormat="1" applyFont="1" applyFill="1" applyBorder="1" applyAlignment="1">
      <alignment horizontal="center" vertical="center" wrapText="1"/>
    </xf>
    <xf numFmtId="0" fontId="38" fillId="3" borderId="0" xfId="0" applyFont="1" applyFill="1"/>
    <xf numFmtId="0" fontId="39" fillId="3" borderId="0" xfId="0" applyFont="1" applyFill="1"/>
    <xf numFmtId="0" fontId="40" fillId="3" borderId="0" xfId="0" applyFont="1" applyFill="1"/>
    <xf numFmtId="0" fontId="41" fillId="3" borderId="0" xfId="0" applyFont="1" applyFill="1"/>
    <xf numFmtId="0" fontId="42" fillId="3" borderId="0" xfId="0" applyFont="1" applyFill="1"/>
    <xf numFmtId="0" fontId="43" fillId="3" borderId="0" xfId="0" applyFont="1" applyFill="1"/>
    <xf numFmtId="0" fontId="44" fillId="3" borderId="0" xfId="0" applyFont="1" applyFill="1"/>
    <xf numFmtId="0" fontId="45" fillId="3" borderId="0" xfId="0" applyFont="1" applyFill="1"/>
    <xf numFmtId="0" fontId="46" fillId="3" borderId="0" xfId="0" applyFont="1" applyFill="1"/>
    <xf numFmtId="0" fontId="47" fillId="3" borderId="0" xfId="0" applyFont="1" applyFill="1"/>
    <xf numFmtId="0" fontId="48" fillId="3" borderId="0" xfId="0" applyFont="1" applyFill="1"/>
    <xf numFmtId="0" fontId="49" fillId="3" borderId="0" xfId="0" applyFont="1" applyFill="1"/>
    <xf numFmtId="0" fontId="50" fillId="3" borderId="0" xfId="0" applyFont="1" applyFill="1"/>
    <xf numFmtId="0" fontId="51" fillId="3" borderId="0" xfId="0" applyFont="1" applyFill="1"/>
    <xf numFmtId="2" fontId="52" fillId="3" borderId="0" xfId="0" applyNumberFormat="1" applyFont="1" applyFill="1"/>
    <xf numFmtId="2" fontId="53" fillId="3" borderId="0" xfId="0" applyNumberFormat="1" applyFont="1" applyFill="1"/>
    <xf numFmtId="2" fontId="54" fillId="3" borderId="0" xfId="0" applyNumberFormat="1" applyFont="1" applyFill="1"/>
    <xf numFmtId="2" fontId="55" fillId="3" borderId="0" xfId="0" applyNumberFormat="1" applyFont="1" applyFill="1"/>
    <xf numFmtId="2" fontId="56" fillId="3" borderId="0" xfId="0" applyNumberFormat="1" applyFont="1" applyFill="1"/>
    <xf numFmtId="2" fontId="57" fillId="3" borderId="0" xfId="0" applyNumberFormat="1" applyFont="1" applyFill="1"/>
    <xf numFmtId="2" fontId="58" fillId="3" borderId="0" xfId="0" applyNumberFormat="1" applyFont="1" applyFill="1"/>
    <xf numFmtId="2" fontId="59" fillId="3" borderId="0" xfId="0" applyNumberFormat="1" applyFont="1" applyFill="1"/>
    <xf numFmtId="2" fontId="60" fillId="3" borderId="0" xfId="0" applyNumberFormat="1" applyFont="1" applyFill="1"/>
    <xf numFmtId="2" fontId="61" fillId="3" borderId="0" xfId="0" applyNumberFormat="1" applyFont="1" applyFill="1"/>
    <xf numFmtId="2" fontId="62" fillId="3" borderId="0" xfId="0" applyNumberFormat="1" applyFont="1" applyFill="1"/>
    <xf numFmtId="2" fontId="63" fillId="3" borderId="0" xfId="0" applyNumberFormat="1" applyFont="1" applyFill="1"/>
    <xf numFmtId="2" fontId="64" fillId="3" borderId="0" xfId="0" applyNumberFormat="1" applyFont="1" applyFill="1"/>
    <xf numFmtId="2" fontId="65" fillId="3" borderId="0" xfId="0" applyNumberFormat="1" applyFont="1" applyFill="1"/>
    <xf numFmtId="0" fontId="68" fillId="3" borderId="0" xfId="0" applyFont="1" applyFill="1"/>
    <xf numFmtId="0" fontId="34" fillId="3" borderId="0" xfId="0" applyFont="1" applyFill="1"/>
    <xf numFmtId="0" fontId="69" fillId="3" borderId="0" xfId="0" applyFont="1" applyFill="1"/>
    <xf numFmtId="2" fontId="70" fillId="3" borderId="0" xfId="0" applyNumberFormat="1" applyFont="1" applyFill="1"/>
    <xf numFmtId="0" fontId="68" fillId="3" borderId="17" xfId="0" applyFont="1" applyFill="1" applyBorder="1" applyAlignment="1">
      <alignment horizontal="center"/>
    </xf>
    <xf numFmtId="0" fontId="10" fillId="3" borderId="82" xfId="0" applyFont="1" applyFill="1" applyBorder="1" applyAlignment="1">
      <alignment horizontal="center" vertical="center" wrapText="1"/>
    </xf>
    <xf numFmtId="0" fontId="10" fillId="3" borderId="0" xfId="0" applyFont="1" applyFill="1" applyAlignment="1">
      <alignment horizontal="center" vertical="center"/>
    </xf>
    <xf numFmtId="49" fontId="10" fillId="3" borderId="81" xfId="0" applyNumberFormat="1" applyFont="1" applyFill="1" applyBorder="1" applyAlignment="1">
      <alignment horizontal="center" vertical="center" wrapText="1"/>
    </xf>
    <xf numFmtId="49" fontId="10" fillId="3" borderId="84" xfId="0" applyNumberFormat="1" applyFont="1" applyFill="1" applyBorder="1" applyAlignment="1">
      <alignment horizontal="center" vertical="center" wrapText="1"/>
    </xf>
    <xf numFmtId="49" fontId="10" fillId="3" borderId="85" xfId="0" applyNumberFormat="1" applyFont="1" applyFill="1" applyBorder="1" applyAlignment="1">
      <alignment horizontal="center" vertical="center" wrapText="1"/>
    </xf>
    <xf numFmtId="49" fontId="10" fillId="3" borderId="86" xfId="0" applyNumberFormat="1" applyFont="1" applyFill="1" applyBorder="1" applyAlignment="1">
      <alignment horizontal="center" vertical="center" wrapText="1"/>
    </xf>
    <xf numFmtId="0" fontId="10" fillId="3" borderId="9" xfId="0" applyFont="1" applyFill="1" applyBorder="1" applyAlignment="1">
      <alignment horizontal="center" vertical="center" wrapText="1"/>
    </xf>
    <xf numFmtId="0" fontId="10" fillId="3" borderId="27" xfId="0" applyFont="1" applyFill="1" applyBorder="1" applyAlignment="1">
      <alignment horizontal="center" vertical="center" wrapText="1"/>
    </xf>
    <xf numFmtId="0" fontId="10" fillId="3" borderId="28" xfId="0" applyFont="1" applyFill="1" applyBorder="1" applyAlignment="1">
      <alignment horizontal="center" vertical="center" wrapText="1"/>
    </xf>
    <xf numFmtId="0" fontId="10" fillId="3" borderId="10" xfId="0" applyFont="1" applyFill="1" applyBorder="1" applyAlignment="1">
      <alignment horizontal="center" vertical="center" wrapText="1"/>
    </xf>
    <xf numFmtId="0" fontId="10" fillId="3" borderId="3" xfId="0" applyFont="1" applyFill="1" applyBorder="1" applyAlignment="1">
      <alignment horizontal="center" vertical="center" wrapText="1"/>
    </xf>
    <xf numFmtId="49" fontId="10" fillId="3" borderId="28" xfId="0" applyNumberFormat="1" applyFont="1" applyFill="1" applyBorder="1" applyAlignment="1">
      <alignment horizontal="center" vertical="center" wrapText="1"/>
    </xf>
    <xf numFmtId="0" fontId="14" fillId="3" borderId="92" xfId="0" applyFont="1" applyFill="1" applyBorder="1" applyAlignment="1">
      <alignment vertical="center" wrapText="1"/>
    </xf>
    <xf numFmtId="49" fontId="10" fillId="3" borderId="3" xfId="0" applyNumberFormat="1" applyFont="1" applyFill="1" applyBorder="1" applyAlignment="1">
      <alignment horizontal="center" vertical="center" wrapText="1"/>
    </xf>
    <xf numFmtId="49" fontId="10" fillId="3" borderId="27" xfId="0" applyNumberFormat="1" applyFont="1" applyFill="1" applyBorder="1" applyAlignment="1">
      <alignment horizontal="center" vertical="center" wrapText="1"/>
    </xf>
    <xf numFmtId="49" fontId="10" fillId="3" borderId="8" xfId="0" applyNumberFormat="1" applyFont="1" applyFill="1" applyBorder="1" applyAlignment="1">
      <alignment horizontal="center" vertical="center" wrapText="1"/>
    </xf>
    <xf numFmtId="49" fontId="10" fillId="3" borderId="10" xfId="0" applyNumberFormat="1" applyFont="1" applyFill="1" applyBorder="1" applyAlignment="1">
      <alignment horizontal="center" vertical="center" wrapText="1"/>
    </xf>
    <xf numFmtId="0" fontId="9" fillId="3" borderId="2" xfId="1" applyFont="1" applyFill="1" applyBorder="1" applyAlignment="1">
      <alignment horizontal="center" vertical="center" wrapText="1"/>
    </xf>
    <xf numFmtId="0" fontId="9" fillId="3" borderId="3" xfId="1" applyFont="1" applyFill="1" applyBorder="1" applyAlignment="1">
      <alignment horizontal="center" vertical="center" wrapText="1"/>
    </xf>
    <xf numFmtId="0" fontId="8" fillId="3" borderId="2" xfId="0" applyFont="1" applyFill="1" applyBorder="1" applyAlignment="1">
      <alignment horizontal="center" vertical="center" wrapText="1"/>
    </xf>
    <xf numFmtId="0" fontId="8" fillId="3" borderId="3" xfId="0" applyFont="1" applyFill="1" applyBorder="1" applyAlignment="1">
      <alignment horizontal="center" vertical="center" wrapText="1"/>
    </xf>
    <xf numFmtId="0" fontId="8" fillId="3" borderId="53" xfId="0" applyFont="1" applyFill="1" applyBorder="1" applyAlignment="1">
      <alignment horizontal="center" vertical="center" wrapText="1"/>
    </xf>
    <xf numFmtId="0" fontId="8" fillId="3" borderId="54" xfId="0" applyFont="1" applyFill="1" applyBorder="1" applyAlignment="1">
      <alignment horizontal="center" vertical="center" wrapText="1"/>
    </xf>
    <xf numFmtId="0" fontId="8" fillId="3" borderId="6" xfId="0" applyFont="1" applyFill="1" applyBorder="1" applyAlignment="1">
      <alignment horizontal="center" vertical="center" wrapText="1"/>
    </xf>
    <xf numFmtId="0" fontId="8" fillId="3" borderId="9" xfId="0" applyFont="1" applyFill="1" applyBorder="1" applyAlignment="1">
      <alignment horizontal="center" vertical="center" wrapText="1"/>
    </xf>
    <xf numFmtId="0" fontId="8" fillId="3" borderId="25" xfId="0" applyFont="1" applyFill="1" applyBorder="1" applyAlignment="1">
      <alignment horizontal="center" vertical="center" wrapText="1"/>
    </xf>
    <xf numFmtId="0" fontId="8" fillId="3" borderId="27" xfId="0" applyFont="1" applyFill="1" applyBorder="1" applyAlignment="1">
      <alignment horizontal="center" vertical="center" wrapText="1"/>
    </xf>
    <xf numFmtId="0" fontId="8" fillId="3" borderId="26" xfId="0" applyFont="1" applyFill="1" applyBorder="1" applyAlignment="1">
      <alignment horizontal="center" vertical="center" wrapText="1"/>
    </xf>
    <xf numFmtId="0" fontId="8" fillId="3" borderId="28" xfId="0" applyFont="1" applyFill="1" applyBorder="1" applyAlignment="1">
      <alignment horizontal="center" vertical="center" wrapText="1"/>
    </xf>
    <xf numFmtId="0" fontId="8" fillId="3" borderId="7" xfId="0" applyFont="1" applyFill="1" applyBorder="1" applyAlignment="1">
      <alignment horizontal="center" vertical="center" wrapText="1"/>
    </xf>
    <xf numFmtId="0" fontId="8" fillId="3" borderId="10" xfId="0" applyFont="1" applyFill="1" applyBorder="1" applyAlignment="1">
      <alignment horizontal="center" vertical="center" wrapText="1"/>
    </xf>
    <xf numFmtId="0" fontId="8" fillId="3" borderId="58" xfId="0" applyFont="1" applyFill="1" applyBorder="1" applyAlignment="1">
      <alignment horizontal="center" vertical="center" wrapText="1"/>
    </xf>
    <xf numFmtId="0" fontId="8" fillId="3" borderId="60" xfId="0" applyFont="1" applyFill="1" applyBorder="1" applyAlignment="1">
      <alignment horizontal="center" vertical="center" wrapText="1"/>
    </xf>
    <xf numFmtId="0" fontId="8" fillId="3" borderId="59" xfId="0" applyFont="1" applyFill="1" applyBorder="1" applyAlignment="1">
      <alignment horizontal="center" vertical="center" wrapText="1"/>
    </xf>
    <xf numFmtId="0" fontId="8" fillId="3" borderId="61" xfId="0" applyFont="1" applyFill="1" applyBorder="1" applyAlignment="1">
      <alignment horizontal="center" vertical="center" wrapText="1"/>
    </xf>
    <xf numFmtId="0" fontId="8" fillId="3" borderId="57" xfId="0" applyFont="1" applyFill="1" applyBorder="1" applyAlignment="1">
      <alignment horizontal="center" vertical="center" wrapText="1"/>
    </xf>
    <xf numFmtId="0" fontId="8" fillId="3" borderId="5" xfId="0" applyFont="1" applyFill="1" applyBorder="1" applyAlignment="1">
      <alignment horizontal="center" vertical="center" wrapText="1"/>
    </xf>
    <xf numFmtId="0" fontId="8" fillId="3" borderId="8" xfId="0" applyFont="1" applyFill="1" applyBorder="1" applyAlignment="1">
      <alignment horizontal="center" vertical="center" wrapText="1"/>
    </xf>
    <xf numFmtId="0" fontId="14" fillId="3" borderId="37" xfId="0" applyFont="1" applyFill="1" applyBorder="1" applyAlignment="1">
      <alignment horizontal="center" vertical="center" wrapText="1"/>
    </xf>
    <xf numFmtId="0" fontId="14" fillId="3" borderId="38" xfId="0" applyFont="1" applyFill="1" applyBorder="1" applyAlignment="1">
      <alignment horizontal="center" vertical="center" wrapText="1"/>
    </xf>
    <xf numFmtId="0" fontId="37" fillId="3" borderId="44" xfId="1" applyFont="1" applyFill="1" applyBorder="1" applyAlignment="1">
      <alignment horizontal="center" vertical="center" wrapText="1"/>
    </xf>
    <xf numFmtId="0" fontId="37" fillId="3" borderId="45" xfId="1" applyFont="1" applyFill="1" applyBorder="1" applyAlignment="1">
      <alignment horizontal="center" vertical="center" wrapText="1"/>
    </xf>
    <xf numFmtId="0" fontId="37" fillId="3" borderId="22" xfId="1" applyFont="1" applyFill="1" applyBorder="1" applyAlignment="1">
      <alignment horizontal="center" vertical="center" wrapText="1"/>
    </xf>
    <xf numFmtId="0" fontId="37" fillId="3" borderId="23" xfId="1" applyFont="1" applyFill="1" applyBorder="1" applyAlignment="1">
      <alignment horizontal="center" vertical="center" wrapText="1"/>
    </xf>
    <xf numFmtId="0" fontId="8" fillId="3" borderId="66" xfId="0" applyFont="1" applyFill="1" applyBorder="1" applyAlignment="1">
      <alignment horizontal="center" vertical="center" wrapText="1"/>
    </xf>
    <xf numFmtId="0" fontId="8" fillId="3" borderId="68" xfId="0" applyFont="1" applyFill="1" applyBorder="1" applyAlignment="1">
      <alignment horizontal="center" vertical="center" wrapText="1"/>
    </xf>
    <xf numFmtId="0" fontId="8" fillId="3" borderId="67" xfId="0" applyFont="1" applyFill="1" applyBorder="1" applyAlignment="1">
      <alignment horizontal="center" vertical="center" wrapText="1"/>
    </xf>
    <xf numFmtId="0" fontId="8" fillId="3" borderId="69" xfId="0" applyFont="1" applyFill="1" applyBorder="1" applyAlignment="1">
      <alignment horizontal="center" vertical="center" wrapText="1"/>
    </xf>
    <xf numFmtId="0" fontId="8" fillId="3" borderId="48" xfId="0" applyFont="1" applyFill="1" applyBorder="1" applyAlignment="1">
      <alignment horizontal="center" vertical="center" wrapText="1"/>
    </xf>
    <xf numFmtId="0" fontId="14" fillId="3" borderId="46" xfId="0" applyFont="1" applyFill="1" applyBorder="1" applyAlignment="1">
      <alignment horizontal="center" vertical="center" wrapText="1"/>
    </xf>
    <xf numFmtId="0" fontId="14" fillId="3" borderId="47" xfId="0" applyFont="1" applyFill="1" applyBorder="1" applyAlignment="1">
      <alignment horizontal="center" vertical="center" wrapText="1"/>
    </xf>
    <xf numFmtId="0" fontId="8" fillId="3" borderId="37" xfId="0" applyFont="1" applyFill="1" applyBorder="1" applyAlignment="1">
      <alignment horizontal="center" vertical="center" wrapText="1"/>
    </xf>
    <xf numFmtId="0" fontId="8" fillId="3" borderId="38" xfId="0" applyFont="1" applyFill="1" applyBorder="1" applyAlignment="1">
      <alignment horizontal="center" vertical="center" wrapText="1"/>
    </xf>
    <xf numFmtId="0" fontId="14" fillId="3" borderId="90" xfId="0" applyFont="1" applyFill="1" applyBorder="1" applyAlignment="1">
      <alignment horizontal="center" vertical="center" wrapText="1"/>
    </xf>
    <xf numFmtId="0" fontId="14" fillId="3" borderId="91" xfId="0" applyFont="1" applyFill="1" applyBorder="1" applyAlignment="1">
      <alignment horizontal="center" vertical="center" wrapText="1"/>
    </xf>
    <xf numFmtId="0" fontId="14" fillId="3" borderId="87" xfId="0" applyFont="1" applyFill="1" applyBorder="1" applyAlignment="1">
      <alignment horizontal="center" vertical="center" wrapText="1"/>
    </xf>
    <xf numFmtId="0" fontId="14" fillId="3" borderId="88" xfId="0" applyFont="1" applyFill="1" applyBorder="1" applyAlignment="1">
      <alignment horizontal="center" vertical="center" wrapText="1"/>
    </xf>
    <xf numFmtId="0" fontId="14" fillId="3" borderId="89" xfId="0" applyFont="1" applyFill="1" applyBorder="1" applyAlignment="1">
      <alignment horizontal="center" vertical="center" wrapText="1"/>
    </xf>
    <xf numFmtId="0" fontId="14" fillId="3" borderId="93" xfId="0" applyFont="1" applyFill="1" applyBorder="1" applyAlignment="1">
      <alignment horizontal="center" vertical="center" wrapText="1"/>
    </xf>
    <xf numFmtId="0" fontId="8" fillId="3" borderId="83" xfId="0" applyFont="1" applyFill="1" applyBorder="1" applyAlignment="1">
      <alignment horizontal="center" vertical="center" wrapText="1"/>
    </xf>
    <xf numFmtId="0" fontId="8" fillId="3" borderId="81" xfId="0" applyFont="1" applyFill="1" applyBorder="1" applyAlignment="1">
      <alignment horizontal="center" vertical="center" wrapText="1"/>
    </xf>
    <xf numFmtId="0" fontId="8" fillId="3" borderId="82" xfId="0" applyFont="1" applyFill="1" applyBorder="1" applyAlignment="1">
      <alignment horizontal="center" vertical="center" wrapText="1"/>
    </xf>
    <xf numFmtId="0" fontId="8" fillId="3" borderId="4" xfId="0" applyFont="1" applyFill="1" applyBorder="1" applyAlignment="1">
      <alignment horizontal="center" vertical="center" wrapText="1"/>
    </xf>
    <xf numFmtId="0" fontId="9" fillId="3" borderId="4" xfId="1" applyFont="1" applyFill="1" applyBorder="1" applyAlignment="1">
      <alignment horizontal="center" vertical="center" wrapText="1"/>
    </xf>
    <xf numFmtId="0" fontId="2" fillId="3" borderId="2" xfId="1" applyFill="1" applyBorder="1" applyAlignment="1">
      <alignment horizontal="center" vertical="center" wrapText="1"/>
    </xf>
    <xf numFmtId="0" fontId="2" fillId="3" borderId="4" xfId="1" applyFill="1" applyBorder="1" applyAlignment="1">
      <alignment horizontal="center" vertical="center" wrapText="1"/>
    </xf>
    <xf numFmtId="0" fontId="2" fillId="3" borderId="3" xfId="1" applyFill="1" applyBorder="1" applyAlignment="1">
      <alignment horizontal="center" vertical="center" wrapText="1"/>
    </xf>
    <xf numFmtId="0" fontId="4" fillId="5" borderId="12" xfId="0" applyFont="1" applyFill="1" applyBorder="1" applyAlignment="1">
      <alignment horizontal="center"/>
    </xf>
    <xf numFmtId="0" fontId="4" fillId="5" borderId="13" xfId="0" applyFont="1" applyFill="1" applyBorder="1" applyAlignment="1">
      <alignment horizontal="center"/>
    </xf>
    <xf numFmtId="0" fontId="13" fillId="3" borderId="2" xfId="0" applyFont="1" applyFill="1" applyBorder="1" applyAlignment="1">
      <alignment horizontal="center" vertical="center" wrapText="1"/>
    </xf>
    <xf numFmtId="0" fontId="13" fillId="3" borderId="3" xfId="0" applyFont="1" applyFill="1" applyBorder="1" applyAlignment="1">
      <alignment horizontal="center" vertical="center" wrapText="1"/>
    </xf>
  </cellXfs>
  <cellStyles count="2">
    <cellStyle name="Link" xfId="1" builtinId="8"/>
    <cellStyle name="Standard" xfId="0" builtinId="0"/>
  </cellStyles>
  <dxfs count="36">
    <dxf>
      <font>
        <color theme="7"/>
      </font>
    </dxf>
    <dxf>
      <font>
        <color theme="8"/>
      </font>
    </dxf>
    <dxf>
      <font>
        <color theme="4"/>
      </font>
    </dxf>
    <dxf>
      <font>
        <color theme="5"/>
      </font>
    </dxf>
    <dxf>
      <font>
        <color theme="6"/>
      </font>
    </dxf>
    <dxf>
      <font>
        <color theme="9"/>
      </font>
    </dxf>
    <dxf>
      <font>
        <color theme="4" tint="-0.499984740745262"/>
      </font>
    </dxf>
    <dxf>
      <font>
        <color theme="5" tint="-0.499984740745262"/>
      </font>
    </dxf>
    <dxf>
      <font>
        <color theme="6" tint="-0.499984740745262"/>
      </font>
    </dxf>
    <dxf>
      <font>
        <color theme="7" tint="-0.499984740745262"/>
      </font>
    </dxf>
    <dxf>
      <font>
        <color theme="8" tint="-0.499984740745262"/>
      </font>
    </dxf>
    <dxf>
      <font>
        <color theme="9" tint="-0.499984740745262"/>
      </font>
    </dxf>
    <dxf>
      <font>
        <color theme="7"/>
      </font>
    </dxf>
    <dxf>
      <font>
        <color theme="8"/>
      </font>
    </dxf>
    <dxf>
      <font>
        <color theme="4"/>
      </font>
    </dxf>
    <dxf>
      <font>
        <color theme="5"/>
      </font>
    </dxf>
    <dxf>
      <font>
        <color theme="6"/>
      </font>
    </dxf>
    <dxf>
      <font>
        <color theme="9"/>
      </font>
    </dxf>
    <dxf>
      <font>
        <color theme="4" tint="-0.499984740745262"/>
      </font>
    </dxf>
    <dxf>
      <font>
        <color theme="5" tint="-0.499984740745262"/>
      </font>
    </dxf>
    <dxf>
      <font>
        <color theme="6" tint="-0.499984740745262"/>
      </font>
    </dxf>
    <dxf>
      <font>
        <color theme="7" tint="-0.499984740745262"/>
      </font>
    </dxf>
    <dxf>
      <font>
        <color theme="8" tint="-0.499984740745262"/>
      </font>
    </dxf>
    <dxf>
      <font>
        <color theme="9" tint="-0.499984740745262"/>
      </font>
    </dxf>
    <dxf>
      <font>
        <color theme="7"/>
      </font>
    </dxf>
    <dxf>
      <font>
        <color theme="8"/>
      </font>
    </dxf>
    <dxf>
      <font>
        <color theme="4"/>
      </font>
    </dxf>
    <dxf>
      <font>
        <color theme="5"/>
      </font>
    </dxf>
    <dxf>
      <font>
        <color theme="6"/>
      </font>
    </dxf>
    <dxf>
      <font>
        <color theme="9"/>
      </font>
    </dxf>
    <dxf>
      <font>
        <color theme="4" tint="-0.499984740745262"/>
      </font>
    </dxf>
    <dxf>
      <font>
        <color theme="5" tint="-0.499984740745262"/>
      </font>
    </dxf>
    <dxf>
      <font>
        <color theme="6" tint="-0.499984740745262"/>
      </font>
    </dxf>
    <dxf>
      <font>
        <color theme="7" tint="-0.499984740745262"/>
      </font>
    </dxf>
    <dxf>
      <font>
        <color theme="8" tint="-0.499984740745262"/>
      </font>
    </dxf>
    <dxf>
      <font>
        <color theme="9" tint="-0.49998474074526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'Army Selection'!$D$62</c:f>
              <c:strCache>
                <c:ptCount val="1"/>
                <c:pt idx="0">
                  <c:v>Cannon</c:v>
                </c:pt>
              </c:strCache>
            </c:strRef>
          </c:tx>
          <c:marker>
            <c:symbol val="none"/>
          </c:marker>
          <c:val>
            <c:numRef>
              <c:f>'Army Selection'!$E$62:$Z$62</c:f>
              <c:numCache>
                <c:formatCode>General</c:formatCode>
                <c:ptCount val="22"/>
                <c:pt idx="20">
                  <c:v>4.2473250444932136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E5A-4AE5-A2FD-43E4AC8FE2FB}"/>
            </c:ext>
          </c:extLst>
        </c:ser>
        <c:ser>
          <c:idx val="1"/>
          <c:order val="1"/>
          <c:tx>
            <c:strRef>
              <c:f>'Army Selection'!$D$63</c:f>
              <c:strCache>
                <c:ptCount val="1"/>
                <c:pt idx="0">
                  <c:v>Archer Tower</c:v>
                </c:pt>
              </c:strCache>
            </c:strRef>
          </c:tx>
          <c:marker>
            <c:symbol val="none"/>
          </c:marker>
          <c:val>
            <c:numRef>
              <c:f>'Army Selection'!$E$63:$Z$63</c:f>
              <c:numCache>
                <c:formatCode>General</c:formatCode>
                <c:ptCount val="22"/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E5A-4AE5-A2FD-43E4AC8FE2FB}"/>
            </c:ext>
          </c:extLst>
        </c:ser>
        <c:ser>
          <c:idx val="2"/>
          <c:order val="2"/>
          <c:tx>
            <c:strRef>
              <c:f>'Army Selection'!$D$64</c:f>
              <c:strCache>
                <c:ptCount val="1"/>
                <c:pt idx="0">
                  <c:v>Mortar</c:v>
                </c:pt>
              </c:strCache>
            </c:strRef>
          </c:tx>
          <c:marker>
            <c:symbol val="none"/>
          </c:marker>
          <c:val>
            <c:numRef>
              <c:f>'Army Selection'!$E$64:$Z$64</c:f>
              <c:numCache>
                <c:formatCode>General</c:formatCode>
                <c:ptCount val="22"/>
                <c:pt idx="14">
                  <c:v>3.1610823632222997</c:v>
                </c:pt>
                <c:pt idx="15">
                  <c:v>3.0014888919756473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E5A-4AE5-A2FD-43E4AC8FE2FB}"/>
            </c:ext>
          </c:extLst>
        </c:ser>
        <c:ser>
          <c:idx val="3"/>
          <c:order val="3"/>
          <c:tx>
            <c:strRef>
              <c:f>'Army Selection'!$D$65</c:f>
              <c:strCache>
                <c:ptCount val="1"/>
                <c:pt idx="0">
                  <c:v>Mortar Geared</c:v>
                </c:pt>
              </c:strCache>
            </c:strRef>
          </c:tx>
          <c:marker>
            <c:symbol val="none"/>
          </c:marker>
          <c:val>
            <c:numRef>
              <c:f>'Army Selection'!$E$65:$Z$65</c:f>
              <c:numCache>
                <c:formatCode>General</c:formatCode>
                <c:ptCount val="22"/>
                <c:pt idx="14">
                  <c:v>2.1555947481873421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E5A-4AE5-A2FD-43E4AC8FE2FB}"/>
            </c:ext>
          </c:extLst>
        </c:ser>
        <c:ser>
          <c:idx val="4"/>
          <c:order val="4"/>
          <c:tx>
            <c:strRef>
              <c:f>'Army Selection'!$D$66</c:f>
              <c:strCache>
                <c:ptCount val="1"/>
                <c:pt idx="0">
                  <c:v>Air Defense</c:v>
                </c:pt>
              </c:strCache>
            </c:strRef>
          </c:tx>
          <c:marker>
            <c:symbol val="none"/>
          </c:marker>
          <c:val>
            <c:numRef>
              <c:f>'Army Selection'!$E$66:$Z$66</c:f>
              <c:numCache>
                <c:formatCode>General</c:formatCode>
                <c:ptCount val="22"/>
                <c:pt idx="12">
                  <c:v>11.611135016389104</c:v>
                </c:pt>
                <c:pt idx="13">
                  <c:v>20.488907729263815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E5A-4AE5-A2FD-43E4AC8FE2FB}"/>
            </c:ext>
          </c:extLst>
        </c:ser>
        <c:ser>
          <c:idx val="5"/>
          <c:order val="5"/>
          <c:tx>
            <c:strRef>
              <c:f>'Army Selection'!$D$67</c:f>
              <c:strCache>
                <c:ptCount val="1"/>
                <c:pt idx="0">
                  <c:v>Wizard Tower</c:v>
                </c:pt>
              </c:strCache>
            </c:strRef>
          </c:tx>
          <c:marker>
            <c:symbol val="none"/>
          </c:marker>
          <c:val>
            <c:numRef>
              <c:f>'Army Selection'!$E$67:$Z$67</c:f>
              <c:numCache>
                <c:formatCode>General</c:formatCode>
                <c:ptCount val="22"/>
                <c:pt idx="14">
                  <c:v>1.7788632299557658</c:v>
                </c:pt>
                <c:pt idx="15">
                  <c:v>2.9659236860578093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E5A-4AE5-A2FD-43E4AC8FE2FB}"/>
            </c:ext>
          </c:extLst>
        </c:ser>
        <c:ser>
          <c:idx val="6"/>
          <c:order val="6"/>
          <c:tx>
            <c:strRef>
              <c:f>'Army Selection'!$D$68</c:f>
              <c:strCache>
                <c:ptCount val="1"/>
                <c:pt idx="0">
                  <c:v>Hidden Tesla</c:v>
                </c:pt>
              </c:strCache>
            </c:strRef>
          </c:tx>
          <c:marker>
            <c:symbol val="none"/>
          </c:marker>
          <c:val>
            <c:numRef>
              <c:f>'Army Selection'!$E$68:$Z$68</c:f>
              <c:numCache>
                <c:formatCode>General</c:formatCode>
                <c:ptCount val="22"/>
                <c:pt idx="13">
                  <c:v>3.9359565259477409</c:v>
                </c:pt>
                <c:pt idx="14">
                  <c:v>3.5456020835247108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E5A-4AE5-A2FD-43E4AC8FE2FB}"/>
            </c:ext>
          </c:extLst>
        </c:ser>
        <c:ser>
          <c:idx val="7"/>
          <c:order val="7"/>
          <c:tx>
            <c:strRef>
              <c:f>'Army Selection'!$D$69</c:f>
              <c:strCache>
                <c:ptCount val="1"/>
                <c:pt idx="0">
                  <c:v>Bomb Tower</c:v>
                </c:pt>
              </c:strCache>
            </c:strRef>
          </c:tx>
          <c:marker>
            <c:symbol val="none"/>
          </c:marker>
          <c:val>
            <c:numRef>
              <c:f>'Army Selection'!$E$69:$Z$69</c:f>
              <c:numCache>
                <c:formatCode>General</c:formatCode>
                <c:ptCount val="22"/>
                <c:pt idx="9">
                  <c:v>3.8541297771388008</c:v>
                </c:pt>
                <c:pt idx="10">
                  <c:v>4.1021174088472021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0E5A-4AE5-A2FD-43E4AC8FE2FB}"/>
            </c:ext>
          </c:extLst>
        </c:ser>
        <c:ser>
          <c:idx val="8"/>
          <c:order val="8"/>
          <c:tx>
            <c:strRef>
              <c:f>'Army Selection'!$D$70</c:f>
              <c:strCache>
                <c:ptCount val="1"/>
                <c:pt idx="0">
                  <c:v>X-Bow Ground</c:v>
                </c:pt>
              </c:strCache>
            </c:strRef>
          </c:tx>
          <c:marker>
            <c:symbol val="none"/>
          </c:marker>
          <c:val>
            <c:numRef>
              <c:f>'Army Selection'!$E$70:$Z$70</c:f>
              <c:numCache>
                <c:formatCode>General</c:formatCode>
                <c:ptCount val="22"/>
                <c:pt idx="8">
                  <c:v>11.064801418636005</c:v>
                </c:pt>
                <c:pt idx="9">
                  <c:v>8.535446174768925</c:v>
                </c:pt>
                <c:pt idx="10">
                  <c:v>10.157022055110986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E5A-4AE5-A2FD-43E4AC8FE2FB}"/>
            </c:ext>
          </c:extLst>
        </c:ser>
        <c:ser>
          <c:idx val="9"/>
          <c:order val="9"/>
          <c:tx>
            <c:strRef>
              <c:f>'Army Selection'!$D$71</c:f>
              <c:strCache>
                <c:ptCount val="1"/>
                <c:pt idx="0">
                  <c:v>X-Bow Air and Ground</c:v>
                </c:pt>
              </c:strCache>
            </c:strRef>
          </c:tx>
          <c:marker>
            <c:symbol val="none"/>
          </c:marker>
          <c:val>
            <c:numRef>
              <c:f>'Army Selection'!$E$71:$Z$71</c:f>
              <c:numCache>
                <c:formatCode>General</c:formatCode>
                <c:ptCount val="22"/>
                <c:pt idx="8">
                  <c:v>5.9899800805812244</c:v>
                </c:pt>
                <c:pt idx="9">
                  <c:v>7.3649179671211362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0E5A-4AE5-A2FD-43E4AC8FE2FB}"/>
            </c:ext>
          </c:extLst>
        </c:ser>
        <c:ser>
          <c:idx val="10"/>
          <c:order val="10"/>
          <c:tx>
            <c:strRef>
              <c:f>'Army Selection'!$D$72</c:f>
              <c:strCache>
                <c:ptCount val="1"/>
                <c:pt idx="0">
                  <c:v>Single Inferno Tower</c:v>
                </c:pt>
              </c:strCache>
            </c:strRef>
          </c:tx>
          <c:marker>
            <c:symbol val="none"/>
          </c:marker>
          <c:val>
            <c:numRef>
              <c:f>'Army Selection'!$E$72:$Z$72</c:f>
              <c:numCache>
                <c:formatCode>General</c:formatCode>
                <c:ptCount val="22"/>
                <c:pt idx="7">
                  <c:v>8.2556161930942658</c:v>
                </c:pt>
                <c:pt idx="8">
                  <c:v>7.6125954970263843</c:v>
                </c:pt>
                <c:pt idx="9">
                  <c:v>5.1085053652144268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0E5A-4AE5-A2FD-43E4AC8FE2FB}"/>
            </c:ext>
          </c:extLst>
        </c:ser>
        <c:ser>
          <c:idx val="11"/>
          <c:order val="11"/>
          <c:tx>
            <c:strRef>
              <c:f>'Army Selection'!$D$73</c:f>
              <c:strCache>
                <c:ptCount val="1"/>
                <c:pt idx="0">
                  <c:v>Multi Inferno Tower</c:v>
                </c:pt>
              </c:strCache>
            </c:strRef>
          </c:tx>
          <c:marker>
            <c:symbol val="none"/>
          </c:marker>
          <c:val>
            <c:numRef>
              <c:f>'Army Selection'!$E$73:$Z$73</c:f>
              <c:numCache>
                <c:formatCode>General</c:formatCode>
                <c:ptCount val="22"/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0E5A-4AE5-A2FD-43E4AC8FE2FB}"/>
            </c:ext>
          </c:extLst>
        </c:ser>
        <c:ser>
          <c:idx val="12"/>
          <c:order val="12"/>
          <c:tx>
            <c:strRef>
              <c:f>'Army Selection'!$D$74</c:f>
              <c:strCache>
                <c:ptCount val="1"/>
                <c:pt idx="0">
                  <c:v>Eagle Artillery</c:v>
                </c:pt>
              </c:strCache>
            </c:strRef>
          </c:tx>
          <c:marker>
            <c:symbol val="none"/>
          </c:marker>
          <c:val>
            <c:numRef>
              <c:f>'Army Selection'!$E$74:$Z$74</c:f>
              <c:numCache>
                <c:formatCode>General</c:formatCode>
                <c:ptCount val="22"/>
                <c:pt idx="5">
                  <c:v>1.3754907751085557</c:v>
                </c:pt>
                <c:pt idx="6">
                  <c:v>6.7896335381348285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0E5A-4AE5-A2FD-43E4AC8FE2FB}"/>
            </c:ext>
          </c:extLst>
        </c:ser>
        <c:ser>
          <c:idx val="13"/>
          <c:order val="13"/>
          <c:tx>
            <c:strRef>
              <c:f>'Army Selection'!$D$75</c:f>
              <c:strCache>
                <c:ptCount val="1"/>
                <c:pt idx="0">
                  <c:v>Scattershot</c:v>
                </c:pt>
              </c:strCache>
            </c:strRef>
          </c:tx>
          <c:marker>
            <c:symbol val="none"/>
          </c:marker>
          <c:val>
            <c:numRef>
              <c:f>'Army Selection'!$E$75:$Z$75</c:f>
              <c:numCache>
                <c:formatCode>General</c:formatCode>
                <c:ptCount val="22"/>
                <c:pt idx="3">
                  <c:v>4.3802214564442874</c:v>
                </c:pt>
                <c:pt idx="4">
                  <c:v>2.5951073138623046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0E5A-4AE5-A2FD-43E4AC8FE2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83401296"/>
        <c:axId val="913337552"/>
      </c:lineChart>
      <c:catAx>
        <c:axId val="883401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13337552"/>
        <c:crosses val="autoZero"/>
        <c:auto val="1"/>
        <c:lblAlgn val="ctr"/>
        <c:lblOffset val="100"/>
        <c:noMultiLvlLbl val="0"/>
      </c:catAx>
      <c:valAx>
        <c:axId val="913337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8340129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'Army Selection'!$D$62</c:f>
              <c:strCache>
                <c:ptCount val="1"/>
                <c:pt idx="0">
                  <c:v>Cannon</c:v>
                </c:pt>
              </c:strCache>
            </c:strRef>
          </c:tx>
          <c:marker>
            <c:symbol val="none"/>
          </c:marker>
          <c:val>
            <c:numRef>
              <c:f>'Army Selection'!$E$62:$Z$62</c:f>
              <c:numCache>
                <c:formatCode>General</c:formatCode>
                <c:ptCount val="22"/>
                <c:pt idx="20">
                  <c:v>4.2473250444932136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2CF-4CBA-975F-98D63B5B0F26}"/>
            </c:ext>
          </c:extLst>
        </c:ser>
        <c:ser>
          <c:idx val="1"/>
          <c:order val="1"/>
          <c:tx>
            <c:strRef>
              <c:f>'Army Selection'!$D$63</c:f>
              <c:strCache>
                <c:ptCount val="1"/>
                <c:pt idx="0">
                  <c:v>Archer Tower</c:v>
                </c:pt>
              </c:strCache>
            </c:strRef>
          </c:tx>
          <c:marker>
            <c:symbol val="none"/>
          </c:marker>
          <c:val>
            <c:numRef>
              <c:f>'Army Selection'!$E$63:$Z$63</c:f>
              <c:numCache>
                <c:formatCode>General</c:formatCode>
                <c:ptCount val="22"/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2CF-4CBA-975F-98D63B5B0F26}"/>
            </c:ext>
          </c:extLst>
        </c:ser>
        <c:ser>
          <c:idx val="2"/>
          <c:order val="2"/>
          <c:tx>
            <c:strRef>
              <c:f>'Army Selection'!$D$64</c:f>
              <c:strCache>
                <c:ptCount val="1"/>
                <c:pt idx="0">
                  <c:v>Mortar</c:v>
                </c:pt>
              </c:strCache>
            </c:strRef>
          </c:tx>
          <c:marker>
            <c:symbol val="none"/>
          </c:marker>
          <c:val>
            <c:numRef>
              <c:f>'Army Selection'!$E$64:$Z$64</c:f>
              <c:numCache>
                <c:formatCode>General</c:formatCode>
                <c:ptCount val="22"/>
                <c:pt idx="14">
                  <c:v>3.1610823632222997</c:v>
                </c:pt>
                <c:pt idx="15">
                  <c:v>3.0014888919756473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2CF-4CBA-975F-98D63B5B0F26}"/>
            </c:ext>
          </c:extLst>
        </c:ser>
        <c:ser>
          <c:idx val="3"/>
          <c:order val="3"/>
          <c:tx>
            <c:strRef>
              <c:f>'Army Selection'!$D$65</c:f>
              <c:strCache>
                <c:ptCount val="1"/>
                <c:pt idx="0">
                  <c:v>Mortar Geared</c:v>
                </c:pt>
              </c:strCache>
            </c:strRef>
          </c:tx>
          <c:marker>
            <c:symbol val="none"/>
          </c:marker>
          <c:val>
            <c:numRef>
              <c:f>'Army Selection'!$E$65:$Z$65</c:f>
              <c:numCache>
                <c:formatCode>General</c:formatCode>
                <c:ptCount val="22"/>
                <c:pt idx="14">
                  <c:v>2.1555947481873421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2CF-4CBA-975F-98D63B5B0F26}"/>
            </c:ext>
          </c:extLst>
        </c:ser>
        <c:ser>
          <c:idx val="4"/>
          <c:order val="4"/>
          <c:tx>
            <c:strRef>
              <c:f>'Army Selection'!$D$66</c:f>
              <c:strCache>
                <c:ptCount val="1"/>
                <c:pt idx="0">
                  <c:v>Air Defense</c:v>
                </c:pt>
              </c:strCache>
            </c:strRef>
          </c:tx>
          <c:marker>
            <c:symbol val="none"/>
          </c:marker>
          <c:val>
            <c:numRef>
              <c:f>'Army Selection'!$E$66:$Z$66</c:f>
              <c:numCache>
                <c:formatCode>General</c:formatCode>
                <c:ptCount val="22"/>
                <c:pt idx="12">
                  <c:v>11.611135016389104</c:v>
                </c:pt>
                <c:pt idx="13">
                  <c:v>20.488907729263815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2CF-4CBA-975F-98D63B5B0F26}"/>
            </c:ext>
          </c:extLst>
        </c:ser>
        <c:ser>
          <c:idx val="5"/>
          <c:order val="5"/>
          <c:tx>
            <c:strRef>
              <c:f>'Army Selection'!$D$67</c:f>
              <c:strCache>
                <c:ptCount val="1"/>
                <c:pt idx="0">
                  <c:v>Wizard Tower</c:v>
                </c:pt>
              </c:strCache>
            </c:strRef>
          </c:tx>
          <c:marker>
            <c:symbol val="none"/>
          </c:marker>
          <c:val>
            <c:numRef>
              <c:f>'Army Selection'!$E$67:$Z$67</c:f>
              <c:numCache>
                <c:formatCode>General</c:formatCode>
                <c:ptCount val="22"/>
                <c:pt idx="14">
                  <c:v>1.7788632299557658</c:v>
                </c:pt>
                <c:pt idx="15">
                  <c:v>2.9659236860578093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2CF-4CBA-975F-98D63B5B0F26}"/>
            </c:ext>
          </c:extLst>
        </c:ser>
        <c:ser>
          <c:idx val="6"/>
          <c:order val="6"/>
          <c:tx>
            <c:strRef>
              <c:f>'Army Selection'!$D$68</c:f>
              <c:strCache>
                <c:ptCount val="1"/>
                <c:pt idx="0">
                  <c:v>Hidden Tesla</c:v>
                </c:pt>
              </c:strCache>
            </c:strRef>
          </c:tx>
          <c:marker>
            <c:symbol val="none"/>
          </c:marker>
          <c:val>
            <c:numRef>
              <c:f>'Army Selection'!$E$68:$Z$68</c:f>
              <c:numCache>
                <c:formatCode>General</c:formatCode>
                <c:ptCount val="22"/>
                <c:pt idx="13">
                  <c:v>3.9359565259477409</c:v>
                </c:pt>
                <c:pt idx="14">
                  <c:v>3.5456020835247108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52CF-4CBA-975F-98D63B5B0F26}"/>
            </c:ext>
          </c:extLst>
        </c:ser>
        <c:ser>
          <c:idx val="7"/>
          <c:order val="7"/>
          <c:tx>
            <c:strRef>
              <c:f>'Army Selection'!$D$69</c:f>
              <c:strCache>
                <c:ptCount val="1"/>
                <c:pt idx="0">
                  <c:v>Bomb Tower</c:v>
                </c:pt>
              </c:strCache>
            </c:strRef>
          </c:tx>
          <c:marker>
            <c:symbol val="none"/>
          </c:marker>
          <c:val>
            <c:numRef>
              <c:f>'Army Selection'!$E$69:$Z$69</c:f>
              <c:numCache>
                <c:formatCode>General</c:formatCode>
                <c:ptCount val="22"/>
                <c:pt idx="9">
                  <c:v>3.8541297771388008</c:v>
                </c:pt>
                <c:pt idx="10">
                  <c:v>4.1021174088472021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2CF-4CBA-975F-98D63B5B0F26}"/>
            </c:ext>
          </c:extLst>
        </c:ser>
        <c:ser>
          <c:idx val="8"/>
          <c:order val="8"/>
          <c:tx>
            <c:strRef>
              <c:f>'Army Selection'!$D$70</c:f>
              <c:strCache>
                <c:ptCount val="1"/>
                <c:pt idx="0">
                  <c:v>X-Bow Ground</c:v>
                </c:pt>
              </c:strCache>
            </c:strRef>
          </c:tx>
          <c:marker>
            <c:symbol val="none"/>
          </c:marker>
          <c:val>
            <c:numRef>
              <c:f>'Army Selection'!$E$70:$Z$70</c:f>
              <c:numCache>
                <c:formatCode>General</c:formatCode>
                <c:ptCount val="22"/>
                <c:pt idx="8">
                  <c:v>11.064801418636005</c:v>
                </c:pt>
                <c:pt idx="9">
                  <c:v>8.535446174768925</c:v>
                </c:pt>
                <c:pt idx="10">
                  <c:v>10.157022055110986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52CF-4CBA-975F-98D63B5B0F26}"/>
            </c:ext>
          </c:extLst>
        </c:ser>
        <c:ser>
          <c:idx val="9"/>
          <c:order val="9"/>
          <c:tx>
            <c:strRef>
              <c:f>'Army Selection'!$D$71</c:f>
              <c:strCache>
                <c:ptCount val="1"/>
                <c:pt idx="0">
                  <c:v>X-Bow Air and Ground</c:v>
                </c:pt>
              </c:strCache>
            </c:strRef>
          </c:tx>
          <c:marker>
            <c:symbol val="none"/>
          </c:marker>
          <c:val>
            <c:numRef>
              <c:f>'Army Selection'!$E$71:$Z$71</c:f>
              <c:numCache>
                <c:formatCode>General</c:formatCode>
                <c:ptCount val="22"/>
                <c:pt idx="8">
                  <c:v>5.9899800805812244</c:v>
                </c:pt>
                <c:pt idx="9">
                  <c:v>7.3649179671211362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52CF-4CBA-975F-98D63B5B0F26}"/>
            </c:ext>
          </c:extLst>
        </c:ser>
        <c:ser>
          <c:idx val="10"/>
          <c:order val="10"/>
          <c:tx>
            <c:strRef>
              <c:f>'Army Selection'!$D$72</c:f>
              <c:strCache>
                <c:ptCount val="1"/>
                <c:pt idx="0">
                  <c:v>Single Inferno Tower</c:v>
                </c:pt>
              </c:strCache>
            </c:strRef>
          </c:tx>
          <c:marker>
            <c:symbol val="none"/>
          </c:marker>
          <c:val>
            <c:numRef>
              <c:f>'Army Selection'!$E$72:$Z$72</c:f>
              <c:numCache>
                <c:formatCode>General</c:formatCode>
                <c:ptCount val="22"/>
                <c:pt idx="7">
                  <c:v>8.2556161930942658</c:v>
                </c:pt>
                <c:pt idx="8">
                  <c:v>7.6125954970263843</c:v>
                </c:pt>
                <c:pt idx="9">
                  <c:v>5.1085053652144268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52CF-4CBA-975F-98D63B5B0F26}"/>
            </c:ext>
          </c:extLst>
        </c:ser>
        <c:ser>
          <c:idx val="11"/>
          <c:order val="11"/>
          <c:tx>
            <c:strRef>
              <c:f>'Army Selection'!$D$73</c:f>
              <c:strCache>
                <c:ptCount val="1"/>
                <c:pt idx="0">
                  <c:v>Multi Inferno Tower</c:v>
                </c:pt>
              </c:strCache>
            </c:strRef>
          </c:tx>
          <c:marker>
            <c:symbol val="none"/>
          </c:marker>
          <c:val>
            <c:numRef>
              <c:f>'Army Selection'!$E$73:$Z$73</c:f>
              <c:numCache>
                <c:formatCode>General</c:formatCode>
                <c:ptCount val="22"/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52CF-4CBA-975F-98D63B5B0F26}"/>
            </c:ext>
          </c:extLst>
        </c:ser>
        <c:ser>
          <c:idx val="12"/>
          <c:order val="12"/>
          <c:tx>
            <c:strRef>
              <c:f>'Army Selection'!$D$74</c:f>
              <c:strCache>
                <c:ptCount val="1"/>
                <c:pt idx="0">
                  <c:v>Eagle Artillery</c:v>
                </c:pt>
              </c:strCache>
            </c:strRef>
          </c:tx>
          <c:marker>
            <c:symbol val="none"/>
          </c:marker>
          <c:val>
            <c:numRef>
              <c:f>'Army Selection'!$E$74:$Z$74</c:f>
              <c:numCache>
                <c:formatCode>General</c:formatCode>
                <c:ptCount val="22"/>
                <c:pt idx="5">
                  <c:v>1.3754907751085557</c:v>
                </c:pt>
                <c:pt idx="6">
                  <c:v>6.7896335381348285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52CF-4CBA-975F-98D63B5B0F26}"/>
            </c:ext>
          </c:extLst>
        </c:ser>
        <c:ser>
          <c:idx val="13"/>
          <c:order val="13"/>
          <c:tx>
            <c:strRef>
              <c:f>'Army Selection'!$D$75</c:f>
              <c:strCache>
                <c:ptCount val="1"/>
                <c:pt idx="0">
                  <c:v>Scattershot</c:v>
                </c:pt>
              </c:strCache>
            </c:strRef>
          </c:tx>
          <c:marker>
            <c:symbol val="none"/>
          </c:marker>
          <c:val>
            <c:numRef>
              <c:f>'Army Selection'!$E$75:$Z$75</c:f>
              <c:numCache>
                <c:formatCode>General</c:formatCode>
                <c:ptCount val="22"/>
                <c:pt idx="3">
                  <c:v>4.3802214564442874</c:v>
                </c:pt>
                <c:pt idx="4">
                  <c:v>2.5951073138623046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52CF-4CBA-975F-98D63B5B0F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988336"/>
        <c:axId val="146746848"/>
      </c:lineChart>
      <c:catAx>
        <c:axId val="974988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6746848"/>
        <c:crosses val="autoZero"/>
        <c:auto val="1"/>
        <c:lblAlgn val="ctr"/>
        <c:lblOffset val="100"/>
        <c:noMultiLvlLbl val="0"/>
      </c:catAx>
      <c:valAx>
        <c:axId val="146746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7498833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'Army Selection'!$D$62</c:f>
              <c:strCache>
                <c:ptCount val="1"/>
                <c:pt idx="0">
                  <c:v>Cannon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yVal>
            <c:numRef>
              <c:f>'Army Selection'!$E$62:$Z$62</c:f>
              <c:numCache>
                <c:formatCode>General</c:formatCode>
                <c:ptCount val="22"/>
                <c:pt idx="20">
                  <c:v>4.2473250444932136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9F-4BDE-AEA3-6AC68582F584}"/>
            </c:ext>
          </c:extLst>
        </c:ser>
        <c:ser>
          <c:idx val="1"/>
          <c:order val="1"/>
          <c:tx>
            <c:strRef>
              <c:f>'Army Selection'!$D$63</c:f>
              <c:strCache>
                <c:ptCount val="1"/>
                <c:pt idx="0">
                  <c:v>Archer Tower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yVal>
            <c:numRef>
              <c:f>'Army Selection'!$E$63:$Z$63</c:f>
              <c:numCache>
                <c:formatCode>General</c:formatCode>
                <c:ptCount val="22"/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B9F-4BDE-AEA3-6AC68582F584}"/>
            </c:ext>
          </c:extLst>
        </c:ser>
        <c:ser>
          <c:idx val="2"/>
          <c:order val="2"/>
          <c:tx>
            <c:strRef>
              <c:f>'Army Selection'!$D$64</c:f>
              <c:strCache>
                <c:ptCount val="1"/>
                <c:pt idx="0">
                  <c:v>Mortar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3">
                    <a:satMod val="175000"/>
                    <a:alpha val="25000"/>
                  </a:schemeClr>
                </a:glow>
              </a:effectLst>
            </c:spPr>
          </c:marker>
          <c:yVal>
            <c:numRef>
              <c:f>'Army Selection'!$E$64:$Z$64</c:f>
              <c:numCache>
                <c:formatCode>General</c:formatCode>
                <c:ptCount val="22"/>
                <c:pt idx="14">
                  <c:v>3.1610823632222997</c:v>
                </c:pt>
                <c:pt idx="15">
                  <c:v>3.0014888919756473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B9F-4BDE-AEA3-6AC68582F584}"/>
            </c:ext>
          </c:extLst>
        </c:ser>
        <c:ser>
          <c:idx val="3"/>
          <c:order val="3"/>
          <c:tx>
            <c:strRef>
              <c:f>'Army Selection'!$D$65</c:f>
              <c:strCache>
                <c:ptCount val="1"/>
                <c:pt idx="0">
                  <c:v>Mortar Geared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yVal>
            <c:numRef>
              <c:f>'Army Selection'!$E$65:$Z$65</c:f>
              <c:numCache>
                <c:formatCode>General</c:formatCode>
                <c:ptCount val="22"/>
                <c:pt idx="14">
                  <c:v>2.1555947481873421</c:v>
                </c:pt>
                <c:pt idx="1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B9F-4BDE-AEA3-6AC68582F584}"/>
            </c:ext>
          </c:extLst>
        </c:ser>
        <c:ser>
          <c:idx val="4"/>
          <c:order val="4"/>
          <c:tx>
            <c:strRef>
              <c:f>'Army Selection'!$D$66</c:f>
              <c:strCache>
                <c:ptCount val="1"/>
                <c:pt idx="0">
                  <c:v>Air Defense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5">
                    <a:satMod val="175000"/>
                    <a:alpha val="25000"/>
                  </a:schemeClr>
                </a:glow>
              </a:effectLst>
            </c:spPr>
          </c:marker>
          <c:yVal>
            <c:numRef>
              <c:f>'Army Selection'!$E$66:$Z$66</c:f>
              <c:numCache>
                <c:formatCode>General</c:formatCode>
                <c:ptCount val="22"/>
                <c:pt idx="12">
                  <c:v>11.611135016389104</c:v>
                </c:pt>
                <c:pt idx="13">
                  <c:v>20.488907729263815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B9F-4BDE-AEA3-6AC68582F584}"/>
            </c:ext>
          </c:extLst>
        </c:ser>
        <c:ser>
          <c:idx val="5"/>
          <c:order val="5"/>
          <c:tx>
            <c:strRef>
              <c:f>'Army Selection'!$D$67</c:f>
              <c:strCache>
                <c:ptCount val="1"/>
                <c:pt idx="0">
                  <c:v>Wizard Tower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6">
                    <a:satMod val="175000"/>
                    <a:alpha val="25000"/>
                  </a:schemeClr>
                </a:glow>
              </a:effectLst>
            </c:spPr>
          </c:marker>
          <c:yVal>
            <c:numRef>
              <c:f>'Army Selection'!$E$67:$Z$67</c:f>
              <c:numCache>
                <c:formatCode>General</c:formatCode>
                <c:ptCount val="22"/>
                <c:pt idx="14">
                  <c:v>1.7788632299557658</c:v>
                </c:pt>
                <c:pt idx="15">
                  <c:v>2.9659236860578093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B9F-4BDE-AEA3-6AC68582F584}"/>
            </c:ext>
          </c:extLst>
        </c:ser>
        <c:ser>
          <c:idx val="6"/>
          <c:order val="6"/>
          <c:tx>
            <c:strRef>
              <c:f>'Army Selection'!$D$68</c:f>
              <c:strCache>
                <c:ptCount val="1"/>
                <c:pt idx="0">
                  <c:v>Hidden Tesla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1">
                  <a:lumMod val="60000"/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lumMod val="60000"/>
                    <a:satMod val="175000"/>
                    <a:alpha val="25000"/>
                  </a:schemeClr>
                </a:glow>
              </a:effectLst>
            </c:spPr>
          </c:marker>
          <c:yVal>
            <c:numRef>
              <c:f>'Army Selection'!$E$68:$Z$68</c:f>
              <c:numCache>
                <c:formatCode>General</c:formatCode>
                <c:ptCount val="22"/>
                <c:pt idx="13">
                  <c:v>3.9359565259477409</c:v>
                </c:pt>
                <c:pt idx="14">
                  <c:v>3.5456020835247108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B9F-4BDE-AEA3-6AC68582F584}"/>
            </c:ext>
          </c:extLst>
        </c:ser>
        <c:ser>
          <c:idx val="7"/>
          <c:order val="7"/>
          <c:tx>
            <c:strRef>
              <c:f>'Army Selection'!$D$69</c:f>
              <c:strCache>
                <c:ptCount val="1"/>
                <c:pt idx="0">
                  <c:v>Bomb Tower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2">
                  <a:lumMod val="60000"/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lumMod val="60000"/>
                    <a:satMod val="175000"/>
                    <a:alpha val="25000"/>
                  </a:schemeClr>
                </a:glow>
              </a:effectLst>
            </c:spPr>
          </c:marker>
          <c:yVal>
            <c:numRef>
              <c:f>'Army Selection'!$E$69:$Z$69</c:f>
              <c:numCache>
                <c:formatCode>General</c:formatCode>
                <c:ptCount val="22"/>
                <c:pt idx="9">
                  <c:v>3.8541297771388008</c:v>
                </c:pt>
                <c:pt idx="10">
                  <c:v>4.1021174088472021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B9F-4BDE-AEA3-6AC68582F584}"/>
            </c:ext>
          </c:extLst>
        </c:ser>
        <c:ser>
          <c:idx val="8"/>
          <c:order val="8"/>
          <c:tx>
            <c:strRef>
              <c:f>'Army Selection'!$D$70</c:f>
              <c:strCache>
                <c:ptCount val="1"/>
                <c:pt idx="0">
                  <c:v>X-Bow Ground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3">
                  <a:lumMod val="60000"/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3">
                  <a:lumMod val="60000"/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3">
                    <a:lumMod val="60000"/>
                    <a:satMod val="175000"/>
                    <a:alpha val="25000"/>
                  </a:schemeClr>
                </a:glow>
              </a:effectLst>
            </c:spPr>
          </c:marker>
          <c:yVal>
            <c:numRef>
              <c:f>'Army Selection'!$E$70:$Z$70</c:f>
              <c:numCache>
                <c:formatCode>General</c:formatCode>
                <c:ptCount val="22"/>
                <c:pt idx="8">
                  <c:v>11.064801418636005</c:v>
                </c:pt>
                <c:pt idx="9">
                  <c:v>8.535446174768925</c:v>
                </c:pt>
                <c:pt idx="10">
                  <c:v>10.157022055110986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B9F-4BDE-AEA3-6AC68582F584}"/>
            </c:ext>
          </c:extLst>
        </c:ser>
        <c:ser>
          <c:idx val="9"/>
          <c:order val="9"/>
          <c:tx>
            <c:strRef>
              <c:f>'Army Selection'!$D$71</c:f>
              <c:strCache>
                <c:ptCount val="1"/>
                <c:pt idx="0">
                  <c:v>X-Bow Air and Ground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4">
                  <a:lumMod val="60000"/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4">
                  <a:lumMod val="60000"/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lumMod val="60000"/>
                    <a:satMod val="175000"/>
                    <a:alpha val="25000"/>
                  </a:schemeClr>
                </a:glow>
              </a:effectLst>
            </c:spPr>
          </c:marker>
          <c:yVal>
            <c:numRef>
              <c:f>'Army Selection'!$E$71:$Z$71</c:f>
              <c:numCache>
                <c:formatCode>General</c:formatCode>
                <c:ptCount val="22"/>
                <c:pt idx="8">
                  <c:v>5.9899800805812244</c:v>
                </c:pt>
                <c:pt idx="9">
                  <c:v>7.3649179671211362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B9F-4BDE-AEA3-6AC68582F584}"/>
            </c:ext>
          </c:extLst>
        </c:ser>
        <c:ser>
          <c:idx val="10"/>
          <c:order val="10"/>
          <c:tx>
            <c:strRef>
              <c:f>'Army Selection'!$D$72</c:f>
              <c:strCache>
                <c:ptCount val="1"/>
                <c:pt idx="0">
                  <c:v>Single Inferno Tower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5">
                  <a:lumMod val="60000"/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5">
                  <a:lumMod val="60000"/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5">
                    <a:lumMod val="60000"/>
                    <a:satMod val="175000"/>
                    <a:alpha val="25000"/>
                  </a:schemeClr>
                </a:glow>
              </a:effectLst>
            </c:spPr>
          </c:marker>
          <c:yVal>
            <c:numRef>
              <c:f>'Army Selection'!$E$72:$Z$72</c:f>
              <c:numCache>
                <c:formatCode>General</c:formatCode>
                <c:ptCount val="22"/>
                <c:pt idx="7">
                  <c:v>8.2556161930942658</c:v>
                </c:pt>
                <c:pt idx="8">
                  <c:v>7.6125954970263843</c:v>
                </c:pt>
                <c:pt idx="9">
                  <c:v>5.1085053652144268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CB9F-4BDE-AEA3-6AC68582F584}"/>
            </c:ext>
          </c:extLst>
        </c:ser>
        <c:ser>
          <c:idx val="11"/>
          <c:order val="11"/>
          <c:tx>
            <c:strRef>
              <c:f>'Army Selection'!$D$73</c:f>
              <c:strCache>
                <c:ptCount val="1"/>
                <c:pt idx="0">
                  <c:v>Multi Inferno Tower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6">
                  <a:lumMod val="60000"/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6">
                  <a:lumMod val="60000"/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6">
                    <a:lumMod val="60000"/>
                    <a:satMod val="175000"/>
                    <a:alpha val="25000"/>
                  </a:schemeClr>
                </a:glow>
              </a:effectLst>
            </c:spPr>
          </c:marker>
          <c:yVal>
            <c:numRef>
              <c:f>'Army Selection'!$E$73:$Z$73</c:f>
              <c:numCache>
                <c:formatCode>General</c:formatCode>
                <c:ptCount val="22"/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CB9F-4BDE-AEA3-6AC68582F584}"/>
            </c:ext>
          </c:extLst>
        </c:ser>
        <c:ser>
          <c:idx val="12"/>
          <c:order val="12"/>
          <c:tx>
            <c:strRef>
              <c:f>'Army Selection'!$D$74</c:f>
              <c:strCache>
                <c:ptCount val="1"/>
                <c:pt idx="0">
                  <c:v>Eagle Artillery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1">
                  <a:lumMod val="80000"/>
                  <a:lumOff val="20000"/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80000"/>
                  <a:lumOff val="20000"/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lumMod val="80000"/>
                    <a:lumOff val="20000"/>
                    <a:satMod val="175000"/>
                    <a:alpha val="25000"/>
                  </a:schemeClr>
                </a:glow>
              </a:effectLst>
            </c:spPr>
          </c:marker>
          <c:yVal>
            <c:numRef>
              <c:f>'Army Selection'!$E$74:$Z$74</c:f>
              <c:numCache>
                <c:formatCode>General</c:formatCode>
                <c:ptCount val="22"/>
                <c:pt idx="5">
                  <c:v>1.3754907751085557</c:v>
                </c:pt>
                <c:pt idx="6">
                  <c:v>6.7896335381348285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CB9F-4BDE-AEA3-6AC68582F584}"/>
            </c:ext>
          </c:extLst>
        </c:ser>
        <c:ser>
          <c:idx val="13"/>
          <c:order val="13"/>
          <c:tx>
            <c:strRef>
              <c:f>'Army Selection'!$D$75</c:f>
              <c:strCache>
                <c:ptCount val="1"/>
                <c:pt idx="0">
                  <c:v>Scattershot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2">
                  <a:lumMod val="80000"/>
                  <a:lumOff val="20000"/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80000"/>
                  <a:lumOff val="20000"/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lumMod val="80000"/>
                    <a:lumOff val="20000"/>
                    <a:satMod val="175000"/>
                    <a:alpha val="25000"/>
                  </a:schemeClr>
                </a:glow>
              </a:effectLst>
            </c:spPr>
          </c:marker>
          <c:yVal>
            <c:numRef>
              <c:f>'Army Selection'!$E$75:$Z$75</c:f>
              <c:numCache>
                <c:formatCode>General</c:formatCode>
                <c:ptCount val="22"/>
                <c:pt idx="3">
                  <c:v>4.3802214564442874</c:v>
                </c:pt>
                <c:pt idx="4">
                  <c:v>2.5951073138623046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CB9F-4BDE-AEA3-6AC68582F5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8968816"/>
        <c:axId val="913509920"/>
      </c:scatterChart>
      <c:valAx>
        <c:axId val="103896881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13509920"/>
        <c:crosses val="autoZero"/>
        <c:crossBetween val="midCat"/>
      </c:valAx>
      <c:valAx>
        <c:axId val="91350992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389688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'Army Selection'!$D$62</c:f>
              <c:strCache>
                <c:ptCount val="1"/>
                <c:pt idx="0">
                  <c:v>Cannon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'Army Selection'!$E$62:$Z$62</c:f>
              <c:numCache>
                <c:formatCode>General</c:formatCode>
                <c:ptCount val="22"/>
                <c:pt idx="20">
                  <c:v>4.2473250444932136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027-42A1-A253-7BE07FC319DB}"/>
            </c:ext>
          </c:extLst>
        </c:ser>
        <c:ser>
          <c:idx val="1"/>
          <c:order val="1"/>
          <c:tx>
            <c:strRef>
              <c:f>'Army Selection'!$D$63</c:f>
              <c:strCache>
                <c:ptCount val="1"/>
                <c:pt idx="0">
                  <c:v>Archer Tower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'Army Selection'!$E$63:$Z$63</c:f>
              <c:numCache>
                <c:formatCode>General</c:formatCode>
                <c:ptCount val="22"/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027-42A1-A253-7BE07FC319DB}"/>
            </c:ext>
          </c:extLst>
        </c:ser>
        <c:ser>
          <c:idx val="2"/>
          <c:order val="2"/>
          <c:tx>
            <c:strRef>
              <c:f>'Army Selection'!$D$64</c:f>
              <c:strCache>
                <c:ptCount val="1"/>
                <c:pt idx="0">
                  <c:v>Mortar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'Army Selection'!$E$64:$Z$64</c:f>
              <c:numCache>
                <c:formatCode>General</c:formatCode>
                <c:ptCount val="22"/>
                <c:pt idx="14">
                  <c:v>3.1610823632222997</c:v>
                </c:pt>
                <c:pt idx="15">
                  <c:v>3.0014888919756473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27-42A1-A253-7BE07FC319DB}"/>
            </c:ext>
          </c:extLst>
        </c:ser>
        <c:ser>
          <c:idx val="3"/>
          <c:order val="3"/>
          <c:tx>
            <c:strRef>
              <c:f>'Army Selection'!$D$65</c:f>
              <c:strCache>
                <c:ptCount val="1"/>
                <c:pt idx="0">
                  <c:v>Mortar Geared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'Army Selection'!$E$65:$Z$65</c:f>
              <c:numCache>
                <c:formatCode>General</c:formatCode>
                <c:ptCount val="22"/>
                <c:pt idx="14">
                  <c:v>2.1555947481873421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027-42A1-A253-7BE07FC319DB}"/>
            </c:ext>
          </c:extLst>
        </c:ser>
        <c:ser>
          <c:idx val="4"/>
          <c:order val="4"/>
          <c:tx>
            <c:strRef>
              <c:f>'Army Selection'!$D$66</c:f>
              <c:strCache>
                <c:ptCount val="1"/>
                <c:pt idx="0">
                  <c:v>Air Defense</c:v>
                </c:pt>
              </c:strCache>
            </c:strRef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'Army Selection'!$E$66:$Z$66</c:f>
              <c:numCache>
                <c:formatCode>General</c:formatCode>
                <c:ptCount val="22"/>
                <c:pt idx="12">
                  <c:v>11.611135016389104</c:v>
                </c:pt>
                <c:pt idx="13">
                  <c:v>20.488907729263815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027-42A1-A253-7BE07FC319DB}"/>
            </c:ext>
          </c:extLst>
        </c:ser>
        <c:ser>
          <c:idx val="5"/>
          <c:order val="5"/>
          <c:tx>
            <c:strRef>
              <c:f>'Army Selection'!$D$67</c:f>
              <c:strCache>
                <c:ptCount val="1"/>
                <c:pt idx="0">
                  <c:v>Wizard Tower</c:v>
                </c:pt>
              </c:strCache>
            </c:strRef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'Army Selection'!$E$67:$Z$67</c:f>
              <c:numCache>
                <c:formatCode>General</c:formatCode>
                <c:ptCount val="22"/>
                <c:pt idx="14">
                  <c:v>1.7788632299557658</c:v>
                </c:pt>
                <c:pt idx="15">
                  <c:v>2.9659236860578093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027-42A1-A253-7BE07FC319DB}"/>
            </c:ext>
          </c:extLst>
        </c:ser>
        <c:ser>
          <c:idx val="6"/>
          <c:order val="6"/>
          <c:tx>
            <c:strRef>
              <c:f>'Army Selection'!$D$68</c:f>
              <c:strCache>
                <c:ptCount val="1"/>
                <c:pt idx="0">
                  <c:v>Hidden Tesla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</a:ln>
            <a:effectLst>
              <a:glow rad="139700">
                <a:schemeClr val="accent1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'Army Selection'!$E$68:$Z$68</c:f>
              <c:numCache>
                <c:formatCode>General</c:formatCode>
                <c:ptCount val="22"/>
                <c:pt idx="13">
                  <c:v>3.9359565259477409</c:v>
                </c:pt>
                <c:pt idx="14">
                  <c:v>3.5456020835247108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027-42A1-A253-7BE07FC319DB}"/>
            </c:ext>
          </c:extLst>
        </c:ser>
        <c:ser>
          <c:idx val="7"/>
          <c:order val="7"/>
          <c:tx>
            <c:strRef>
              <c:f>'Army Selection'!$D$69</c:f>
              <c:strCache>
                <c:ptCount val="1"/>
                <c:pt idx="0">
                  <c:v>Bomb Tower</c:v>
                </c:pt>
              </c:strCache>
            </c:strRef>
          </c:tx>
          <c:spPr>
            <a:ln w="22225" cap="rnd">
              <a:solidFill>
                <a:schemeClr val="accent2">
                  <a:lumMod val="60000"/>
                </a:schemeClr>
              </a:solidFill>
            </a:ln>
            <a:effectLst>
              <a:glow rad="139700">
                <a:schemeClr val="accent2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'Army Selection'!$E$69:$Z$69</c:f>
              <c:numCache>
                <c:formatCode>General</c:formatCode>
                <c:ptCount val="22"/>
                <c:pt idx="9">
                  <c:v>3.8541297771388008</c:v>
                </c:pt>
                <c:pt idx="10">
                  <c:v>4.1021174088472021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2027-42A1-A253-7BE07FC319DB}"/>
            </c:ext>
          </c:extLst>
        </c:ser>
        <c:ser>
          <c:idx val="8"/>
          <c:order val="8"/>
          <c:tx>
            <c:strRef>
              <c:f>'Army Selection'!$D$70</c:f>
              <c:strCache>
                <c:ptCount val="1"/>
                <c:pt idx="0">
                  <c:v>X-Bow Ground</c:v>
                </c:pt>
              </c:strCache>
            </c:strRef>
          </c:tx>
          <c:spPr>
            <a:ln w="22225" cap="rnd">
              <a:solidFill>
                <a:schemeClr val="accent3">
                  <a:lumMod val="60000"/>
                </a:schemeClr>
              </a:solidFill>
            </a:ln>
            <a:effectLst>
              <a:glow rad="139700">
                <a:schemeClr val="accent3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'Army Selection'!$E$70:$Z$70</c:f>
              <c:numCache>
                <c:formatCode>General</c:formatCode>
                <c:ptCount val="22"/>
                <c:pt idx="8">
                  <c:v>11.064801418636005</c:v>
                </c:pt>
                <c:pt idx="9">
                  <c:v>8.535446174768925</c:v>
                </c:pt>
                <c:pt idx="10">
                  <c:v>10.157022055110986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2027-42A1-A253-7BE07FC319DB}"/>
            </c:ext>
          </c:extLst>
        </c:ser>
        <c:ser>
          <c:idx val="9"/>
          <c:order val="9"/>
          <c:tx>
            <c:strRef>
              <c:f>'Army Selection'!$D$71</c:f>
              <c:strCache>
                <c:ptCount val="1"/>
                <c:pt idx="0">
                  <c:v>X-Bow Air and Ground</c:v>
                </c:pt>
              </c:strCache>
            </c:strRef>
          </c:tx>
          <c:spPr>
            <a:ln w="22225" cap="rnd">
              <a:solidFill>
                <a:schemeClr val="accent4">
                  <a:lumMod val="60000"/>
                </a:schemeClr>
              </a:solidFill>
            </a:ln>
            <a:effectLst>
              <a:glow rad="139700">
                <a:schemeClr val="accent4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'Army Selection'!$E$71:$Z$71</c:f>
              <c:numCache>
                <c:formatCode>General</c:formatCode>
                <c:ptCount val="22"/>
                <c:pt idx="8">
                  <c:v>5.9899800805812244</c:v>
                </c:pt>
                <c:pt idx="9">
                  <c:v>7.3649179671211362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2027-42A1-A253-7BE07FC319DB}"/>
            </c:ext>
          </c:extLst>
        </c:ser>
        <c:ser>
          <c:idx val="10"/>
          <c:order val="10"/>
          <c:tx>
            <c:strRef>
              <c:f>'Army Selection'!$D$72</c:f>
              <c:strCache>
                <c:ptCount val="1"/>
                <c:pt idx="0">
                  <c:v>Single Inferno Tower</c:v>
                </c:pt>
              </c:strCache>
            </c:strRef>
          </c:tx>
          <c:spPr>
            <a:ln w="22225" cap="rnd">
              <a:solidFill>
                <a:schemeClr val="accent5">
                  <a:lumMod val="60000"/>
                </a:schemeClr>
              </a:solidFill>
            </a:ln>
            <a:effectLst>
              <a:glow rad="139700">
                <a:schemeClr val="accent5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'Army Selection'!$E$72:$Z$72</c:f>
              <c:numCache>
                <c:formatCode>General</c:formatCode>
                <c:ptCount val="22"/>
                <c:pt idx="7">
                  <c:v>8.2556161930942658</c:v>
                </c:pt>
                <c:pt idx="8">
                  <c:v>7.6125954970263843</c:v>
                </c:pt>
                <c:pt idx="9">
                  <c:v>5.1085053652144268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2027-42A1-A253-7BE07FC319DB}"/>
            </c:ext>
          </c:extLst>
        </c:ser>
        <c:ser>
          <c:idx val="11"/>
          <c:order val="11"/>
          <c:tx>
            <c:strRef>
              <c:f>'Army Selection'!$D$73</c:f>
              <c:strCache>
                <c:ptCount val="1"/>
                <c:pt idx="0">
                  <c:v>Multi Inferno Tower</c:v>
                </c:pt>
              </c:strCache>
            </c:strRef>
          </c:tx>
          <c:spPr>
            <a:ln w="22225" cap="rnd">
              <a:solidFill>
                <a:schemeClr val="accent6">
                  <a:lumMod val="60000"/>
                </a:schemeClr>
              </a:solidFill>
            </a:ln>
            <a:effectLst>
              <a:glow rad="139700">
                <a:schemeClr val="accent6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'Army Selection'!$E$73:$Z$73</c:f>
              <c:numCache>
                <c:formatCode>General</c:formatCode>
                <c:ptCount val="22"/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2027-42A1-A253-7BE07FC319DB}"/>
            </c:ext>
          </c:extLst>
        </c:ser>
        <c:ser>
          <c:idx val="12"/>
          <c:order val="12"/>
          <c:tx>
            <c:strRef>
              <c:f>'Army Selection'!$D$74</c:f>
              <c:strCache>
                <c:ptCount val="1"/>
                <c:pt idx="0">
                  <c:v>Eagle Artillery</c:v>
                </c:pt>
              </c:strCache>
            </c:strRef>
          </c:tx>
          <c:spPr>
            <a:ln w="22225" cap="rnd">
              <a:solidFill>
                <a:schemeClr val="accent1">
                  <a:lumMod val="80000"/>
                  <a:lumOff val="20000"/>
                </a:schemeClr>
              </a:solidFill>
            </a:ln>
            <a:effectLst>
              <a:glow rad="139700">
                <a:schemeClr val="accent1">
                  <a:lumMod val="80000"/>
                  <a:lumOff val="2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'Army Selection'!$E$74:$Z$74</c:f>
              <c:numCache>
                <c:formatCode>General</c:formatCode>
                <c:ptCount val="22"/>
                <c:pt idx="5">
                  <c:v>1.3754907751085557</c:v>
                </c:pt>
                <c:pt idx="6">
                  <c:v>6.7896335381348285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2027-42A1-A253-7BE07FC319DB}"/>
            </c:ext>
          </c:extLst>
        </c:ser>
        <c:ser>
          <c:idx val="13"/>
          <c:order val="13"/>
          <c:tx>
            <c:strRef>
              <c:f>'Army Selection'!$D$75</c:f>
              <c:strCache>
                <c:ptCount val="1"/>
                <c:pt idx="0">
                  <c:v>Scattershot</c:v>
                </c:pt>
              </c:strCache>
            </c:strRef>
          </c:tx>
          <c:spPr>
            <a:ln w="22225" cap="rnd">
              <a:solidFill>
                <a:schemeClr val="accent2">
                  <a:lumMod val="80000"/>
                  <a:lumOff val="20000"/>
                </a:schemeClr>
              </a:solidFill>
            </a:ln>
            <a:effectLst>
              <a:glow rad="139700">
                <a:schemeClr val="accent2">
                  <a:lumMod val="80000"/>
                  <a:lumOff val="2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'Army Selection'!$E$75:$Z$75</c:f>
              <c:numCache>
                <c:formatCode>General</c:formatCode>
                <c:ptCount val="22"/>
                <c:pt idx="3">
                  <c:v>4.3802214564442874</c:v>
                </c:pt>
                <c:pt idx="4">
                  <c:v>2.5951073138623046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2027-42A1-A253-7BE07FC319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18071808"/>
        <c:axId val="351919568"/>
      </c:lineChart>
      <c:catAx>
        <c:axId val="91807180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1919568"/>
        <c:crosses val="autoZero"/>
        <c:auto val="1"/>
        <c:lblAlgn val="ctr"/>
        <c:lblOffset val="100"/>
        <c:noMultiLvlLbl val="0"/>
      </c:catAx>
      <c:valAx>
        <c:axId val="35191956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18071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'Army Selection'!$D$62</c:f>
              <c:strCache>
                <c:ptCount val="1"/>
                <c:pt idx="0">
                  <c:v>Cannon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yVal>
            <c:numRef>
              <c:f>'Army Selection'!$E$62:$Z$62</c:f>
              <c:numCache>
                <c:formatCode>General</c:formatCode>
                <c:ptCount val="22"/>
                <c:pt idx="20">
                  <c:v>4.2473250444932136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DB-4B33-9E7A-DD45D8EFA363}"/>
            </c:ext>
          </c:extLst>
        </c:ser>
        <c:ser>
          <c:idx val="1"/>
          <c:order val="1"/>
          <c:tx>
            <c:strRef>
              <c:f>'Army Selection'!$D$63</c:f>
              <c:strCache>
                <c:ptCount val="1"/>
                <c:pt idx="0">
                  <c:v>Archer Tower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yVal>
            <c:numRef>
              <c:f>'Army Selection'!$E$63:$Z$63</c:f>
              <c:numCache>
                <c:formatCode>General</c:formatCode>
                <c:ptCount val="22"/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DB-4B33-9E7A-DD45D8EFA363}"/>
            </c:ext>
          </c:extLst>
        </c:ser>
        <c:ser>
          <c:idx val="2"/>
          <c:order val="2"/>
          <c:tx>
            <c:strRef>
              <c:f>'Army Selection'!$D$64</c:f>
              <c:strCache>
                <c:ptCount val="1"/>
                <c:pt idx="0">
                  <c:v>Mortar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3">
                    <a:satMod val="175000"/>
                    <a:alpha val="25000"/>
                  </a:schemeClr>
                </a:glow>
              </a:effectLst>
            </c:spPr>
          </c:marker>
          <c:yVal>
            <c:numRef>
              <c:f>'Army Selection'!$E$64:$Z$64</c:f>
              <c:numCache>
                <c:formatCode>General</c:formatCode>
                <c:ptCount val="22"/>
                <c:pt idx="14">
                  <c:v>3.1610823632222997</c:v>
                </c:pt>
                <c:pt idx="15">
                  <c:v>3.0014888919756473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BDB-4B33-9E7A-DD45D8EFA363}"/>
            </c:ext>
          </c:extLst>
        </c:ser>
        <c:ser>
          <c:idx val="3"/>
          <c:order val="3"/>
          <c:tx>
            <c:strRef>
              <c:f>'Army Selection'!$D$65</c:f>
              <c:strCache>
                <c:ptCount val="1"/>
                <c:pt idx="0">
                  <c:v>Mortar Geared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yVal>
            <c:numRef>
              <c:f>'Army Selection'!$E$65:$Z$65</c:f>
              <c:numCache>
                <c:formatCode>General</c:formatCode>
                <c:ptCount val="22"/>
                <c:pt idx="14">
                  <c:v>2.1555947481873421</c:v>
                </c:pt>
                <c:pt idx="1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BDB-4B33-9E7A-DD45D8EFA363}"/>
            </c:ext>
          </c:extLst>
        </c:ser>
        <c:ser>
          <c:idx val="4"/>
          <c:order val="4"/>
          <c:tx>
            <c:strRef>
              <c:f>'Army Selection'!$D$66</c:f>
              <c:strCache>
                <c:ptCount val="1"/>
                <c:pt idx="0">
                  <c:v>Air Defense</c:v>
                </c:pt>
              </c:strCache>
            </c:strRef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5">
                    <a:satMod val="175000"/>
                    <a:alpha val="25000"/>
                  </a:schemeClr>
                </a:glow>
              </a:effectLst>
            </c:spPr>
          </c:marker>
          <c:yVal>
            <c:numRef>
              <c:f>'Army Selection'!$E$66:$Z$66</c:f>
              <c:numCache>
                <c:formatCode>General</c:formatCode>
                <c:ptCount val="22"/>
                <c:pt idx="12">
                  <c:v>11.611135016389104</c:v>
                </c:pt>
                <c:pt idx="13">
                  <c:v>20.488907729263815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BDB-4B33-9E7A-DD45D8EFA363}"/>
            </c:ext>
          </c:extLst>
        </c:ser>
        <c:ser>
          <c:idx val="5"/>
          <c:order val="5"/>
          <c:tx>
            <c:strRef>
              <c:f>'Army Selection'!$D$67</c:f>
              <c:strCache>
                <c:ptCount val="1"/>
                <c:pt idx="0">
                  <c:v>Wizard Tower</c:v>
                </c:pt>
              </c:strCache>
            </c:strRef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6">
                    <a:satMod val="175000"/>
                    <a:alpha val="25000"/>
                  </a:schemeClr>
                </a:glow>
              </a:effectLst>
            </c:spPr>
          </c:marker>
          <c:yVal>
            <c:numRef>
              <c:f>'Army Selection'!$E$67:$Z$67</c:f>
              <c:numCache>
                <c:formatCode>General</c:formatCode>
                <c:ptCount val="22"/>
                <c:pt idx="14">
                  <c:v>1.7788632299557658</c:v>
                </c:pt>
                <c:pt idx="15">
                  <c:v>2.9659236860578093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BDB-4B33-9E7A-DD45D8EFA363}"/>
            </c:ext>
          </c:extLst>
        </c:ser>
        <c:ser>
          <c:idx val="6"/>
          <c:order val="6"/>
          <c:tx>
            <c:strRef>
              <c:f>'Army Selection'!$D$68</c:f>
              <c:strCache>
                <c:ptCount val="1"/>
                <c:pt idx="0">
                  <c:v>Hidden Tesla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</a:ln>
            <a:effectLst>
              <a:glow rad="139700">
                <a:schemeClr val="accent1">
                  <a:lumMod val="60000"/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lumMod val="60000"/>
                    <a:satMod val="175000"/>
                    <a:alpha val="25000"/>
                  </a:schemeClr>
                </a:glow>
              </a:effectLst>
            </c:spPr>
          </c:marker>
          <c:yVal>
            <c:numRef>
              <c:f>'Army Selection'!$E$68:$Z$68</c:f>
              <c:numCache>
                <c:formatCode>General</c:formatCode>
                <c:ptCount val="22"/>
                <c:pt idx="13">
                  <c:v>3.9359565259477409</c:v>
                </c:pt>
                <c:pt idx="14">
                  <c:v>3.5456020835247108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BDB-4B33-9E7A-DD45D8EFA363}"/>
            </c:ext>
          </c:extLst>
        </c:ser>
        <c:ser>
          <c:idx val="7"/>
          <c:order val="7"/>
          <c:tx>
            <c:strRef>
              <c:f>'Army Selection'!$D$69</c:f>
              <c:strCache>
                <c:ptCount val="1"/>
                <c:pt idx="0">
                  <c:v>Bomb Tower</c:v>
                </c:pt>
              </c:strCache>
            </c:strRef>
          </c:tx>
          <c:spPr>
            <a:ln w="22225" cap="rnd">
              <a:solidFill>
                <a:schemeClr val="accent2">
                  <a:lumMod val="60000"/>
                </a:schemeClr>
              </a:solidFill>
            </a:ln>
            <a:effectLst>
              <a:glow rad="139700">
                <a:schemeClr val="accent2">
                  <a:lumMod val="60000"/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lumMod val="60000"/>
                    <a:satMod val="175000"/>
                    <a:alpha val="25000"/>
                  </a:schemeClr>
                </a:glow>
              </a:effectLst>
            </c:spPr>
          </c:marker>
          <c:yVal>
            <c:numRef>
              <c:f>'Army Selection'!$E$69:$Z$69</c:f>
              <c:numCache>
                <c:formatCode>General</c:formatCode>
                <c:ptCount val="22"/>
                <c:pt idx="9">
                  <c:v>3.8541297771388008</c:v>
                </c:pt>
                <c:pt idx="10">
                  <c:v>4.1021174088472021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BDB-4B33-9E7A-DD45D8EFA363}"/>
            </c:ext>
          </c:extLst>
        </c:ser>
        <c:ser>
          <c:idx val="8"/>
          <c:order val="8"/>
          <c:tx>
            <c:strRef>
              <c:f>'Army Selection'!$D$70</c:f>
              <c:strCache>
                <c:ptCount val="1"/>
                <c:pt idx="0">
                  <c:v>X-Bow Ground</c:v>
                </c:pt>
              </c:strCache>
            </c:strRef>
          </c:tx>
          <c:spPr>
            <a:ln w="22225" cap="rnd">
              <a:solidFill>
                <a:schemeClr val="accent3">
                  <a:lumMod val="60000"/>
                </a:schemeClr>
              </a:solidFill>
            </a:ln>
            <a:effectLst>
              <a:glow rad="139700">
                <a:schemeClr val="accent3">
                  <a:lumMod val="60000"/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3">
                  <a:lumMod val="60000"/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3">
                    <a:lumMod val="60000"/>
                    <a:satMod val="175000"/>
                    <a:alpha val="25000"/>
                  </a:schemeClr>
                </a:glow>
              </a:effectLst>
            </c:spPr>
          </c:marker>
          <c:yVal>
            <c:numRef>
              <c:f>'Army Selection'!$E$70:$Z$70</c:f>
              <c:numCache>
                <c:formatCode>General</c:formatCode>
                <c:ptCount val="22"/>
                <c:pt idx="8">
                  <c:v>11.064801418636005</c:v>
                </c:pt>
                <c:pt idx="9">
                  <c:v>8.535446174768925</c:v>
                </c:pt>
                <c:pt idx="10">
                  <c:v>10.157022055110986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BDB-4B33-9E7A-DD45D8EFA363}"/>
            </c:ext>
          </c:extLst>
        </c:ser>
        <c:ser>
          <c:idx val="9"/>
          <c:order val="9"/>
          <c:tx>
            <c:strRef>
              <c:f>'Army Selection'!$D$71</c:f>
              <c:strCache>
                <c:ptCount val="1"/>
                <c:pt idx="0">
                  <c:v>X-Bow Air and Ground</c:v>
                </c:pt>
              </c:strCache>
            </c:strRef>
          </c:tx>
          <c:spPr>
            <a:ln w="22225" cap="rnd">
              <a:solidFill>
                <a:schemeClr val="accent4">
                  <a:lumMod val="60000"/>
                </a:schemeClr>
              </a:solidFill>
            </a:ln>
            <a:effectLst>
              <a:glow rad="139700">
                <a:schemeClr val="accent4">
                  <a:lumMod val="60000"/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4">
                  <a:lumMod val="60000"/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lumMod val="60000"/>
                    <a:satMod val="175000"/>
                    <a:alpha val="25000"/>
                  </a:schemeClr>
                </a:glow>
              </a:effectLst>
            </c:spPr>
          </c:marker>
          <c:yVal>
            <c:numRef>
              <c:f>'Army Selection'!$E$71:$Z$71</c:f>
              <c:numCache>
                <c:formatCode>General</c:formatCode>
                <c:ptCount val="22"/>
                <c:pt idx="8">
                  <c:v>5.9899800805812244</c:v>
                </c:pt>
                <c:pt idx="9">
                  <c:v>7.3649179671211362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BDB-4B33-9E7A-DD45D8EFA363}"/>
            </c:ext>
          </c:extLst>
        </c:ser>
        <c:ser>
          <c:idx val="10"/>
          <c:order val="10"/>
          <c:tx>
            <c:strRef>
              <c:f>'Army Selection'!$D$72</c:f>
              <c:strCache>
                <c:ptCount val="1"/>
                <c:pt idx="0">
                  <c:v>Single Inferno Tower</c:v>
                </c:pt>
              </c:strCache>
            </c:strRef>
          </c:tx>
          <c:spPr>
            <a:ln w="22225" cap="rnd">
              <a:solidFill>
                <a:schemeClr val="accent5">
                  <a:lumMod val="60000"/>
                </a:schemeClr>
              </a:solidFill>
            </a:ln>
            <a:effectLst>
              <a:glow rad="139700">
                <a:schemeClr val="accent5">
                  <a:lumMod val="60000"/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5">
                  <a:lumMod val="60000"/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5">
                    <a:lumMod val="60000"/>
                    <a:satMod val="175000"/>
                    <a:alpha val="25000"/>
                  </a:schemeClr>
                </a:glow>
              </a:effectLst>
            </c:spPr>
          </c:marker>
          <c:yVal>
            <c:numRef>
              <c:f>'Army Selection'!$E$72:$Z$72</c:f>
              <c:numCache>
                <c:formatCode>General</c:formatCode>
                <c:ptCount val="22"/>
                <c:pt idx="7">
                  <c:v>8.2556161930942658</c:v>
                </c:pt>
                <c:pt idx="8">
                  <c:v>7.6125954970263843</c:v>
                </c:pt>
                <c:pt idx="9">
                  <c:v>5.1085053652144268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BDB-4B33-9E7A-DD45D8EFA363}"/>
            </c:ext>
          </c:extLst>
        </c:ser>
        <c:ser>
          <c:idx val="11"/>
          <c:order val="11"/>
          <c:tx>
            <c:strRef>
              <c:f>'Army Selection'!$D$73</c:f>
              <c:strCache>
                <c:ptCount val="1"/>
                <c:pt idx="0">
                  <c:v>Multi Inferno Tower</c:v>
                </c:pt>
              </c:strCache>
            </c:strRef>
          </c:tx>
          <c:spPr>
            <a:ln w="22225" cap="rnd">
              <a:solidFill>
                <a:schemeClr val="accent6">
                  <a:lumMod val="60000"/>
                </a:schemeClr>
              </a:solidFill>
            </a:ln>
            <a:effectLst>
              <a:glow rad="139700">
                <a:schemeClr val="accent6">
                  <a:lumMod val="60000"/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6">
                  <a:lumMod val="60000"/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6">
                    <a:lumMod val="60000"/>
                    <a:satMod val="175000"/>
                    <a:alpha val="25000"/>
                  </a:schemeClr>
                </a:glow>
              </a:effectLst>
            </c:spPr>
          </c:marker>
          <c:yVal>
            <c:numRef>
              <c:f>'Army Selection'!$E$73:$Z$73</c:f>
              <c:numCache>
                <c:formatCode>General</c:formatCode>
                <c:ptCount val="22"/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CBDB-4B33-9E7A-DD45D8EFA363}"/>
            </c:ext>
          </c:extLst>
        </c:ser>
        <c:ser>
          <c:idx val="12"/>
          <c:order val="12"/>
          <c:tx>
            <c:strRef>
              <c:f>'Army Selection'!$D$74</c:f>
              <c:strCache>
                <c:ptCount val="1"/>
                <c:pt idx="0">
                  <c:v>Eagle Artillery</c:v>
                </c:pt>
              </c:strCache>
            </c:strRef>
          </c:tx>
          <c:spPr>
            <a:ln w="22225" cap="rnd">
              <a:solidFill>
                <a:schemeClr val="accent1">
                  <a:lumMod val="80000"/>
                  <a:lumOff val="20000"/>
                </a:schemeClr>
              </a:solidFill>
            </a:ln>
            <a:effectLst>
              <a:glow rad="139700">
                <a:schemeClr val="accent1">
                  <a:lumMod val="80000"/>
                  <a:lumOff val="20000"/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80000"/>
                  <a:lumOff val="20000"/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lumMod val="80000"/>
                    <a:lumOff val="20000"/>
                    <a:satMod val="175000"/>
                    <a:alpha val="25000"/>
                  </a:schemeClr>
                </a:glow>
              </a:effectLst>
            </c:spPr>
          </c:marker>
          <c:yVal>
            <c:numRef>
              <c:f>'Army Selection'!$E$74:$Z$74</c:f>
              <c:numCache>
                <c:formatCode>General</c:formatCode>
                <c:ptCount val="22"/>
                <c:pt idx="5">
                  <c:v>1.3754907751085557</c:v>
                </c:pt>
                <c:pt idx="6">
                  <c:v>6.7896335381348285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CBDB-4B33-9E7A-DD45D8EFA363}"/>
            </c:ext>
          </c:extLst>
        </c:ser>
        <c:ser>
          <c:idx val="13"/>
          <c:order val="13"/>
          <c:tx>
            <c:strRef>
              <c:f>'Army Selection'!$D$75</c:f>
              <c:strCache>
                <c:ptCount val="1"/>
                <c:pt idx="0">
                  <c:v>Scattershot</c:v>
                </c:pt>
              </c:strCache>
            </c:strRef>
          </c:tx>
          <c:spPr>
            <a:ln w="22225" cap="rnd">
              <a:solidFill>
                <a:schemeClr val="accent2">
                  <a:lumMod val="80000"/>
                  <a:lumOff val="20000"/>
                </a:schemeClr>
              </a:solidFill>
            </a:ln>
            <a:effectLst>
              <a:glow rad="139700">
                <a:schemeClr val="accent2">
                  <a:lumMod val="80000"/>
                  <a:lumOff val="20000"/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80000"/>
                  <a:lumOff val="20000"/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lumMod val="80000"/>
                    <a:lumOff val="20000"/>
                    <a:satMod val="175000"/>
                    <a:alpha val="25000"/>
                  </a:schemeClr>
                </a:glow>
              </a:effectLst>
            </c:spPr>
          </c:marker>
          <c:yVal>
            <c:numRef>
              <c:f>'Army Selection'!$E$75:$Z$75</c:f>
              <c:numCache>
                <c:formatCode>General</c:formatCode>
                <c:ptCount val="22"/>
                <c:pt idx="3">
                  <c:v>4.3802214564442874</c:v>
                </c:pt>
                <c:pt idx="4">
                  <c:v>2.5951073138623046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CBDB-4B33-9E7A-DD45D8EFA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5544336"/>
        <c:axId val="952281168"/>
      </c:scatterChart>
      <c:valAx>
        <c:axId val="125554433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52281168"/>
        <c:crosses val="autoZero"/>
        <c:crossBetween val="midCat"/>
      </c:valAx>
      <c:valAx>
        <c:axId val="95228116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555443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troop starting positions for Builder's Hut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troops</c:v>
          </c:tx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Lit>
              <c:formatCode>General</c:formatCode>
              <c:ptCount val="33"/>
              <c:pt idx="0">
                <c:v>17.147302994931884</c:v>
              </c:pt>
              <c:pt idx="1">
                <c:v>19</c:v>
              </c:pt>
              <c:pt idx="2">
                <c:v>15.761662348876781</c:v>
              </c:pt>
              <c:pt idx="3">
                <c:v>10.97438103801405</c:v>
              </c:pt>
              <c:pt idx="4">
                <c:v>12.042682244262842</c:v>
              </c:pt>
              <c:pt idx="5">
                <c:v>12.901712944204942</c:v>
              </c:pt>
              <c:pt idx="6">
                <c:v>13.551252622789685</c:v>
              </c:pt>
              <c:pt idx="7">
                <c:v>13.993970458767352</c:v>
              </c:pt>
              <c:pt idx="8">
                <c:v>14.23530811285822</c:v>
              </c:pt>
              <c:pt idx="9">
                <c:v>14.283327835945807</c:v>
              </c:pt>
              <c:pt idx="10">
                <c:v>14.148528378944537</c:v>
              </c:pt>
              <c:pt idx="11">
                <c:v>13.8436315671518</c:v>
              </c:pt>
              <c:pt idx="12">
                <c:v>13.383342744333557</c:v>
              </c:pt>
              <c:pt idx="13">
                <c:v>12.784088591602206</c:v>
              </c:pt>
              <c:pt idx="14">
                <c:v>12.063736079946567</c:v>
              </c:pt>
              <c:pt idx="15">
                <c:v>11.241296520257304</c:v>
              </c:pt>
              <c:pt idx="16">
                <c:v>10.33661882864499</c:v>
              </c:pt>
              <c:pt idx="17">
                <c:v>9.3700762261851587</c:v>
              </c:pt>
              <c:pt idx="18">
                <c:v>8.3622506399951249</c:v>
              </c:pt>
              <c:pt idx="19">
                <c:v>7.3336190664508862</c:v>
              </c:pt>
              <c:pt idx="20">
                <c:v>6.3042460977365051</c:v>
              </c:pt>
              <c:pt idx="21">
                <c:v>5.2934867007748769</c:v>
              </c:pt>
              <c:pt idx="22">
                <c:v>4.3197031745374446</c:v>
              </c:pt>
              <c:pt idx="23">
                <c:v>11.656521064226071</c:v>
              </c:pt>
              <c:pt idx="24">
                <c:v>13.048481372730269</c:v>
              </c:pt>
              <c:pt idx="25">
                <c:v>13.68806590928582</c:v>
              </c:pt>
              <c:pt idx="26">
                <c:v>13.624800225325862</c:v>
              </c:pt>
              <c:pt idx="27">
                <c:v>12.941134993450099</c:v>
              </c:pt>
              <c:pt idx="28">
                <c:v>11.746568686362398</c:v>
              </c:pt>
              <c:pt idx="29">
                <c:v>10.170625520313672</c:v>
              </c:pt>
              <c:pt idx="30">
                <c:v>8.3550532173562804</c:v>
              </c:pt>
              <c:pt idx="31">
                <c:v>6.4456353768908565</c:v>
              </c:pt>
              <c:pt idx="32">
                <c:v>4.5840251376169938</c:v>
              </c:pt>
            </c:numLit>
          </c:xVal>
          <c:yVal>
            <c:numLit>
              <c:formatCode>General</c:formatCode>
              <c:ptCount val="33"/>
              <c:pt idx="0">
                <c:v>9.8999999999999968</c:v>
              </c:pt>
              <c:pt idx="1">
                <c:v>0</c:v>
              </c:pt>
              <c:pt idx="2">
                <c:v>-9.1000000000000014</c:v>
              </c:pt>
              <c:pt idx="3">
                <c:v>15.264434507458098</c:v>
              </c:pt>
              <c:pt idx="4">
                <c:v>13.646017894012759</c:v>
              </c:pt>
              <c:pt idx="5">
                <c:v>11.971040184768182</c:v>
              </c:pt>
              <c:pt idx="6">
                <c:v>10.264674975533113</c:v>
              </c:pt>
              <c:pt idx="7">
                <c:v>8.5515373354237685</c:v>
              </c:pt>
              <c:pt idx="8">
                <c:v>6.855363078057418</c:v>
              </c:pt>
              <c:pt idx="9">
                <c:v>5.1987061785501671</c:v>
              </c:pt>
              <c:pt idx="10">
                <c:v>3.6026580062782831</c:v>
              </c:pt>
              <c:pt idx="11">
                <c:v>2.0865917264664398</c:v>
              </c:pt>
              <c:pt idx="12">
                <c:v>0.66793486785337264</c:v>
              </c:pt>
              <c:pt idx="13">
                <c:v>-0.63802733645692689</c:v>
              </c:pt>
              <c:pt idx="14">
                <c:v>-1.8183156473493305</c:v>
              </c:pt>
              <c:pt idx="15">
                <c:v>-2.8623858132074078</c:v>
              </c:pt>
              <c:pt idx="16">
                <c:v>-3.7622215765823563</c:v>
              </c:pt>
              <c:pt idx="17">
                <c:v>-4.5123908868226019</c:v>
              </c:pt>
              <c:pt idx="18">
                <c:v>-5.1100649931190798</c:v>
              </c:pt>
              <c:pt idx="19">
                <c:v>-5.5550005749943914</c:v>
              </c:pt>
              <c:pt idx="20">
                <c:v>-5.849485544829907</c:v>
              </c:pt>
              <c:pt idx="21">
                <c:v>-5.9982496237418719</c:v>
              </c:pt>
              <c:pt idx="22">
                <c:v>-6.0083412422973366</c:v>
              </c:pt>
              <c:pt idx="23">
                <c:v>13.452342423505797</c:v>
              </c:pt>
              <c:pt idx="24">
                <c:v>10.261439171262047</c:v>
              </c:pt>
              <c:pt idx="25">
                <c:v>7.0566884346021208</c:v>
              </c:pt>
              <c:pt idx="26">
                <c:v>4.0006023071483057</c:v>
              </c:pt>
              <c:pt idx="27">
                <c:v>1.2357285629543826</c:v>
              </c:pt>
              <c:pt idx="28">
                <c:v>-1.1216613109893545</c:v>
              </c:pt>
              <c:pt idx="29">
                <c:v>-2.9863651025191555</c:v>
              </c:pt>
              <c:pt idx="30">
                <c:v>-4.3073293042376557</c:v>
              </c:pt>
              <c:pt idx="31">
                <c:v>-5.0689036870089632</c:v>
              </c:pt>
              <c:pt idx="32">
                <c:v>-5.2902470204798089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1B62-4C27-BE05-74055A8B26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36240"/>
        <c:axId val="24537200"/>
      </c:scatterChart>
      <c:valAx>
        <c:axId val="24536240"/>
        <c:scaling>
          <c:orientation val="minMax"/>
          <c:max val="22"/>
          <c:min val="-22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4537200"/>
        <c:crosses val="autoZero"/>
        <c:crossBetween val="midCat"/>
      </c:valAx>
      <c:valAx>
        <c:axId val="24537200"/>
        <c:scaling>
          <c:orientation val="minMax"/>
          <c:max val="22"/>
          <c:min val="-22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4536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Dps increase per upgrade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'Army Selection'!$D$62</c:f>
              <c:strCache>
                <c:ptCount val="1"/>
                <c:pt idx="0">
                  <c:v>Cannon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yVal>
            <c:numRef>
              <c:f>'Army Selection'!$E$62:$Z$62</c:f>
              <c:numCache>
                <c:formatCode>General</c:formatCode>
                <c:ptCount val="22"/>
                <c:pt idx="20">
                  <c:v>4.2473250444932136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B02-46E3-9B03-E6FB20C256D0}"/>
            </c:ext>
          </c:extLst>
        </c:ser>
        <c:ser>
          <c:idx val="1"/>
          <c:order val="1"/>
          <c:tx>
            <c:strRef>
              <c:f>'Army Selection'!$D$63</c:f>
              <c:strCache>
                <c:ptCount val="1"/>
                <c:pt idx="0">
                  <c:v>Archer Tower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yVal>
            <c:numRef>
              <c:f>'Army Selection'!$E$63:$Z$63</c:f>
              <c:numCache>
                <c:formatCode>General</c:formatCode>
                <c:ptCount val="22"/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B02-46E3-9B03-E6FB20C256D0}"/>
            </c:ext>
          </c:extLst>
        </c:ser>
        <c:ser>
          <c:idx val="2"/>
          <c:order val="2"/>
          <c:tx>
            <c:strRef>
              <c:f>'Army Selection'!$D$64</c:f>
              <c:strCache>
                <c:ptCount val="1"/>
                <c:pt idx="0">
                  <c:v>Mortar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3">
                    <a:satMod val="175000"/>
                    <a:alpha val="25000"/>
                  </a:schemeClr>
                </a:glow>
              </a:effectLst>
            </c:spPr>
          </c:marker>
          <c:yVal>
            <c:numRef>
              <c:f>'Army Selection'!$E$64:$Z$64</c:f>
              <c:numCache>
                <c:formatCode>General</c:formatCode>
                <c:ptCount val="22"/>
                <c:pt idx="14">
                  <c:v>3.1610823632222997</c:v>
                </c:pt>
                <c:pt idx="15">
                  <c:v>3.0014888919756473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B02-46E3-9B03-E6FB20C256D0}"/>
            </c:ext>
          </c:extLst>
        </c:ser>
        <c:ser>
          <c:idx val="3"/>
          <c:order val="3"/>
          <c:tx>
            <c:strRef>
              <c:f>'Army Selection'!$D$65</c:f>
              <c:strCache>
                <c:ptCount val="1"/>
                <c:pt idx="0">
                  <c:v>Mortar Geared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yVal>
            <c:numRef>
              <c:f>'Army Selection'!$E$65:$Z$65</c:f>
              <c:numCache>
                <c:formatCode>General</c:formatCode>
                <c:ptCount val="22"/>
                <c:pt idx="14">
                  <c:v>2.1555947481873421</c:v>
                </c:pt>
                <c:pt idx="1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B02-46E3-9B03-E6FB20C256D0}"/>
            </c:ext>
          </c:extLst>
        </c:ser>
        <c:ser>
          <c:idx val="4"/>
          <c:order val="4"/>
          <c:tx>
            <c:strRef>
              <c:f>'Army Selection'!$D$66</c:f>
              <c:strCache>
                <c:ptCount val="1"/>
                <c:pt idx="0">
                  <c:v>Air Defense</c:v>
                </c:pt>
              </c:strCache>
            </c:strRef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5">
                    <a:satMod val="175000"/>
                    <a:alpha val="25000"/>
                  </a:schemeClr>
                </a:glow>
              </a:effectLst>
            </c:spPr>
          </c:marker>
          <c:yVal>
            <c:numRef>
              <c:f>'Army Selection'!$E$66:$Z$66</c:f>
              <c:numCache>
                <c:formatCode>General</c:formatCode>
                <c:ptCount val="22"/>
                <c:pt idx="12">
                  <c:v>11.611135016389104</c:v>
                </c:pt>
                <c:pt idx="13">
                  <c:v>20.488907729263815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B02-46E3-9B03-E6FB20C256D0}"/>
            </c:ext>
          </c:extLst>
        </c:ser>
        <c:ser>
          <c:idx val="5"/>
          <c:order val="5"/>
          <c:tx>
            <c:strRef>
              <c:f>'Army Selection'!$D$67</c:f>
              <c:strCache>
                <c:ptCount val="1"/>
                <c:pt idx="0">
                  <c:v>Wizard Tower</c:v>
                </c:pt>
              </c:strCache>
            </c:strRef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6">
                    <a:satMod val="175000"/>
                    <a:alpha val="25000"/>
                  </a:schemeClr>
                </a:glow>
              </a:effectLst>
            </c:spPr>
          </c:marker>
          <c:yVal>
            <c:numRef>
              <c:f>'Army Selection'!$E$67:$Z$67</c:f>
              <c:numCache>
                <c:formatCode>General</c:formatCode>
                <c:ptCount val="22"/>
                <c:pt idx="14">
                  <c:v>1.7788632299557658</c:v>
                </c:pt>
                <c:pt idx="15">
                  <c:v>2.9659236860578093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2B02-46E3-9B03-E6FB20C256D0}"/>
            </c:ext>
          </c:extLst>
        </c:ser>
        <c:ser>
          <c:idx val="6"/>
          <c:order val="6"/>
          <c:tx>
            <c:strRef>
              <c:f>'Army Selection'!$D$68</c:f>
              <c:strCache>
                <c:ptCount val="1"/>
                <c:pt idx="0">
                  <c:v>Hidden Tesla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</a:ln>
            <a:effectLst>
              <a:glow rad="139700">
                <a:schemeClr val="accent1">
                  <a:lumMod val="60000"/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lumMod val="60000"/>
                    <a:satMod val="175000"/>
                    <a:alpha val="25000"/>
                  </a:schemeClr>
                </a:glow>
              </a:effectLst>
            </c:spPr>
          </c:marker>
          <c:yVal>
            <c:numRef>
              <c:f>'Army Selection'!$E$68:$Z$68</c:f>
              <c:numCache>
                <c:formatCode>General</c:formatCode>
                <c:ptCount val="22"/>
                <c:pt idx="13">
                  <c:v>3.9359565259477409</c:v>
                </c:pt>
                <c:pt idx="14">
                  <c:v>3.5456020835247108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2B02-46E3-9B03-E6FB20C256D0}"/>
            </c:ext>
          </c:extLst>
        </c:ser>
        <c:ser>
          <c:idx val="7"/>
          <c:order val="7"/>
          <c:tx>
            <c:strRef>
              <c:f>'Army Selection'!$D$69</c:f>
              <c:strCache>
                <c:ptCount val="1"/>
                <c:pt idx="0">
                  <c:v>Bomb Tower</c:v>
                </c:pt>
              </c:strCache>
            </c:strRef>
          </c:tx>
          <c:spPr>
            <a:ln w="22225" cap="rnd">
              <a:solidFill>
                <a:schemeClr val="accent2">
                  <a:lumMod val="60000"/>
                </a:schemeClr>
              </a:solidFill>
            </a:ln>
            <a:effectLst>
              <a:glow rad="139700">
                <a:schemeClr val="accent2">
                  <a:lumMod val="60000"/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lumMod val="60000"/>
                    <a:satMod val="175000"/>
                    <a:alpha val="25000"/>
                  </a:schemeClr>
                </a:glow>
              </a:effectLst>
            </c:spPr>
          </c:marker>
          <c:yVal>
            <c:numRef>
              <c:f>'Army Selection'!$E$69:$Z$69</c:f>
              <c:numCache>
                <c:formatCode>General</c:formatCode>
                <c:ptCount val="22"/>
                <c:pt idx="9">
                  <c:v>3.8541297771388008</c:v>
                </c:pt>
                <c:pt idx="10">
                  <c:v>4.1021174088472021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2B02-46E3-9B03-E6FB20C256D0}"/>
            </c:ext>
          </c:extLst>
        </c:ser>
        <c:ser>
          <c:idx val="8"/>
          <c:order val="8"/>
          <c:tx>
            <c:strRef>
              <c:f>'Army Selection'!$D$70</c:f>
              <c:strCache>
                <c:ptCount val="1"/>
                <c:pt idx="0">
                  <c:v>X-Bow Ground</c:v>
                </c:pt>
              </c:strCache>
            </c:strRef>
          </c:tx>
          <c:spPr>
            <a:ln w="22225" cap="rnd">
              <a:solidFill>
                <a:schemeClr val="accent3">
                  <a:lumMod val="60000"/>
                </a:schemeClr>
              </a:solidFill>
            </a:ln>
            <a:effectLst>
              <a:glow rad="139700">
                <a:schemeClr val="accent3">
                  <a:lumMod val="60000"/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3">
                  <a:lumMod val="60000"/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3">
                    <a:lumMod val="60000"/>
                    <a:satMod val="175000"/>
                    <a:alpha val="25000"/>
                  </a:schemeClr>
                </a:glow>
              </a:effectLst>
            </c:spPr>
          </c:marker>
          <c:yVal>
            <c:numRef>
              <c:f>'Army Selection'!$E$70:$Z$70</c:f>
              <c:numCache>
                <c:formatCode>General</c:formatCode>
                <c:ptCount val="22"/>
                <c:pt idx="8">
                  <c:v>11.064801418636005</c:v>
                </c:pt>
                <c:pt idx="9">
                  <c:v>8.535446174768925</c:v>
                </c:pt>
                <c:pt idx="10">
                  <c:v>10.157022055110986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2B02-46E3-9B03-E6FB20C256D0}"/>
            </c:ext>
          </c:extLst>
        </c:ser>
        <c:ser>
          <c:idx val="9"/>
          <c:order val="9"/>
          <c:tx>
            <c:strRef>
              <c:f>'Army Selection'!$D$71</c:f>
              <c:strCache>
                <c:ptCount val="1"/>
                <c:pt idx="0">
                  <c:v>X-Bow Air and Ground</c:v>
                </c:pt>
              </c:strCache>
            </c:strRef>
          </c:tx>
          <c:spPr>
            <a:ln w="22225" cap="rnd">
              <a:solidFill>
                <a:schemeClr val="accent4">
                  <a:lumMod val="60000"/>
                </a:schemeClr>
              </a:solidFill>
            </a:ln>
            <a:effectLst>
              <a:glow rad="139700">
                <a:schemeClr val="accent4">
                  <a:lumMod val="60000"/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4">
                  <a:lumMod val="60000"/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lumMod val="60000"/>
                    <a:satMod val="175000"/>
                    <a:alpha val="25000"/>
                  </a:schemeClr>
                </a:glow>
              </a:effectLst>
            </c:spPr>
          </c:marker>
          <c:yVal>
            <c:numRef>
              <c:f>'Army Selection'!$E$71:$Z$71</c:f>
              <c:numCache>
                <c:formatCode>General</c:formatCode>
                <c:ptCount val="22"/>
                <c:pt idx="8">
                  <c:v>5.9899800805812244</c:v>
                </c:pt>
                <c:pt idx="9">
                  <c:v>7.3649179671211362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2B02-46E3-9B03-E6FB20C256D0}"/>
            </c:ext>
          </c:extLst>
        </c:ser>
        <c:ser>
          <c:idx val="10"/>
          <c:order val="10"/>
          <c:tx>
            <c:strRef>
              <c:f>'Army Selection'!$D$72</c:f>
              <c:strCache>
                <c:ptCount val="1"/>
                <c:pt idx="0">
                  <c:v>Single Inferno Tower</c:v>
                </c:pt>
              </c:strCache>
            </c:strRef>
          </c:tx>
          <c:spPr>
            <a:ln w="22225" cap="rnd">
              <a:solidFill>
                <a:schemeClr val="accent5">
                  <a:lumMod val="60000"/>
                </a:schemeClr>
              </a:solidFill>
            </a:ln>
            <a:effectLst>
              <a:glow rad="139700">
                <a:schemeClr val="accent5">
                  <a:lumMod val="60000"/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5">
                  <a:lumMod val="60000"/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5">
                    <a:lumMod val="60000"/>
                    <a:satMod val="175000"/>
                    <a:alpha val="25000"/>
                  </a:schemeClr>
                </a:glow>
              </a:effectLst>
            </c:spPr>
          </c:marker>
          <c:yVal>
            <c:numRef>
              <c:f>'Army Selection'!$E$72:$Z$72</c:f>
              <c:numCache>
                <c:formatCode>General</c:formatCode>
                <c:ptCount val="22"/>
                <c:pt idx="7">
                  <c:v>8.2556161930942658</c:v>
                </c:pt>
                <c:pt idx="8">
                  <c:v>7.6125954970263843</c:v>
                </c:pt>
                <c:pt idx="9">
                  <c:v>5.1085053652144268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2B02-46E3-9B03-E6FB20C256D0}"/>
            </c:ext>
          </c:extLst>
        </c:ser>
        <c:ser>
          <c:idx val="11"/>
          <c:order val="11"/>
          <c:tx>
            <c:strRef>
              <c:f>'Army Selection'!$D$73</c:f>
              <c:strCache>
                <c:ptCount val="1"/>
                <c:pt idx="0">
                  <c:v>Multi Inferno Tower</c:v>
                </c:pt>
              </c:strCache>
            </c:strRef>
          </c:tx>
          <c:spPr>
            <a:ln w="22225" cap="rnd">
              <a:solidFill>
                <a:schemeClr val="accent6">
                  <a:lumMod val="60000"/>
                </a:schemeClr>
              </a:solidFill>
            </a:ln>
            <a:effectLst>
              <a:glow rad="139700">
                <a:schemeClr val="accent6">
                  <a:lumMod val="60000"/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6">
                  <a:lumMod val="60000"/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6">
                    <a:lumMod val="60000"/>
                    <a:satMod val="175000"/>
                    <a:alpha val="25000"/>
                  </a:schemeClr>
                </a:glow>
              </a:effectLst>
            </c:spPr>
          </c:marker>
          <c:yVal>
            <c:numRef>
              <c:f>'Army Selection'!$E$73:$Z$73</c:f>
              <c:numCache>
                <c:formatCode>General</c:formatCode>
                <c:ptCount val="22"/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2B02-46E3-9B03-E6FB20C256D0}"/>
            </c:ext>
          </c:extLst>
        </c:ser>
        <c:ser>
          <c:idx val="12"/>
          <c:order val="12"/>
          <c:tx>
            <c:strRef>
              <c:f>'Army Selection'!$D$74</c:f>
              <c:strCache>
                <c:ptCount val="1"/>
                <c:pt idx="0">
                  <c:v>Eagle Artillery</c:v>
                </c:pt>
              </c:strCache>
            </c:strRef>
          </c:tx>
          <c:spPr>
            <a:ln w="22225" cap="rnd">
              <a:solidFill>
                <a:schemeClr val="accent1">
                  <a:lumMod val="80000"/>
                  <a:lumOff val="20000"/>
                </a:schemeClr>
              </a:solidFill>
            </a:ln>
            <a:effectLst>
              <a:glow rad="139700">
                <a:schemeClr val="accent1">
                  <a:lumMod val="80000"/>
                  <a:lumOff val="20000"/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80000"/>
                  <a:lumOff val="20000"/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lumMod val="80000"/>
                    <a:lumOff val="20000"/>
                    <a:satMod val="175000"/>
                    <a:alpha val="25000"/>
                  </a:schemeClr>
                </a:glow>
              </a:effectLst>
            </c:spPr>
          </c:marker>
          <c:yVal>
            <c:numRef>
              <c:f>'Army Selection'!$E$74:$Z$74</c:f>
              <c:numCache>
                <c:formatCode>General</c:formatCode>
                <c:ptCount val="22"/>
                <c:pt idx="5">
                  <c:v>1.3754907751085557</c:v>
                </c:pt>
                <c:pt idx="6">
                  <c:v>6.7896335381348285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2B02-46E3-9B03-E6FB20C256D0}"/>
            </c:ext>
          </c:extLst>
        </c:ser>
        <c:ser>
          <c:idx val="13"/>
          <c:order val="13"/>
          <c:tx>
            <c:strRef>
              <c:f>'Army Selection'!$D$75</c:f>
              <c:strCache>
                <c:ptCount val="1"/>
                <c:pt idx="0">
                  <c:v>Scattershot</c:v>
                </c:pt>
              </c:strCache>
            </c:strRef>
          </c:tx>
          <c:spPr>
            <a:ln w="22225" cap="rnd">
              <a:solidFill>
                <a:schemeClr val="accent2">
                  <a:lumMod val="80000"/>
                  <a:lumOff val="20000"/>
                </a:schemeClr>
              </a:solidFill>
            </a:ln>
            <a:effectLst>
              <a:glow rad="139700">
                <a:schemeClr val="accent2">
                  <a:lumMod val="80000"/>
                  <a:lumOff val="20000"/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80000"/>
                  <a:lumOff val="20000"/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lumMod val="80000"/>
                    <a:lumOff val="20000"/>
                    <a:satMod val="175000"/>
                    <a:alpha val="25000"/>
                  </a:schemeClr>
                </a:glow>
              </a:effectLst>
            </c:spPr>
          </c:marker>
          <c:yVal>
            <c:numRef>
              <c:f>'Army Selection'!$E$75:$Z$75</c:f>
              <c:numCache>
                <c:formatCode>General</c:formatCode>
                <c:ptCount val="22"/>
                <c:pt idx="3">
                  <c:v>4.3802214564442874</c:v>
                </c:pt>
                <c:pt idx="4">
                  <c:v>2.5951073138623046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2B02-46E3-9B03-E6FB20C256D0}"/>
            </c:ext>
          </c:extLst>
        </c:ser>
        <c:ser>
          <c:idx val="14"/>
          <c:order val="14"/>
          <c:tx>
            <c:strRef>
              <c:f>'Army Selection'!$D$76</c:f>
              <c:strCache>
                <c:ptCount val="1"/>
                <c:pt idx="0">
                  <c:v>Builder's Hut</c:v>
                </c:pt>
              </c:strCache>
            </c:strRef>
          </c:tx>
          <c:spPr>
            <a:ln w="22225" cap="rnd">
              <a:solidFill>
                <a:schemeClr val="accent3">
                  <a:lumMod val="80000"/>
                  <a:lumOff val="20000"/>
                </a:schemeClr>
              </a:solidFill>
            </a:ln>
            <a:effectLst>
              <a:glow rad="139700">
                <a:schemeClr val="accent3">
                  <a:lumMod val="80000"/>
                  <a:lumOff val="20000"/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3">
                  <a:lumMod val="80000"/>
                  <a:lumOff val="20000"/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3">
                    <a:lumMod val="80000"/>
                    <a:lumOff val="20000"/>
                    <a:satMod val="175000"/>
                    <a:alpha val="25000"/>
                  </a:schemeClr>
                </a:glow>
              </a:effectLst>
            </c:spPr>
          </c:marker>
          <c:yVal>
            <c:numRef>
              <c:f>'Army Selection'!$E$76:$Z$76</c:f>
              <c:numCache>
                <c:formatCode>General</c:formatCode>
                <c:ptCount val="22"/>
                <c:pt idx="4">
                  <c:v>5.0881503590663089</c:v>
                </c:pt>
                <c:pt idx="5">
                  <c:v>5.2774606970110272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2B02-46E3-9B03-E6FB20C256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4796384"/>
        <c:axId val="1884796864"/>
      </c:scatterChart>
      <c:valAx>
        <c:axId val="1884796384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84796864"/>
        <c:crosses val="autoZero"/>
        <c:crossBetween val="midCat"/>
      </c:valAx>
      <c:valAx>
        <c:axId val="188479686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84796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DPS per Upgrade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4.4701424667595566E-2"/>
          <c:y val="7.550387596899226E-2"/>
          <c:w val="0.86306807945303132"/>
          <c:h val="0.81950541066087668"/>
        </c:manualLayout>
      </c:layout>
      <c:lineChart>
        <c:grouping val="standard"/>
        <c:varyColors val="0"/>
        <c:ser>
          <c:idx val="0"/>
          <c:order val="0"/>
          <c:tx>
            <c:strRef>
              <c:f>'Legacy DefenseCalc'!$A$2</c:f>
              <c:strCache>
                <c:ptCount val="1"/>
                <c:pt idx="0">
                  <c:v>Cannon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'Legacy DefenseCalc'!$O$4:$O$23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110</c:v>
                </c:pt>
                <c:pt idx="14">
                  <c:v>118</c:v>
                </c:pt>
                <c:pt idx="15">
                  <c:v>124</c:v>
                </c:pt>
                <c:pt idx="16">
                  <c:v>130</c:v>
                </c:pt>
                <c:pt idx="17">
                  <c:v>139</c:v>
                </c:pt>
                <c:pt idx="18">
                  <c:v>146</c:v>
                </c:pt>
                <c:pt idx="19">
                  <c:v>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5C-46C3-98CC-8817D991A247}"/>
            </c:ext>
          </c:extLst>
        </c:ser>
        <c:ser>
          <c:idx val="1"/>
          <c:order val="1"/>
          <c:tx>
            <c:strRef>
              <c:f>'Legacy DefenseCalc'!$A$26</c:f>
              <c:strCache>
                <c:ptCount val="1"/>
                <c:pt idx="0">
                  <c:v>Builder's Hut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'Legacy DefenseCalc'!$O$29:$O$32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100</c:v>
                </c:pt>
                <c:pt idx="3">
                  <c:v>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55C-46C3-98CC-8817D991A247}"/>
            </c:ext>
          </c:extLst>
        </c:ser>
        <c:ser>
          <c:idx val="2"/>
          <c:order val="2"/>
          <c:tx>
            <c:strRef>
              <c:f>'Legacy DefenseCalc'!$A$35</c:f>
              <c:strCache>
                <c:ptCount val="1"/>
                <c:pt idx="0">
                  <c:v>Scattershot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'Legacy DefenseCalc'!$O$37:$O$39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55C-46C3-98CC-8817D991A247}"/>
            </c:ext>
          </c:extLst>
        </c:ser>
        <c:ser>
          <c:idx val="3"/>
          <c:order val="3"/>
          <c:tx>
            <c:strRef>
              <c:f>'Legacy DefenseCalc'!$A$42</c:f>
              <c:strCache>
                <c:ptCount val="1"/>
                <c:pt idx="0">
                  <c:v>Eagle Artillery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'Legacy DefenseCalc'!$O$43:$O$47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55C-46C3-98CC-8817D991A247}"/>
            </c:ext>
          </c:extLst>
        </c:ser>
        <c:ser>
          <c:idx val="4"/>
          <c:order val="4"/>
          <c:tx>
            <c:strRef>
              <c:f>'Legacy DefenseCalc'!$A$51</c:f>
              <c:strCache>
                <c:ptCount val="1"/>
                <c:pt idx="0">
                  <c:v>Inferno Tower</c:v>
                </c:pt>
              </c:strCache>
            </c:strRef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'Legacy DefenseCalc'!$O$53:$O$60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81</c:v>
                </c:pt>
                <c:pt idx="6">
                  <c:v>93</c:v>
                </c:pt>
                <c:pt idx="7">
                  <c:v>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55C-46C3-98CC-8817D991A247}"/>
            </c:ext>
          </c:extLst>
        </c:ser>
        <c:ser>
          <c:idx val="5"/>
          <c:order val="5"/>
          <c:tx>
            <c:strRef>
              <c:f>'Legacy DefenseCalc'!$A$65</c:f>
              <c:strCache>
                <c:ptCount val="1"/>
                <c:pt idx="0">
                  <c:v>X-Bow</c:v>
                </c:pt>
              </c:strCache>
            </c:strRef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'Legacy DefenseCalc'!$O$66:$O$74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175</c:v>
                </c:pt>
                <c:pt idx="7">
                  <c:v>185</c:v>
                </c:pt>
                <c:pt idx="8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55C-46C3-98CC-8817D991A247}"/>
            </c:ext>
          </c:extLst>
        </c:ser>
        <c:ser>
          <c:idx val="6"/>
          <c:order val="6"/>
          <c:tx>
            <c:strRef>
              <c:f>'Legacy DefenseCalc'!$A$78</c:f>
              <c:strCache>
                <c:ptCount val="1"/>
                <c:pt idx="0">
                  <c:v>Bomb Tower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</a:ln>
            <a:effectLst>
              <a:glow rad="139700">
                <a:schemeClr val="accent1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'Legacy DefenseCalc'!$O$79:$O$87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48</c:v>
                </c:pt>
                <c:pt idx="5">
                  <c:v>56</c:v>
                </c:pt>
                <c:pt idx="6">
                  <c:v>64</c:v>
                </c:pt>
                <c:pt idx="7">
                  <c:v>72</c:v>
                </c:pt>
                <c:pt idx="8">
                  <c:v>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55C-46C3-98CC-8817D991A247}"/>
            </c:ext>
          </c:extLst>
        </c:ser>
        <c:ser>
          <c:idx val="7"/>
          <c:order val="7"/>
          <c:tx>
            <c:strRef>
              <c:f>'Legacy DefenseCalc'!$A$91</c:f>
              <c:strCache>
                <c:ptCount val="1"/>
                <c:pt idx="0">
                  <c:v>Hidden Tesla</c:v>
                </c:pt>
              </c:strCache>
            </c:strRef>
          </c:tx>
          <c:spPr>
            <a:ln w="22225" cap="rnd">
              <a:solidFill>
                <a:schemeClr val="accent2">
                  <a:lumMod val="60000"/>
                </a:schemeClr>
              </a:solidFill>
            </a:ln>
            <a:effectLst>
              <a:glow rad="139700">
                <a:schemeClr val="accent2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'Legacy DefenseCalc'!$O$92:$O$104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99</c:v>
                </c:pt>
                <c:pt idx="8">
                  <c:v>110</c:v>
                </c:pt>
                <c:pt idx="9">
                  <c:v>120</c:v>
                </c:pt>
                <c:pt idx="10">
                  <c:v>130</c:v>
                </c:pt>
                <c:pt idx="11">
                  <c:v>140</c:v>
                </c:pt>
                <c:pt idx="12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55C-46C3-98CC-8817D991A247}"/>
            </c:ext>
          </c:extLst>
        </c:ser>
        <c:ser>
          <c:idx val="8"/>
          <c:order val="8"/>
          <c:tx>
            <c:strRef>
              <c:f>'Legacy DefenseCalc'!$A$108</c:f>
              <c:strCache>
                <c:ptCount val="1"/>
                <c:pt idx="0">
                  <c:v>Wizard Tower</c:v>
                </c:pt>
              </c:strCache>
            </c:strRef>
          </c:tx>
          <c:spPr>
            <a:ln w="22225" cap="rnd">
              <a:solidFill>
                <a:schemeClr val="accent3">
                  <a:lumMod val="60000"/>
                </a:schemeClr>
              </a:solidFill>
            </a:ln>
            <a:effectLst>
              <a:glow rad="139700">
                <a:schemeClr val="accent3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'Legacy DefenseCalc'!$O$109:$O$122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45</c:v>
                </c:pt>
                <c:pt idx="8">
                  <c:v>50</c:v>
                </c:pt>
                <c:pt idx="9">
                  <c:v>62</c:v>
                </c:pt>
                <c:pt idx="10">
                  <c:v>70</c:v>
                </c:pt>
                <c:pt idx="11">
                  <c:v>78</c:v>
                </c:pt>
                <c:pt idx="12">
                  <c:v>84</c:v>
                </c:pt>
                <c:pt idx="13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55C-46C3-98CC-8817D991A247}"/>
            </c:ext>
          </c:extLst>
        </c:ser>
        <c:ser>
          <c:idx val="9"/>
          <c:order val="9"/>
          <c:tx>
            <c:strRef>
              <c:f>'Legacy DefenseCalc'!$A$126</c:f>
              <c:strCache>
                <c:ptCount val="1"/>
                <c:pt idx="0">
                  <c:v>Air Defense</c:v>
                </c:pt>
              </c:strCache>
            </c:strRef>
          </c:tx>
          <c:spPr>
            <a:ln w="22225" cap="rnd">
              <a:solidFill>
                <a:schemeClr val="accent4">
                  <a:lumMod val="60000"/>
                </a:schemeClr>
              </a:solidFill>
            </a:ln>
            <a:effectLst>
              <a:glow rad="139700">
                <a:schemeClr val="accent4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'Legacy DefenseCalc'!$O$127:$O$138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400</c:v>
                </c:pt>
                <c:pt idx="10">
                  <c:v>440</c:v>
                </c:pt>
                <c:pt idx="11">
                  <c:v>480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55C-46C3-98CC-8817D991A247}"/>
            </c:ext>
          </c:extLst>
        </c:ser>
        <c:ser>
          <c:idx val="10"/>
          <c:order val="10"/>
          <c:tx>
            <c:strRef>
              <c:f>'Legacy DefenseCalc'!$A$142</c:f>
              <c:strCache>
                <c:ptCount val="1"/>
                <c:pt idx="0">
                  <c:v>Mortar</c:v>
                </c:pt>
              </c:strCache>
            </c:strRef>
          </c:tx>
          <c:spPr>
            <a:ln w="22225" cap="rnd">
              <a:solidFill>
                <a:schemeClr val="accent5">
                  <a:lumMod val="60000"/>
                </a:schemeClr>
              </a:solidFill>
            </a:ln>
            <a:effectLst>
              <a:glow rad="139700">
                <a:schemeClr val="accent5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'Legacy DefenseCalc'!$O$143:$O$156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38</c:v>
                </c:pt>
                <c:pt idx="12">
                  <c:v>42</c:v>
                </c:pt>
                <c:pt idx="13">
                  <c:v>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55C-46C3-98CC-8817D991A247}"/>
            </c:ext>
          </c:extLst>
        </c:ser>
        <c:ser>
          <c:idx val="11"/>
          <c:order val="11"/>
          <c:tx>
            <c:strRef>
              <c:f>'Legacy DefenseCalc'!$A$160</c:f>
              <c:strCache>
                <c:ptCount val="1"/>
                <c:pt idx="0">
                  <c:v>Archer Tower</c:v>
                </c:pt>
              </c:strCache>
            </c:strRef>
          </c:tx>
          <c:spPr>
            <a:ln w="22225" cap="rnd">
              <a:solidFill>
                <a:schemeClr val="accent6">
                  <a:lumMod val="60000"/>
                </a:schemeClr>
              </a:solidFill>
            </a:ln>
            <a:effectLst>
              <a:glow rad="139700">
                <a:schemeClr val="accent6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'Legacy DefenseCalc'!$O$161:$O$180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116</c:v>
                </c:pt>
                <c:pt idx="16">
                  <c:v>122</c:v>
                </c:pt>
                <c:pt idx="17">
                  <c:v>128</c:v>
                </c:pt>
                <c:pt idx="18">
                  <c:v>134</c:v>
                </c:pt>
                <c:pt idx="19">
                  <c:v>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55C-46C3-98CC-8817D991A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66928960"/>
        <c:axId val="1366921472"/>
      </c:lineChart>
      <c:catAx>
        <c:axId val="136692896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Upgrade Nr.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66921472"/>
        <c:crosses val="autoZero"/>
        <c:auto val="1"/>
        <c:lblAlgn val="ctr"/>
        <c:lblOffset val="100"/>
        <c:noMultiLvlLbl val="0"/>
      </c:catAx>
      <c:valAx>
        <c:axId val="136692147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DPS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66928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DPS increase per Upgrade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4.4701424667595566E-2"/>
          <c:y val="7.3320496509988647E-2"/>
          <c:w val="0.86306807945303132"/>
          <c:h val="0.81950541066087668"/>
        </c:manualLayout>
      </c:layout>
      <c:lineChart>
        <c:grouping val="standard"/>
        <c:varyColors val="0"/>
        <c:ser>
          <c:idx val="0"/>
          <c:order val="0"/>
          <c:tx>
            <c:strRef>
              <c:f>'Legacy DefenseCalc'!$A$2</c:f>
              <c:strCache>
                <c:ptCount val="1"/>
                <c:pt idx="0">
                  <c:v>Cannon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'Legacy DefenseCalc'!$Q$4:$Q$23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10</c:v>
                </c:pt>
                <c:pt idx="14">
                  <c:v>8</c:v>
                </c:pt>
                <c:pt idx="15">
                  <c:v>6</c:v>
                </c:pt>
                <c:pt idx="16">
                  <c:v>6</c:v>
                </c:pt>
                <c:pt idx="17">
                  <c:v>9</c:v>
                </c:pt>
                <c:pt idx="18">
                  <c:v>7</c:v>
                </c:pt>
                <c:pt idx="19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61-483D-B0F7-5DD0718ED208}"/>
            </c:ext>
          </c:extLst>
        </c:ser>
        <c:ser>
          <c:idx val="1"/>
          <c:order val="1"/>
          <c:tx>
            <c:strRef>
              <c:f>'Legacy DefenseCalc'!$A$26</c:f>
              <c:strCache>
                <c:ptCount val="1"/>
                <c:pt idx="0">
                  <c:v>Builder's Hut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'Legacy DefenseCalc'!$Q$29:$Q$32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20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661-483D-B0F7-5DD0718ED208}"/>
            </c:ext>
          </c:extLst>
        </c:ser>
        <c:ser>
          <c:idx val="2"/>
          <c:order val="2"/>
          <c:tx>
            <c:strRef>
              <c:f>'Legacy DefenseCalc'!$A$35</c:f>
              <c:strCache>
                <c:ptCount val="1"/>
                <c:pt idx="0">
                  <c:v>Scattershot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'Legacy DefenseCalc'!$Q$37:$Q$39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661-483D-B0F7-5DD0718ED208}"/>
            </c:ext>
          </c:extLst>
        </c:ser>
        <c:ser>
          <c:idx val="3"/>
          <c:order val="3"/>
          <c:tx>
            <c:strRef>
              <c:f>'Legacy DefenseCalc'!$A$42</c:f>
              <c:strCache>
                <c:ptCount val="1"/>
                <c:pt idx="0">
                  <c:v>Eagle Artillery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'Legacy DefenseCalc'!$Q$43:$Q$47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661-483D-B0F7-5DD0718ED208}"/>
            </c:ext>
          </c:extLst>
        </c:ser>
        <c:ser>
          <c:idx val="4"/>
          <c:order val="4"/>
          <c:tx>
            <c:strRef>
              <c:f>'Legacy DefenseCalc'!$A$51</c:f>
              <c:strCache>
                <c:ptCount val="1"/>
                <c:pt idx="0">
                  <c:v>Inferno Tower</c:v>
                </c:pt>
              </c:strCache>
            </c:strRef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'Legacy DefenseCalc'!$Q$53:$Q$60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11</c:v>
                </c:pt>
                <c:pt idx="6">
                  <c:v>12</c:v>
                </c:pt>
                <c:pt idx="7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661-483D-B0F7-5DD0718ED208}"/>
            </c:ext>
          </c:extLst>
        </c:ser>
        <c:ser>
          <c:idx val="5"/>
          <c:order val="5"/>
          <c:tx>
            <c:strRef>
              <c:f>'Legacy DefenseCalc'!$A$65</c:f>
              <c:strCache>
                <c:ptCount val="1"/>
                <c:pt idx="0">
                  <c:v>X-Bow</c:v>
                </c:pt>
              </c:strCache>
            </c:strRef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'Legacy DefenseCalc'!$Q$66:$Q$74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10</c:v>
                </c:pt>
                <c:pt idx="8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661-483D-B0F7-5DD0718ED208}"/>
            </c:ext>
          </c:extLst>
        </c:ser>
        <c:ser>
          <c:idx val="6"/>
          <c:order val="6"/>
          <c:tx>
            <c:strRef>
              <c:f>'Legacy DefenseCalc'!$A$78</c:f>
              <c:strCache>
                <c:ptCount val="1"/>
                <c:pt idx="0">
                  <c:v>Bomb Tower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</a:ln>
            <a:effectLst>
              <a:glow rad="139700">
                <a:schemeClr val="accent1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'Legacy DefenseCalc'!$Q$79:$Q$87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661-483D-B0F7-5DD0718ED208}"/>
            </c:ext>
          </c:extLst>
        </c:ser>
        <c:ser>
          <c:idx val="7"/>
          <c:order val="7"/>
          <c:tx>
            <c:strRef>
              <c:f>'Legacy DefenseCalc'!$A$91</c:f>
              <c:strCache>
                <c:ptCount val="1"/>
                <c:pt idx="0">
                  <c:v>Hidden Tesla</c:v>
                </c:pt>
              </c:strCache>
            </c:strRef>
          </c:tx>
          <c:spPr>
            <a:ln w="22225" cap="rnd">
              <a:solidFill>
                <a:schemeClr val="accent2">
                  <a:lumMod val="60000"/>
                </a:schemeClr>
              </a:solidFill>
            </a:ln>
            <a:effectLst>
              <a:glow rad="139700">
                <a:schemeClr val="accent2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'Legacy DefenseCalc'!$Q$92:$Q$104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12</c:v>
                </c:pt>
                <c:pt idx="8">
                  <c:v>11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661-483D-B0F7-5DD0718ED208}"/>
            </c:ext>
          </c:extLst>
        </c:ser>
        <c:ser>
          <c:idx val="8"/>
          <c:order val="8"/>
          <c:tx>
            <c:strRef>
              <c:f>'Legacy DefenseCalc'!$A$108</c:f>
              <c:strCache>
                <c:ptCount val="1"/>
                <c:pt idx="0">
                  <c:v>Wizard Tower</c:v>
                </c:pt>
              </c:strCache>
            </c:strRef>
          </c:tx>
          <c:spPr>
            <a:ln w="22225" cap="rnd">
              <a:solidFill>
                <a:schemeClr val="accent3">
                  <a:lumMod val="60000"/>
                </a:schemeClr>
              </a:solidFill>
            </a:ln>
            <a:effectLst>
              <a:glow rad="139700">
                <a:schemeClr val="accent3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'Legacy DefenseCalc'!$Q$109:$Q$122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5</c:v>
                </c:pt>
                <c:pt idx="9">
                  <c:v>12</c:v>
                </c:pt>
                <c:pt idx="10">
                  <c:v>8</c:v>
                </c:pt>
                <c:pt idx="11">
                  <c:v>8</c:v>
                </c:pt>
                <c:pt idx="12">
                  <c:v>6</c:v>
                </c:pt>
                <c:pt idx="13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661-483D-B0F7-5DD0718ED208}"/>
            </c:ext>
          </c:extLst>
        </c:ser>
        <c:ser>
          <c:idx val="9"/>
          <c:order val="9"/>
          <c:tx>
            <c:strRef>
              <c:f>'Legacy DefenseCalc'!$A$126</c:f>
              <c:strCache>
                <c:ptCount val="1"/>
                <c:pt idx="0">
                  <c:v>Air Defense</c:v>
                </c:pt>
              </c:strCache>
              <c:extLst xmlns:c15="http://schemas.microsoft.com/office/drawing/2012/chart"/>
            </c:strRef>
          </c:tx>
          <c:spPr>
            <a:ln w="22225" cap="rnd">
              <a:solidFill>
                <a:schemeClr val="accent4">
                  <a:lumMod val="60000"/>
                </a:schemeClr>
              </a:solidFill>
            </a:ln>
            <a:effectLst>
              <a:glow rad="139700">
                <a:schemeClr val="accent4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'Legacy DefenseCalc'!$Q$127:$Q$138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40</c:v>
                </c:pt>
                <c:pt idx="10">
                  <c:v>40</c:v>
                </c:pt>
                <c:pt idx="11">
                  <c:v>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661-483D-B0F7-5DD0718ED208}"/>
            </c:ext>
          </c:extLst>
        </c:ser>
        <c:ser>
          <c:idx val="10"/>
          <c:order val="10"/>
          <c:tx>
            <c:strRef>
              <c:f>'Legacy DefenseCalc'!$A$142</c:f>
              <c:strCache>
                <c:ptCount val="1"/>
                <c:pt idx="0">
                  <c:v>Mortar</c:v>
                </c:pt>
              </c:strCache>
            </c:strRef>
          </c:tx>
          <c:spPr>
            <a:ln w="22225" cap="rnd">
              <a:solidFill>
                <a:schemeClr val="accent5">
                  <a:lumMod val="60000"/>
                </a:schemeClr>
              </a:solidFill>
            </a:ln>
            <a:effectLst>
              <a:glow rad="139700">
                <a:schemeClr val="accent5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'Legacy DefenseCalc'!$Q$143:$Q$156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3</c:v>
                </c:pt>
                <c:pt idx="12">
                  <c:v>4</c:v>
                </c:pt>
                <c:pt idx="13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661-483D-B0F7-5DD0718ED208}"/>
            </c:ext>
          </c:extLst>
        </c:ser>
        <c:ser>
          <c:idx val="11"/>
          <c:order val="11"/>
          <c:tx>
            <c:strRef>
              <c:f>'Legacy DefenseCalc'!$A$160</c:f>
              <c:strCache>
                <c:ptCount val="1"/>
                <c:pt idx="0">
                  <c:v>Archer Tower</c:v>
                </c:pt>
              </c:strCache>
            </c:strRef>
          </c:tx>
          <c:spPr>
            <a:ln w="22225" cap="rnd">
              <a:solidFill>
                <a:schemeClr val="accent6">
                  <a:lumMod val="60000"/>
                </a:schemeClr>
              </a:solidFill>
            </a:ln>
            <a:effectLst>
              <a:glow rad="139700">
                <a:schemeClr val="accent6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'Legacy DefenseCalc'!$Q$161:$Q$180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12</c:v>
                </c:pt>
                <c:pt idx="16">
                  <c:v>6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8661-483D-B0F7-5DD0718ED2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66928960"/>
        <c:axId val="1366921472"/>
        <c:extLst/>
      </c:lineChart>
      <c:catAx>
        <c:axId val="136692896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Upgrade Nr.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66921472"/>
        <c:crosses val="autoZero"/>
        <c:auto val="1"/>
        <c:lblAlgn val="ctr"/>
        <c:lblOffset val="100"/>
        <c:noMultiLvlLbl val="0"/>
      </c:catAx>
      <c:valAx>
        <c:axId val="136692147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DPS increase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66928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weighted DPS increase per Upgrade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5.3798971964443547E-2"/>
          <c:y val="4.0976174908731913E-2"/>
          <c:w val="0.86306807945303132"/>
          <c:h val="0.81950541066087668"/>
        </c:manualLayout>
      </c:layout>
      <c:lineChart>
        <c:grouping val="standard"/>
        <c:varyColors val="0"/>
        <c:ser>
          <c:idx val="0"/>
          <c:order val="0"/>
          <c:tx>
            <c:strRef>
              <c:f>'Legacy DefenseCalc'!$A$2</c:f>
              <c:strCache>
                <c:ptCount val="1"/>
                <c:pt idx="0">
                  <c:v>Cannon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'Legacy DefenseCalc'!$S$4:$S$23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12.723450247038661</c:v>
                </c:pt>
                <c:pt idx="14">
                  <c:v>10.178760197630929</c:v>
                </c:pt>
                <c:pt idx="15">
                  <c:v>7.6340701482231976</c:v>
                </c:pt>
                <c:pt idx="16">
                  <c:v>7.6340701482231976</c:v>
                </c:pt>
                <c:pt idx="17">
                  <c:v>11.451105222334796</c:v>
                </c:pt>
                <c:pt idx="18">
                  <c:v>8.9064151729270638</c:v>
                </c:pt>
                <c:pt idx="19">
                  <c:v>10.178760197630929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0-4892-8FD4-EEC70721B724}"/>
            </c:ext>
          </c:extLst>
        </c:ser>
        <c:ser>
          <c:idx val="1"/>
          <c:order val="1"/>
          <c:tx>
            <c:strRef>
              <c:f>'Legacy DefenseCalc'!$A$26</c:f>
              <c:strCache>
                <c:ptCount val="1"/>
                <c:pt idx="0">
                  <c:v>Builder's Hut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'Legacy DefenseCalc'!$S$30:$S$32</c:f>
              <c:numCache>
                <c:formatCode>General</c:formatCode>
                <c:ptCount val="3"/>
                <c:pt idx="0">
                  <c:v>0</c:v>
                </c:pt>
                <c:pt idx="1">
                  <c:v>197.04069123315182</c:v>
                </c:pt>
                <c:pt idx="2">
                  <c:v>197.04069123315182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10-4892-8FD4-EEC70721B724}"/>
            </c:ext>
          </c:extLst>
        </c:ser>
        <c:ser>
          <c:idx val="2"/>
          <c:order val="2"/>
          <c:tx>
            <c:strRef>
              <c:f>'Legacy DefenseCalc'!$A$35</c:f>
              <c:strCache>
                <c:ptCount val="1"/>
                <c:pt idx="0">
                  <c:v>Scattershot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'Legacy DefenseCalc'!$S$37:$S$39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010-4892-8FD4-EEC70721B724}"/>
            </c:ext>
          </c:extLst>
        </c:ser>
        <c:ser>
          <c:idx val="3"/>
          <c:order val="3"/>
          <c:tx>
            <c:strRef>
              <c:f>'Legacy DefenseCalc'!$A$42</c:f>
              <c:strCache>
                <c:ptCount val="1"/>
                <c:pt idx="0">
                  <c:v>Eagle Artillery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'Legacy DefenseCalc'!$S$43:$S$47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010-4892-8FD4-EEC70721B724}"/>
            </c:ext>
          </c:extLst>
        </c:ser>
        <c:ser>
          <c:idx val="4"/>
          <c:order val="4"/>
          <c:tx>
            <c:strRef>
              <c:f>'Legacy DefenseCalc'!$A$51</c:f>
              <c:strCache>
                <c:ptCount val="1"/>
                <c:pt idx="0">
                  <c:v>Inferno Tower</c:v>
                </c:pt>
              </c:strCache>
            </c:strRef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'Legacy DefenseCalc'!$S$53:$S$60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67.536807077964752</c:v>
                </c:pt>
                <c:pt idx="6">
                  <c:v>73.676516812325175</c:v>
                </c:pt>
                <c:pt idx="7">
                  <c:v>73.676516812325175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010-4892-8FD4-EEC70721B724}"/>
            </c:ext>
          </c:extLst>
        </c:ser>
        <c:ser>
          <c:idx val="5"/>
          <c:order val="5"/>
          <c:tx>
            <c:strRef>
              <c:f>'Legacy DefenseCalc'!$A$65</c:f>
              <c:strCache>
                <c:ptCount val="1"/>
                <c:pt idx="0">
                  <c:v>X-Bow</c:v>
                </c:pt>
              </c:strCache>
            </c:strRef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'Legacy DefenseCalc'!$S$66:$S$74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83.095125687450022</c:v>
                </c:pt>
                <c:pt idx="7">
                  <c:v>41.547562843725011</c:v>
                </c:pt>
                <c:pt idx="8">
                  <c:v>62.32134426558752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010-4892-8FD4-EEC70721B724}"/>
            </c:ext>
          </c:extLst>
        </c:ser>
        <c:ser>
          <c:idx val="6"/>
          <c:order val="6"/>
          <c:tx>
            <c:strRef>
              <c:f>'Legacy DefenseCalc'!$A$78</c:f>
              <c:strCache>
                <c:ptCount val="1"/>
                <c:pt idx="0">
                  <c:v>Bomb Tower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</a:ln>
            <a:effectLst>
              <a:glow rad="139700">
                <a:schemeClr val="accent1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'Legacy DefenseCalc'!$S$79:$S$87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8.8411820174790225</c:v>
                </c:pt>
                <c:pt idx="5">
                  <c:v>8.8411820174790225</c:v>
                </c:pt>
                <c:pt idx="6">
                  <c:v>8.8411820174790225</c:v>
                </c:pt>
                <c:pt idx="7">
                  <c:v>8.8411820174790225</c:v>
                </c:pt>
                <c:pt idx="8">
                  <c:v>13.261773026218531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010-4892-8FD4-EEC70721B724}"/>
            </c:ext>
          </c:extLst>
        </c:ser>
        <c:ser>
          <c:idx val="7"/>
          <c:order val="7"/>
          <c:tx>
            <c:strRef>
              <c:f>'Legacy DefenseCalc'!$A$91</c:f>
              <c:strCache>
                <c:ptCount val="1"/>
                <c:pt idx="0">
                  <c:v>Hidden Tesla</c:v>
                </c:pt>
              </c:strCache>
            </c:strRef>
          </c:tx>
          <c:spPr>
            <a:ln w="22225" cap="rnd">
              <a:solidFill>
                <a:schemeClr val="accent2">
                  <a:lumMod val="60000"/>
                </a:schemeClr>
              </a:solidFill>
            </a:ln>
            <a:effectLst>
              <a:glow rad="139700">
                <a:schemeClr val="accent2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'Legacy DefenseCalc'!$S$92:$S$104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18.472564803107982</c:v>
                </c:pt>
                <c:pt idx="8">
                  <c:v>16.933184402848983</c:v>
                </c:pt>
                <c:pt idx="9">
                  <c:v>15.393804002589986</c:v>
                </c:pt>
                <c:pt idx="10">
                  <c:v>15.393804002589986</c:v>
                </c:pt>
                <c:pt idx="11">
                  <c:v>15.393804002589986</c:v>
                </c:pt>
                <c:pt idx="12">
                  <c:v>15.393804002589986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010-4892-8FD4-EEC70721B724}"/>
            </c:ext>
          </c:extLst>
        </c:ser>
        <c:ser>
          <c:idx val="8"/>
          <c:order val="8"/>
          <c:tx>
            <c:strRef>
              <c:f>'Legacy DefenseCalc'!$A$108</c:f>
              <c:strCache>
                <c:ptCount val="1"/>
                <c:pt idx="0">
                  <c:v>Wizard Tower</c:v>
                </c:pt>
              </c:strCache>
            </c:strRef>
          </c:tx>
          <c:spPr>
            <a:ln w="22225" cap="rnd">
              <a:solidFill>
                <a:schemeClr val="accent3">
                  <a:lumMod val="60000"/>
                </a:schemeClr>
              </a:solidFill>
            </a:ln>
            <a:effectLst>
              <a:glow rad="139700">
                <a:schemeClr val="accent3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'Legacy DefenseCalc'!$S$109:$S$122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15.042288849183057</c:v>
                </c:pt>
                <c:pt idx="8">
                  <c:v>15.042288849183057</c:v>
                </c:pt>
                <c:pt idx="9">
                  <c:v>36.101493238039332</c:v>
                </c:pt>
                <c:pt idx="10">
                  <c:v>24.067662158692894</c:v>
                </c:pt>
                <c:pt idx="11">
                  <c:v>24.067662158692894</c:v>
                </c:pt>
                <c:pt idx="12">
                  <c:v>18.050746619019666</c:v>
                </c:pt>
                <c:pt idx="13">
                  <c:v>18.050746619019666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010-4892-8FD4-EEC70721B724}"/>
            </c:ext>
          </c:extLst>
        </c:ser>
        <c:ser>
          <c:idx val="9"/>
          <c:order val="9"/>
          <c:tx>
            <c:strRef>
              <c:f>'Legacy DefenseCalc'!$A$126</c:f>
              <c:strCache>
                <c:ptCount val="1"/>
                <c:pt idx="0">
                  <c:v>Air Defense</c:v>
                </c:pt>
              </c:strCache>
              <c:extLst xmlns:c15="http://schemas.microsoft.com/office/drawing/2012/chart"/>
            </c:strRef>
          </c:tx>
          <c:spPr>
            <a:ln w="22225" cap="rnd">
              <a:solidFill>
                <a:schemeClr val="accent4">
                  <a:lumMod val="60000"/>
                </a:schemeClr>
              </a:solidFill>
            </a:ln>
            <a:effectLst>
              <a:glow rad="139700">
                <a:schemeClr val="accent4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'Legacy DefenseCalc'!$S$127:$S$138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62.831853071795869</c:v>
                </c:pt>
                <c:pt idx="10">
                  <c:v>62.831853071795869</c:v>
                </c:pt>
                <c:pt idx="11">
                  <c:v>62.831853071795869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010-4892-8FD4-EEC70721B724}"/>
            </c:ext>
          </c:extLst>
        </c:ser>
        <c:ser>
          <c:idx val="10"/>
          <c:order val="10"/>
          <c:tx>
            <c:strRef>
              <c:f>'Legacy DefenseCalc'!$A$142</c:f>
              <c:strCache>
                <c:ptCount val="1"/>
                <c:pt idx="0">
                  <c:v>Mortar</c:v>
                </c:pt>
              </c:strCache>
            </c:strRef>
          </c:tx>
          <c:spPr>
            <a:ln w="22225" cap="rnd">
              <a:solidFill>
                <a:schemeClr val="accent5">
                  <a:lumMod val="60000"/>
                </a:schemeClr>
              </a:solidFill>
            </a:ln>
            <a:effectLst>
              <a:glow rad="139700">
                <a:schemeClr val="accent5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'Legacy DefenseCalc'!$S$143:$S$156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12.893390442156909</c:v>
                </c:pt>
                <c:pt idx="7">
                  <c:v>16.116738052696135</c:v>
                </c:pt>
                <c:pt idx="8">
                  <c:v>16.116738052696135</c:v>
                </c:pt>
                <c:pt idx="9">
                  <c:v>16.116738052696135</c:v>
                </c:pt>
                <c:pt idx="10">
                  <c:v>16.116738052696135</c:v>
                </c:pt>
                <c:pt idx="11">
                  <c:v>9.6700428316176801</c:v>
                </c:pt>
                <c:pt idx="12">
                  <c:v>12.893390442156909</c:v>
                </c:pt>
                <c:pt idx="13">
                  <c:v>19.34008566323536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F010-4892-8FD4-EEC70721B724}"/>
            </c:ext>
          </c:extLst>
        </c:ser>
        <c:ser>
          <c:idx val="11"/>
          <c:order val="11"/>
          <c:tx>
            <c:strRef>
              <c:f>'Legacy DefenseCalc'!$A$160</c:f>
              <c:strCache>
                <c:ptCount val="1"/>
                <c:pt idx="0">
                  <c:v>Archer Tower</c:v>
                </c:pt>
              </c:strCache>
            </c:strRef>
          </c:tx>
          <c:spPr>
            <a:ln w="22225" cap="rnd">
              <a:solidFill>
                <a:schemeClr val="accent6">
                  <a:lumMod val="60000"/>
                </a:schemeClr>
              </a:solidFill>
            </a:ln>
            <a:effectLst>
              <a:glow rad="139700">
                <a:schemeClr val="accent6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'Legacy DefenseCalc'!$S$161:$S$180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37.699111843077517</c:v>
                </c:pt>
                <c:pt idx="16">
                  <c:v>18.849555921538759</c:v>
                </c:pt>
                <c:pt idx="17">
                  <c:v>18.849555921538759</c:v>
                </c:pt>
                <c:pt idx="18">
                  <c:v>18.849555921538759</c:v>
                </c:pt>
                <c:pt idx="19">
                  <c:v>18.849555921538759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010-4892-8FD4-EEC70721B7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66928960"/>
        <c:axId val="1366921472"/>
        <c:extLst/>
      </c:lineChart>
      <c:catAx>
        <c:axId val="136692896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Upgrade Nr.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66921472"/>
        <c:crosses val="autoZero"/>
        <c:auto val="1"/>
        <c:lblAlgn val="ctr"/>
        <c:lblOffset val="100"/>
        <c:noMultiLvlLbl val="0"/>
      </c:catAx>
      <c:valAx>
        <c:axId val="1366921472"/>
        <c:scaling>
          <c:orientation val="minMax"/>
          <c:max val="180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weighted DPS increase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66928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DPS increase / time per Upgrade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4.4701424667595566E-2"/>
          <c:y val="7.3320496509988647E-2"/>
          <c:w val="0.86306807945303132"/>
          <c:h val="0.81950541066087668"/>
        </c:manualLayout>
      </c:layout>
      <c:lineChart>
        <c:grouping val="standard"/>
        <c:varyColors val="0"/>
        <c:ser>
          <c:idx val="0"/>
          <c:order val="0"/>
          <c:tx>
            <c:strRef>
              <c:f>'Legacy DefenseCalc'!$A$2</c:f>
              <c:strCache>
                <c:ptCount val="1"/>
                <c:pt idx="0">
                  <c:v>Cannon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'Legacy DefenseCalc'!$U$4:$U$23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0.22321428571428573</c:v>
                </c:pt>
                <c:pt idx="14">
                  <c:v>0.15625</c:v>
                </c:pt>
                <c:pt idx="15">
                  <c:v>0.10135135135135134</c:v>
                </c:pt>
                <c:pt idx="16">
                  <c:v>8.8235294117647065E-2</c:v>
                </c:pt>
                <c:pt idx="17">
                  <c:v>0.11842105263157894</c:v>
                </c:pt>
                <c:pt idx="18">
                  <c:v>8.3333333333333329E-2</c:v>
                </c:pt>
                <c:pt idx="19">
                  <c:v>8.6956521739130432E-2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9E-4702-A8B0-EDA542ECDEE6}"/>
            </c:ext>
          </c:extLst>
        </c:ser>
        <c:ser>
          <c:idx val="1"/>
          <c:order val="1"/>
          <c:tx>
            <c:strRef>
              <c:f>'Legacy DefenseCalc'!$A$26</c:f>
              <c:strCache>
                <c:ptCount val="1"/>
                <c:pt idx="0">
                  <c:v>Builder's Hut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'Legacy DefenseCalc'!$U$29:$U$32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1.6666666666666667</c:v>
                </c:pt>
                <c:pt idx="3">
                  <c:v>1.4285714285714286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9E-4702-A8B0-EDA542ECDEE6}"/>
            </c:ext>
          </c:extLst>
        </c:ser>
        <c:ser>
          <c:idx val="2"/>
          <c:order val="2"/>
          <c:tx>
            <c:strRef>
              <c:f>'Legacy DefenseCalc'!$A$35</c:f>
              <c:strCache>
                <c:ptCount val="1"/>
                <c:pt idx="0">
                  <c:v>Scattershot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'Legacy DefenseCalc'!$U$37:$U$39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29E-4702-A8B0-EDA542ECDEE6}"/>
            </c:ext>
          </c:extLst>
        </c:ser>
        <c:ser>
          <c:idx val="3"/>
          <c:order val="3"/>
          <c:tx>
            <c:strRef>
              <c:f>'Legacy DefenseCalc'!$A$42</c:f>
              <c:strCache>
                <c:ptCount val="1"/>
                <c:pt idx="0">
                  <c:v>Eagle Artillery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'Legacy DefenseCalc'!$U$43:$U$47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29E-4702-A8B0-EDA542ECDEE6}"/>
            </c:ext>
          </c:extLst>
        </c:ser>
        <c:ser>
          <c:idx val="4"/>
          <c:order val="4"/>
          <c:tx>
            <c:strRef>
              <c:f>'Legacy DefenseCalc'!$A$51</c:f>
              <c:strCache>
                <c:ptCount val="1"/>
                <c:pt idx="0">
                  <c:v>Inferno Tower</c:v>
                </c:pt>
              </c:strCache>
            </c:strRef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'Legacy DefenseCalc'!$U$53:$U$60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0.7857142857142857</c:v>
                </c:pt>
                <c:pt idx="6">
                  <c:v>0.70588235294117652</c:v>
                </c:pt>
                <c:pt idx="7">
                  <c:v>0.63157894736842102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29E-4702-A8B0-EDA542ECDEE6}"/>
            </c:ext>
          </c:extLst>
        </c:ser>
        <c:ser>
          <c:idx val="5"/>
          <c:order val="5"/>
          <c:tx>
            <c:strRef>
              <c:f>'Legacy DefenseCalc'!$A$65</c:f>
              <c:strCache>
                <c:ptCount val="1"/>
                <c:pt idx="0">
                  <c:v>X-Bow</c:v>
                </c:pt>
              </c:strCache>
            </c:strRef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'Legacy DefenseCalc'!$U$66:$U$74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1.25</c:v>
                </c:pt>
                <c:pt idx="7">
                  <c:v>0.58823529411764708</c:v>
                </c:pt>
                <c:pt idx="8">
                  <c:v>0.78947368421052633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29E-4702-A8B0-EDA542ECDEE6}"/>
            </c:ext>
          </c:extLst>
        </c:ser>
        <c:ser>
          <c:idx val="6"/>
          <c:order val="6"/>
          <c:tx>
            <c:strRef>
              <c:f>'Legacy DefenseCalc'!$A$78</c:f>
              <c:strCache>
                <c:ptCount val="1"/>
                <c:pt idx="0">
                  <c:v>Bomb Tower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</a:ln>
            <a:effectLst>
              <a:glow rad="139700">
                <a:schemeClr val="accent1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'Legacy DefenseCalc'!$U$79:$U$87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1.3333333333333333</c:v>
                </c:pt>
                <c:pt idx="5">
                  <c:v>0.88888888888888884</c:v>
                </c:pt>
                <c:pt idx="6">
                  <c:v>0.5714285714285714</c:v>
                </c:pt>
                <c:pt idx="7">
                  <c:v>0.5</c:v>
                </c:pt>
                <c:pt idx="8">
                  <c:v>0.66666666666666663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29E-4702-A8B0-EDA542ECDEE6}"/>
            </c:ext>
          </c:extLst>
        </c:ser>
        <c:ser>
          <c:idx val="7"/>
          <c:order val="7"/>
          <c:tx>
            <c:strRef>
              <c:f>'Legacy DefenseCalc'!$A$91</c:f>
              <c:strCache>
                <c:ptCount val="1"/>
                <c:pt idx="0">
                  <c:v>Hidden Tesla</c:v>
                </c:pt>
              </c:strCache>
            </c:strRef>
          </c:tx>
          <c:spPr>
            <a:ln w="22225" cap="rnd">
              <a:solidFill>
                <a:schemeClr val="accent2">
                  <a:lumMod val="60000"/>
                </a:schemeClr>
              </a:solidFill>
            </a:ln>
            <a:effectLst>
              <a:glow rad="139700">
                <a:schemeClr val="accent2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'Legacy DefenseCalc'!$U$92:$U$104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2.4</c:v>
                </c:pt>
                <c:pt idx="8">
                  <c:v>1.375</c:v>
                </c:pt>
                <c:pt idx="9">
                  <c:v>0.7142857142857143</c:v>
                </c:pt>
                <c:pt idx="10">
                  <c:v>0.625</c:v>
                </c:pt>
                <c:pt idx="11">
                  <c:v>0.58823529411764708</c:v>
                </c:pt>
                <c:pt idx="12">
                  <c:v>0.55555555555555558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29E-4702-A8B0-EDA542ECDEE6}"/>
            </c:ext>
          </c:extLst>
        </c:ser>
        <c:ser>
          <c:idx val="8"/>
          <c:order val="8"/>
          <c:tx>
            <c:strRef>
              <c:f>'Legacy DefenseCalc'!$A$108</c:f>
              <c:strCache>
                <c:ptCount val="1"/>
                <c:pt idx="0">
                  <c:v>Wizard Tower</c:v>
                </c:pt>
              </c:strCache>
            </c:strRef>
          </c:tx>
          <c:spPr>
            <a:ln w="22225" cap="rnd">
              <a:solidFill>
                <a:schemeClr val="accent3">
                  <a:lumMod val="60000"/>
                </a:schemeClr>
              </a:solidFill>
            </a:ln>
            <a:effectLst>
              <a:glow rad="139700">
                <a:schemeClr val="accent3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'Legacy DefenseCalc'!$U$109:$U$122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1.4285714285714286</c:v>
                </c:pt>
                <c:pt idx="8">
                  <c:v>0.83333333333333337</c:v>
                </c:pt>
                <c:pt idx="9">
                  <c:v>1.3333333333333333</c:v>
                </c:pt>
                <c:pt idx="10">
                  <c:v>0.5714285714285714</c:v>
                </c:pt>
                <c:pt idx="11">
                  <c:v>0.5</c:v>
                </c:pt>
                <c:pt idx="12">
                  <c:v>0.35294117647058826</c:v>
                </c:pt>
                <c:pt idx="13">
                  <c:v>0.33333333333333331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29E-4702-A8B0-EDA542ECDEE6}"/>
            </c:ext>
          </c:extLst>
        </c:ser>
        <c:ser>
          <c:idx val="9"/>
          <c:order val="9"/>
          <c:tx>
            <c:strRef>
              <c:f>'Legacy DefenseCalc'!$A$126</c:f>
              <c:strCache>
                <c:ptCount val="1"/>
                <c:pt idx="0">
                  <c:v>Air Defense</c:v>
                </c:pt>
              </c:strCache>
              <c:extLst xmlns:c15="http://schemas.microsoft.com/office/drawing/2012/chart"/>
            </c:strRef>
          </c:tx>
          <c:spPr>
            <a:ln w="22225" cap="rnd">
              <a:solidFill>
                <a:schemeClr val="accent4">
                  <a:lumMod val="60000"/>
                </a:schemeClr>
              </a:solidFill>
            </a:ln>
            <a:effectLst>
              <a:glow rad="139700">
                <a:schemeClr val="accent4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'Legacy DefenseCalc'!$U$127:$U$138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2.8571428571428572</c:v>
                </c:pt>
                <c:pt idx="10">
                  <c:v>2.5</c:v>
                </c:pt>
                <c:pt idx="11">
                  <c:v>2.2222222222222223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29E-4702-A8B0-EDA542ECDEE6}"/>
            </c:ext>
          </c:extLst>
        </c:ser>
        <c:ser>
          <c:idx val="10"/>
          <c:order val="10"/>
          <c:tx>
            <c:strRef>
              <c:f>'Legacy DefenseCalc'!$A$142</c:f>
              <c:strCache>
                <c:ptCount val="1"/>
                <c:pt idx="0">
                  <c:v>Mortar</c:v>
                </c:pt>
              </c:strCache>
            </c:strRef>
          </c:tx>
          <c:spPr>
            <a:ln w="22225" cap="rnd">
              <a:solidFill>
                <a:schemeClr val="accent5">
                  <a:lumMod val="60000"/>
                </a:schemeClr>
              </a:solidFill>
            </a:ln>
            <a:effectLst>
              <a:glow rad="139700">
                <a:schemeClr val="accent5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'Legacy DefenseCalc'!$U$143:$U$156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1.3333333333333333</c:v>
                </c:pt>
                <c:pt idx="7">
                  <c:v>1.25</c:v>
                </c:pt>
                <c:pt idx="8">
                  <c:v>0.83333333333333337</c:v>
                </c:pt>
                <c:pt idx="9">
                  <c:v>0.625</c:v>
                </c:pt>
                <c:pt idx="10">
                  <c:v>0.41666666666666669</c:v>
                </c:pt>
                <c:pt idx="11">
                  <c:v>0.21428571428571427</c:v>
                </c:pt>
                <c:pt idx="12">
                  <c:v>0.25</c:v>
                </c:pt>
                <c:pt idx="13">
                  <c:v>0.33333333333333331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D29E-4702-A8B0-EDA542ECDEE6}"/>
            </c:ext>
          </c:extLst>
        </c:ser>
        <c:ser>
          <c:idx val="11"/>
          <c:order val="11"/>
          <c:tx>
            <c:strRef>
              <c:f>'Legacy DefenseCalc'!$A$160</c:f>
              <c:strCache>
                <c:ptCount val="1"/>
                <c:pt idx="0">
                  <c:v>Archer Tower</c:v>
                </c:pt>
              </c:strCache>
            </c:strRef>
          </c:tx>
          <c:spPr>
            <a:ln w="22225" cap="rnd">
              <a:solidFill>
                <a:schemeClr val="accent6">
                  <a:lumMod val="60000"/>
                </a:schemeClr>
              </a:solidFill>
            </a:ln>
            <a:effectLst>
              <a:glow rad="139700">
                <a:schemeClr val="accent6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'Legacy DefenseCalc'!$U$161:$U$180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1.3333333333333333</c:v>
                </c:pt>
                <c:pt idx="16">
                  <c:v>0.5</c:v>
                </c:pt>
                <c:pt idx="17">
                  <c:v>0.4</c:v>
                </c:pt>
                <c:pt idx="18">
                  <c:v>0.375</c:v>
                </c:pt>
                <c:pt idx="19">
                  <c:v>0.35294117647058826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29E-4702-A8B0-EDA542ECDE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66928960"/>
        <c:axId val="1366921472"/>
        <c:extLst/>
      </c:lineChart>
      <c:catAx>
        <c:axId val="136692896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Upgrade Nr.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66921472"/>
        <c:crosses val="autoZero"/>
        <c:auto val="1"/>
        <c:lblAlgn val="ctr"/>
        <c:lblOffset val="100"/>
        <c:noMultiLvlLbl val="0"/>
      </c:catAx>
      <c:valAx>
        <c:axId val="136692147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DPS increase / 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66928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>
                <a:solidFill>
                  <a:srgbClr val="FFC000"/>
                </a:solidFill>
              </a:rPr>
              <a:t>weighted DPS increase / time per Upgrade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4.4701424667595566E-2"/>
          <c:y val="7.3320496509988647E-2"/>
          <c:w val="0.86306807945303132"/>
          <c:h val="0.81950541066087668"/>
        </c:manualLayout>
      </c:layout>
      <c:lineChart>
        <c:grouping val="standard"/>
        <c:varyColors val="0"/>
        <c:ser>
          <c:idx val="0"/>
          <c:order val="0"/>
          <c:tx>
            <c:strRef>
              <c:f>'Legacy DefenseCalc'!$A$2</c:f>
              <c:strCache>
                <c:ptCount val="1"/>
                <c:pt idx="0">
                  <c:v>Cannon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'Legacy DefenseCalc'!$W$4:$W$23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0.28400558587139868</c:v>
                </c:pt>
                <c:pt idx="14">
                  <c:v>0.19880391010997908</c:v>
                </c:pt>
                <c:pt idx="15">
                  <c:v>0.12895388763890536</c:v>
                </c:pt>
                <c:pt idx="16">
                  <c:v>0.11226573747387056</c:v>
                </c:pt>
                <c:pt idx="17">
                  <c:v>0.15067243713598416</c:v>
                </c:pt>
                <c:pt idx="18">
                  <c:v>0.10602875205865551</c:v>
                </c:pt>
                <c:pt idx="19">
                  <c:v>0.11063869780033618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BC-4B6F-9702-E6D47AF3CE1E}"/>
            </c:ext>
          </c:extLst>
        </c:ser>
        <c:ser>
          <c:idx val="1"/>
          <c:order val="1"/>
          <c:tx>
            <c:strRef>
              <c:f>'Legacy DefenseCalc'!$A$26</c:f>
              <c:strCache>
                <c:ptCount val="1"/>
                <c:pt idx="0">
                  <c:v>Builder's Hut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'Legacy DefenseCalc'!$W$29:$W$32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16.42005760276265</c:v>
                </c:pt>
                <c:pt idx="3">
                  <c:v>14.074335088082274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BC-4B6F-9702-E6D47AF3CE1E}"/>
            </c:ext>
          </c:extLst>
        </c:ser>
        <c:ser>
          <c:idx val="2"/>
          <c:order val="2"/>
          <c:tx>
            <c:strRef>
              <c:f>'Legacy DefenseCalc'!$A$35</c:f>
              <c:strCache>
                <c:ptCount val="1"/>
                <c:pt idx="0">
                  <c:v>Scattershot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'Legacy DefenseCalc'!$W$37:$W$39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BC-4B6F-9702-E6D47AF3CE1E}"/>
            </c:ext>
          </c:extLst>
        </c:ser>
        <c:ser>
          <c:idx val="3"/>
          <c:order val="3"/>
          <c:tx>
            <c:strRef>
              <c:f>'Legacy DefenseCalc'!$A$42</c:f>
              <c:strCache>
                <c:ptCount val="1"/>
                <c:pt idx="0">
                  <c:v>Eagle Artillery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'Legacy DefenseCalc'!$W$43:$W$47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BC-4B6F-9702-E6D47AF3CE1E}"/>
            </c:ext>
          </c:extLst>
        </c:ser>
        <c:ser>
          <c:idx val="4"/>
          <c:order val="4"/>
          <c:tx>
            <c:strRef>
              <c:f>'Legacy DefenseCalc'!$A$51</c:f>
              <c:strCache>
                <c:ptCount val="1"/>
                <c:pt idx="0">
                  <c:v>Inferno Tower</c:v>
                </c:pt>
              </c:strCache>
            </c:strRef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'Legacy DefenseCalc'!$W$53:$W$60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4.824057648426054</c:v>
                </c:pt>
                <c:pt idx="6">
                  <c:v>4.333912753666187</c:v>
                </c:pt>
                <c:pt idx="7">
                  <c:v>3.8777114111750093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3BC-4B6F-9702-E6D47AF3CE1E}"/>
            </c:ext>
          </c:extLst>
        </c:ser>
        <c:ser>
          <c:idx val="5"/>
          <c:order val="5"/>
          <c:tx>
            <c:strRef>
              <c:f>'Legacy DefenseCalc'!$A$65</c:f>
              <c:strCache>
                <c:ptCount val="1"/>
                <c:pt idx="0">
                  <c:v>X-Bow</c:v>
                </c:pt>
              </c:strCache>
            </c:strRef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'Legacy DefenseCalc'!$W$66:$W$74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5.1934453554656264</c:v>
                </c:pt>
                <c:pt idx="7">
                  <c:v>2.4439742849250008</c:v>
                </c:pt>
                <c:pt idx="8">
                  <c:v>3.2800707508203959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3BC-4B6F-9702-E6D47AF3CE1E}"/>
            </c:ext>
          </c:extLst>
        </c:ser>
        <c:ser>
          <c:idx val="6"/>
          <c:order val="6"/>
          <c:tx>
            <c:strRef>
              <c:f>'Legacy DefenseCalc'!$A$78</c:f>
              <c:strCache>
                <c:ptCount val="1"/>
                <c:pt idx="0">
                  <c:v>Bomb Tower</c:v>
                </c:pt>
              </c:strCache>
            </c:strRef>
          </c:tx>
          <c:spPr>
            <a:ln w="22225" cap="rnd">
              <a:solidFill>
                <a:schemeClr val="accent1">
                  <a:lumMod val="50000"/>
                </a:schemeClr>
              </a:solidFill>
            </a:ln>
            <a:effectLst>
              <a:glow rad="139700">
                <a:schemeClr val="accent1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'Legacy DefenseCalc'!$W$79:$W$87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1.4735303362465038</c:v>
                </c:pt>
                <c:pt idx="5">
                  <c:v>0.98235355749766917</c:v>
                </c:pt>
                <c:pt idx="6">
                  <c:v>0.63151300124850163</c:v>
                </c:pt>
                <c:pt idx="7">
                  <c:v>0.55257387609243891</c:v>
                </c:pt>
                <c:pt idx="8">
                  <c:v>0.73676516812325177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3BC-4B6F-9702-E6D47AF3CE1E}"/>
            </c:ext>
          </c:extLst>
        </c:ser>
        <c:ser>
          <c:idx val="7"/>
          <c:order val="7"/>
          <c:tx>
            <c:strRef>
              <c:f>'Legacy DefenseCalc'!$A$91</c:f>
              <c:strCache>
                <c:ptCount val="1"/>
                <c:pt idx="0">
                  <c:v>Hidden Tesla</c:v>
                </c:pt>
              </c:strCache>
            </c:strRef>
          </c:tx>
          <c:spPr>
            <a:ln w="22225" cap="rnd">
              <a:solidFill>
                <a:schemeClr val="accent2">
                  <a:lumMod val="60000"/>
                </a:schemeClr>
              </a:solidFill>
            </a:ln>
            <a:effectLst>
              <a:glow rad="139700">
                <a:schemeClr val="accent2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'Legacy DefenseCalc'!$W$92:$W$104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3.6945129606215965</c:v>
                </c:pt>
                <c:pt idx="8">
                  <c:v>2.1166480503561229</c:v>
                </c:pt>
                <c:pt idx="9">
                  <c:v>1.0995574287564276</c:v>
                </c:pt>
                <c:pt idx="10">
                  <c:v>0.96211275016187414</c:v>
                </c:pt>
                <c:pt idx="11">
                  <c:v>0.9055178825052933</c:v>
                </c:pt>
                <c:pt idx="12">
                  <c:v>0.85521133347722145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3BC-4B6F-9702-E6D47AF3CE1E}"/>
            </c:ext>
          </c:extLst>
        </c:ser>
        <c:ser>
          <c:idx val="8"/>
          <c:order val="8"/>
          <c:tx>
            <c:strRef>
              <c:f>'Legacy DefenseCalc'!$A$108</c:f>
              <c:strCache>
                <c:ptCount val="1"/>
                <c:pt idx="0">
                  <c:v>Wizard Tower</c:v>
                </c:pt>
              </c:strCache>
            </c:strRef>
          </c:tx>
          <c:spPr>
            <a:ln w="22225" cap="rnd">
              <a:solidFill>
                <a:schemeClr val="accent3">
                  <a:lumMod val="60000"/>
                </a:schemeClr>
              </a:solidFill>
            </a:ln>
            <a:effectLst>
              <a:glow rad="139700">
                <a:schemeClr val="accent3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'Legacy DefenseCalc'!$W$109:$W$122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4.297796814052302</c:v>
                </c:pt>
                <c:pt idx="8">
                  <c:v>2.5070481415305097</c:v>
                </c:pt>
                <c:pt idx="9">
                  <c:v>4.0112770264488145</c:v>
                </c:pt>
                <c:pt idx="10">
                  <c:v>1.7191187256209211</c:v>
                </c:pt>
                <c:pt idx="11">
                  <c:v>1.5042288849183059</c:v>
                </c:pt>
                <c:pt idx="12">
                  <c:v>1.0618086246482157</c:v>
                </c:pt>
                <c:pt idx="13">
                  <c:v>1.0028192566122036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3BC-4B6F-9702-E6D47AF3CE1E}"/>
            </c:ext>
          </c:extLst>
        </c:ser>
        <c:ser>
          <c:idx val="9"/>
          <c:order val="9"/>
          <c:tx>
            <c:strRef>
              <c:f>'Legacy DefenseCalc'!$A$126</c:f>
              <c:strCache>
                <c:ptCount val="1"/>
                <c:pt idx="0">
                  <c:v>Air Defense</c:v>
                </c:pt>
              </c:strCache>
              <c:extLst xmlns:c15="http://schemas.microsoft.com/office/drawing/2012/chart"/>
            </c:strRef>
          </c:tx>
          <c:spPr>
            <a:ln w="22225" cap="rnd">
              <a:solidFill>
                <a:schemeClr val="accent4">
                  <a:lumMod val="60000"/>
                </a:schemeClr>
              </a:solidFill>
            </a:ln>
            <a:effectLst>
              <a:glow rad="139700">
                <a:schemeClr val="accent4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'Legacy DefenseCalc'!$W$127:$W$138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4.4879895051282768</c:v>
                </c:pt>
                <c:pt idx="10">
                  <c:v>3.9269908169872418</c:v>
                </c:pt>
                <c:pt idx="11">
                  <c:v>3.4906585039886595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03BC-4B6F-9702-E6D47AF3CE1E}"/>
            </c:ext>
          </c:extLst>
        </c:ser>
        <c:ser>
          <c:idx val="10"/>
          <c:order val="10"/>
          <c:tx>
            <c:strRef>
              <c:f>'Legacy DefenseCalc'!$A$142</c:f>
              <c:strCache>
                <c:ptCount val="1"/>
                <c:pt idx="0">
                  <c:v>Mortar</c:v>
                </c:pt>
              </c:strCache>
            </c:strRef>
          </c:tx>
          <c:spPr>
            <a:ln w="22225" cap="rnd">
              <a:solidFill>
                <a:schemeClr val="accent5">
                  <a:lumMod val="60000"/>
                </a:schemeClr>
              </a:solidFill>
            </a:ln>
            <a:effectLst>
              <a:glow rad="139700">
                <a:schemeClr val="accent5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'Legacy DefenseCalc'!$W$143:$W$156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4.2977968140523028</c:v>
                </c:pt>
                <c:pt idx="7">
                  <c:v>4.0291845131740338</c:v>
                </c:pt>
                <c:pt idx="8">
                  <c:v>2.6861230087826891</c:v>
                </c:pt>
                <c:pt idx="9">
                  <c:v>2.0145922565870169</c:v>
                </c:pt>
                <c:pt idx="10">
                  <c:v>1.3430615043913445</c:v>
                </c:pt>
                <c:pt idx="11">
                  <c:v>0.69071734511554861</c:v>
                </c:pt>
                <c:pt idx="12">
                  <c:v>0.80583690263480678</c:v>
                </c:pt>
                <c:pt idx="13">
                  <c:v>1.0744492035130755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3BC-4B6F-9702-E6D47AF3CE1E}"/>
            </c:ext>
          </c:extLst>
        </c:ser>
        <c:ser>
          <c:idx val="11"/>
          <c:order val="11"/>
          <c:tx>
            <c:strRef>
              <c:f>'Legacy DefenseCalc'!$A$160</c:f>
              <c:strCache>
                <c:ptCount val="1"/>
                <c:pt idx="0">
                  <c:v>Archer Tower</c:v>
                </c:pt>
              </c:strCache>
            </c:strRef>
          </c:tx>
          <c:spPr>
            <a:ln w="22225" cap="rnd">
              <a:solidFill>
                <a:schemeClr val="accent6">
                  <a:lumMod val="60000"/>
                </a:schemeClr>
              </a:solidFill>
            </a:ln>
            <a:effectLst>
              <a:glow rad="139700">
                <a:schemeClr val="accent6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'Legacy DefenseCalc'!$W$161:$W$180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4.1887902047863905</c:v>
                </c:pt>
                <c:pt idx="16">
                  <c:v>1.5707963267948966</c:v>
                </c:pt>
                <c:pt idx="17">
                  <c:v>1.2566370614359172</c:v>
                </c:pt>
                <c:pt idx="18">
                  <c:v>1.1780972450961724</c:v>
                </c:pt>
                <c:pt idx="19">
                  <c:v>1.1087974071493387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03BC-4B6F-9702-E6D47AF3C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66928960"/>
        <c:axId val="1366921472"/>
        <c:extLst/>
      </c:lineChart>
      <c:catAx>
        <c:axId val="136692896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Upgrade Nr.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66921472"/>
        <c:crosses val="autoZero"/>
        <c:auto val="1"/>
        <c:lblAlgn val="ctr"/>
        <c:lblOffset val="100"/>
        <c:noMultiLvlLbl val="0"/>
      </c:catAx>
      <c:valAx>
        <c:axId val="136692147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weighted DPS increase / 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66928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26" Type="http://schemas.openxmlformats.org/officeDocument/2006/relationships/chart" Target="../charts/chart2.xml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chart" Target="../charts/chart1.xml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29" Type="http://schemas.openxmlformats.org/officeDocument/2006/relationships/chart" Target="../charts/chart5.xml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28" Type="http://schemas.openxmlformats.org/officeDocument/2006/relationships/chart" Target="../charts/chart4.xml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31" Type="http://schemas.openxmlformats.org/officeDocument/2006/relationships/chart" Target="../charts/chart7.xml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Relationship Id="rId27" Type="http://schemas.openxmlformats.org/officeDocument/2006/relationships/chart" Target="../charts/chart3.xml"/><Relationship Id="rId30" Type="http://schemas.openxmlformats.org/officeDocument/2006/relationships/chart" Target="../charts/chart6.xml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36.png"/><Relationship Id="rId18" Type="http://schemas.openxmlformats.org/officeDocument/2006/relationships/image" Target="../media/image39.png"/><Relationship Id="rId26" Type="http://schemas.openxmlformats.org/officeDocument/2006/relationships/image" Target="../media/image4.png"/><Relationship Id="rId3" Type="http://schemas.openxmlformats.org/officeDocument/2006/relationships/image" Target="../media/image28.png"/><Relationship Id="rId21" Type="http://schemas.openxmlformats.org/officeDocument/2006/relationships/image" Target="../media/image42.png"/><Relationship Id="rId7" Type="http://schemas.openxmlformats.org/officeDocument/2006/relationships/hyperlink" Target="https://clashofclans.fandom.com/wiki/Laboratory" TargetMode="External"/><Relationship Id="rId12" Type="http://schemas.openxmlformats.org/officeDocument/2006/relationships/image" Target="../media/image35.png"/><Relationship Id="rId17" Type="http://schemas.openxmlformats.org/officeDocument/2006/relationships/hyperlink" Target="https://clashofclans.fandom.com/wiki/Barracks" TargetMode="External"/><Relationship Id="rId25" Type="http://schemas.openxmlformats.org/officeDocument/2006/relationships/image" Target="../media/image3.png"/><Relationship Id="rId33" Type="http://schemas.openxmlformats.org/officeDocument/2006/relationships/image" Target="../media/image45.png"/><Relationship Id="rId2" Type="http://schemas.openxmlformats.org/officeDocument/2006/relationships/image" Target="../media/image27.png"/><Relationship Id="rId16" Type="http://schemas.openxmlformats.org/officeDocument/2006/relationships/image" Target="../media/image38.png"/><Relationship Id="rId20" Type="http://schemas.openxmlformats.org/officeDocument/2006/relationships/image" Target="../media/image41.png"/><Relationship Id="rId29" Type="http://schemas.openxmlformats.org/officeDocument/2006/relationships/image" Target="../media/image7.png"/><Relationship Id="rId1" Type="http://schemas.openxmlformats.org/officeDocument/2006/relationships/image" Target="../media/image26.png"/><Relationship Id="rId6" Type="http://schemas.openxmlformats.org/officeDocument/2006/relationships/image" Target="../media/image30.png"/><Relationship Id="rId11" Type="http://schemas.openxmlformats.org/officeDocument/2006/relationships/image" Target="../media/image34.png"/><Relationship Id="rId24" Type="http://schemas.openxmlformats.org/officeDocument/2006/relationships/image" Target="../media/image44.png"/><Relationship Id="rId32" Type="http://schemas.openxmlformats.org/officeDocument/2006/relationships/image" Target="../media/image10.png"/><Relationship Id="rId5" Type="http://schemas.openxmlformats.org/officeDocument/2006/relationships/image" Target="../media/image29.png"/><Relationship Id="rId15" Type="http://schemas.openxmlformats.org/officeDocument/2006/relationships/image" Target="../media/image37.png"/><Relationship Id="rId23" Type="http://schemas.openxmlformats.org/officeDocument/2006/relationships/image" Target="../media/image2.png"/><Relationship Id="rId28" Type="http://schemas.openxmlformats.org/officeDocument/2006/relationships/image" Target="../media/image6.png"/><Relationship Id="rId10" Type="http://schemas.openxmlformats.org/officeDocument/2006/relationships/image" Target="../media/image33.png"/><Relationship Id="rId19" Type="http://schemas.openxmlformats.org/officeDocument/2006/relationships/image" Target="../media/image40.png"/><Relationship Id="rId31" Type="http://schemas.openxmlformats.org/officeDocument/2006/relationships/image" Target="../media/image9.png"/><Relationship Id="rId4" Type="http://schemas.openxmlformats.org/officeDocument/2006/relationships/hyperlink" Target="https://clashofclans.fandom.com/wiki/Resources#Elixir" TargetMode="External"/><Relationship Id="rId9" Type="http://schemas.openxmlformats.org/officeDocument/2006/relationships/image" Target="../media/image32.png"/><Relationship Id="rId14" Type="http://schemas.openxmlformats.org/officeDocument/2006/relationships/hyperlink" Target="https://clashofclans.fandom.com/wiki/Troop_Movement_Speed" TargetMode="External"/><Relationship Id="rId22" Type="http://schemas.openxmlformats.org/officeDocument/2006/relationships/image" Target="../media/image43.png"/><Relationship Id="rId27" Type="http://schemas.openxmlformats.org/officeDocument/2006/relationships/image" Target="../media/image5.png"/><Relationship Id="rId30" Type="http://schemas.openxmlformats.org/officeDocument/2006/relationships/image" Target="../media/image8.png"/><Relationship Id="rId8" Type="http://schemas.openxmlformats.org/officeDocument/2006/relationships/image" Target="../media/image3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46.png"/><Relationship Id="rId13" Type="http://schemas.openxmlformats.org/officeDocument/2006/relationships/image" Target="../media/image49.png"/><Relationship Id="rId18" Type="http://schemas.openxmlformats.org/officeDocument/2006/relationships/image" Target="../media/image53.png"/><Relationship Id="rId26" Type="http://schemas.openxmlformats.org/officeDocument/2006/relationships/image" Target="../media/image59.png"/><Relationship Id="rId3" Type="http://schemas.openxmlformats.org/officeDocument/2006/relationships/image" Target="../media/image38.png"/><Relationship Id="rId21" Type="http://schemas.openxmlformats.org/officeDocument/2006/relationships/image" Target="../media/image56.png"/><Relationship Id="rId7" Type="http://schemas.openxmlformats.org/officeDocument/2006/relationships/image" Target="../media/image27.png"/><Relationship Id="rId12" Type="http://schemas.openxmlformats.org/officeDocument/2006/relationships/hyperlink" Target="https://clashofclans.fandom.com/wiki/Experience" TargetMode="External"/><Relationship Id="rId17" Type="http://schemas.openxmlformats.org/officeDocument/2006/relationships/image" Target="../media/image52.png"/><Relationship Id="rId25" Type="http://schemas.openxmlformats.org/officeDocument/2006/relationships/hyperlink" Target="https://clashofclans.fandom.com/wiki/Troop_Movement_Speed" TargetMode="External"/><Relationship Id="rId2" Type="http://schemas.openxmlformats.org/officeDocument/2006/relationships/image" Target="../media/image40.png"/><Relationship Id="rId16" Type="http://schemas.openxmlformats.org/officeDocument/2006/relationships/image" Target="../media/image51.png"/><Relationship Id="rId20" Type="http://schemas.openxmlformats.org/officeDocument/2006/relationships/image" Target="../media/image55.png"/><Relationship Id="rId1" Type="http://schemas.openxmlformats.org/officeDocument/2006/relationships/image" Target="../media/image26.png"/><Relationship Id="rId6" Type="http://schemas.openxmlformats.org/officeDocument/2006/relationships/image" Target="../media/image13.png"/><Relationship Id="rId11" Type="http://schemas.openxmlformats.org/officeDocument/2006/relationships/image" Target="../media/image48.png"/><Relationship Id="rId24" Type="http://schemas.openxmlformats.org/officeDocument/2006/relationships/image" Target="../media/image58.png"/><Relationship Id="rId5" Type="http://schemas.openxmlformats.org/officeDocument/2006/relationships/image" Target="../media/image34.png"/><Relationship Id="rId15" Type="http://schemas.openxmlformats.org/officeDocument/2006/relationships/image" Target="../media/image50.png"/><Relationship Id="rId23" Type="http://schemas.openxmlformats.org/officeDocument/2006/relationships/image" Target="../media/image57.png"/><Relationship Id="rId28" Type="http://schemas.openxmlformats.org/officeDocument/2006/relationships/image" Target="../media/image60.png"/><Relationship Id="rId10" Type="http://schemas.openxmlformats.org/officeDocument/2006/relationships/image" Target="../media/image47.png"/><Relationship Id="rId19" Type="http://schemas.openxmlformats.org/officeDocument/2006/relationships/image" Target="../media/image54.png"/><Relationship Id="rId4" Type="http://schemas.openxmlformats.org/officeDocument/2006/relationships/image" Target="../media/image35.png"/><Relationship Id="rId9" Type="http://schemas.openxmlformats.org/officeDocument/2006/relationships/hyperlink" Target="https://clashofclans.fandom.com/wiki/Resources#Gold" TargetMode="External"/><Relationship Id="rId14" Type="http://schemas.openxmlformats.org/officeDocument/2006/relationships/hyperlink" Target="https://clashofclans.fandom.com/wiki/Town_Hall" TargetMode="External"/><Relationship Id="rId22" Type="http://schemas.openxmlformats.org/officeDocument/2006/relationships/hyperlink" Target="https://clashofclans.fandom.com/wiki/Troops" TargetMode="External"/><Relationship Id="rId27" Type="http://schemas.openxmlformats.org/officeDocument/2006/relationships/hyperlink" Target="https://clashofclans.fandom.com/wiki/Resources#Dark_Elixir" TargetMode="Externa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png"/><Relationship Id="rId13" Type="http://schemas.openxmlformats.org/officeDocument/2006/relationships/image" Target="../media/image69.png"/><Relationship Id="rId18" Type="http://schemas.openxmlformats.org/officeDocument/2006/relationships/chart" Target="../charts/chart11.xml"/><Relationship Id="rId3" Type="http://schemas.openxmlformats.org/officeDocument/2006/relationships/image" Target="../media/image63.png"/><Relationship Id="rId21" Type="http://schemas.openxmlformats.org/officeDocument/2006/relationships/image" Target="../media/image71.png"/><Relationship Id="rId7" Type="http://schemas.openxmlformats.org/officeDocument/2006/relationships/hyperlink" Target="https://clashofclans.fandom.com/wiki/Experience" TargetMode="External"/><Relationship Id="rId12" Type="http://schemas.openxmlformats.org/officeDocument/2006/relationships/hyperlink" Target="https://clashofclans.fandom.com/wiki/Troops" TargetMode="External"/><Relationship Id="rId17" Type="http://schemas.openxmlformats.org/officeDocument/2006/relationships/chart" Target="../charts/chart10.xml"/><Relationship Id="rId2" Type="http://schemas.openxmlformats.org/officeDocument/2006/relationships/image" Target="../media/image62.png"/><Relationship Id="rId16" Type="http://schemas.openxmlformats.org/officeDocument/2006/relationships/chart" Target="../charts/chart9.xml"/><Relationship Id="rId20" Type="http://schemas.openxmlformats.org/officeDocument/2006/relationships/hyperlink" Target="https://clashofclans.fandom.com/wiki/Resources#Dark_Elixir" TargetMode="External"/><Relationship Id="rId1" Type="http://schemas.openxmlformats.org/officeDocument/2006/relationships/image" Target="../media/image61.png"/><Relationship Id="rId6" Type="http://schemas.openxmlformats.org/officeDocument/2006/relationships/image" Target="../media/image65.png"/><Relationship Id="rId11" Type="http://schemas.openxmlformats.org/officeDocument/2006/relationships/image" Target="../media/image68.png"/><Relationship Id="rId5" Type="http://schemas.openxmlformats.org/officeDocument/2006/relationships/image" Target="../media/image64.png"/><Relationship Id="rId15" Type="http://schemas.openxmlformats.org/officeDocument/2006/relationships/chart" Target="../charts/chart8.xml"/><Relationship Id="rId23" Type="http://schemas.openxmlformats.org/officeDocument/2006/relationships/image" Target="../media/image73.png"/><Relationship Id="rId10" Type="http://schemas.openxmlformats.org/officeDocument/2006/relationships/image" Target="../media/image67.png"/><Relationship Id="rId19" Type="http://schemas.openxmlformats.org/officeDocument/2006/relationships/chart" Target="../charts/chart12.xml"/><Relationship Id="rId4" Type="http://schemas.openxmlformats.org/officeDocument/2006/relationships/hyperlink" Target="https://clashofclans.fandom.com/wiki/Resources#Gold" TargetMode="External"/><Relationship Id="rId9" Type="http://schemas.openxmlformats.org/officeDocument/2006/relationships/hyperlink" Target="https://clashofclans.fandom.com/wiki/Town_Hall" TargetMode="External"/><Relationship Id="rId14" Type="http://schemas.openxmlformats.org/officeDocument/2006/relationships/image" Target="../media/image70.png"/><Relationship Id="rId22" Type="http://schemas.openxmlformats.org/officeDocument/2006/relationships/image" Target="../media/image7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114300</xdr:colOff>
      <xdr:row>0</xdr:row>
      <xdr:rowOff>69850</xdr:rowOff>
    </xdr:from>
    <xdr:ext cx="679450" cy="679450"/>
    <xdr:pic macro="HelloWorld">
      <xdr:nvPicPr>
        <xdr:cNvPr id="6" name="Grafik 5" descr="Avatar Balloon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68300" y="69850"/>
          <a:ext cx="679450" cy="679450"/>
        </a:xfrm>
        <a:prstGeom prst="rect">
          <a:avLst/>
        </a:prstGeom>
        <a:noFill/>
        <a:ln/>
      </xdr:spPr>
    </xdr:pic>
    <xdr:clientData/>
  </xdr:oneCellAnchor>
  <xdr:oneCellAnchor>
    <xdr:from>
      <xdr:col>7</xdr:col>
      <xdr:colOff>136337</xdr:colOff>
      <xdr:row>0</xdr:row>
      <xdr:rowOff>7469</xdr:rowOff>
    </xdr:from>
    <xdr:ext cx="691403" cy="691403"/>
    <xdr:pic macro="HelloWorld">
      <xdr:nvPicPr>
        <xdr:cNvPr id="7" name="Grafik 6" descr="Avatar Wall Breaker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56219" y="7469"/>
          <a:ext cx="691403" cy="691403"/>
        </a:xfrm>
        <a:prstGeom prst="rect">
          <a:avLst/>
        </a:prstGeom>
        <a:noFill/>
        <a:ln/>
      </xdr:spPr>
    </xdr:pic>
    <xdr:clientData/>
  </xdr:oneCellAnchor>
  <xdr:oneCellAnchor>
    <xdr:from>
      <xdr:col>9</xdr:col>
      <xdr:colOff>127000</xdr:colOff>
      <xdr:row>0</xdr:row>
      <xdr:rowOff>62722</xdr:rowOff>
    </xdr:from>
    <xdr:ext cx="671232" cy="671232"/>
    <xdr:pic macro="HelloWorld">
      <xdr:nvPicPr>
        <xdr:cNvPr id="8" name="Grafik 7" descr="Avatar Wizard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63941" y="62722"/>
          <a:ext cx="671232" cy="671232"/>
        </a:xfrm>
        <a:prstGeom prst="rect">
          <a:avLst/>
        </a:prstGeom>
        <a:noFill/>
        <a:ln/>
      </xdr:spPr>
    </xdr:pic>
    <xdr:clientData/>
  </xdr:oneCellAnchor>
  <xdr:oneCellAnchor>
    <xdr:from>
      <xdr:col>12</xdr:col>
      <xdr:colOff>133350</xdr:colOff>
      <xdr:row>0</xdr:row>
      <xdr:rowOff>95250</xdr:rowOff>
    </xdr:from>
    <xdr:ext cx="622300" cy="622300"/>
    <xdr:pic macro="HelloWorld">
      <xdr:nvPicPr>
        <xdr:cNvPr id="9" name="Grafik 8" descr="Avatar Healer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97000" y="95250"/>
          <a:ext cx="622300" cy="622300"/>
        </a:xfrm>
        <a:prstGeom prst="rect">
          <a:avLst/>
        </a:prstGeom>
        <a:noFill/>
        <a:ln/>
      </xdr:spPr>
    </xdr:pic>
    <xdr:clientData/>
  </xdr:oneCellAnchor>
  <xdr:oneCellAnchor>
    <xdr:from>
      <xdr:col>13</xdr:col>
      <xdr:colOff>230188</xdr:colOff>
      <xdr:row>0</xdr:row>
      <xdr:rowOff>104776</xdr:rowOff>
    </xdr:from>
    <xdr:ext cx="614362" cy="614362"/>
    <xdr:pic macro="HelloWorld">
      <xdr:nvPicPr>
        <xdr:cNvPr id="10" name="Grafik 9" descr="Avatar Dragon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03488" y="104776"/>
          <a:ext cx="614362" cy="614362"/>
        </a:xfrm>
        <a:prstGeom prst="rect">
          <a:avLst/>
        </a:prstGeom>
        <a:noFill/>
        <a:ln/>
      </xdr:spPr>
    </xdr:pic>
    <xdr:clientData/>
  </xdr:oneCellAnchor>
  <xdr:oneCellAnchor>
    <xdr:from>
      <xdr:col>14</xdr:col>
      <xdr:colOff>131234</xdr:colOff>
      <xdr:row>0</xdr:row>
      <xdr:rowOff>6350</xdr:rowOff>
    </xdr:from>
    <xdr:ext cx="719666" cy="719666"/>
    <xdr:pic macro="HelloWorld">
      <xdr:nvPicPr>
        <xdr:cNvPr id="11" name="Grafik 10" descr="Avatar P.E.K.K.A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14184" y="6350"/>
          <a:ext cx="719666" cy="719666"/>
        </a:xfrm>
        <a:prstGeom prst="rect">
          <a:avLst/>
        </a:prstGeom>
        <a:noFill/>
        <a:ln/>
      </xdr:spPr>
    </xdr:pic>
    <xdr:clientData/>
  </xdr:oneCellAnchor>
  <xdr:oneCellAnchor>
    <xdr:from>
      <xdr:col>10</xdr:col>
      <xdr:colOff>114300</xdr:colOff>
      <xdr:row>0</xdr:row>
      <xdr:rowOff>38100</xdr:rowOff>
    </xdr:from>
    <xdr:ext cx="666750" cy="666750"/>
    <xdr:pic macro="HelloWorld">
      <xdr:nvPicPr>
        <xdr:cNvPr id="12" name="Grafik 11" descr="Avatar Baby Dragon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58650" y="38100"/>
          <a:ext cx="666750" cy="666750"/>
        </a:xfrm>
        <a:prstGeom prst="rect">
          <a:avLst/>
        </a:prstGeom>
        <a:noFill/>
        <a:ln/>
      </xdr:spPr>
    </xdr:pic>
    <xdr:clientData/>
  </xdr:oneCellAnchor>
  <xdr:oneCellAnchor>
    <xdr:from>
      <xdr:col>16</xdr:col>
      <xdr:colOff>133350</xdr:colOff>
      <xdr:row>0</xdr:row>
      <xdr:rowOff>0</xdr:rowOff>
    </xdr:from>
    <xdr:ext cx="717550" cy="717550"/>
    <xdr:pic macro="HelloWorld">
      <xdr:nvPicPr>
        <xdr:cNvPr id="13" name="Grafik 12" descr="Avatar Miner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35600" y="0"/>
          <a:ext cx="717550" cy="717550"/>
        </a:xfrm>
        <a:prstGeom prst="rect">
          <a:avLst/>
        </a:prstGeom>
        <a:noFill/>
        <a:ln/>
      </xdr:spPr>
    </xdr:pic>
    <xdr:clientData/>
  </xdr:oneCellAnchor>
  <xdr:oneCellAnchor>
    <xdr:from>
      <xdr:col>15</xdr:col>
      <xdr:colOff>114300</xdr:colOff>
      <xdr:row>0</xdr:row>
      <xdr:rowOff>6350</xdr:rowOff>
    </xdr:from>
    <xdr:ext cx="692150" cy="692150"/>
    <xdr:pic macro="HelloWorld">
      <xdr:nvPicPr>
        <xdr:cNvPr id="14" name="Grafik 13" descr="Avatar Electro Dragon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06900" y="6350"/>
          <a:ext cx="692150" cy="692150"/>
        </a:xfrm>
        <a:prstGeom prst="rect">
          <a:avLst/>
        </a:prstGeom>
        <a:noFill/>
        <a:ln/>
      </xdr:spPr>
    </xdr:pic>
    <xdr:clientData/>
  </xdr:oneCellAnchor>
  <xdr:oneCellAnchor>
    <xdr:from>
      <xdr:col>1</xdr:col>
      <xdr:colOff>146424</xdr:colOff>
      <xdr:row>0</xdr:row>
      <xdr:rowOff>97490</xdr:rowOff>
    </xdr:from>
    <xdr:ext cx="761253" cy="761253"/>
    <xdr:pic macro="HelloWorld">
      <xdr:nvPicPr>
        <xdr:cNvPr id="15" name="Grafik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197100" y="97490"/>
          <a:ext cx="761253" cy="761253"/>
        </a:xfrm>
        <a:prstGeom prst="rect">
          <a:avLst/>
        </a:prstGeom>
        <a:noFill/>
        <a:ln/>
      </xdr:spPr>
    </xdr:pic>
    <xdr:clientData/>
  </xdr:oneCellAnchor>
  <xdr:oneCellAnchor>
    <xdr:from>
      <xdr:col>0</xdr:col>
      <xdr:colOff>252612</xdr:colOff>
      <xdr:row>6</xdr:row>
      <xdr:rowOff>169263</xdr:rowOff>
    </xdr:from>
    <xdr:ext cx="2976282" cy="2976282"/>
    <xdr:pic macro="HelloWorld">
      <xdr:nvPicPr>
        <xdr:cNvPr id="16" name="Grafik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52612" y="1257834"/>
          <a:ext cx="2976282" cy="2976282"/>
        </a:xfrm>
        <a:prstGeom prst="rect">
          <a:avLst/>
        </a:prstGeom>
        <a:noFill/>
        <a:ln/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314325</xdr:colOff>
          <xdr:row>4</xdr:row>
          <xdr:rowOff>161925</xdr:rowOff>
        </xdr:from>
        <xdr:to>
          <xdr:col>2</xdr:col>
          <xdr:colOff>1133475</xdr:colOff>
          <xdr:row>6</xdr:row>
          <xdr:rowOff>47625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Trebuchet MS"/>
                </a:rPr>
                <a:t>save levels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6</xdr:row>
          <xdr:rowOff>200025</xdr:rowOff>
        </xdr:from>
        <xdr:to>
          <xdr:col>2</xdr:col>
          <xdr:colOff>1104900</xdr:colOff>
          <xdr:row>8</xdr:row>
          <xdr:rowOff>95250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Trebuchet MS"/>
                </a:rPr>
                <a:t>load levels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90715</xdr:colOff>
      <xdr:row>45</xdr:row>
      <xdr:rowOff>97117</xdr:rowOff>
    </xdr:from>
    <xdr:to>
      <xdr:col>4</xdr:col>
      <xdr:colOff>966908</xdr:colOff>
      <xdr:row>49</xdr:row>
      <xdr:rowOff>92996</xdr:rowOff>
    </xdr:to>
    <xdr:pic macro="HelloWorld">
      <xdr:nvPicPr>
        <xdr:cNvPr id="17" name="Grafik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78072" y="8261403"/>
          <a:ext cx="876193" cy="712068"/>
        </a:xfrm>
        <a:prstGeom prst="rect">
          <a:avLst/>
        </a:prstGeom>
        <a:noFill/>
        <a:ln/>
      </xdr:spPr>
    </xdr:pic>
    <xdr:clientData/>
  </xdr:twoCellAnchor>
  <xdr:twoCellAnchor editAs="oneCell">
    <xdr:from>
      <xdr:col>5</xdr:col>
      <xdr:colOff>113125</xdr:colOff>
      <xdr:row>43</xdr:row>
      <xdr:rowOff>148492</xdr:rowOff>
    </xdr:from>
    <xdr:to>
      <xdr:col>5</xdr:col>
      <xdr:colOff>955701</xdr:colOff>
      <xdr:row>49</xdr:row>
      <xdr:rowOff>130414</xdr:rowOff>
    </xdr:to>
    <xdr:pic macro="HelloWorld">
      <xdr:nvPicPr>
        <xdr:cNvPr id="18" name="Grafik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07411" y="7949921"/>
          <a:ext cx="842576" cy="1070493"/>
        </a:xfrm>
        <a:prstGeom prst="rect">
          <a:avLst/>
        </a:prstGeom>
        <a:noFill/>
        <a:ln/>
      </xdr:spPr>
    </xdr:pic>
    <xdr:clientData/>
  </xdr:twoCellAnchor>
  <xdr:twoCellAnchor editAs="oneCell">
    <xdr:from>
      <xdr:col>6</xdr:col>
      <xdr:colOff>59766</xdr:colOff>
      <xdr:row>45</xdr:row>
      <xdr:rowOff>76026</xdr:rowOff>
    </xdr:from>
    <xdr:to>
      <xdr:col>6</xdr:col>
      <xdr:colOff>874060</xdr:colOff>
      <xdr:row>49</xdr:row>
      <xdr:rowOff>148024</xdr:rowOff>
    </xdr:to>
    <xdr:pic macro="HelloWorld">
      <xdr:nvPicPr>
        <xdr:cNvPr id="19" name="Grafik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60980" y="8240312"/>
          <a:ext cx="814294" cy="797712"/>
        </a:xfrm>
        <a:prstGeom prst="rect">
          <a:avLst/>
        </a:prstGeom>
        <a:noFill/>
        <a:ln/>
      </xdr:spPr>
    </xdr:pic>
    <xdr:clientData/>
  </xdr:twoCellAnchor>
  <xdr:twoCellAnchor editAs="oneCell">
    <xdr:from>
      <xdr:col>7</xdr:col>
      <xdr:colOff>154215</xdr:colOff>
      <xdr:row>44</xdr:row>
      <xdr:rowOff>45359</xdr:rowOff>
    </xdr:from>
    <xdr:to>
      <xdr:col>7</xdr:col>
      <xdr:colOff>859967</xdr:colOff>
      <xdr:row>49</xdr:row>
      <xdr:rowOff>80736</xdr:rowOff>
    </xdr:to>
    <xdr:pic macro="HelloWorld">
      <xdr:nvPicPr>
        <xdr:cNvPr id="20" name="Grafik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62358" y="8028216"/>
          <a:ext cx="705752" cy="942520"/>
        </a:xfrm>
        <a:prstGeom prst="rect">
          <a:avLst/>
        </a:prstGeom>
        <a:noFill/>
        <a:ln/>
      </xdr:spPr>
    </xdr:pic>
    <xdr:clientData/>
  </xdr:twoCellAnchor>
  <xdr:twoCellAnchor editAs="oneCell">
    <xdr:from>
      <xdr:col>8</xdr:col>
      <xdr:colOff>154216</xdr:colOff>
      <xdr:row>44</xdr:row>
      <xdr:rowOff>71255</xdr:rowOff>
    </xdr:from>
    <xdr:to>
      <xdr:col>8</xdr:col>
      <xdr:colOff>952502</xdr:colOff>
      <xdr:row>49</xdr:row>
      <xdr:rowOff>136980</xdr:rowOff>
    </xdr:to>
    <xdr:pic macro="HelloWorld">
      <xdr:nvPicPr>
        <xdr:cNvPr id="21" name="Grafik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69287" y="8054112"/>
          <a:ext cx="798286" cy="972868"/>
        </a:xfrm>
        <a:prstGeom prst="rect">
          <a:avLst/>
        </a:prstGeom>
        <a:noFill/>
        <a:ln/>
      </xdr:spPr>
    </xdr:pic>
    <xdr:clientData/>
  </xdr:twoCellAnchor>
  <xdr:twoCellAnchor editAs="oneCell">
    <xdr:from>
      <xdr:col>10</xdr:col>
      <xdr:colOff>181428</xdr:colOff>
      <xdr:row>44</xdr:row>
      <xdr:rowOff>105486</xdr:rowOff>
    </xdr:from>
    <xdr:to>
      <xdr:col>10</xdr:col>
      <xdr:colOff>898072</xdr:colOff>
      <xdr:row>49</xdr:row>
      <xdr:rowOff>129268</xdr:rowOff>
    </xdr:to>
    <xdr:pic macro="HelloWorld">
      <xdr:nvPicPr>
        <xdr:cNvPr id="23" name="Grafik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10357" y="8088343"/>
          <a:ext cx="716644" cy="921400"/>
        </a:xfrm>
        <a:prstGeom prst="rect">
          <a:avLst/>
        </a:prstGeom>
        <a:noFill/>
        <a:ln/>
      </xdr:spPr>
    </xdr:pic>
    <xdr:clientData/>
  </xdr:twoCellAnchor>
  <xdr:twoCellAnchor editAs="oneCell">
    <xdr:from>
      <xdr:col>11</xdr:col>
      <xdr:colOff>0</xdr:colOff>
      <xdr:row>44</xdr:row>
      <xdr:rowOff>40527</xdr:rowOff>
    </xdr:from>
    <xdr:to>
      <xdr:col>12</xdr:col>
      <xdr:colOff>18141</xdr:colOff>
      <xdr:row>49</xdr:row>
      <xdr:rowOff>129267</xdr:rowOff>
    </xdr:to>
    <xdr:pic macro="HelloWorld">
      <xdr:nvPicPr>
        <xdr:cNvPr id="24" name="Grafik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35857" y="8023384"/>
          <a:ext cx="1025071" cy="992708"/>
        </a:xfrm>
        <a:prstGeom prst="rect">
          <a:avLst/>
        </a:prstGeom>
        <a:noFill/>
        <a:ln/>
      </xdr:spPr>
    </xdr:pic>
    <xdr:clientData/>
  </xdr:twoCellAnchor>
  <xdr:twoCellAnchor editAs="oneCell">
    <xdr:from>
      <xdr:col>12</xdr:col>
      <xdr:colOff>163285</xdr:colOff>
      <xdr:row>44</xdr:row>
      <xdr:rowOff>23501</xdr:rowOff>
    </xdr:from>
    <xdr:to>
      <xdr:col>12</xdr:col>
      <xdr:colOff>898071</xdr:colOff>
      <xdr:row>49</xdr:row>
      <xdr:rowOff>117021</xdr:rowOff>
    </xdr:to>
    <xdr:pic macro="HelloWorld">
      <xdr:nvPicPr>
        <xdr:cNvPr id="25" name="Grafik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106071" y="8006358"/>
          <a:ext cx="734786" cy="1000663"/>
        </a:xfrm>
        <a:prstGeom prst="rect">
          <a:avLst/>
        </a:prstGeom>
        <a:noFill/>
        <a:ln/>
      </xdr:spPr>
    </xdr:pic>
    <xdr:clientData/>
  </xdr:twoCellAnchor>
  <xdr:twoCellAnchor editAs="oneCell">
    <xdr:from>
      <xdr:col>16</xdr:col>
      <xdr:colOff>145143</xdr:colOff>
      <xdr:row>43</xdr:row>
      <xdr:rowOff>136071</xdr:rowOff>
    </xdr:from>
    <xdr:to>
      <xdr:col>16</xdr:col>
      <xdr:colOff>878890</xdr:colOff>
      <xdr:row>49</xdr:row>
      <xdr:rowOff>80736</xdr:rowOff>
    </xdr:to>
    <xdr:pic macro="HelloWorld">
      <xdr:nvPicPr>
        <xdr:cNvPr id="29" name="Grafik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15643" y="7937500"/>
          <a:ext cx="733747" cy="1033236"/>
        </a:xfrm>
        <a:prstGeom prst="rect">
          <a:avLst/>
        </a:prstGeom>
        <a:noFill/>
        <a:ln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371475</xdr:colOff>
          <xdr:row>49</xdr:row>
          <xdr:rowOff>190500</xdr:rowOff>
        </xdr:from>
        <xdr:to>
          <xdr:col>2</xdr:col>
          <xdr:colOff>1143000</xdr:colOff>
          <xdr:row>51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Trebuchet MS"/>
                </a:rPr>
                <a:t>save levels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361950</xdr:colOff>
          <xdr:row>52</xdr:row>
          <xdr:rowOff>28575</xdr:rowOff>
        </xdr:from>
        <xdr:to>
          <xdr:col>2</xdr:col>
          <xdr:colOff>1133475</xdr:colOff>
          <xdr:row>53</xdr:row>
          <xdr:rowOff>85725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Trebuchet MS"/>
                </a:rPr>
                <a:t>load levels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25</xdr:row>
          <xdr:rowOff>95250</xdr:rowOff>
        </xdr:from>
        <xdr:to>
          <xdr:col>4</xdr:col>
          <xdr:colOff>857250</xdr:colOff>
          <xdr:row>26</xdr:row>
          <xdr:rowOff>200025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0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Trebuchet MS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6350</xdr:colOff>
      <xdr:row>0</xdr:row>
      <xdr:rowOff>177800</xdr:rowOff>
    </xdr:from>
    <xdr:to>
      <xdr:col>3</xdr:col>
      <xdr:colOff>6350</xdr:colOff>
      <xdr:row>0</xdr:row>
      <xdr:rowOff>177800</xdr:rowOff>
    </xdr:to>
    <xdr:sp macro="HelloWorld" textlink="">
      <xdr:nvSpPr>
        <xdr:cNvPr id="31" name="Ellips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5080000" y="177800"/>
          <a:ext cx="0" cy="0"/>
        </a:xfrm>
        <a:prstGeom prst="ellipse">
          <a:avLst/>
        </a:prstGeom>
        <a:solidFill>
          <a:srgbClr val="87AE32"/>
        </a:solidFill>
        <a:ln>
          <a:solidFill>
            <a:srgbClr val="87AE3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oneCell">
    <xdr:from>
      <xdr:col>9</xdr:col>
      <xdr:colOff>226787</xdr:colOff>
      <xdr:row>44</xdr:row>
      <xdr:rowOff>489</xdr:rowOff>
    </xdr:from>
    <xdr:to>
      <xdr:col>9</xdr:col>
      <xdr:colOff>898072</xdr:colOff>
      <xdr:row>49</xdr:row>
      <xdr:rowOff>91882</xdr:rowOff>
    </xdr:to>
    <xdr:pic macro="HelloWorld">
      <xdr:nvPicPr>
        <xdr:cNvPr id="4543" name="Grafik 4542">
          <a:extLst>
            <a:ext uri="{FF2B5EF4-FFF2-40B4-BE49-F238E27FC236}">
              <a16:creationId xmlns:a16="http://schemas.microsoft.com/office/drawing/2014/main" id="{00000000-0008-0000-0000-0000BF1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1139716" y="7983346"/>
          <a:ext cx="671285" cy="998536"/>
        </a:xfrm>
        <a:prstGeom prst="rect">
          <a:avLst/>
        </a:prstGeom>
      </xdr:spPr>
    </xdr:pic>
    <xdr:clientData/>
  </xdr:twoCellAnchor>
  <xdr:twoCellAnchor editAs="oneCell">
    <xdr:from>
      <xdr:col>13</xdr:col>
      <xdr:colOff>36285</xdr:colOff>
      <xdr:row>43</xdr:row>
      <xdr:rowOff>125513</xdr:rowOff>
    </xdr:from>
    <xdr:to>
      <xdr:col>13</xdr:col>
      <xdr:colOff>949778</xdr:colOff>
      <xdr:row>49</xdr:row>
      <xdr:rowOff>131080</xdr:rowOff>
    </xdr:to>
    <xdr:pic macro="HelloWorld">
      <xdr:nvPicPr>
        <xdr:cNvPr id="4544" name="Grafik 4543" descr="Eagle Artillery6">
          <a:extLst>
            <a:ext uri="{FF2B5EF4-FFF2-40B4-BE49-F238E27FC236}">
              <a16:creationId xmlns:a16="http://schemas.microsoft.com/office/drawing/2014/main" id="{00000000-0008-0000-0000-0000C0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76928" y="7926942"/>
          <a:ext cx="907143" cy="10846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72572</xdr:colOff>
      <xdr:row>44</xdr:row>
      <xdr:rowOff>84887</xdr:rowOff>
    </xdr:from>
    <xdr:to>
      <xdr:col>14</xdr:col>
      <xdr:colOff>952501</xdr:colOff>
      <xdr:row>49</xdr:row>
      <xdr:rowOff>53522</xdr:rowOff>
    </xdr:to>
    <xdr:pic macro="HelloWorld">
      <xdr:nvPicPr>
        <xdr:cNvPr id="4545" name="Grafik 4544" descr="Scattershot4">
          <a:extLst>
            <a:ext uri="{FF2B5EF4-FFF2-40B4-BE49-F238E27FC236}">
              <a16:creationId xmlns:a16="http://schemas.microsoft.com/office/drawing/2014/main" id="{00000000-0008-0000-0000-0000C1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20143" y="8067744"/>
          <a:ext cx="879929" cy="8694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172357</xdr:colOff>
      <xdr:row>43</xdr:row>
      <xdr:rowOff>132625</xdr:rowOff>
    </xdr:from>
    <xdr:to>
      <xdr:col>15</xdr:col>
      <xdr:colOff>879928</xdr:colOff>
      <xdr:row>49</xdr:row>
      <xdr:rowOff>36286</xdr:rowOff>
    </xdr:to>
    <xdr:pic macro="HelloWorld">
      <xdr:nvPicPr>
        <xdr:cNvPr id="4546" name="Grafik 4545" descr="Builders Hut5">
          <a:extLst>
            <a:ext uri="{FF2B5EF4-FFF2-40B4-BE49-F238E27FC236}">
              <a16:creationId xmlns:a16="http://schemas.microsoft.com/office/drawing/2014/main" id="{00000000-0008-0000-0000-0000C2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26857" y="7934054"/>
          <a:ext cx="707571" cy="9858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31</xdr:row>
          <xdr:rowOff>142875</xdr:rowOff>
        </xdr:from>
        <xdr:to>
          <xdr:col>4</xdr:col>
          <xdr:colOff>828675</xdr:colOff>
          <xdr:row>33</xdr:row>
          <xdr:rowOff>19050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0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Trebuchet MS"/>
                </a:rPr>
                <a:t>Add Troops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590550</xdr:colOff>
          <xdr:row>33</xdr:row>
          <xdr:rowOff>19050</xdr:rowOff>
        </xdr:from>
        <xdr:to>
          <xdr:col>29</xdr:col>
          <xdr:colOff>171450</xdr:colOff>
          <xdr:row>37</xdr:row>
          <xdr:rowOff>28575</xdr:rowOff>
        </xdr:to>
        <xdr:sp macro="" textlink="">
          <xdr:nvSpPr>
            <xdr:cNvPr id="4128" name="SpinButton1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0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914400</xdr:colOff>
      <xdr:row>21</xdr:row>
      <xdr:rowOff>171450</xdr:rowOff>
    </xdr:from>
    <xdr:to>
      <xdr:col>27</xdr:col>
      <xdr:colOff>482600</xdr:colOff>
      <xdr:row>49</xdr:row>
      <xdr:rowOff>19050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16</xdr:col>
      <xdr:colOff>914400</xdr:colOff>
      <xdr:row>21</xdr:row>
      <xdr:rowOff>171450</xdr:rowOff>
    </xdr:from>
    <xdr:to>
      <xdr:col>27</xdr:col>
      <xdr:colOff>482600</xdr:colOff>
      <xdr:row>49</xdr:row>
      <xdr:rowOff>19050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16</xdr:col>
      <xdr:colOff>914400</xdr:colOff>
      <xdr:row>21</xdr:row>
      <xdr:rowOff>171450</xdr:rowOff>
    </xdr:from>
    <xdr:to>
      <xdr:col>27</xdr:col>
      <xdr:colOff>482600</xdr:colOff>
      <xdr:row>49</xdr:row>
      <xdr:rowOff>19050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16</xdr:col>
      <xdr:colOff>914400</xdr:colOff>
      <xdr:row>21</xdr:row>
      <xdr:rowOff>171450</xdr:rowOff>
    </xdr:from>
    <xdr:to>
      <xdr:col>27</xdr:col>
      <xdr:colOff>482600</xdr:colOff>
      <xdr:row>49</xdr:row>
      <xdr:rowOff>19050</xdr:rowOff>
    </xdr:to>
    <xdr:graphicFrame macro="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16</xdr:col>
      <xdr:colOff>914400</xdr:colOff>
      <xdr:row>21</xdr:row>
      <xdr:rowOff>171450</xdr:rowOff>
    </xdr:from>
    <xdr:to>
      <xdr:col>27</xdr:col>
      <xdr:colOff>482600</xdr:colOff>
      <xdr:row>49</xdr:row>
      <xdr:rowOff>19050</xdr:rowOff>
    </xdr:to>
    <xdr:graphicFrame macro="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4</xdr:col>
      <xdr:colOff>330200</xdr:colOff>
      <xdr:row>12</xdr:row>
      <xdr:rowOff>25400</xdr:rowOff>
    </xdr:from>
    <xdr:to>
      <xdr:col>4</xdr:col>
      <xdr:colOff>965200</xdr:colOff>
      <xdr:row>15</xdr:row>
      <xdr:rowOff>31750</xdr:rowOff>
    </xdr:to>
    <xdr:sp macro="HelloWorld" textlink="">
      <xdr:nvSpPr>
        <xdr:cNvPr id="4654" name="0;Amount;3x;TroopBubble">
          <a:extLst>
            <a:ext uri="{FF2B5EF4-FFF2-40B4-BE49-F238E27FC236}">
              <a16:creationId xmlns:a16="http://schemas.microsoft.com/office/drawing/2014/main" id="{FC288012-54ED-A942-BCA4-35D0E67962C9}"/>
            </a:ext>
          </a:extLst>
        </xdr:cNvPr>
        <xdr:cNvSpPr/>
      </xdr:nvSpPr>
      <xdr:spPr>
        <a:xfrm>
          <a:off x="6350000" y="2540000"/>
          <a:ext cx="635000" cy="635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3 x</a:t>
          </a:r>
        </a:p>
      </xdr:txBody>
    </xdr:sp>
    <xdr:clientData/>
  </xdr:twoCellAnchor>
  <xdr:twoCellAnchor>
    <xdr:from>
      <xdr:col>4</xdr:col>
      <xdr:colOff>965200</xdr:colOff>
      <xdr:row>12</xdr:row>
      <xdr:rowOff>25400</xdr:rowOff>
    </xdr:from>
    <xdr:to>
      <xdr:col>6</xdr:col>
      <xdr:colOff>215900</xdr:colOff>
      <xdr:row>15</xdr:row>
      <xdr:rowOff>31750</xdr:rowOff>
    </xdr:to>
    <xdr:sp macro="HelloWorld" textlink="">
      <xdr:nvSpPr>
        <xdr:cNvPr id="4655" name="0;Name;GvHT;TroopBubble">
          <a:extLst>
            <a:ext uri="{FF2B5EF4-FFF2-40B4-BE49-F238E27FC236}">
              <a16:creationId xmlns:a16="http://schemas.microsoft.com/office/drawing/2014/main" id="{588CAC8C-3408-9743-F98B-4FF95F6857DB}"/>
            </a:ext>
          </a:extLst>
        </xdr:cNvPr>
        <xdr:cNvSpPr/>
      </xdr:nvSpPr>
      <xdr:spPr>
        <a:xfrm>
          <a:off x="6985000" y="2540000"/>
          <a:ext cx="1270000" cy="63500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GvHT</a:t>
          </a:r>
        </a:p>
      </xdr:txBody>
    </xdr:sp>
    <xdr:clientData/>
  </xdr:twoCellAnchor>
  <xdr:twoCellAnchor>
    <xdr:from>
      <xdr:col>4</xdr:col>
      <xdr:colOff>965200</xdr:colOff>
      <xdr:row>9</xdr:row>
      <xdr:rowOff>19050</xdr:rowOff>
    </xdr:from>
    <xdr:to>
      <xdr:col>5</xdr:col>
      <xdr:colOff>590550</xdr:colOff>
      <xdr:row>12</xdr:row>
      <xdr:rowOff>25400</xdr:rowOff>
    </xdr:to>
    <xdr:sp macro="HelloWorld" textlink="">
      <xdr:nvSpPr>
        <xdr:cNvPr id="4656" name="0;HP;12000HP;TroopBubble">
          <a:extLst>
            <a:ext uri="{FF2B5EF4-FFF2-40B4-BE49-F238E27FC236}">
              <a16:creationId xmlns:a16="http://schemas.microsoft.com/office/drawing/2014/main" id="{AF0D7A28-9ED1-C06E-3CFF-40D69875E755}"/>
            </a:ext>
          </a:extLst>
        </xdr:cNvPr>
        <xdr:cNvSpPr/>
      </xdr:nvSpPr>
      <xdr:spPr>
        <a:xfrm>
          <a:off x="6985000" y="1905000"/>
          <a:ext cx="635000" cy="635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HP:  12000</a:t>
          </a:r>
        </a:p>
      </xdr:txBody>
    </xdr:sp>
    <xdr:clientData/>
  </xdr:twoCellAnchor>
  <xdr:twoCellAnchor>
    <xdr:from>
      <xdr:col>5</xdr:col>
      <xdr:colOff>590550</xdr:colOff>
      <xdr:row>9</xdr:row>
      <xdr:rowOff>19050</xdr:rowOff>
    </xdr:from>
    <xdr:to>
      <xdr:col>6</xdr:col>
      <xdr:colOff>215900</xdr:colOff>
      <xdr:row>12</xdr:row>
      <xdr:rowOff>25400</xdr:rowOff>
    </xdr:to>
    <xdr:sp macro="HelloWorld" textlink="">
      <xdr:nvSpPr>
        <xdr:cNvPr id="4657" name="0;Delay;D0,4;TroopBubble">
          <a:extLst>
            <a:ext uri="{FF2B5EF4-FFF2-40B4-BE49-F238E27FC236}">
              <a16:creationId xmlns:a16="http://schemas.microsoft.com/office/drawing/2014/main" id="{CC759989-BC6A-476C-0F05-0BE839D7DFB0}"/>
            </a:ext>
          </a:extLst>
        </xdr:cNvPr>
        <xdr:cNvSpPr/>
      </xdr:nvSpPr>
      <xdr:spPr>
        <a:xfrm>
          <a:off x="7620000" y="1905000"/>
          <a:ext cx="635000" cy="635000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Delay0,4 s</a:t>
          </a:r>
        </a:p>
      </xdr:txBody>
    </xdr:sp>
    <xdr:clientData/>
  </xdr:twoCellAnchor>
  <xdr:twoCellAnchor>
    <xdr:from>
      <xdr:col>6</xdr:col>
      <xdr:colOff>215900</xdr:colOff>
      <xdr:row>12</xdr:row>
      <xdr:rowOff>25400</xdr:rowOff>
    </xdr:from>
    <xdr:to>
      <xdr:col>6</xdr:col>
      <xdr:colOff>850900</xdr:colOff>
      <xdr:row>15</xdr:row>
      <xdr:rowOff>31750</xdr:rowOff>
    </xdr:to>
    <xdr:sp macro="HelloWorld" textlink="">
      <xdr:nvSpPr>
        <xdr:cNvPr id="4658" name="0;Pause;P0,5;TroopBubble">
          <a:extLst>
            <a:ext uri="{FF2B5EF4-FFF2-40B4-BE49-F238E27FC236}">
              <a16:creationId xmlns:a16="http://schemas.microsoft.com/office/drawing/2014/main" id="{C62B86E8-1176-10FA-C4AF-748B091BCEE5}"/>
            </a:ext>
          </a:extLst>
        </xdr:cNvPr>
        <xdr:cNvSpPr/>
      </xdr:nvSpPr>
      <xdr:spPr>
        <a:xfrm>
          <a:off x="8255000" y="2540000"/>
          <a:ext cx="635000" cy="635000"/>
        </a:xfrm>
        <a:prstGeom prst="roundRect">
          <a:avLst/>
        </a:prstGeom>
        <a:solidFill>
          <a:srgbClr val="80808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Pause0,5 s</a:t>
          </a:r>
        </a:p>
      </xdr:txBody>
    </xdr:sp>
    <xdr:clientData/>
  </xdr:twoCellAnchor>
  <xdr:twoCellAnchor>
    <xdr:from>
      <xdr:col>4</xdr:col>
      <xdr:colOff>965200</xdr:colOff>
      <xdr:row>15</xdr:row>
      <xdr:rowOff>31750</xdr:rowOff>
    </xdr:from>
    <xdr:to>
      <xdr:col>6</xdr:col>
      <xdr:colOff>215900</xdr:colOff>
      <xdr:row>21</xdr:row>
      <xdr:rowOff>44450</xdr:rowOff>
    </xdr:to>
    <xdr:sp macro="HelloWorld" textlink="">
      <xdr:nvSpPr>
        <xdr:cNvPr id="4659" name="0;Angles;A30-150;TroopBubble">
          <a:extLst>
            <a:ext uri="{FF2B5EF4-FFF2-40B4-BE49-F238E27FC236}">
              <a16:creationId xmlns:a16="http://schemas.microsoft.com/office/drawing/2014/main" id="{C2B185F3-9FBA-40BA-9A3E-BF41CCCC4787}"/>
            </a:ext>
          </a:extLst>
        </xdr:cNvPr>
        <xdr:cNvSpPr/>
      </xdr:nvSpPr>
      <xdr:spPr>
        <a:xfrm>
          <a:off x="6985000" y="3175000"/>
          <a:ext cx="1270000" cy="1270000"/>
        </a:xfrm>
        <a:prstGeom prst="roundRect">
          <a:avLst/>
        </a:prstGeom>
        <a:solidFill>
          <a:srgbClr val="4C99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5</xdr:col>
      <xdr:colOff>114300</xdr:colOff>
      <xdr:row>15</xdr:row>
      <xdr:rowOff>190500</xdr:rowOff>
    </xdr:from>
    <xdr:to>
      <xdr:col>6</xdr:col>
      <xdr:colOff>57150</xdr:colOff>
      <xdr:row>20</xdr:row>
      <xdr:rowOff>95250</xdr:rowOff>
    </xdr:to>
    <xdr:sp macro="HelloWorld" textlink="">
      <xdr:nvSpPr>
        <xdr:cNvPr id="4660" name="0;Angles;A30-150;TroopBubble">
          <a:extLst>
            <a:ext uri="{FF2B5EF4-FFF2-40B4-BE49-F238E27FC236}">
              <a16:creationId xmlns:a16="http://schemas.microsoft.com/office/drawing/2014/main" id="{7043E9AE-110A-620B-B3CF-ED7C736F1C0B}"/>
            </a:ext>
          </a:extLst>
        </xdr:cNvPr>
        <xdr:cNvSpPr/>
      </xdr:nvSpPr>
      <xdr:spPr>
        <a:xfrm>
          <a:off x="7143750" y="3333750"/>
          <a:ext cx="952500" cy="952500"/>
        </a:xfrm>
        <a:prstGeom prst="pie">
          <a:avLst>
            <a:gd name="adj1" fmla="val 18000000"/>
            <a:gd name="adj2" fmla="val 3600000"/>
          </a:avLst>
        </a:prstGeom>
        <a:solidFill>
          <a:srgbClr val="B123F5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12</xdr:row>
      <xdr:rowOff>184150</xdr:rowOff>
    </xdr:from>
    <xdr:to>
      <xdr:col>7</xdr:col>
      <xdr:colOff>317500</xdr:colOff>
      <xdr:row>14</xdr:row>
      <xdr:rowOff>82550</xdr:rowOff>
    </xdr:to>
    <xdr:sp macro="HelloWorld" textlink="">
      <xdr:nvSpPr>
        <xdr:cNvPr id="4661" name="0;Angles;A30-150;TroopBubble">
          <a:extLst>
            <a:ext uri="{FF2B5EF4-FFF2-40B4-BE49-F238E27FC236}">
              <a16:creationId xmlns:a16="http://schemas.microsoft.com/office/drawing/2014/main" id="{E19A9791-9D6C-48A2-78D0-904F35E6A1B3}"/>
            </a:ext>
          </a:extLst>
        </xdr:cNvPr>
        <xdr:cNvSpPr/>
      </xdr:nvSpPr>
      <xdr:spPr>
        <a:xfrm>
          <a:off x="9048750" y="2698750"/>
          <a:ext cx="317500" cy="317500"/>
        </a:xfrm>
        <a:prstGeom prst="rightArrow">
          <a:avLst/>
        </a:prstGeom>
        <a:solidFill>
          <a:srgbClr val="FF0000"/>
        </a:solidFill>
        <a:ln w="25400"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7</xdr:col>
      <xdr:colOff>476250</xdr:colOff>
      <xdr:row>12</xdr:row>
      <xdr:rowOff>25400</xdr:rowOff>
    </xdr:from>
    <xdr:to>
      <xdr:col>8</xdr:col>
      <xdr:colOff>101600</xdr:colOff>
      <xdr:row>15</xdr:row>
      <xdr:rowOff>31750</xdr:rowOff>
    </xdr:to>
    <xdr:sp macro="HelloWorld" textlink="">
      <xdr:nvSpPr>
        <xdr:cNvPr id="4662" name="1;Amount;20x;TroopBubble">
          <a:extLst>
            <a:ext uri="{FF2B5EF4-FFF2-40B4-BE49-F238E27FC236}">
              <a16:creationId xmlns:a16="http://schemas.microsoft.com/office/drawing/2014/main" id="{82DA89B2-8C4A-6C6B-BE32-FF54AAF64B89}"/>
            </a:ext>
          </a:extLst>
        </xdr:cNvPr>
        <xdr:cNvSpPr/>
      </xdr:nvSpPr>
      <xdr:spPr>
        <a:xfrm>
          <a:off x="9525000" y="2540000"/>
          <a:ext cx="635000" cy="635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20 x</a:t>
          </a:r>
        </a:p>
      </xdr:txBody>
    </xdr:sp>
    <xdr:clientData/>
  </xdr:twoCellAnchor>
  <xdr:twoCellAnchor>
    <xdr:from>
      <xdr:col>8</xdr:col>
      <xdr:colOff>101600</xdr:colOff>
      <xdr:row>12</xdr:row>
      <xdr:rowOff>25400</xdr:rowOff>
    </xdr:from>
    <xdr:to>
      <xdr:col>9</xdr:col>
      <xdr:colOff>361950</xdr:colOff>
      <xdr:row>15</xdr:row>
      <xdr:rowOff>31750</xdr:rowOff>
    </xdr:to>
    <xdr:sp macro="HelloWorld" textlink="">
      <xdr:nvSpPr>
        <xdr:cNvPr id="4663" name="1;Name;GvHTB;TroopBubble">
          <a:extLst>
            <a:ext uri="{FF2B5EF4-FFF2-40B4-BE49-F238E27FC236}">
              <a16:creationId xmlns:a16="http://schemas.microsoft.com/office/drawing/2014/main" id="{D7362E0A-9A66-B852-2E26-27212F76E054}"/>
            </a:ext>
          </a:extLst>
        </xdr:cNvPr>
        <xdr:cNvSpPr/>
      </xdr:nvSpPr>
      <xdr:spPr>
        <a:xfrm>
          <a:off x="10160000" y="2540000"/>
          <a:ext cx="1270000" cy="63500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GvHTB</a:t>
          </a:r>
        </a:p>
      </xdr:txBody>
    </xdr:sp>
    <xdr:clientData/>
  </xdr:twoCellAnchor>
  <xdr:twoCellAnchor>
    <xdr:from>
      <xdr:col>8</xdr:col>
      <xdr:colOff>101600</xdr:colOff>
      <xdr:row>9</xdr:row>
      <xdr:rowOff>19050</xdr:rowOff>
    </xdr:from>
    <xdr:to>
      <xdr:col>8</xdr:col>
      <xdr:colOff>736600</xdr:colOff>
      <xdr:row>12</xdr:row>
      <xdr:rowOff>25400</xdr:rowOff>
    </xdr:to>
    <xdr:sp macro="HelloWorld" textlink="">
      <xdr:nvSpPr>
        <xdr:cNvPr id="4664" name="1;HP;500HP;TroopBubble">
          <a:extLst>
            <a:ext uri="{FF2B5EF4-FFF2-40B4-BE49-F238E27FC236}">
              <a16:creationId xmlns:a16="http://schemas.microsoft.com/office/drawing/2014/main" id="{F42F9DE9-A4C5-FCF6-D178-9099B3D796F8}"/>
            </a:ext>
          </a:extLst>
        </xdr:cNvPr>
        <xdr:cNvSpPr/>
      </xdr:nvSpPr>
      <xdr:spPr>
        <a:xfrm>
          <a:off x="10160000" y="1905000"/>
          <a:ext cx="635000" cy="635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HP:  500</a:t>
          </a:r>
        </a:p>
      </xdr:txBody>
    </xdr:sp>
    <xdr:clientData/>
  </xdr:twoCellAnchor>
  <xdr:twoCellAnchor>
    <xdr:from>
      <xdr:col>8</xdr:col>
      <xdr:colOff>736600</xdr:colOff>
      <xdr:row>9</xdr:row>
      <xdr:rowOff>19050</xdr:rowOff>
    </xdr:from>
    <xdr:to>
      <xdr:col>9</xdr:col>
      <xdr:colOff>361950</xdr:colOff>
      <xdr:row>12</xdr:row>
      <xdr:rowOff>25400</xdr:rowOff>
    </xdr:to>
    <xdr:sp macro="HelloWorld" textlink="">
      <xdr:nvSpPr>
        <xdr:cNvPr id="4665" name="1;Delay;D0,3;TroopBubble">
          <a:extLst>
            <a:ext uri="{FF2B5EF4-FFF2-40B4-BE49-F238E27FC236}">
              <a16:creationId xmlns:a16="http://schemas.microsoft.com/office/drawing/2014/main" id="{EC41299C-016A-F489-F246-B97300C939EF}"/>
            </a:ext>
          </a:extLst>
        </xdr:cNvPr>
        <xdr:cNvSpPr/>
      </xdr:nvSpPr>
      <xdr:spPr>
        <a:xfrm>
          <a:off x="10795000" y="1905000"/>
          <a:ext cx="635000" cy="635000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Delay0,3 s</a:t>
          </a:r>
        </a:p>
      </xdr:txBody>
    </xdr:sp>
    <xdr:clientData/>
  </xdr:twoCellAnchor>
  <xdr:twoCellAnchor>
    <xdr:from>
      <xdr:col>9</xdr:col>
      <xdr:colOff>361950</xdr:colOff>
      <xdr:row>12</xdr:row>
      <xdr:rowOff>25400</xdr:rowOff>
    </xdr:from>
    <xdr:to>
      <xdr:col>9</xdr:col>
      <xdr:colOff>996950</xdr:colOff>
      <xdr:row>15</xdr:row>
      <xdr:rowOff>31750</xdr:rowOff>
    </xdr:to>
    <xdr:sp macro="HelloWorld" textlink="">
      <xdr:nvSpPr>
        <xdr:cNvPr id="4666" name="1;Pause;P0,5;TroopBubble">
          <a:extLst>
            <a:ext uri="{FF2B5EF4-FFF2-40B4-BE49-F238E27FC236}">
              <a16:creationId xmlns:a16="http://schemas.microsoft.com/office/drawing/2014/main" id="{BAB373DA-40C8-2457-7BAD-E61C16BC00AC}"/>
            </a:ext>
          </a:extLst>
        </xdr:cNvPr>
        <xdr:cNvSpPr/>
      </xdr:nvSpPr>
      <xdr:spPr>
        <a:xfrm>
          <a:off x="11430000" y="2540000"/>
          <a:ext cx="635000" cy="635000"/>
        </a:xfrm>
        <a:prstGeom prst="roundRect">
          <a:avLst/>
        </a:prstGeom>
        <a:solidFill>
          <a:srgbClr val="80808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Pause0,5 s</a:t>
          </a:r>
        </a:p>
      </xdr:txBody>
    </xdr:sp>
    <xdr:clientData/>
  </xdr:twoCellAnchor>
  <xdr:twoCellAnchor>
    <xdr:from>
      <xdr:col>8</xdr:col>
      <xdr:colOff>101600</xdr:colOff>
      <xdr:row>15</xdr:row>
      <xdr:rowOff>31750</xdr:rowOff>
    </xdr:from>
    <xdr:to>
      <xdr:col>9</xdr:col>
      <xdr:colOff>361950</xdr:colOff>
      <xdr:row>21</xdr:row>
      <xdr:rowOff>44450</xdr:rowOff>
    </xdr:to>
    <xdr:sp macro="HelloWorld" textlink="">
      <xdr:nvSpPr>
        <xdr:cNvPr id="4667" name="1;Angles;A30-150;TroopBubble">
          <a:extLst>
            <a:ext uri="{FF2B5EF4-FFF2-40B4-BE49-F238E27FC236}">
              <a16:creationId xmlns:a16="http://schemas.microsoft.com/office/drawing/2014/main" id="{608E6619-272C-34A7-ADB8-3007E9730879}"/>
            </a:ext>
          </a:extLst>
        </xdr:cNvPr>
        <xdr:cNvSpPr/>
      </xdr:nvSpPr>
      <xdr:spPr>
        <a:xfrm>
          <a:off x="10160000" y="3175000"/>
          <a:ext cx="1270000" cy="1270000"/>
        </a:xfrm>
        <a:prstGeom prst="roundRect">
          <a:avLst/>
        </a:prstGeom>
        <a:solidFill>
          <a:srgbClr val="4C99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8</xdr:col>
      <xdr:colOff>260350</xdr:colOff>
      <xdr:row>15</xdr:row>
      <xdr:rowOff>190500</xdr:rowOff>
    </xdr:from>
    <xdr:to>
      <xdr:col>9</xdr:col>
      <xdr:colOff>203200</xdr:colOff>
      <xdr:row>20</xdr:row>
      <xdr:rowOff>95250</xdr:rowOff>
    </xdr:to>
    <xdr:sp macro="HelloWorld" textlink="">
      <xdr:nvSpPr>
        <xdr:cNvPr id="4668" name="1;Angles;A30-150;TroopBubble">
          <a:extLst>
            <a:ext uri="{FF2B5EF4-FFF2-40B4-BE49-F238E27FC236}">
              <a16:creationId xmlns:a16="http://schemas.microsoft.com/office/drawing/2014/main" id="{FC4374DA-D0F6-9592-0AB7-8A535665F008}"/>
            </a:ext>
          </a:extLst>
        </xdr:cNvPr>
        <xdr:cNvSpPr/>
      </xdr:nvSpPr>
      <xdr:spPr>
        <a:xfrm>
          <a:off x="10318750" y="3333750"/>
          <a:ext cx="952500" cy="952500"/>
        </a:xfrm>
        <a:prstGeom prst="pie">
          <a:avLst>
            <a:gd name="adj1" fmla="val 18000000"/>
            <a:gd name="adj2" fmla="val 3600000"/>
          </a:avLst>
        </a:prstGeom>
        <a:solidFill>
          <a:srgbClr val="B123F5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146050</xdr:colOff>
      <xdr:row>12</xdr:row>
      <xdr:rowOff>184150</xdr:rowOff>
    </xdr:from>
    <xdr:to>
      <xdr:col>10</xdr:col>
      <xdr:colOff>463550</xdr:colOff>
      <xdr:row>14</xdr:row>
      <xdr:rowOff>82550</xdr:rowOff>
    </xdr:to>
    <xdr:sp macro="HelloWorld" textlink="">
      <xdr:nvSpPr>
        <xdr:cNvPr id="4669" name="1;Angles;A30-150;TroopBubble">
          <a:extLst>
            <a:ext uri="{FF2B5EF4-FFF2-40B4-BE49-F238E27FC236}">
              <a16:creationId xmlns:a16="http://schemas.microsoft.com/office/drawing/2014/main" id="{EC84A3DE-A9A6-C7FF-036B-A391C9A85B9D}"/>
            </a:ext>
          </a:extLst>
        </xdr:cNvPr>
        <xdr:cNvSpPr/>
      </xdr:nvSpPr>
      <xdr:spPr>
        <a:xfrm>
          <a:off x="12223750" y="2698750"/>
          <a:ext cx="317500" cy="317500"/>
        </a:xfrm>
        <a:prstGeom prst="rightArrow">
          <a:avLst/>
        </a:prstGeom>
        <a:solidFill>
          <a:srgbClr val="FF0000"/>
        </a:solidFill>
        <a:ln w="25400">
          <a:solidFill>
            <a:srgbClr val="8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10</xdr:col>
      <xdr:colOff>622300</xdr:colOff>
      <xdr:row>12</xdr:row>
      <xdr:rowOff>25400</xdr:rowOff>
    </xdr:from>
    <xdr:to>
      <xdr:col>11</xdr:col>
      <xdr:colOff>247650</xdr:colOff>
      <xdr:row>15</xdr:row>
      <xdr:rowOff>31750</xdr:rowOff>
    </xdr:to>
    <xdr:sp macro="HelloWorld" textlink="">
      <xdr:nvSpPr>
        <xdr:cNvPr id="4670" name="2;Amount;10x;TroopBubble">
          <a:extLst>
            <a:ext uri="{FF2B5EF4-FFF2-40B4-BE49-F238E27FC236}">
              <a16:creationId xmlns:a16="http://schemas.microsoft.com/office/drawing/2014/main" id="{68292BE7-FF60-8EA8-149B-74CECD76466E}"/>
            </a:ext>
          </a:extLst>
        </xdr:cNvPr>
        <xdr:cNvSpPr/>
      </xdr:nvSpPr>
      <xdr:spPr>
        <a:xfrm>
          <a:off x="12700000" y="2540000"/>
          <a:ext cx="635000" cy="635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10 x</a:t>
          </a:r>
        </a:p>
      </xdr:txBody>
    </xdr:sp>
    <xdr:clientData/>
  </xdr:twoCellAnchor>
  <xdr:twoCellAnchor>
    <xdr:from>
      <xdr:col>11</xdr:col>
      <xdr:colOff>247650</xdr:colOff>
      <xdr:row>12</xdr:row>
      <xdr:rowOff>25400</xdr:rowOff>
    </xdr:from>
    <xdr:to>
      <xdr:col>12</xdr:col>
      <xdr:colOff>508000</xdr:colOff>
      <xdr:row>15</xdr:row>
      <xdr:rowOff>31750</xdr:rowOff>
    </xdr:to>
    <xdr:sp macro="HelloWorld" textlink="">
      <xdr:nvSpPr>
        <xdr:cNvPr id="4671" name="2;Name;GvHTA;TroopBubble">
          <a:extLst>
            <a:ext uri="{FF2B5EF4-FFF2-40B4-BE49-F238E27FC236}">
              <a16:creationId xmlns:a16="http://schemas.microsoft.com/office/drawing/2014/main" id="{37469C29-A103-6FBB-1F1F-8AAEFA443122}"/>
            </a:ext>
          </a:extLst>
        </xdr:cNvPr>
        <xdr:cNvSpPr/>
      </xdr:nvSpPr>
      <xdr:spPr>
        <a:xfrm>
          <a:off x="13335000" y="2540000"/>
          <a:ext cx="1270000" cy="63500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GvHTA</a:t>
          </a:r>
        </a:p>
      </xdr:txBody>
    </xdr:sp>
    <xdr:clientData/>
  </xdr:twoCellAnchor>
  <xdr:twoCellAnchor>
    <xdr:from>
      <xdr:col>11</xdr:col>
      <xdr:colOff>247650</xdr:colOff>
      <xdr:row>9</xdr:row>
      <xdr:rowOff>19050</xdr:rowOff>
    </xdr:from>
    <xdr:to>
      <xdr:col>11</xdr:col>
      <xdr:colOff>882650</xdr:colOff>
      <xdr:row>12</xdr:row>
      <xdr:rowOff>25400</xdr:rowOff>
    </xdr:to>
    <xdr:sp macro="HelloWorld" textlink="">
      <xdr:nvSpPr>
        <xdr:cNvPr id="4672" name="2;HP;900HP;TroopBubble">
          <a:extLst>
            <a:ext uri="{FF2B5EF4-FFF2-40B4-BE49-F238E27FC236}">
              <a16:creationId xmlns:a16="http://schemas.microsoft.com/office/drawing/2014/main" id="{91FE9AF6-1BEB-38E1-B1EB-D741C669F6E0}"/>
            </a:ext>
          </a:extLst>
        </xdr:cNvPr>
        <xdr:cNvSpPr/>
      </xdr:nvSpPr>
      <xdr:spPr>
        <a:xfrm>
          <a:off x="13335000" y="1905000"/>
          <a:ext cx="635000" cy="635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HP:  900</a:t>
          </a:r>
        </a:p>
      </xdr:txBody>
    </xdr:sp>
    <xdr:clientData/>
  </xdr:twoCellAnchor>
  <xdr:twoCellAnchor>
    <xdr:from>
      <xdr:col>11</xdr:col>
      <xdr:colOff>882650</xdr:colOff>
      <xdr:row>9</xdr:row>
      <xdr:rowOff>19050</xdr:rowOff>
    </xdr:from>
    <xdr:to>
      <xdr:col>12</xdr:col>
      <xdr:colOff>508000</xdr:colOff>
      <xdr:row>12</xdr:row>
      <xdr:rowOff>25400</xdr:rowOff>
    </xdr:to>
    <xdr:sp macro="HelloWorld" textlink="">
      <xdr:nvSpPr>
        <xdr:cNvPr id="4673" name="2;Delay;D0,6;TroopBubble">
          <a:extLst>
            <a:ext uri="{FF2B5EF4-FFF2-40B4-BE49-F238E27FC236}">
              <a16:creationId xmlns:a16="http://schemas.microsoft.com/office/drawing/2014/main" id="{E3245A9C-E93D-CEE1-A033-ABB63467B8D1}"/>
            </a:ext>
          </a:extLst>
        </xdr:cNvPr>
        <xdr:cNvSpPr/>
      </xdr:nvSpPr>
      <xdr:spPr>
        <a:xfrm>
          <a:off x="13970000" y="1905000"/>
          <a:ext cx="635000" cy="635000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Delay0,6 s</a:t>
          </a:r>
        </a:p>
      </xdr:txBody>
    </xdr:sp>
    <xdr:clientData/>
  </xdr:twoCellAnchor>
  <xdr:twoCellAnchor>
    <xdr:from>
      <xdr:col>12</xdr:col>
      <xdr:colOff>508000</xdr:colOff>
      <xdr:row>12</xdr:row>
      <xdr:rowOff>25400</xdr:rowOff>
    </xdr:from>
    <xdr:to>
      <xdr:col>13</xdr:col>
      <xdr:colOff>133350</xdr:colOff>
      <xdr:row>15</xdr:row>
      <xdr:rowOff>31750</xdr:rowOff>
    </xdr:to>
    <xdr:sp macro="HelloWorld" textlink="">
      <xdr:nvSpPr>
        <xdr:cNvPr id="4674" name="2;Pause;P0,5;TroopBubble">
          <a:extLst>
            <a:ext uri="{FF2B5EF4-FFF2-40B4-BE49-F238E27FC236}">
              <a16:creationId xmlns:a16="http://schemas.microsoft.com/office/drawing/2014/main" id="{F3875C02-68E6-71B8-C9DA-E01C4EF305AD}"/>
            </a:ext>
          </a:extLst>
        </xdr:cNvPr>
        <xdr:cNvSpPr/>
      </xdr:nvSpPr>
      <xdr:spPr>
        <a:xfrm>
          <a:off x="14605000" y="2540000"/>
          <a:ext cx="635000" cy="635000"/>
        </a:xfrm>
        <a:prstGeom prst="roundRect">
          <a:avLst/>
        </a:prstGeom>
        <a:solidFill>
          <a:srgbClr val="80808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Pause0,5 s</a:t>
          </a:r>
        </a:p>
      </xdr:txBody>
    </xdr:sp>
    <xdr:clientData/>
  </xdr:twoCellAnchor>
  <xdr:twoCellAnchor>
    <xdr:from>
      <xdr:col>11</xdr:col>
      <xdr:colOff>247650</xdr:colOff>
      <xdr:row>15</xdr:row>
      <xdr:rowOff>31750</xdr:rowOff>
    </xdr:from>
    <xdr:to>
      <xdr:col>12</xdr:col>
      <xdr:colOff>508000</xdr:colOff>
      <xdr:row>21</xdr:row>
      <xdr:rowOff>44450</xdr:rowOff>
    </xdr:to>
    <xdr:sp macro="HelloWorld" textlink="">
      <xdr:nvSpPr>
        <xdr:cNvPr id="4675" name="2;Angles;A30-150;TroopBubble">
          <a:extLst>
            <a:ext uri="{FF2B5EF4-FFF2-40B4-BE49-F238E27FC236}">
              <a16:creationId xmlns:a16="http://schemas.microsoft.com/office/drawing/2014/main" id="{8873ADFA-CA4E-0075-5C7D-00ED96A3AF26}"/>
            </a:ext>
          </a:extLst>
        </xdr:cNvPr>
        <xdr:cNvSpPr/>
      </xdr:nvSpPr>
      <xdr:spPr>
        <a:xfrm>
          <a:off x="13335000" y="3175000"/>
          <a:ext cx="1270000" cy="1270000"/>
        </a:xfrm>
        <a:prstGeom prst="roundRect">
          <a:avLst/>
        </a:prstGeom>
        <a:solidFill>
          <a:srgbClr val="4C99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406400</xdr:colOff>
      <xdr:row>15</xdr:row>
      <xdr:rowOff>190500</xdr:rowOff>
    </xdr:from>
    <xdr:to>
      <xdr:col>12</xdr:col>
      <xdr:colOff>349250</xdr:colOff>
      <xdr:row>20</xdr:row>
      <xdr:rowOff>95250</xdr:rowOff>
    </xdr:to>
    <xdr:sp macro="HelloWorld" textlink="">
      <xdr:nvSpPr>
        <xdr:cNvPr id="4676" name="2;Angles;A30-150;TroopBubble">
          <a:extLst>
            <a:ext uri="{FF2B5EF4-FFF2-40B4-BE49-F238E27FC236}">
              <a16:creationId xmlns:a16="http://schemas.microsoft.com/office/drawing/2014/main" id="{36FFBBC4-0046-A994-1219-F34CAC104E81}"/>
            </a:ext>
          </a:extLst>
        </xdr:cNvPr>
        <xdr:cNvSpPr/>
      </xdr:nvSpPr>
      <xdr:spPr>
        <a:xfrm>
          <a:off x="13493750" y="3333750"/>
          <a:ext cx="952500" cy="952500"/>
        </a:xfrm>
        <a:prstGeom prst="pie">
          <a:avLst>
            <a:gd name="adj1" fmla="val 18000000"/>
            <a:gd name="adj2" fmla="val 3600000"/>
          </a:avLst>
        </a:prstGeom>
        <a:solidFill>
          <a:srgbClr val="B123F5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330200</xdr:colOff>
      <xdr:row>54</xdr:row>
      <xdr:rowOff>114300</xdr:rowOff>
    </xdr:from>
    <xdr:to>
      <xdr:col>11</xdr:col>
      <xdr:colOff>882650</xdr:colOff>
      <xdr:row>90</xdr:row>
      <xdr:rowOff>190500</xdr:rowOff>
    </xdr:to>
    <xdr:graphicFrame macro="">
      <xdr:nvGraphicFramePr>
        <xdr:cNvPr id="4677" name="TroopChart">
          <a:extLst>
            <a:ext uri="{FF2B5EF4-FFF2-40B4-BE49-F238E27FC236}">
              <a16:creationId xmlns:a16="http://schemas.microsoft.com/office/drawing/2014/main" id="{94F5A1B5-F894-67CA-4660-C5E6C8E7FD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16</xdr:col>
      <xdr:colOff>914400</xdr:colOff>
      <xdr:row>21</xdr:row>
      <xdr:rowOff>171450</xdr:rowOff>
    </xdr:from>
    <xdr:to>
      <xdr:col>28</xdr:col>
      <xdr:colOff>311150</xdr:colOff>
      <xdr:row>49</xdr:row>
      <xdr:rowOff>19050</xdr:rowOff>
    </xdr:to>
    <xdr:graphicFrame macro="">
      <xdr:nvGraphicFramePr>
        <xdr:cNvPr id="4678" name="MainChart">
          <a:extLst>
            <a:ext uri="{FF2B5EF4-FFF2-40B4-BE49-F238E27FC236}">
              <a16:creationId xmlns:a16="http://schemas.microsoft.com/office/drawing/2014/main" id="{04AE8E89-916C-9364-D6A6-52A4E4C150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5</xdr:row>
      <xdr:rowOff>0</xdr:rowOff>
    </xdr:from>
    <xdr:to>
      <xdr:col>3</xdr:col>
      <xdr:colOff>165100</xdr:colOff>
      <xdr:row>5</xdr:row>
      <xdr:rowOff>171450</xdr:rowOff>
    </xdr:to>
    <xdr:pic>
      <xdr:nvPicPr>
        <xdr:cNvPr id="16" name="Grafik 15" descr="Level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04900"/>
          <a:ext cx="16510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</xdr:row>
      <xdr:rowOff>0</xdr:rowOff>
    </xdr:from>
    <xdr:to>
      <xdr:col>4</xdr:col>
      <xdr:colOff>266700</xdr:colOff>
      <xdr:row>6</xdr:row>
      <xdr:rowOff>69850</xdr:rowOff>
    </xdr:to>
    <xdr:pic>
      <xdr:nvPicPr>
        <xdr:cNvPr id="17" name="Grafik 16" descr="Damage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51200" y="1104900"/>
          <a:ext cx="266700" cy="260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5</xdr:row>
      <xdr:rowOff>0</xdr:rowOff>
    </xdr:from>
    <xdr:to>
      <xdr:col>5</xdr:col>
      <xdr:colOff>266700</xdr:colOff>
      <xdr:row>6</xdr:row>
      <xdr:rowOff>69850</xdr:rowOff>
    </xdr:to>
    <xdr:pic>
      <xdr:nvPicPr>
        <xdr:cNvPr id="18" name="Grafik 17" descr="Damage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64000" y="1104900"/>
          <a:ext cx="266700" cy="260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5</xdr:row>
      <xdr:rowOff>0</xdr:rowOff>
    </xdr:from>
    <xdr:to>
      <xdr:col>6</xdr:col>
      <xdr:colOff>190500</xdr:colOff>
      <xdr:row>5</xdr:row>
      <xdr:rowOff>184150</xdr:rowOff>
    </xdr:to>
    <xdr:pic>
      <xdr:nvPicPr>
        <xdr:cNvPr id="19" name="Grafik 18" descr="Hitpoints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76800" y="1104900"/>
          <a:ext cx="190500" cy="18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5</xdr:row>
      <xdr:rowOff>0</xdr:rowOff>
    </xdr:from>
    <xdr:to>
      <xdr:col>7</xdr:col>
      <xdr:colOff>171450</xdr:colOff>
      <xdr:row>6</xdr:row>
      <xdr:rowOff>0</xdr:rowOff>
    </xdr:to>
    <xdr:pic>
      <xdr:nvPicPr>
        <xdr:cNvPr id="20" name="Grafik 19" descr="Elixir">
          <a:hlinkClick xmlns:r="http://schemas.openxmlformats.org/officeDocument/2006/relationships" r:id="rId4" tooltip="Elixir"/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89600" y="1104900"/>
          <a:ext cx="1714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5</xdr:row>
      <xdr:rowOff>0</xdr:rowOff>
    </xdr:from>
    <xdr:to>
      <xdr:col>8</xdr:col>
      <xdr:colOff>171450</xdr:colOff>
      <xdr:row>6</xdr:row>
      <xdr:rowOff>12700</xdr:rowOff>
    </xdr:to>
    <xdr:pic>
      <xdr:nvPicPr>
        <xdr:cNvPr id="21" name="Grafik 20" descr="Time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02400" y="1104900"/>
          <a:ext cx="171450" cy="203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5</xdr:row>
      <xdr:rowOff>0</xdr:rowOff>
    </xdr:from>
    <xdr:to>
      <xdr:col>9</xdr:col>
      <xdr:colOff>247650</xdr:colOff>
      <xdr:row>6</xdr:row>
      <xdr:rowOff>38100</xdr:rowOff>
    </xdr:to>
    <xdr:pic>
      <xdr:nvPicPr>
        <xdr:cNvPr id="22" name="Grafik 21" descr="Laboratory">
          <a:hlinkClick xmlns:r="http://schemas.openxmlformats.org/officeDocument/2006/relationships" r:id="rId7" tooltip="Laboratory"/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104900"/>
          <a:ext cx="24765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25400</xdr:colOff>
      <xdr:row>4</xdr:row>
      <xdr:rowOff>6350</xdr:rowOff>
    </xdr:from>
    <xdr:to>
      <xdr:col>2</xdr:col>
      <xdr:colOff>762000</xdr:colOff>
      <xdr:row>7</xdr:row>
      <xdr:rowOff>0</xdr:rowOff>
    </xdr:to>
    <xdr:pic>
      <xdr:nvPicPr>
        <xdr:cNvPr id="23" name="Grafik 22" descr="Avatar Barbarian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5150" y="854075"/>
          <a:ext cx="736600" cy="803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</xdr:row>
      <xdr:rowOff>0</xdr:rowOff>
    </xdr:from>
    <xdr:to>
      <xdr:col>3</xdr:col>
      <xdr:colOff>165100</xdr:colOff>
      <xdr:row>24</xdr:row>
      <xdr:rowOff>171450</xdr:rowOff>
    </xdr:to>
    <xdr:pic>
      <xdr:nvPicPr>
        <xdr:cNvPr id="31" name="Grafik 30" descr="Level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311650"/>
          <a:ext cx="16510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24</xdr:row>
      <xdr:rowOff>0</xdr:rowOff>
    </xdr:from>
    <xdr:to>
      <xdr:col>4</xdr:col>
      <xdr:colOff>266700</xdr:colOff>
      <xdr:row>25</xdr:row>
      <xdr:rowOff>69850</xdr:rowOff>
    </xdr:to>
    <xdr:pic>
      <xdr:nvPicPr>
        <xdr:cNvPr id="32" name="Grafik 31" descr="Damage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51200" y="4311650"/>
          <a:ext cx="266700" cy="260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24</xdr:row>
      <xdr:rowOff>0</xdr:rowOff>
    </xdr:from>
    <xdr:to>
      <xdr:col>5</xdr:col>
      <xdr:colOff>266700</xdr:colOff>
      <xdr:row>25</xdr:row>
      <xdr:rowOff>69850</xdr:rowOff>
    </xdr:to>
    <xdr:pic>
      <xdr:nvPicPr>
        <xdr:cNvPr id="33" name="Grafik 32" descr="Damage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64000" y="4311650"/>
          <a:ext cx="266700" cy="260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24</xdr:row>
      <xdr:rowOff>0</xdr:rowOff>
    </xdr:from>
    <xdr:to>
      <xdr:col>6</xdr:col>
      <xdr:colOff>190500</xdr:colOff>
      <xdr:row>24</xdr:row>
      <xdr:rowOff>184150</xdr:rowOff>
    </xdr:to>
    <xdr:pic>
      <xdr:nvPicPr>
        <xdr:cNvPr id="34" name="Grafik 33" descr="Hitpoints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76800" y="4311650"/>
          <a:ext cx="190500" cy="18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24</xdr:row>
      <xdr:rowOff>0</xdr:rowOff>
    </xdr:from>
    <xdr:to>
      <xdr:col>7</xdr:col>
      <xdr:colOff>171450</xdr:colOff>
      <xdr:row>25</xdr:row>
      <xdr:rowOff>0</xdr:rowOff>
    </xdr:to>
    <xdr:pic>
      <xdr:nvPicPr>
        <xdr:cNvPr id="35" name="Grafik 34" descr="Elixir">
          <a:hlinkClick xmlns:r="http://schemas.openxmlformats.org/officeDocument/2006/relationships" r:id="rId4" tooltip="Elixir"/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89600" y="4311650"/>
          <a:ext cx="1714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24</xdr:row>
      <xdr:rowOff>0</xdr:rowOff>
    </xdr:from>
    <xdr:to>
      <xdr:col>8</xdr:col>
      <xdr:colOff>171450</xdr:colOff>
      <xdr:row>25</xdr:row>
      <xdr:rowOff>12700</xdr:rowOff>
    </xdr:to>
    <xdr:pic>
      <xdr:nvPicPr>
        <xdr:cNvPr id="36" name="Grafik 35" descr="Time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02400" y="4311650"/>
          <a:ext cx="171450" cy="203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24</xdr:row>
      <xdr:rowOff>0</xdr:rowOff>
    </xdr:from>
    <xdr:to>
      <xdr:col>9</xdr:col>
      <xdr:colOff>247650</xdr:colOff>
      <xdr:row>25</xdr:row>
      <xdr:rowOff>38100</xdr:rowOff>
    </xdr:to>
    <xdr:pic>
      <xdr:nvPicPr>
        <xdr:cNvPr id="37" name="Grafik 36" descr="Laboratory">
          <a:hlinkClick xmlns:r="http://schemas.openxmlformats.org/officeDocument/2006/relationships" r:id="rId7" tooltip="Laboratory"/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4311650"/>
          <a:ext cx="24765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82550</xdr:colOff>
      <xdr:row>22</xdr:row>
      <xdr:rowOff>165100</xdr:rowOff>
    </xdr:from>
    <xdr:to>
      <xdr:col>3</xdr:col>
      <xdr:colOff>88900</xdr:colOff>
      <xdr:row>26</xdr:row>
      <xdr:rowOff>50800</xdr:rowOff>
    </xdr:to>
    <xdr:pic>
      <xdr:nvPicPr>
        <xdr:cNvPr id="38" name="Grafik 37" descr="Avatar Archer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2300" y="4737100"/>
          <a:ext cx="819150" cy="819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</xdr:row>
      <xdr:rowOff>0</xdr:rowOff>
    </xdr:from>
    <xdr:to>
      <xdr:col>3</xdr:col>
      <xdr:colOff>209550</xdr:colOff>
      <xdr:row>37</xdr:row>
      <xdr:rowOff>184150</xdr:rowOff>
    </xdr:to>
    <xdr:pic>
      <xdr:nvPicPr>
        <xdr:cNvPr id="39" name="Grafik 38" descr="Favorite Target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788150"/>
          <a:ext cx="209550" cy="18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37</xdr:row>
      <xdr:rowOff>0</xdr:rowOff>
    </xdr:from>
    <xdr:to>
      <xdr:col>4</xdr:col>
      <xdr:colOff>285750</xdr:colOff>
      <xdr:row>37</xdr:row>
      <xdr:rowOff>209550</xdr:rowOff>
    </xdr:to>
    <xdr:pic>
      <xdr:nvPicPr>
        <xdr:cNvPr id="40" name="Grafik 39" descr="Damage Type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51200" y="6788150"/>
          <a:ext cx="28575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37</xdr:row>
      <xdr:rowOff>0</xdr:rowOff>
    </xdr:from>
    <xdr:to>
      <xdr:col>5</xdr:col>
      <xdr:colOff>228600</xdr:colOff>
      <xdr:row>37</xdr:row>
      <xdr:rowOff>228600</xdr:rowOff>
    </xdr:to>
    <xdr:pic>
      <xdr:nvPicPr>
        <xdr:cNvPr id="41" name="Grafik 40" descr="Housing Space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64000" y="6788150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37</xdr:row>
      <xdr:rowOff>0</xdr:rowOff>
    </xdr:from>
    <xdr:to>
      <xdr:col>6</xdr:col>
      <xdr:colOff>247650</xdr:colOff>
      <xdr:row>37</xdr:row>
      <xdr:rowOff>203200</xdr:rowOff>
    </xdr:to>
    <xdr:pic>
      <xdr:nvPicPr>
        <xdr:cNvPr id="42" name="Grafik 41" descr="Movement Speed">
          <a:hlinkClick xmlns:r="http://schemas.openxmlformats.org/officeDocument/2006/relationships" r:id="rId14" tooltip="Movement Speed"/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76800" y="6788150"/>
          <a:ext cx="247650" cy="203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37</xdr:row>
      <xdr:rowOff>0</xdr:rowOff>
    </xdr:from>
    <xdr:to>
      <xdr:col>7</xdr:col>
      <xdr:colOff>209550</xdr:colOff>
      <xdr:row>37</xdr:row>
      <xdr:rowOff>247650</xdr:rowOff>
    </xdr:to>
    <xdr:pic>
      <xdr:nvPicPr>
        <xdr:cNvPr id="43" name="Grafik 42" descr="Attack Speed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89600" y="6788150"/>
          <a:ext cx="20955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37</xdr:row>
      <xdr:rowOff>0</xdr:rowOff>
    </xdr:from>
    <xdr:to>
      <xdr:col>8</xdr:col>
      <xdr:colOff>247650</xdr:colOff>
      <xdr:row>37</xdr:row>
      <xdr:rowOff>298450</xdr:rowOff>
    </xdr:to>
    <xdr:pic>
      <xdr:nvPicPr>
        <xdr:cNvPr id="44" name="Grafik 43" descr="Barracks">
          <a:hlinkClick xmlns:r="http://schemas.openxmlformats.org/officeDocument/2006/relationships" r:id="rId17" tooltip="Barracks"/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02400" y="6788150"/>
          <a:ext cx="247650" cy="298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37</xdr:row>
      <xdr:rowOff>0</xdr:rowOff>
    </xdr:from>
    <xdr:to>
      <xdr:col>9</xdr:col>
      <xdr:colOff>285750</xdr:colOff>
      <xdr:row>37</xdr:row>
      <xdr:rowOff>133350</xdr:rowOff>
    </xdr:to>
    <xdr:pic>
      <xdr:nvPicPr>
        <xdr:cNvPr id="45" name="Grafik 44" descr="Range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6788150"/>
          <a:ext cx="2857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3</xdr:col>
      <xdr:colOff>209550</xdr:colOff>
      <xdr:row>18</xdr:row>
      <xdr:rowOff>184150</xdr:rowOff>
    </xdr:to>
    <xdr:pic>
      <xdr:nvPicPr>
        <xdr:cNvPr id="53" name="Grafik 52" descr="Favorite Target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581400"/>
          <a:ext cx="209550" cy="18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18</xdr:row>
      <xdr:rowOff>0</xdr:rowOff>
    </xdr:from>
    <xdr:to>
      <xdr:col>4</xdr:col>
      <xdr:colOff>285750</xdr:colOff>
      <xdr:row>18</xdr:row>
      <xdr:rowOff>209550</xdr:rowOff>
    </xdr:to>
    <xdr:pic>
      <xdr:nvPicPr>
        <xdr:cNvPr id="54" name="Grafik 53" descr="Damage Type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51200" y="3581400"/>
          <a:ext cx="28575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18</xdr:row>
      <xdr:rowOff>0</xdr:rowOff>
    </xdr:from>
    <xdr:to>
      <xdr:col>5</xdr:col>
      <xdr:colOff>228600</xdr:colOff>
      <xdr:row>18</xdr:row>
      <xdr:rowOff>228600</xdr:rowOff>
    </xdr:to>
    <xdr:pic>
      <xdr:nvPicPr>
        <xdr:cNvPr id="55" name="Grafik 54" descr="Housing Space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64000" y="3581400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18</xdr:row>
      <xdr:rowOff>0</xdr:rowOff>
    </xdr:from>
    <xdr:to>
      <xdr:col>6</xdr:col>
      <xdr:colOff>247650</xdr:colOff>
      <xdr:row>18</xdr:row>
      <xdr:rowOff>203200</xdr:rowOff>
    </xdr:to>
    <xdr:pic>
      <xdr:nvPicPr>
        <xdr:cNvPr id="56" name="Grafik 55" descr="Movement Speed">
          <a:hlinkClick xmlns:r="http://schemas.openxmlformats.org/officeDocument/2006/relationships" r:id="rId14" tooltip="Movement Speed"/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76800" y="3581400"/>
          <a:ext cx="247650" cy="203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18</xdr:row>
      <xdr:rowOff>0</xdr:rowOff>
    </xdr:from>
    <xdr:to>
      <xdr:col>7</xdr:col>
      <xdr:colOff>209550</xdr:colOff>
      <xdr:row>18</xdr:row>
      <xdr:rowOff>247650</xdr:rowOff>
    </xdr:to>
    <xdr:pic>
      <xdr:nvPicPr>
        <xdr:cNvPr id="57" name="Grafik 56" descr="Attack Speed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89600" y="3581400"/>
          <a:ext cx="20955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18</xdr:row>
      <xdr:rowOff>0</xdr:rowOff>
    </xdr:from>
    <xdr:to>
      <xdr:col>8</xdr:col>
      <xdr:colOff>247650</xdr:colOff>
      <xdr:row>18</xdr:row>
      <xdr:rowOff>298450</xdr:rowOff>
    </xdr:to>
    <xdr:pic>
      <xdr:nvPicPr>
        <xdr:cNvPr id="58" name="Grafik 57" descr="Barracks">
          <a:hlinkClick xmlns:r="http://schemas.openxmlformats.org/officeDocument/2006/relationships" r:id="rId17" tooltip="Barracks"/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02400" y="3581400"/>
          <a:ext cx="247650" cy="298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9</xdr:col>
      <xdr:colOff>285750</xdr:colOff>
      <xdr:row>18</xdr:row>
      <xdr:rowOff>133350</xdr:rowOff>
    </xdr:to>
    <xdr:pic>
      <xdr:nvPicPr>
        <xdr:cNvPr id="59" name="Grafik 58" descr="Range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3581400"/>
          <a:ext cx="2857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43</xdr:row>
      <xdr:rowOff>0</xdr:rowOff>
    </xdr:from>
    <xdr:to>
      <xdr:col>3</xdr:col>
      <xdr:colOff>165100</xdr:colOff>
      <xdr:row>43</xdr:row>
      <xdr:rowOff>171450</xdr:rowOff>
    </xdr:to>
    <xdr:pic>
      <xdr:nvPicPr>
        <xdr:cNvPr id="67" name="Grafik 66" descr="Level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144000"/>
          <a:ext cx="16510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43</xdr:row>
      <xdr:rowOff>0</xdr:rowOff>
    </xdr:from>
    <xdr:to>
      <xdr:col>4</xdr:col>
      <xdr:colOff>266700</xdr:colOff>
      <xdr:row>44</xdr:row>
      <xdr:rowOff>69850</xdr:rowOff>
    </xdr:to>
    <xdr:pic>
      <xdr:nvPicPr>
        <xdr:cNvPr id="68" name="Grafik 67" descr="Damage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51200" y="9144000"/>
          <a:ext cx="266700" cy="260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43</xdr:row>
      <xdr:rowOff>0</xdr:rowOff>
    </xdr:from>
    <xdr:to>
      <xdr:col>5</xdr:col>
      <xdr:colOff>266700</xdr:colOff>
      <xdr:row>44</xdr:row>
      <xdr:rowOff>69850</xdr:rowOff>
    </xdr:to>
    <xdr:pic>
      <xdr:nvPicPr>
        <xdr:cNvPr id="69" name="Grafik 68" descr="Damage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64000" y="9144000"/>
          <a:ext cx="266700" cy="260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43</xdr:row>
      <xdr:rowOff>0</xdr:rowOff>
    </xdr:from>
    <xdr:to>
      <xdr:col>6</xdr:col>
      <xdr:colOff>190500</xdr:colOff>
      <xdr:row>43</xdr:row>
      <xdr:rowOff>184150</xdr:rowOff>
    </xdr:to>
    <xdr:pic>
      <xdr:nvPicPr>
        <xdr:cNvPr id="70" name="Grafik 69" descr="Hitpoints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76800" y="9144000"/>
          <a:ext cx="190500" cy="18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43</xdr:row>
      <xdr:rowOff>0</xdr:rowOff>
    </xdr:from>
    <xdr:to>
      <xdr:col>7</xdr:col>
      <xdr:colOff>171450</xdr:colOff>
      <xdr:row>44</xdr:row>
      <xdr:rowOff>0</xdr:rowOff>
    </xdr:to>
    <xdr:pic>
      <xdr:nvPicPr>
        <xdr:cNvPr id="71" name="Grafik 70" descr="Elixir">
          <a:hlinkClick xmlns:r="http://schemas.openxmlformats.org/officeDocument/2006/relationships" r:id="rId4" tooltip="Elixir"/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89600" y="9144000"/>
          <a:ext cx="1714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43</xdr:row>
      <xdr:rowOff>0</xdr:rowOff>
    </xdr:from>
    <xdr:to>
      <xdr:col>8</xdr:col>
      <xdr:colOff>171450</xdr:colOff>
      <xdr:row>44</xdr:row>
      <xdr:rowOff>12700</xdr:rowOff>
    </xdr:to>
    <xdr:pic>
      <xdr:nvPicPr>
        <xdr:cNvPr id="72" name="Grafik 71" descr="Time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02400" y="9144000"/>
          <a:ext cx="171450" cy="203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43</xdr:row>
      <xdr:rowOff>0</xdr:rowOff>
    </xdr:from>
    <xdr:to>
      <xdr:col>9</xdr:col>
      <xdr:colOff>247650</xdr:colOff>
      <xdr:row>44</xdr:row>
      <xdr:rowOff>38100</xdr:rowOff>
    </xdr:to>
    <xdr:pic>
      <xdr:nvPicPr>
        <xdr:cNvPr id="73" name="Grafik 72" descr="Laboratory">
          <a:hlinkClick xmlns:r="http://schemas.openxmlformats.org/officeDocument/2006/relationships" r:id="rId7" tooltip="Laboratory"/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9144000"/>
          <a:ext cx="24765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56</xdr:row>
      <xdr:rowOff>0</xdr:rowOff>
    </xdr:from>
    <xdr:to>
      <xdr:col>3</xdr:col>
      <xdr:colOff>209550</xdr:colOff>
      <xdr:row>56</xdr:row>
      <xdr:rowOff>184150</xdr:rowOff>
    </xdr:to>
    <xdr:pic>
      <xdr:nvPicPr>
        <xdr:cNvPr id="81" name="Grafik 80" descr="Favorite Target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1620500"/>
          <a:ext cx="209550" cy="18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56</xdr:row>
      <xdr:rowOff>0</xdr:rowOff>
    </xdr:from>
    <xdr:to>
      <xdr:col>4</xdr:col>
      <xdr:colOff>285750</xdr:colOff>
      <xdr:row>56</xdr:row>
      <xdr:rowOff>209550</xdr:rowOff>
    </xdr:to>
    <xdr:pic>
      <xdr:nvPicPr>
        <xdr:cNvPr id="82" name="Grafik 81" descr="Damage Type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51200" y="11620500"/>
          <a:ext cx="28575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56</xdr:row>
      <xdr:rowOff>0</xdr:rowOff>
    </xdr:from>
    <xdr:to>
      <xdr:col>5</xdr:col>
      <xdr:colOff>228600</xdr:colOff>
      <xdr:row>56</xdr:row>
      <xdr:rowOff>228600</xdr:rowOff>
    </xdr:to>
    <xdr:pic>
      <xdr:nvPicPr>
        <xdr:cNvPr id="83" name="Grafik 82" descr="Housing Space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64000" y="11620500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56</xdr:row>
      <xdr:rowOff>0</xdr:rowOff>
    </xdr:from>
    <xdr:to>
      <xdr:col>6</xdr:col>
      <xdr:colOff>247650</xdr:colOff>
      <xdr:row>56</xdr:row>
      <xdr:rowOff>203200</xdr:rowOff>
    </xdr:to>
    <xdr:pic>
      <xdr:nvPicPr>
        <xdr:cNvPr id="84" name="Grafik 83" descr="Movement Speed">
          <a:hlinkClick xmlns:r="http://schemas.openxmlformats.org/officeDocument/2006/relationships" r:id="rId14" tooltip="Movement Speed"/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76800" y="11620500"/>
          <a:ext cx="247650" cy="203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56</xdr:row>
      <xdr:rowOff>0</xdr:rowOff>
    </xdr:from>
    <xdr:to>
      <xdr:col>7</xdr:col>
      <xdr:colOff>209550</xdr:colOff>
      <xdr:row>56</xdr:row>
      <xdr:rowOff>247650</xdr:rowOff>
    </xdr:to>
    <xdr:pic>
      <xdr:nvPicPr>
        <xdr:cNvPr id="85" name="Grafik 84" descr="Attack Speed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89600" y="11620500"/>
          <a:ext cx="20955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56</xdr:row>
      <xdr:rowOff>0</xdr:rowOff>
    </xdr:from>
    <xdr:to>
      <xdr:col>8</xdr:col>
      <xdr:colOff>247650</xdr:colOff>
      <xdr:row>56</xdr:row>
      <xdr:rowOff>298450</xdr:rowOff>
    </xdr:to>
    <xdr:pic>
      <xdr:nvPicPr>
        <xdr:cNvPr id="86" name="Grafik 85" descr="Barracks">
          <a:hlinkClick xmlns:r="http://schemas.openxmlformats.org/officeDocument/2006/relationships" r:id="rId17" tooltip="Barracks"/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02400" y="11620500"/>
          <a:ext cx="247650" cy="298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56</xdr:row>
      <xdr:rowOff>0</xdr:rowOff>
    </xdr:from>
    <xdr:to>
      <xdr:col>9</xdr:col>
      <xdr:colOff>285750</xdr:colOff>
      <xdr:row>56</xdr:row>
      <xdr:rowOff>133350</xdr:rowOff>
    </xdr:to>
    <xdr:pic>
      <xdr:nvPicPr>
        <xdr:cNvPr id="87" name="Grafik 86" descr="Range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1620500"/>
          <a:ext cx="2857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42</xdr:row>
      <xdr:rowOff>0</xdr:rowOff>
    </xdr:from>
    <xdr:to>
      <xdr:col>2</xdr:col>
      <xdr:colOff>800100</xdr:colOff>
      <xdr:row>45</xdr:row>
      <xdr:rowOff>57150</xdr:rowOff>
    </xdr:to>
    <xdr:pic>
      <xdr:nvPicPr>
        <xdr:cNvPr id="88" name="Grafik 87" descr="Avatar Giant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25600" y="8782050"/>
          <a:ext cx="800100" cy="800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62</xdr:row>
      <xdr:rowOff>0</xdr:rowOff>
    </xdr:from>
    <xdr:to>
      <xdr:col>3</xdr:col>
      <xdr:colOff>165100</xdr:colOff>
      <xdr:row>62</xdr:row>
      <xdr:rowOff>171450</xdr:rowOff>
    </xdr:to>
    <xdr:pic>
      <xdr:nvPicPr>
        <xdr:cNvPr id="97" name="Grafik 96" descr="Level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3163550"/>
          <a:ext cx="16510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62</xdr:row>
      <xdr:rowOff>0</xdr:rowOff>
    </xdr:from>
    <xdr:to>
      <xdr:col>4</xdr:col>
      <xdr:colOff>266700</xdr:colOff>
      <xdr:row>63</xdr:row>
      <xdr:rowOff>69850</xdr:rowOff>
    </xdr:to>
    <xdr:pic>
      <xdr:nvPicPr>
        <xdr:cNvPr id="98" name="Grafik 97" descr="Damage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51200" y="13163550"/>
          <a:ext cx="266700" cy="260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62</xdr:row>
      <xdr:rowOff>0</xdr:rowOff>
    </xdr:from>
    <xdr:to>
      <xdr:col>5</xdr:col>
      <xdr:colOff>266700</xdr:colOff>
      <xdr:row>63</xdr:row>
      <xdr:rowOff>69850</xdr:rowOff>
    </xdr:to>
    <xdr:pic>
      <xdr:nvPicPr>
        <xdr:cNvPr id="99" name="Grafik 98" descr="Damage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64000" y="13163550"/>
          <a:ext cx="266700" cy="260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62</xdr:row>
      <xdr:rowOff>0</xdr:rowOff>
    </xdr:from>
    <xdr:to>
      <xdr:col>6</xdr:col>
      <xdr:colOff>266700</xdr:colOff>
      <xdr:row>63</xdr:row>
      <xdr:rowOff>69850</xdr:rowOff>
    </xdr:to>
    <xdr:pic>
      <xdr:nvPicPr>
        <xdr:cNvPr id="100" name="Grafik 99" descr="Damage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76800" y="13163550"/>
          <a:ext cx="266700" cy="260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62</xdr:row>
      <xdr:rowOff>0</xdr:rowOff>
    </xdr:from>
    <xdr:to>
      <xdr:col>7</xdr:col>
      <xdr:colOff>190500</xdr:colOff>
      <xdr:row>62</xdr:row>
      <xdr:rowOff>184150</xdr:rowOff>
    </xdr:to>
    <xdr:pic>
      <xdr:nvPicPr>
        <xdr:cNvPr id="101" name="Grafik 100" descr="Hitpoints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89600" y="13163550"/>
          <a:ext cx="190500" cy="18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62</xdr:row>
      <xdr:rowOff>0</xdr:rowOff>
    </xdr:from>
    <xdr:to>
      <xdr:col>8</xdr:col>
      <xdr:colOff>171450</xdr:colOff>
      <xdr:row>63</xdr:row>
      <xdr:rowOff>0</xdr:rowOff>
    </xdr:to>
    <xdr:pic>
      <xdr:nvPicPr>
        <xdr:cNvPr id="102" name="Grafik 101" descr="Elixir">
          <a:hlinkClick xmlns:r="http://schemas.openxmlformats.org/officeDocument/2006/relationships" r:id="rId4" tooltip="Elixir"/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02400" y="13163550"/>
          <a:ext cx="1714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62</xdr:row>
      <xdr:rowOff>0</xdr:rowOff>
    </xdr:from>
    <xdr:to>
      <xdr:col>9</xdr:col>
      <xdr:colOff>171450</xdr:colOff>
      <xdr:row>63</xdr:row>
      <xdr:rowOff>12700</xdr:rowOff>
    </xdr:to>
    <xdr:pic>
      <xdr:nvPicPr>
        <xdr:cNvPr id="103" name="Grafik 102" descr="Time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3163550"/>
          <a:ext cx="171450" cy="203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62</xdr:row>
      <xdr:rowOff>0</xdr:rowOff>
    </xdr:from>
    <xdr:to>
      <xdr:col>10</xdr:col>
      <xdr:colOff>247650</xdr:colOff>
      <xdr:row>63</xdr:row>
      <xdr:rowOff>38100</xdr:rowOff>
    </xdr:to>
    <xdr:pic>
      <xdr:nvPicPr>
        <xdr:cNvPr id="104" name="Grafik 103" descr="Laboratory">
          <a:hlinkClick xmlns:r="http://schemas.openxmlformats.org/officeDocument/2006/relationships" r:id="rId7" tooltip="Laboratory"/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28000" y="13163550"/>
          <a:ext cx="24765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61</xdr:row>
      <xdr:rowOff>0</xdr:rowOff>
    </xdr:from>
    <xdr:to>
      <xdr:col>3</xdr:col>
      <xdr:colOff>0</xdr:colOff>
      <xdr:row>64</xdr:row>
      <xdr:rowOff>63500</xdr:rowOff>
    </xdr:to>
    <xdr:pic>
      <xdr:nvPicPr>
        <xdr:cNvPr id="105" name="Grafik 104" descr="Avatar Goblin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25600" y="12801600"/>
          <a:ext cx="806450" cy="806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72</xdr:row>
      <xdr:rowOff>0</xdr:rowOff>
    </xdr:from>
    <xdr:to>
      <xdr:col>3</xdr:col>
      <xdr:colOff>209550</xdr:colOff>
      <xdr:row>72</xdr:row>
      <xdr:rowOff>184150</xdr:rowOff>
    </xdr:to>
    <xdr:pic>
      <xdr:nvPicPr>
        <xdr:cNvPr id="106" name="Grafik 105" descr="Favorite Target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068550"/>
          <a:ext cx="209550" cy="18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72</xdr:row>
      <xdr:rowOff>0</xdr:rowOff>
    </xdr:from>
    <xdr:to>
      <xdr:col>4</xdr:col>
      <xdr:colOff>285750</xdr:colOff>
      <xdr:row>72</xdr:row>
      <xdr:rowOff>209550</xdr:rowOff>
    </xdr:to>
    <xdr:pic>
      <xdr:nvPicPr>
        <xdr:cNvPr id="107" name="Grafik 106" descr="Damage Type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51200" y="15068550"/>
          <a:ext cx="28575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72</xdr:row>
      <xdr:rowOff>0</xdr:rowOff>
    </xdr:from>
    <xdr:to>
      <xdr:col>5</xdr:col>
      <xdr:colOff>228600</xdr:colOff>
      <xdr:row>72</xdr:row>
      <xdr:rowOff>228600</xdr:rowOff>
    </xdr:to>
    <xdr:pic>
      <xdr:nvPicPr>
        <xdr:cNvPr id="108" name="Grafik 107" descr="Housing Space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64000" y="15068550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72</xdr:row>
      <xdr:rowOff>0</xdr:rowOff>
    </xdr:from>
    <xdr:to>
      <xdr:col>6</xdr:col>
      <xdr:colOff>247650</xdr:colOff>
      <xdr:row>72</xdr:row>
      <xdr:rowOff>203200</xdr:rowOff>
    </xdr:to>
    <xdr:pic>
      <xdr:nvPicPr>
        <xdr:cNvPr id="109" name="Grafik 108" descr="Movement Speed">
          <a:hlinkClick xmlns:r="http://schemas.openxmlformats.org/officeDocument/2006/relationships" r:id="rId14" tooltip="Movement Speed"/>
          <a:extLst>
            <a:ext uri="{FF2B5EF4-FFF2-40B4-BE49-F238E27FC236}">
              <a16:creationId xmlns:a16="http://schemas.microsoft.com/office/drawing/2014/main" id="{00000000-0008-0000-0100-00006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76800" y="15068550"/>
          <a:ext cx="247650" cy="203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72</xdr:row>
      <xdr:rowOff>0</xdr:rowOff>
    </xdr:from>
    <xdr:to>
      <xdr:col>7</xdr:col>
      <xdr:colOff>209550</xdr:colOff>
      <xdr:row>72</xdr:row>
      <xdr:rowOff>247650</xdr:rowOff>
    </xdr:to>
    <xdr:pic>
      <xdr:nvPicPr>
        <xdr:cNvPr id="110" name="Grafik 109" descr="Attack Speed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89600" y="15068550"/>
          <a:ext cx="20955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72</xdr:row>
      <xdr:rowOff>0</xdr:rowOff>
    </xdr:from>
    <xdr:to>
      <xdr:col>8</xdr:col>
      <xdr:colOff>247650</xdr:colOff>
      <xdr:row>72</xdr:row>
      <xdr:rowOff>298450</xdr:rowOff>
    </xdr:to>
    <xdr:pic>
      <xdr:nvPicPr>
        <xdr:cNvPr id="111" name="Grafik 110" descr="Barracks">
          <a:hlinkClick xmlns:r="http://schemas.openxmlformats.org/officeDocument/2006/relationships" r:id="rId17" tooltip="Barracks"/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02400" y="15068550"/>
          <a:ext cx="247650" cy="298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72</xdr:row>
      <xdr:rowOff>0</xdr:rowOff>
    </xdr:from>
    <xdr:to>
      <xdr:col>9</xdr:col>
      <xdr:colOff>285750</xdr:colOff>
      <xdr:row>72</xdr:row>
      <xdr:rowOff>133350</xdr:rowOff>
    </xdr:to>
    <xdr:pic>
      <xdr:nvPicPr>
        <xdr:cNvPr id="112" name="Grafik 111" descr="Range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5068550"/>
          <a:ext cx="2857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78</xdr:row>
      <xdr:rowOff>0</xdr:rowOff>
    </xdr:from>
    <xdr:to>
      <xdr:col>3</xdr:col>
      <xdr:colOff>165100</xdr:colOff>
      <xdr:row>78</xdr:row>
      <xdr:rowOff>171450</xdr:rowOff>
    </xdr:to>
    <xdr:pic>
      <xdr:nvPicPr>
        <xdr:cNvPr id="113" name="Grafik 112" descr="Level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611600"/>
          <a:ext cx="16510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78</xdr:row>
      <xdr:rowOff>0</xdr:rowOff>
    </xdr:from>
    <xdr:to>
      <xdr:col>4</xdr:col>
      <xdr:colOff>266700</xdr:colOff>
      <xdr:row>79</xdr:row>
      <xdr:rowOff>69850</xdr:rowOff>
    </xdr:to>
    <xdr:pic>
      <xdr:nvPicPr>
        <xdr:cNvPr id="114" name="Grafik 113" descr="Damage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51200" y="16611600"/>
          <a:ext cx="266700" cy="260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78</xdr:row>
      <xdr:rowOff>0</xdr:rowOff>
    </xdr:from>
    <xdr:to>
      <xdr:col>5</xdr:col>
      <xdr:colOff>266700</xdr:colOff>
      <xdr:row>79</xdr:row>
      <xdr:rowOff>69850</xdr:rowOff>
    </xdr:to>
    <xdr:pic>
      <xdr:nvPicPr>
        <xdr:cNvPr id="115" name="Grafik 114" descr="Damage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64000" y="16611600"/>
          <a:ext cx="266700" cy="260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78</xdr:row>
      <xdr:rowOff>0</xdr:rowOff>
    </xdr:from>
    <xdr:to>
      <xdr:col>6</xdr:col>
      <xdr:colOff>165100</xdr:colOff>
      <xdr:row>79</xdr:row>
      <xdr:rowOff>0</xdr:rowOff>
    </xdr:to>
    <xdr:pic>
      <xdr:nvPicPr>
        <xdr:cNvPr id="116" name="Grafik 115" descr="Death Damage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76800" y="16611600"/>
          <a:ext cx="16510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78</xdr:row>
      <xdr:rowOff>0</xdr:rowOff>
    </xdr:from>
    <xdr:to>
      <xdr:col>7</xdr:col>
      <xdr:colOff>190500</xdr:colOff>
      <xdr:row>78</xdr:row>
      <xdr:rowOff>184150</xdr:rowOff>
    </xdr:to>
    <xdr:pic>
      <xdr:nvPicPr>
        <xdr:cNvPr id="117" name="Grafik 116" descr="Hitpoints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89600" y="16611600"/>
          <a:ext cx="190500" cy="18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78</xdr:row>
      <xdr:rowOff>0</xdr:rowOff>
    </xdr:from>
    <xdr:to>
      <xdr:col>8</xdr:col>
      <xdr:colOff>171450</xdr:colOff>
      <xdr:row>79</xdr:row>
      <xdr:rowOff>0</xdr:rowOff>
    </xdr:to>
    <xdr:pic>
      <xdr:nvPicPr>
        <xdr:cNvPr id="118" name="Grafik 117" descr="Elixir">
          <a:hlinkClick xmlns:r="http://schemas.openxmlformats.org/officeDocument/2006/relationships" r:id="rId4" tooltip="Elixir"/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02400" y="16611600"/>
          <a:ext cx="1714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78</xdr:row>
      <xdr:rowOff>0</xdr:rowOff>
    </xdr:from>
    <xdr:to>
      <xdr:col>9</xdr:col>
      <xdr:colOff>171450</xdr:colOff>
      <xdr:row>79</xdr:row>
      <xdr:rowOff>12700</xdr:rowOff>
    </xdr:to>
    <xdr:pic>
      <xdr:nvPicPr>
        <xdr:cNvPr id="119" name="Grafik 118" descr="Time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6611600"/>
          <a:ext cx="171450" cy="203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78</xdr:row>
      <xdr:rowOff>0</xdr:rowOff>
    </xdr:from>
    <xdr:to>
      <xdr:col>10</xdr:col>
      <xdr:colOff>247650</xdr:colOff>
      <xdr:row>79</xdr:row>
      <xdr:rowOff>38100</xdr:rowOff>
    </xdr:to>
    <xdr:pic>
      <xdr:nvPicPr>
        <xdr:cNvPr id="120" name="Grafik 119" descr="Laboratory">
          <a:hlinkClick xmlns:r="http://schemas.openxmlformats.org/officeDocument/2006/relationships" r:id="rId7" tooltip="Laboratory"/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28000" y="16611600"/>
          <a:ext cx="24765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90</xdr:row>
      <xdr:rowOff>0</xdr:rowOff>
    </xdr:from>
    <xdr:to>
      <xdr:col>3</xdr:col>
      <xdr:colOff>209550</xdr:colOff>
      <xdr:row>90</xdr:row>
      <xdr:rowOff>184150</xdr:rowOff>
    </xdr:to>
    <xdr:pic>
      <xdr:nvPicPr>
        <xdr:cNvPr id="121" name="Grafik 120" descr="Favorite Target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897600"/>
          <a:ext cx="209550" cy="18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90</xdr:row>
      <xdr:rowOff>0</xdr:rowOff>
    </xdr:from>
    <xdr:to>
      <xdr:col>4</xdr:col>
      <xdr:colOff>285750</xdr:colOff>
      <xdr:row>90</xdr:row>
      <xdr:rowOff>209550</xdr:rowOff>
    </xdr:to>
    <xdr:pic>
      <xdr:nvPicPr>
        <xdr:cNvPr id="122" name="Grafik 121" descr="Damage Type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51200" y="18897600"/>
          <a:ext cx="28575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90</xdr:row>
      <xdr:rowOff>0</xdr:rowOff>
    </xdr:from>
    <xdr:to>
      <xdr:col>5</xdr:col>
      <xdr:colOff>228600</xdr:colOff>
      <xdr:row>90</xdr:row>
      <xdr:rowOff>228600</xdr:rowOff>
    </xdr:to>
    <xdr:pic>
      <xdr:nvPicPr>
        <xdr:cNvPr id="123" name="Grafik 122" descr="Housing Space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64000" y="18897600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90</xdr:row>
      <xdr:rowOff>0</xdr:rowOff>
    </xdr:from>
    <xdr:to>
      <xdr:col>6</xdr:col>
      <xdr:colOff>247650</xdr:colOff>
      <xdr:row>90</xdr:row>
      <xdr:rowOff>203200</xdr:rowOff>
    </xdr:to>
    <xdr:pic>
      <xdr:nvPicPr>
        <xdr:cNvPr id="124" name="Grafik 123" descr="Movement Speed">
          <a:hlinkClick xmlns:r="http://schemas.openxmlformats.org/officeDocument/2006/relationships" r:id="rId14" tooltip="Movement Speed"/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76800" y="18897600"/>
          <a:ext cx="247650" cy="203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90</xdr:row>
      <xdr:rowOff>0</xdr:rowOff>
    </xdr:from>
    <xdr:to>
      <xdr:col>7</xdr:col>
      <xdr:colOff>209550</xdr:colOff>
      <xdr:row>90</xdr:row>
      <xdr:rowOff>247650</xdr:rowOff>
    </xdr:to>
    <xdr:pic>
      <xdr:nvPicPr>
        <xdr:cNvPr id="125" name="Grafik 124" descr="Attack Speed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89600" y="18897600"/>
          <a:ext cx="20955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90</xdr:row>
      <xdr:rowOff>0</xdr:rowOff>
    </xdr:from>
    <xdr:to>
      <xdr:col>8</xdr:col>
      <xdr:colOff>247650</xdr:colOff>
      <xdr:row>90</xdr:row>
      <xdr:rowOff>298450</xdr:rowOff>
    </xdr:to>
    <xdr:pic>
      <xdr:nvPicPr>
        <xdr:cNvPr id="126" name="Grafik 125" descr="Barracks">
          <a:hlinkClick xmlns:r="http://schemas.openxmlformats.org/officeDocument/2006/relationships" r:id="rId17" tooltip="Barracks"/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02400" y="18897600"/>
          <a:ext cx="247650" cy="298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90</xdr:row>
      <xdr:rowOff>0</xdr:rowOff>
    </xdr:from>
    <xdr:to>
      <xdr:col>9</xdr:col>
      <xdr:colOff>285750</xdr:colOff>
      <xdr:row>90</xdr:row>
      <xdr:rowOff>133350</xdr:rowOff>
    </xdr:to>
    <xdr:pic>
      <xdr:nvPicPr>
        <xdr:cNvPr id="127" name="Grafik 126" descr="Range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8897600"/>
          <a:ext cx="2857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90</xdr:row>
      <xdr:rowOff>0</xdr:rowOff>
    </xdr:from>
    <xdr:to>
      <xdr:col>10</xdr:col>
      <xdr:colOff>285750</xdr:colOff>
      <xdr:row>90</xdr:row>
      <xdr:rowOff>133350</xdr:rowOff>
    </xdr:to>
    <xdr:pic>
      <xdr:nvPicPr>
        <xdr:cNvPr id="128" name="Grafik 127" descr="Range">
          <a:extLst>
            <a:ext uri="{FF2B5EF4-FFF2-40B4-BE49-F238E27FC236}">
              <a16:creationId xmlns:a16="http://schemas.microsoft.com/office/drawing/2014/main" id="{00000000-0008-0000-0100-00008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28000" y="18897600"/>
          <a:ext cx="2857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6350</xdr:colOff>
      <xdr:row>77</xdr:row>
      <xdr:rowOff>6350</xdr:rowOff>
    </xdr:from>
    <xdr:to>
      <xdr:col>2</xdr:col>
      <xdr:colOff>800100</xdr:colOff>
      <xdr:row>80</xdr:row>
      <xdr:rowOff>57150</xdr:rowOff>
    </xdr:to>
    <xdr:pic>
      <xdr:nvPicPr>
        <xdr:cNvPr id="129" name="Grafik 128" descr="Avatar Balloon">
          <a:extLst>
            <a:ext uri="{FF2B5EF4-FFF2-40B4-BE49-F238E27FC236}">
              <a16:creationId xmlns:a16="http://schemas.microsoft.com/office/drawing/2014/main" id="{00000000-0008-0000-0100-00008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1950" y="16256000"/>
          <a:ext cx="793750" cy="793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96</xdr:row>
      <xdr:rowOff>0</xdr:rowOff>
    </xdr:from>
    <xdr:to>
      <xdr:col>3</xdr:col>
      <xdr:colOff>165100</xdr:colOff>
      <xdr:row>96</xdr:row>
      <xdr:rowOff>171450</xdr:rowOff>
    </xdr:to>
    <xdr:pic>
      <xdr:nvPicPr>
        <xdr:cNvPr id="130" name="Grafik 129" descr="Level">
          <a:extLst>
            <a:ext uri="{FF2B5EF4-FFF2-40B4-BE49-F238E27FC236}">
              <a16:creationId xmlns:a16="http://schemas.microsoft.com/office/drawing/2014/main" id="{00000000-0008-0000-0100-00008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0561300"/>
          <a:ext cx="16510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96</xdr:row>
      <xdr:rowOff>0</xdr:rowOff>
    </xdr:from>
    <xdr:to>
      <xdr:col>4</xdr:col>
      <xdr:colOff>266700</xdr:colOff>
      <xdr:row>97</xdr:row>
      <xdr:rowOff>69850</xdr:rowOff>
    </xdr:to>
    <xdr:pic>
      <xdr:nvPicPr>
        <xdr:cNvPr id="131" name="Grafik 130" descr="Damage">
          <a:extLst>
            <a:ext uri="{FF2B5EF4-FFF2-40B4-BE49-F238E27FC236}">
              <a16:creationId xmlns:a16="http://schemas.microsoft.com/office/drawing/2014/main" id="{00000000-0008-0000-0100-00008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51200" y="20561300"/>
          <a:ext cx="266700" cy="260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96</xdr:row>
      <xdr:rowOff>0</xdr:rowOff>
    </xdr:from>
    <xdr:to>
      <xdr:col>5</xdr:col>
      <xdr:colOff>266700</xdr:colOff>
      <xdr:row>97</xdr:row>
      <xdr:rowOff>69850</xdr:rowOff>
    </xdr:to>
    <xdr:pic>
      <xdr:nvPicPr>
        <xdr:cNvPr id="132" name="Grafik 131" descr="Damage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64000" y="20561300"/>
          <a:ext cx="266700" cy="260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96</xdr:row>
      <xdr:rowOff>0</xdr:rowOff>
    </xdr:from>
    <xdr:to>
      <xdr:col>6</xdr:col>
      <xdr:colOff>266700</xdr:colOff>
      <xdr:row>97</xdr:row>
      <xdr:rowOff>69850</xdr:rowOff>
    </xdr:to>
    <xdr:pic>
      <xdr:nvPicPr>
        <xdr:cNvPr id="133" name="Grafik 132" descr="Damage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76800" y="20561300"/>
          <a:ext cx="266700" cy="260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95</xdr:row>
      <xdr:rowOff>0</xdr:rowOff>
    </xdr:from>
    <xdr:to>
      <xdr:col>7</xdr:col>
      <xdr:colOff>266700</xdr:colOff>
      <xdr:row>95</xdr:row>
      <xdr:rowOff>260350</xdr:rowOff>
    </xdr:to>
    <xdr:pic>
      <xdr:nvPicPr>
        <xdr:cNvPr id="134" name="Grafik 133" descr="Damage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89600" y="20199350"/>
          <a:ext cx="266700" cy="260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96</xdr:row>
      <xdr:rowOff>0</xdr:rowOff>
    </xdr:from>
    <xdr:to>
      <xdr:col>8</xdr:col>
      <xdr:colOff>190500</xdr:colOff>
      <xdr:row>96</xdr:row>
      <xdr:rowOff>184150</xdr:rowOff>
    </xdr:to>
    <xdr:pic>
      <xdr:nvPicPr>
        <xdr:cNvPr id="135" name="Grafik 134" descr="Hitpoints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02400" y="20561300"/>
          <a:ext cx="190500" cy="18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96</xdr:row>
      <xdr:rowOff>0</xdr:rowOff>
    </xdr:from>
    <xdr:to>
      <xdr:col>9</xdr:col>
      <xdr:colOff>171450</xdr:colOff>
      <xdr:row>97</xdr:row>
      <xdr:rowOff>0</xdr:rowOff>
    </xdr:to>
    <xdr:pic>
      <xdr:nvPicPr>
        <xdr:cNvPr id="136" name="Grafik 135" descr="Elixir">
          <a:hlinkClick xmlns:r="http://schemas.openxmlformats.org/officeDocument/2006/relationships" r:id="rId4" tooltip="Elixir"/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0561300"/>
          <a:ext cx="1714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96</xdr:row>
      <xdr:rowOff>0</xdr:rowOff>
    </xdr:from>
    <xdr:to>
      <xdr:col>10</xdr:col>
      <xdr:colOff>171450</xdr:colOff>
      <xdr:row>97</xdr:row>
      <xdr:rowOff>12700</xdr:rowOff>
    </xdr:to>
    <xdr:pic>
      <xdr:nvPicPr>
        <xdr:cNvPr id="137" name="Grafik 136" descr="Time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28000" y="20561300"/>
          <a:ext cx="171450" cy="203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96</xdr:row>
      <xdr:rowOff>0</xdr:rowOff>
    </xdr:from>
    <xdr:to>
      <xdr:col>11</xdr:col>
      <xdr:colOff>247650</xdr:colOff>
      <xdr:row>97</xdr:row>
      <xdr:rowOff>38100</xdr:rowOff>
    </xdr:to>
    <xdr:pic>
      <xdr:nvPicPr>
        <xdr:cNvPr id="138" name="Grafik 137" descr="Laboratory">
          <a:hlinkClick xmlns:r="http://schemas.openxmlformats.org/officeDocument/2006/relationships" r:id="rId7" tooltip="Laboratory"/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0800" y="20561300"/>
          <a:ext cx="24765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109</xdr:row>
      <xdr:rowOff>0</xdr:rowOff>
    </xdr:from>
    <xdr:to>
      <xdr:col>3</xdr:col>
      <xdr:colOff>209550</xdr:colOff>
      <xdr:row>109</xdr:row>
      <xdr:rowOff>184150</xdr:rowOff>
    </xdr:to>
    <xdr:pic>
      <xdr:nvPicPr>
        <xdr:cNvPr id="139" name="Grafik 138" descr="Favorite Target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3037800"/>
          <a:ext cx="209550" cy="18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109</xdr:row>
      <xdr:rowOff>0</xdr:rowOff>
    </xdr:from>
    <xdr:to>
      <xdr:col>4</xdr:col>
      <xdr:colOff>285750</xdr:colOff>
      <xdr:row>109</xdr:row>
      <xdr:rowOff>209550</xdr:rowOff>
    </xdr:to>
    <xdr:pic>
      <xdr:nvPicPr>
        <xdr:cNvPr id="140" name="Grafik 139" descr="Damage Type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51200" y="23037800"/>
          <a:ext cx="28575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109</xdr:row>
      <xdr:rowOff>0</xdr:rowOff>
    </xdr:from>
    <xdr:to>
      <xdr:col>5</xdr:col>
      <xdr:colOff>228600</xdr:colOff>
      <xdr:row>109</xdr:row>
      <xdr:rowOff>228600</xdr:rowOff>
    </xdr:to>
    <xdr:pic>
      <xdr:nvPicPr>
        <xdr:cNvPr id="141" name="Grafik 140" descr="Housing Space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64000" y="23037800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109</xdr:row>
      <xdr:rowOff>0</xdr:rowOff>
    </xdr:from>
    <xdr:to>
      <xdr:col>6</xdr:col>
      <xdr:colOff>247650</xdr:colOff>
      <xdr:row>109</xdr:row>
      <xdr:rowOff>203200</xdr:rowOff>
    </xdr:to>
    <xdr:pic>
      <xdr:nvPicPr>
        <xdr:cNvPr id="142" name="Grafik 141" descr="Movement Speed">
          <a:hlinkClick xmlns:r="http://schemas.openxmlformats.org/officeDocument/2006/relationships" r:id="rId14" tooltip="Movement Speed"/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76800" y="23037800"/>
          <a:ext cx="247650" cy="203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109</xdr:row>
      <xdr:rowOff>0</xdr:rowOff>
    </xdr:from>
    <xdr:to>
      <xdr:col>7</xdr:col>
      <xdr:colOff>209550</xdr:colOff>
      <xdr:row>109</xdr:row>
      <xdr:rowOff>247650</xdr:rowOff>
    </xdr:to>
    <xdr:pic>
      <xdr:nvPicPr>
        <xdr:cNvPr id="143" name="Grafik 142" descr="Attack Speed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73750" y="23368000"/>
          <a:ext cx="20955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109</xdr:row>
      <xdr:rowOff>0</xdr:rowOff>
    </xdr:from>
    <xdr:to>
      <xdr:col>8</xdr:col>
      <xdr:colOff>247650</xdr:colOff>
      <xdr:row>109</xdr:row>
      <xdr:rowOff>298450</xdr:rowOff>
    </xdr:to>
    <xdr:pic>
      <xdr:nvPicPr>
        <xdr:cNvPr id="144" name="Grafik 143" descr="Barracks">
          <a:hlinkClick xmlns:r="http://schemas.openxmlformats.org/officeDocument/2006/relationships" r:id="rId17" tooltip="Barracks"/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02400" y="23037800"/>
          <a:ext cx="247650" cy="298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109</xdr:row>
      <xdr:rowOff>0</xdr:rowOff>
    </xdr:from>
    <xdr:to>
      <xdr:col>9</xdr:col>
      <xdr:colOff>285750</xdr:colOff>
      <xdr:row>109</xdr:row>
      <xdr:rowOff>133350</xdr:rowOff>
    </xdr:to>
    <xdr:pic>
      <xdr:nvPicPr>
        <xdr:cNvPr id="145" name="Grafik 144" descr="Range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3037800"/>
          <a:ext cx="2857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109</xdr:row>
      <xdr:rowOff>0</xdr:rowOff>
    </xdr:from>
    <xdr:to>
      <xdr:col>10</xdr:col>
      <xdr:colOff>171450</xdr:colOff>
      <xdr:row>109</xdr:row>
      <xdr:rowOff>171450</xdr:rowOff>
    </xdr:to>
    <xdr:pic>
      <xdr:nvPicPr>
        <xdr:cNvPr id="146" name="Grafik 145" descr="Radius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28000" y="23037800"/>
          <a:ext cx="1714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95</xdr:row>
      <xdr:rowOff>0</xdr:rowOff>
    </xdr:from>
    <xdr:to>
      <xdr:col>2</xdr:col>
      <xdr:colOff>781050</xdr:colOff>
      <xdr:row>98</xdr:row>
      <xdr:rowOff>38100</xdr:rowOff>
    </xdr:to>
    <xdr:pic>
      <xdr:nvPicPr>
        <xdr:cNvPr id="147" name="Grafik 146" descr="Avatar Wall Breaker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25600" y="20199350"/>
          <a:ext cx="781050" cy="781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115</xdr:row>
      <xdr:rowOff>0</xdr:rowOff>
    </xdr:from>
    <xdr:to>
      <xdr:col>3</xdr:col>
      <xdr:colOff>165100</xdr:colOff>
      <xdr:row>115</xdr:row>
      <xdr:rowOff>171450</xdr:rowOff>
    </xdr:to>
    <xdr:pic>
      <xdr:nvPicPr>
        <xdr:cNvPr id="148" name="Grafik 147" descr="Level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4580850"/>
          <a:ext cx="16510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115</xdr:row>
      <xdr:rowOff>0</xdr:rowOff>
    </xdr:from>
    <xdr:to>
      <xdr:col>4</xdr:col>
      <xdr:colOff>266700</xdr:colOff>
      <xdr:row>116</xdr:row>
      <xdr:rowOff>69850</xdr:rowOff>
    </xdr:to>
    <xdr:pic>
      <xdr:nvPicPr>
        <xdr:cNvPr id="149" name="Grafik 148" descr="Damage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51200" y="24580850"/>
          <a:ext cx="266700" cy="260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115</xdr:row>
      <xdr:rowOff>0</xdr:rowOff>
    </xdr:from>
    <xdr:to>
      <xdr:col>5</xdr:col>
      <xdr:colOff>266700</xdr:colOff>
      <xdr:row>116</xdr:row>
      <xdr:rowOff>69850</xdr:rowOff>
    </xdr:to>
    <xdr:pic>
      <xdr:nvPicPr>
        <xdr:cNvPr id="150" name="Grafik 149" descr="Damage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64000" y="24580850"/>
          <a:ext cx="266700" cy="260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115</xdr:row>
      <xdr:rowOff>0</xdr:rowOff>
    </xdr:from>
    <xdr:to>
      <xdr:col>6</xdr:col>
      <xdr:colOff>190500</xdr:colOff>
      <xdr:row>115</xdr:row>
      <xdr:rowOff>184150</xdr:rowOff>
    </xdr:to>
    <xdr:pic>
      <xdr:nvPicPr>
        <xdr:cNvPr id="151" name="Grafik 150" descr="Hitpoints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76800" y="24580850"/>
          <a:ext cx="190500" cy="18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115</xdr:row>
      <xdr:rowOff>0</xdr:rowOff>
    </xdr:from>
    <xdr:to>
      <xdr:col>7</xdr:col>
      <xdr:colOff>171450</xdr:colOff>
      <xdr:row>116</xdr:row>
      <xdr:rowOff>0</xdr:rowOff>
    </xdr:to>
    <xdr:pic>
      <xdr:nvPicPr>
        <xdr:cNvPr id="152" name="Grafik 151" descr="Elixir">
          <a:hlinkClick xmlns:r="http://schemas.openxmlformats.org/officeDocument/2006/relationships" r:id="rId4" tooltip="Elixir"/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89600" y="24580850"/>
          <a:ext cx="1714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115</xdr:row>
      <xdr:rowOff>0</xdr:rowOff>
    </xdr:from>
    <xdr:to>
      <xdr:col>8</xdr:col>
      <xdr:colOff>171450</xdr:colOff>
      <xdr:row>116</xdr:row>
      <xdr:rowOff>12700</xdr:rowOff>
    </xdr:to>
    <xdr:pic>
      <xdr:nvPicPr>
        <xdr:cNvPr id="153" name="Grafik 152" descr="Time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02400" y="24580850"/>
          <a:ext cx="171450" cy="203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115</xdr:row>
      <xdr:rowOff>0</xdr:rowOff>
    </xdr:from>
    <xdr:to>
      <xdr:col>9</xdr:col>
      <xdr:colOff>247650</xdr:colOff>
      <xdr:row>116</xdr:row>
      <xdr:rowOff>38100</xdr:rowOff>
    </xdr:to>
    <xdr:pic>
      <xdr:nvPicPr>
        <xdr:cNvPr id="154" name="Grafik 153" descr="Laboratory">
          <a:hlinkClick xmlns:r="http://schemas.openxmlformats.org/officeDocument/2006/relationships" r:id="rId7" tooltip="Laboratory"/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4580850"/>
          <a:ext cx="24765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128</xdr:row>
      <xdr:rowOff>0</xdr:rowOff>
    </xdr:from>
    <xdr:to>
      <xdr:col>3</xdr:col>
      <xdr:colOff>209550</xdr:colOff>
      <xdr:row>128</xdr:row>
      <xdr:rowOff>184150</xdr:rowOff>
    </xdr:to>
    <xdr:pic>
      <xdr:nvPicPr>
        <xdr:cNvPr id="155" name="Grafik 154" descr="Favorite Target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7057350"/>
          <a:ext cx="209550" cy="18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128</xdr:row>
      <xdr:rowOff>0</xdr:rowOff>
    </xdr:from>
    <xdr:to>
      <xdr:col>4</xdr:col>
      <xdr:colOff>285750</xdr:colOff>
      <xdr:row>128</xdr:row>
      <xdr:rowOff>209550</xdr:rowOff>
    </xdr:to>
    <xdr:pic>
      <xdr:nvPicPr>
        <xdr:cNvPr id="156" name="Grafik 155" descr="Damage Type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51200" y="27057350"/>
          <a:ext cx="28575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128</xdr:row>
      <xdr:rowOff>0</xdr:rowOff>
    </xdr:from>
    <xdr:to>
      <xdr:col>5</xdr:col>
      <xdr:colOff>228600</xdr:colOff>
      <xdr:row>128</xdr:row>
      <xdr:rowOff>228600</xdr:rowOff>
    </xdr:to>
    <xdr:pic>
      <xdr:nvPicPr>
        <xdr:cNvPr id="157" name="Grafik 156" descr="Housing Space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64000" y="27057350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128</xdr:row>
      <xdr:rowOff>0</xdr:rowOff>
    </xdr:from>
    <xdr:to>
      <xdr:col>6</xdr:col>
      <xdr:colOff>247650</xdr:colOff>
      <xdr:row>128</xdr:row>
      <xdr:rowOff>203200</xdr:rowOff>
    </xdr:to>
    <xdr:pic>
      <xdr:nvPicPr>
        <xdr:cNvPr id="158" name="Grafik 157" descr="Movement Speed">
          <a:hlinkClick xmlns:r="http://schemas.openxmlformats.org/officeDocument/2006/relationships" r:id="rId14" tooltip="Movement Speed"/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76800" y="27057350"/>
          <a:ext cx="247650" cy="203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128</xdr:row>
      <xdr:rowOff>0</xdr:rowOff>
    </xdr:from>
    <xdr:to>
      <xdr:col>7</xdr:col>
      <xdr:colOff>209550</xdr:colOff>
      <xdr:row>128</xdr:row>
      <xdr:rowOff>247650</xdr:rowOff>
    </xdr:to>
    <xdr:pic>
      <xdr:nvPicPr>
        <xdr:cNvPr id="159" name="Grafik 158" descr="Attack Speed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89600" y="27057350"/>
          <a:ext cx="20955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128</xdr:row>
      <xdr:rowOff>0</xdr:rowOff>
    </xdr:from>
    <xdr:to>
      <xdr:col>8</xdr:col>
      <xdr:colOff>247650</xdr:colOff>
      <xdr:row>128</xdr:row>
      <xdr:rowOff>298450</xdr:rowOff>
    </xdr:to>
    <xdr:pic>
      <xdr:nvPicPr>
        <xdr:cNvPr id="160" name="Grafik 159" descr="Barracks">
          <a:hlinkClick xmlns:r="http://schemas.openxmlformats.org/officeDocument/2006/relationships" r:id="rId17" tooltip="Barracks"/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02400" y="27057350"/>
          <a:ext cx="247650" cy="298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128</xdr:row>
      <xdr:rowOff>0</xdr:rowOff>
    </xdr:from>
    <xdr:to>
      <xdr:col>9</xdr:col>
      <xdr:colOff>285750</xdr:colOff>
      <xdr:row>128</xdr:row>
      <xdr:rowOff>133350</xdr:rowOff>
    </xdr:to>
    <xdr:pic>
      <xdr:nvPicPr>
        <xdr:cNvPr id="161" name="Grafik 160" descr="Range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7057350"/>
          <a:ext cx="2857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114</xdr:row>
      <xdr:rowOff>0</xdr:rowOff>
    </xdr:from>
    <xdr:to>
      <xdr:col>3</xdr:col>
      <xdr:colOff>0</xdr:colOff>
      <xdr:row>117</xdr:row>
      <xdr:rowOff>69850</xdr:rowOff>
    </xdr:to>
    <xdr:pic>
      <xdr:nvPicPr>
        <xdr:cNvPr id="162" name="Grafik 161" descr="Avatar Wizard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25600" y="24218900"/>
          <a:ext cx="812800" cy="812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134</xdr:row>
      <xdr:rowOff>0</xdr:rowOff>
    </xdr:from>
    <xdr:to>
      <xdr:col>3</xdr:col>
      <xdr:colOff>165100</xdr:colOff>
      <xdr:row>134</xdr:row>
      <xdr:rowOff>171450</xdr:rowOff>
    </xdr:to>
    <xdr:pic>
      <xdr:nvPicPr>
        <xdr:cNvPr id="163" name="Grafik 162" descr="Level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28721050"/>
          <a:ext cx="16510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134</xdr:row>
      <xdr:rowOff>0</xdr:rowOff>
    </xdr:from>
    <xdr:to>
      <xdr:col>4</xdr:col>
      <xdr:colOff>190500</xdr:colOff>
      <xdr:row>134</xdr:row>
      <xdr:rowOff>184150</xdr:rowOff>
    </xdr:to>
    <xdr:pic>
      <xdr:nvPicPr>
        <xdr:cNvPr id="164" name="Grafik 163" descr="Hitpoints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51200" y="28721050"/>
          <a:ext cx="190500" cy="18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134</xdr:row>
      <xdr:rowOff>0</xdr:rowOff>
    </xdr:from>
    <xdr:to>
      <xdr:col>5</xdr:col>
      <xdr:colOff>190500</xdr:colOff>
      <xdr:row>134</xdr:row>
      <xdr:rowOff>184150</xdr:rowOff>
    </xdr:to>
    <xdr:pic>
      <xdr:nvPicPr>
        <xdr:cNvPr id="165" name="Grafik 164" descr="Hitpoints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64000" y="28721050"/>
          <a:ext cx="190500" cy="18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134</xdr:row>
      <xdr:rowOff>0</xdr:rowOff>
    </xdr:from>
    <xdr:to>
      <xdr:col>6</xdr:col>
      <xdr:colOff>190500</xdr:colOff>
      <xdr:row>134</xdr:row>
      <xdr:rowOff>184150</xdr:rowOff>
    </xdr:to>
    <xdr:pic>
      <xdr:nvPicPr>
        <xdr:cNvPr id="166" name="Grafik 165" descr="Hitpoints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76800" y="28721050"/>
          <a:ext cx="190500" cy="18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134</xdr:row>
      <xdr:rowOff>0</xdr:rowOff>
    </xdr:from>
    <xdr:to>
      <xdr:col>7</xdr:col>
      <xdr:colOff>190500</xdr:colOff>
      <xdr:row>134</xdr:row>
      <xdr:rowOff>184150</xdr:rowOff>
    </xdr:to>
    <xdr:pic>
      <xdr:nvPicPr>
        <xdr:cNvPr id="167" name="Grafik 166" descr="Hitpoints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89600" y="28721050"/>
          <a:ext cx="190500" cy="18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134</xdr:row>
      <xdr:rowOff>0</xdr:rowOff>
    </xdr:from>
    <xdr:to>
      <xdr:col>8</xdr:col>
      <xdr:colOff>171450</xdr:colOff>
      <xdr:row>135</xdr:row>
      <xdr:rowOff>0</xdr:rowOff>
    </xdr:to>
    <xdr:pic>
      <xdr:nvPicPr>
        <xdr:cNvPr id="168" name="Grafik 167" descr="Elixir">
          <a:hlinkClick xmlns:r="http://schemas.openxmlformats.org/officeDocument/2006/relationships" r:id="rId4" tooltip="Elixir"/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02400" y="28721050"/>
          <a:ext cx="1714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134</xdr:row>
      <xdr:rowOff>0</xdr:rowOff>
    </xdr:from>
    <xdr:to>
      <xdr:col>9</xdr:col>
      <xdr:colOff>171450</xdr:colOff>
      <xdr:row>135</xdr:row>
      <xdr:rowOff>12700</xdr:rowOff>
    </xdr:to>
    <xdr:pic>
      <xdr:nvPicPr>
        <xdr:cNvPr id="169" name="Grafik 168" descr="Time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8721050"/>
          <a:ext cx="171450" cy="203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134</xdr:row>
      <xdr:rowOff>0</xdr:rowOff>
    </xdr:from>
    <xdr:to>
      <xdr:col>10</xdr:col>
      <xdr:colOff>247650</xdr:colOff>
      <xdr:row>135</xdr:row>
      <xdr:rowOff>38100</xdr:rowOff>
    </xdr:to>
    <xdr:pic>
      <xdr:nvPicPr>
        <xdr:cNvPr id="170" name="Grafik 169" descr="Laboratory">
          <a:hlinkClick xmlns:r="http://schemas.openxmlformats.org/officeDocument/2006/relationships" r:id="rId7" tooltip="Laboratory"/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28000" y="28721050"/>
          <a:ext cx="24765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143</xdr:row>
      <xdr:rowOff>0</xdr:rowOff>
    </xdr:from>
    <xdr:to>
      <xdr:col>3</xdr:col>
      <xdr:colOff>209550</xdr:colOff>
      <xdr:row>143</xdr:row>
      <xdr:rowOff>184150</xdr:rowOff>
    </xdr:to>
    <xdr:pic>
      <xdr:nvPicPr>
        <xdr:cNvPr id="171" name="Grafik 170" descr="Favorite Target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0435550"/>
          <a:ext cx="209550" cy="18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143</xdr:row>
      <xdr:rowOff>0</xdr:rowOff>
    </xdr:from>
    <xdr:to>
      <xdr:col>4</xdr:col>
      <xdr:colOff>285750</xdr:colOff>
      <xdr:row>143</xdr:row>
      <xdr:rowOff>209550</xdr:rowOff>
    </xdr:to>
    <xdr:pic>
      <xdr:nvPicPr>
        <xdr:cNvPr id="172" name="Grafik 171" descr="Damage Type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51200" y="30435550"/>
          <a:ext cx="28575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143</xdr:row>
      <xdr:rowOff>0</xdr:rowOff>
    </xdr:from>
    <xdr:to>
      <xdr:col>5</xdr:col>
      <xdr:colOff>228600</xdr:colOff>
      <xdr:row>143</xdr:row>
      <xdr:rowOff>228600</xdr:rowOff>
    </xdr:to>
    <xdr:pic>
      <xdr:nvPicPr>
        <xdr:cNvPr id="173" name="Grafik 172" descr="Housing Space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64000" y="30435550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143</xdr:row>
      <xdr:rowOff>0</xdr:rowOff>
    </xdr:from>
    <xdr:to>
      <xdr:col>6</xdr:col>
      <xdr:colOff>247650</xdr:colOff>
      <xdr:row>143</xdr:row>
      <xdr:rowOff>203200</xdr:rowOff>
    </xdr:to>
    <xdr:pic>
      <xdr:nvPicPr>
        <xdr:cNvPr id="174" name="Grafik 173" descr="Movement Speed">
          <a:hlinkClick xmlns:r="http://schemas.openxmlformats.org/officeDocument/2006/relationships" r:id="rId14" tooltip="Movement Speed"/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76800" y="30435550"/>
          <a:ext cx="247650" cy="203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143</xdr:row>
      <xdr:rowOff>0</xdr:rowOff>
    </xdr:from>
    <xdr:to>
      <xdr:col>7</xdr:col>
      <xdr:colOff>209550</xdr:colOff>
      <xdr:row>144</xdr:row>
      <xdr:rowOff>0</xdr:rowOff>
    </xdr:to>
    <xdr:pic>
      <xdr:nvPicPr>
        <xdr:cNvPr id="175" name="Grafik 174" descr="Attack Speed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89600" y="30435550"/>
          <a:ext cx="20955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143</xdr:row>
      <xdr:rowOff>0</xdr:rowOff>
    </xdr:from>
    <xdr:to>
      <xdr:col>8</xdr:col>
      <xdr:colOff>247650</xdr:colOff>
      <xdr:row>144</xdr:row>
      <xdr:rowOff>50800</xdr:rowOff>
    </xdr:to>
    <xdr:pic>
      <xdr:nvPicPr>
        <xdr:cNvPr id="176" name="Grafik 175" descr="Barracks">
          <a:hlinkClick xmlns:r="http://schemas.openxmlformats.org/officeDocument/2006/relationships" r:id="rId17" tooltip="Barracks"/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02400" y="30435550"/>
          <a:ext cx="247650" cy="298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143</xdr:row>
      <xdr:rowOff>0</xdr:rowOff>
    </xdr:from>
    <xdr:to>
      <xdr:col>9</xdr:col>
      <xdr:colOff>285750</xdr:colOff>
      <xdr:row>143</xdr:row>
      <xdr:rowOff>133350</xdr:rowOff>
    </xdr:to>
    <xdr:pic>
      <xdr:nvPicPr>
        <xdr:cNvPr id="177" name="Grafik 176" descr="Range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30435550"/>
          <a:ext cx="2857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133</xdr:row>
      <xdr:rowOff>0</xdr:rowOff>
    </xdr:from>
    <xdr:to>
      <xdr:col>2</xdr:col>
      <xdr:colOff>787400</xdr:colOff>
      <xdr:row>136</xdr:row>
      <xdr:rowOff>44450</xdr:rowOff>
    </xdr:to>
    <xdr:pic>
      <xdr:nvPicPr>
        <xdr:cNvPr id="178" name="Grafik 177" descr="Avatar Healer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25600" y="28359100"/>
          <a:ext cx="787400" cy="787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149</xdr:row>
      <xdr:rowOff>0</xdr:rowOff>
    </xdr:from>
    <xdr:to>
      <xdr:col>3</xdr:col>
      <xdr:colOff>165100</xdr:colOff>
      <xdr:row>149</xdr:row>
      <xdr:rowOff>171450</xdr:rowOff>
    </xdr:to>
    <xdr:pic>
      <xdr:nvPicPr>
        <xdr:cNvPr id="179" name="Grafik 178" descr="Level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1972250"/>
          <a:ext cx="16510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149</xdr:row>
      <xdr:rowOff>0</xdr:rowOff>
    </xdr:from>
    <xdr:to>
      <xdr:col>4</xdr:col>
      <xdr:colOff>266700</xdr:colOff>
      <xdr:row>150</xdr:row>
      <xdr:rowOff>69850</xdr:rowOff>
    </xdr:to>
    <xdr:pic>
      <xdr:nvPicPr>
        <xdr:cNvPr id="180" name="Grafik 179" descr="Damage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51200" y="31972250"/>
          <a:ext cx="266700" cy="260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149</xdr:row>
      <xdr:rowOff>0</xdr:rowOff>
    </xdr:from>
    <xdr:to>
      <xdr:col>5</xdr:col>
      <xdr:colOff>266700</xdr:colOff>
      <xdr:row>150</xdr:row>
      <xdr:rowOff>69850</xdr:rowOff>
    </xdr:to>
    <xdr:pic>
      <xdr:nvPicPr>
        <xdr:cNvPr id="181" name="Grafik 180" descr="Damage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64000" y="31972250"/>
          <a:ext cx="266700" cy="260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149</xdr:row>
      <xdr:rowOff>0</xdr:rowOff>
    </xdr:from>
    <xdr:to>
      <xdr:col>6</xdr:col>
      <xdr:colOff>190500</xdr:colOff>
      <xdr:row>149</xdr:row>
      <xdr:rowOff>184150</xdr:rowOff>
    </xdr:to>
    <xdr:pic>
      <xdr:nvPicPr>
        <xdr:cNvPr id="182" name="Grafik 181" descr="Hitpoints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76800" y="31972250"/>
          <a:ext cx="190500" cy="18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149</xdr:row>
      <xdr:rowOff>0</xdr:rowOff>
    </xdr:from>
    <xdr:to>
      <xdr:col>7</xdr:col>
      <xdr:colOff>171450</xdr:colOff>
      <xdr:row>150</xdr:row>
      <xdr:rowOff>0</xdr:rowOff>
    </xdr:to>
    <xdr:pic>
      <xdr:nvPicPr>
        <xdr:cNvPr id="183" name="Grafik 182" descr="Elixir">
          <a:hlinkClick xmlns:r="http://schemas.openxmlformats.org/officeDocument/2006/relationships" r:id="rId4" tooltip="Elixir"/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89600" y="31972250"/>
          <a:ext cx="1714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149</xdr:row>
      <xdr:rowOff>0</xdr:rowOff>
    </xdr:from>
    <xdr:to>
      <xdr:col>8</xdr:col>
      <xdr:colOff>171450</xdr:colOff>
      <xdr:row>150</xdr:row>
      <xdr:rowOff>12700</xdr:rowOff>
    </xdr:to>
    <xdr:pic>
      <xdr:nvPicPr>
        <xdr:cNvPr id="184" name="Grafik 183" descr="Time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02400" y="31972250"/>
          <a:ext cx="171450" cy="203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149</xdr:row>
      <xdr:rowOff>0</xdr:rowOff>
    </xdr:from>
    <xdr:to>
      <xdr:col>9</xdr:col>
      <xdr:colOff>247650</xdr:colOff>
      <xdr:row>150</xdr:row>
      <xdr:rowOff>38100</xdr:rowOff>
    </xdr:to>
    <xdr:pic>
      <xdr:nvPicPr>
        <xdr:cNvPr id="185" name="Grafik 184" descr="Laboratory">
          <a:hlinkClick xmlns:r="http://schemas.openxmlformats.org/officeDocument/2006/relationships" r:id="rId7" tooltip="Laboratory"/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31972250"/>
          <a:ext cx="24765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160</xdr:row>
      <xdr:rowOff>0</xdr:rowOff>
    </xdr:from>
    <xdr:to>
      <xdr:col>3</xdr:col>
      <xdr:colOff>209550</xdr:colOff>
      <xdr:row>160</xdr:row>
      <xdr:rowOff>184150</xdr:rowOff>
    </xdr:to>
    <xdr:pic>
      <xdr:nvPicPr>
        <xdr:cNvPr id="186" name="Grafik 185" descr="Favorite Target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4067750"/>
          <a:ext cx="209550" cy="18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160</xdr:row>
      <xdr:rowOff>0</xdr:rowOff>
    </xdr:from>
    <xdr:to>
      <xdr:col>4</xdr:col>
      <xdr:colOff>285750</xdr:colOff>
      <xdr:row>160</xdr:row>
      <xdr:rowOff>209550</xdr:rowOff>
    </xdr:to>
    <xdr:pic>
      <xdr:nvPicPr>
        <xdr:cNvPr id="187" name="Grafik 186" descr="Damage Type">
          <a:extLst>
            <a:ext uri="{FF2B5EF4-FFF2-40B4-BE49-F238E27FC236}">
              <a16:creationId xmlns:a16="http://schemas.microsoft.com/office/drawing/2014/main" id="{00000000-0008-0000-0100-0000B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51200" y="34067750"/>
          <a:ext cx="28575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160</xdr:row>
      <xdr:rowOff>0</xdr:rowOff>
    </xdr:from>
    <xdr:to>
      <xdr:col>5</xdr:col>
      <xdr:colOff>228600</xdr:colOff>
      <xdr:row>160</xdr:row>
      <xdr:rowOff>228600</xdr:rowOff>
    </xdr:to>
    <xdr:pic>
      <xdr:nvPicPr>
        <xdr:cNvPr id="188" name="Grafik 187" descr="Housing Space">
          <a:extLst>
            <a:ext uri="{FF2B5EF4-FFF2-40B4-BE49-F238E27FC236}">
              <a16:creationId xmlns:a16="http://schemas.microsoft.com/office/drawing/2014/main" id="{00000000-0008-0000-0100-0000B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64000" y="34067750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160</xdr:row>
      <xdr:rowOff>0</xdr:rowOff>
    </xdr:from>
    <xdr:to>
      <xdr:col>6</xdr:col>
      <xdr:colOff>247650</xdr:colOff>
      <xdr:row>160</xdr:row>
      <xdr:rowOff>203200</xdr:rowOff>
    </xdr:to>
    <xdr:pic>
      <xdr:nvPicPr>
        <xdr:cNvPr id="189" name="Grafik 188" descr="Movement Speed">
          <a:hlinkClick xmlns:r="http://schemas.openxmlformats.org/officeDocument/2006/relationships" r:id="rId14" tooltip="Movement Speed"/>
          <a:extLst>
            <a:ext uri="{FF2B5EF4-FFF2-40B4-BE49-F238E27FC236}">
              <a16:creationId xmlns:a16="http://schemas.microsoft.com/office/drawing/2014/main" id="{00000000-0008-0000-0100-0000B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76800" y="34067750"/>
          <a:ext cx="247650" cy="203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160</xdr:row>
      <xdr:rowOff>0</xdr:rowOff>
    </xdr:from>
    <xdr:to>
      <xdr:col>7</xdr:col>
      <xdr:colOff>209550</xdr:colOff>
      <xdr:row>161</xdr:row>
      <xdr:rowOff>0</xdr:rowOff>
    </xdr:to>
    <xdr:pic>
      <xdr:nvPicPr>
        <xdr:cNvPr id="190" name="Grafik 189" descr="Attack Speed">
          <a:extLst>
            <a:ext uri="{FF2B5EF4-FFF2-40B4-BE49-F238E27FC236}">
              <a16:creationId xmlns:a16="http://schemas.microsoft.com/office/drawing/2014/main" id="{00000000-0008-0000-0100-0000B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89600" y="34067750"/>
          <a:ext cx="20955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160</xdr:row>
      <xdr:rowOff>0</xdr:rowOff>
    </xdr:from>
    <xdr:to>
      <xdr:col>8</xdr:col>
      <xdr:colOff>247650</xdr:colOff>
      <xdr:row>161</xdr:row>
      <xdr:rowOff>50800</xdr:rowOff>
    </xdr:to>
    <xdr:pic>
      <xdr:nvPicPr>
        <xdr:cNvPr id="191" name="Grafik 190" descr="Barracks">
          <a:hlinkClick xmlns:r="http://schemas.openxmlformats.org/officeDocument/2006/relationships" r:id="rId17" tooltip="Barracks"/>
          <a:extLst>
            <a:ext uri="{FF2B5EF4-FFF2-40B4-BE49-F238E27FC236}">
              <a16:creationId xmlns:a16="http://schemas.microsoft.com/office/drawing/2014/main" id="{00000000-0008-0000-0100-0000B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02400" y="34067750"/>
          <a:ext cx="247650" cy="298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160</xdr:row>
      <xdr:rowOff>0</xdr:rowOff>
    </xdr:from>
    <xdr:to>
      <xdr:col>9</xdr:col>
      <xdr:colOff>285750</xdr:colOff>
      <xdr:row>160</xdr:row>
      <xdr:rowOff>133350</xdr:rowOff>
    </xdr:to>
    <xdr:pic>
      <xdr:nvPicPr>
        <xdr:cNvPr id="192" name="Grafik 191" descr="Range">
          <a:extLst>
            <a:ext uri="{FF2B5EF4-FFF2-40B4-BE49-F238E27FC236}">
              <a16:creationId xmlns:a16="http://schemas.microsoft.com/office/drawing/2014/main" id="{00000000-0008-0000-0100-0000C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34067750"/>
          <a:ext cx="2857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148</xdr:row>
      <xdr:rowOff>0</xdr:rowOff>
    </xdr:from>
    <xdr:to>
      <xdr:col>3</xdr:col>
      <xdr:colOff>6350</xdr:colOff>
      <xdr:row>151</xdr:row>
      <xdr:rowOff>76200</xdr:rowOff>
    </xdr:to>
    <xdr:pic>
      <xdr:nvPicPr>
        <xdr:cNvPr id="193" name="Grafik 192" descr="Avatar Dragon">
          <a:extLst>
            <a:ext uri="{FF2B5EF4-FFF2-40B4-BE49-F238E27FC236}">
              <a16:creationId xmlns:a16="http://schemas.microsoft.com/office/drawing/2014/main" id="{00000000-0008-0000-0100-0000C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25600" y="31610300"/>
          <a:ext cx="819150" cy="819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166</xdr:row>
      <xdr:rowOff>0</xdr:rowOff>
    </xdr:from>
    <xdr:to>
      <xdr:col>3</xdr:col>
      <xdr:colOff>165100</xdr:colOff>
      <xdr:row>166</xdr:row>
      <xdr:rowOff>171450</xdr:rowOff>
    </xdr:to>
    <xdr:pic>
      <xdr:nvPicPr>
        <xdr:cNvPr id="194" name="Grafik 193" descr="Level">
          <a:extLst>
            <a:ext uri="{FF2B5EF4-FFF2-40B4-BE49-F238E27FC236}">
              <a16:creationId xmlns:a16="http://schemas.microsoft.com/office/drawing/2014/main" id="{00000000-0008-0000-0100-0000C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5604450"/>
          <a:ext cx="16510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166</xdr:row>
      <xdr:rowOff>0</xdr:rowOff>
    </xdr:from>
    <xdr:to>
      <xdr:col>4</xdr:col>
      <xdr:colOff>266700</xdr:colOff>
      <xdr:row>167</xdr:row>
      <xdr:rowOff>69850</xdr:rowOff>
    </xdr:to>
    <xdr:pic>
      <xdr:nvPicPr>
        <xdr:cNvPr id="195" name="Grafik 194" descr="Damage">
          <a:extLst>
            <a:ext uri="{FF2B5EF4-FFF2-40B4-BE49-F238E27FC236}">
              <a16:creationId xmlns:a16="http://schemas.microsoft.com/office/drawing/2014/main" id="{00000000-0008-0000-0100-0000C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51200" y="35604450"/>
          <a:ext cx="266700" cy="260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166</xdr:row>
      <xdr:rowOff>0</xdr:rowOff>
    </xdr:from>
    <xdr:to>
      <xdr:col>5</xdr:col>
      <xdr:colOff>266700</xdr:colOff>
      <xdr:row>167</xdr:row>
      <xdr:rowOff>69850</xdr:rowOff>
    </xdr:to>
    <xdr:pic>
      <xdr:nvPicPr>
        <xdr:cNvPr id="196" name="Grafik 195" descr="Damage">
          <a:extLst>
            <a:ext uri="{FF2B5EF4-FFF2-40B4-BE49-F238E27FC236}">
              <a16:creationId xmlns:a16="http://schemas.microsoft.com/office/drawing/2014/main" id="{00000000-0008-0000-0100-0000C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64000" y="35604450"/>
          <a:ext cx="266700" cy="260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166</xdr:row>
      <xdr:rowOff>0</xdr:rowOff>
    </xdr:from>
    <xdr:to>
      <xdr:col>6</xdr:col>
      <xdr:colOff>190500</xdr:colOff>
      <xdr:row>166</xdr:row>
      <xdr:rowOff>184150</xdr:rowOff>
    </xdr:to>
    <xdr:pic>
      <xdr:nvPicPr>
        <xdr:cNvPr id="197" name="Grafik 196" descr="Hitpoints">
          <a:extLst>
            <a:ext uri="{FF2B5EF4-FFF2-40B4-BE49-F238E27FC236}">
              <a16:creationId xmlns:a16="http://schemas.microsoft.com/office/drawing/2014/main" id="{00000000-0008-0000-0100-0000C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76800" y="35604450"/>
          <a:ext cx="190500" cy="18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166</xdr:row>
      <xdr:rowOff>0</xdr:rowOff>
    </xdr:from>
    <xdr:to>
      <xdr:col>7</xdr:col>
      <xdr:colOff>171450</xdr:colOff>
      <xdr:row>167</xdr:row>
      <xdr:rowOff>0</xdr:rowOff>
    </xdr:to>
    <xdr:pic>
      <xdr:nvPicPr>
        <xdr:cNvPr id="198" name="Grafik 197" descr="Elixir">
          <a:hlinkClick xmlns:r="http://schemas.openxmlformats.org/officeDocument/2006/relationships" r:id="rId4" tooltip="Elixir"/>
          <a:extLst>
            <a:ext uri="{FF2B5EF4-FFF2-40B4-BE49-F238E27FC236}">
              <a16:creationId xmlns:a16="http://schemas.microsoft.com/office/drawing/2014/main" id="{00000000-0008-0000-0100-0000C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89600" y="35604450"/>
          <a:ext cx="1714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166</xdr:row>
      <xdr:rowOff>0</xdr:rowOff>
    </xdr:from>
    <xdr:to>
      <xdr:col>8</xdr:col>
      <xdr:colOff>171450</xdr:colOff>
      <xdr:row>167</xdr:row>
      <xdr:rowOff>12700</xdr:rowOff>
    </xdr:to>
    <xdr:pic>
      <xdr:nvPicPr>
        <xdr:cNvPr id="199" name="Grafik 198" descr="Time">
          <a:extLst>
            <a:ext uri="{FF2B5EF4-FFF2-40B4-BE49-F238E27FC236}">
              <a16:creationId xmlns:a16="http://schemas.microsoft.com/office/drawing/2014/main" id="{00000000-0008-0000-0100-0000C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02400" y="35604450"/>
          <a:ext cx="171450" cy="203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166</xdr:row>
      <xdr:rowOff>0</xdr:rowOff>
    </xdr:from>
    <xdr:to>
      <xdr:col>9</xdr:col>
      <xdr:colOff>247650</xdr:colOff>
      <xdr:row>167</xdr:row>
      <xdr:rowOff>38100</xdr:rowOff>
    </xdr:to>
    <xdr:pic>
      <xdr:nvPicPr>
        <xdr:cNvPr id="200" name="Grafik 199" descr="Laboratory">
          <a:hlinkClick xmlns:r="http://schemas.openxmlformats.org/officeDocument/2006/relationships" r:id="rId7" tooltip="Laboratory"/>
          <a:extLst>
            <a:ext uri="{FF2B5EF4-FFF2-40B4-BE49-F238E27FC236}">
              <a16:creationId xmlns:a16="http://schemas.microsoft.com/office/drawing/2014/main" id="{00000000-0008-0000-0100-0000C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35604450"/>
          <a:ext cx="24765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177</xdr:row>
      <xdr:rowOff>0</xdr:rowOff>
    </xdr:from>
    <xdr:to>
      <xdr:col>3</xdr:col>
      <xdr:colOff>209550</xdr:colOff>
      <xdr:row>177</xdr:row>
      <xdr:rowOff>184150</xdr:rowOff>
    </xdr:to>
    <xdr:pic>
      <xdr:nvPicPr>
        <xdr:cNvPr id="201" name="Grafik 200" descr="Favorite Target">
          <a:extLst>
            <a:ext uri="{FF2B5EF4-FFF2-40B4-BE49-F238E27FC236}">
              <a16:creationId xmlns:a16="http://schemas.microsoft.com/office/drawing/2014/main" id="{00000000-0008-0000-0100-0000C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7699950"/>
          <a:ext cx="209550" cy="18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177</xdr:row>
      <xdr:rowOff>0</xdr:rowOff>
    </xdr:from>
    <xdr:to>
      <xdr:col>4</xdr:col>
      <xdr:colOff>285750</xdr:colOff>
      <xdr:row>177</xdr:row>
      <xdr:rowOff>209550</xdr:rowOff>
    </xdr:to>
    <xdr:pic>
      <xdr:nvPicPr>
        <xdr:cNvPr id="202" name="Grafik 201" descr="Damage Type">
          <a:extLst>
            <a:ext uri="{FF2B5EF4-FFF2-40B4-BE49-F238E27FC236}">
              <a16:creationId xmlns:a16="http://schemas.microsoft.com/office/drawing/2014/main" id="{00000000-0008-0000-0100-0000C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51200" y="37699950"/>
          <a:ext cx="28575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177</xdr:row>
      <xdr:rowOff>0</xdr:rowOff>
    </xdr:from>
    <xdr:to>
      <xdr:col>5</xdr:col>
      <xdr:colOff>228600</xdr:colOff>
      <xdr:row>177</xdr:row>
      <xdr:rowOff>228600</xdr:rowOff>
    </xdr:to>
    <xdr:pic>
      <xdr:nvPicPr>
        <xdr:cNvPr id="203" name="Grafik 202" descr="Housing Space">
          <a:extLst>
            <a:ext uri="{FF2B5EF4-FFF2-40B4-BE49-F238E27FC236}">
              <a16:creationId xmlns:a16="http://schemas.microsoft.com/office/drawing/2014/main" id="{00000000-0008-0000-0100-0000C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64000" y="37699950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177</xdr:row>
      <xdr:rowOff>0</xdr:rowOff>
    </xdr:from>
    <xdr:to>
      <xdr:col>6</xdr:col>
      <xdr:colOff>247650</xdr:colOff>
      <xdr:row>177</xdr:row>
      <xdr:rowOff>203200</xdr:rowOff>
    </xdr:to>
    <xdr:pic>
      <xdr:nvPicPr>
        <xdr:cNvPr id="204" name="Grafik 203" descr="Movement Speed">
          <a:hlinkClick xmlns:r="http://schemas.openxmlformats.org/officeDocument/2006/relationships" r:id="rId14" tooltip="Movement Speed"/>
          <a:extLst>
            <a:ext uri="{FF2B5EF4-FFF2-40B4-BE49-F238E27FC236}">
              <a16:creationId xmlns:a16="http://schemas.microsoft.com/office/drawing/2014/main" id="{00000000-0008-0000-0100-0000C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76800" y="37699950"/>
          <a:ext cx="247650" cy="203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177</xdr:row>
      <xdr:rowOff>0</xdr:rowOff>
    </xdr:from>
    <xdr:to>
      <xdr:col>7</xdr:col>
      <xdr:colOff>209550</xdr:colOff>
      <xdr:row>178</xdr:row>
      <xdr:rowOff>0</xdr:rowOff>
    </xdr:to>
    <xdr:pic>
      <xdr:nvPicPr>
        <xdr:cNvPr id="205" name="Grafik 204" descr="Attack Speed">
          <a:extLst>
            <a:ext uri="{FF2B5EF4-FFF2-40B4-BE49-F238E27FC236}">
              <a16:creationId xmlns:a16="http://schemas.microsoft.com/office/drawing/2014/main" id="{00000000-0008-0000-0100-0000C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89600" y="37699950"/>
          <a:ext cx="20955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177</xdr:row>
      <xdr:rowOff>0</xdr:rowOff>
    </xdr:from>
    <xdr:to>
      <xdr:col>8</xdr:col>
      <xdr:colOff>247650</xdr:colOff>
      <xdr:row>178</xdr:row>
      <xdr:rowOff>50800</xdr:rowOff>
    </xdr:to>
    <xdr:pic>
      <xdr:nvPicPr>
        <xdr:cNvPr id="206" name="Grafik 205" descr="Barracks">
          <a:hlinkClick xmlns:r="http://schemas.openxmlformats.org/officeDocument/2006/relationships" r:id="rId17" tooltip="Barracks"/>
          <a:extLst>
            <a:ext uri="{FF2B5EF4-FFF2-40B4-BE49-F238E27FC236}">
              <a16:creationId xmlns:a16="http://schemas.microsoft.com/office/drawing/2014/main" id="{00000000-0008-0000-0100-0000C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02400" y="37699950"/>
          <a:ext cx="247650" cy="298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177</xdr:row>
      <xdr:rowOff>0</xdr:rowOff>
    </xdr:from>
    <xdr:to>
      <xdr:col>9</xdr:col>
      <xdr:colOff>285750</xdr:colOff>
      <xdr:row>177</xdr:row>
      <xdr:rowOff>133350</xdr:rowOff>
    </xdr:to>
    <xdr:pic>
      <xdr:nvPicPr>
        <xdr:cNvPr id="207" name="Grafik 206" descr="Range">
          <a:extLst>
            <a:ext uri="{FF2B5EF4-FFF2-40B4-BE49-F238E27FC236}">
              <a16:creationId xmlns:a16="http://schemas.microsoft.com/office/drawing/2014/main" id="{00000000-0008-0000-0100-0000C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37699950"/>
          <a:ext cx="2857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165</xdr:row>
      <xdr:rowOff>0</xdr:rowOff>
    </xdr:from>
    <xdr:to>
      <xdr:col>2</xdr:col>
      <xdr:colOff>787400</xdr:colOff>
      <xdr:row>168</xdr:row>
      <xdr:rowOff>44450</xdr:rowOff>
    </xdr:to>
    <xdr:pic>
      <xdr:nvPicPr>
        <xdr:cNvPr id="208" name="Grafik 207" descr="Avatar P.E.K.K.A">
          <a:extLst>
            <a:ext uri="{FF2B5EF4-FFF2-40B4-BE49-F238E27FC236}">
              <a16:creationId xmlns:a16="http://schemas.microsoft.com/office/drawing/2014/main" id="{00000000-0008-0000-0100-0000D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25600" y="35242500"/>
          <a:ext cx="787400" cy="787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183</xdr:row>
      <xdr:rowOff>0</xdr:rowOff>
    </xdr:from>
    <xdr:to>
      <xdr:col>3</xdr:col>
      <xdr:colOff>165100</xdr:colOff>
      <xdr:row>183</xdr:row>
      <xdr:rowOff>171450</xdr:rowOff>
    </xdr:to>
    <xdr:pic>
      <xdr:nvPicPr>
        <xdr:cNvPr id="209" name="Grafik 208" descr="Level">
          <a:extLst>
            <a:ext uri="{FF2B5EF4-FFF2-40B4-BE49-F238E27FC236}">
              <a16:creationId xmlns:a16="http://schemas.microsoft.com/office/drawing/2014/main" id="{00000000-0008-0000-0100-0000D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39116000"/>
          <a:ext cx="16510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183</xdr:row>
      <xdr:rowOff>0</xdr:rowOff>
    </xdr:from>
    <xdr:to>
      <xdr:col>4</xdr:col>
      <xdr:colOff>266700</xdr:colOff>
      <xdr:row>184</xdr:row>
      <xdr:rowOff>69850</xdr:rowOff>
    </xdr:to>
    <xdr:pic>
      <xdr:nvPicPr>
        <xdr:cNvPr id="210" name="Grafik 209" descr="Damage">
          <a:extLst>
            <a:ext uri="{FF2B5EF4-FFF2-40B4-BE49-F238E27FC236}">
              <a16:creationId xmlns:a16="http://schemas.microsoft.com/office/drawing/2014/main" id="{00000000-0008-0000-0100-0000D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51200" y="39116000"/>
          <a:ext cx="266700" cy="260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183</xdr:row>
      <xdr:rowOff>0</xdr:rowOff>
    </xdr:from>
    <xdr:to>
      <xdr:col>5</xdr:col>
      <xdr:colOff>266700</xdr:colOff>
      <xdr:row>184</xdr:row>
      <xdr:rowOff>69850</xdr:rowOff>
    </xdr:to>
    <xdr:pic>
      <xdr:nvPicPr>
        <xdr:cNvPr id="211" name="Grafik 210" descr="Damage">
          <a:extLst>
            <a:ext uri="{FF2B5EF4-FFF2-40B4-BE49-F238E27FC236}">
              <a16:creationId xmlns:a16="http://schemas.microsoft.com/office/drawing/2014/main" id="{00000000-0008-0000-0100-0000D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64000" y="39116000"/>
          <a:ext cx="266700" cy="260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183</xdr:row>
      <xdr:rowOff>0</xdr:rowOff>
    </xdr:from>
    <xdr:to>
      <xdr:col>6</xdr:col>
      <xdr:colOff>190500</xdr:colOff>
      <xdr:row>183</xdr:row>
      <xdr:rowOff>184150</xdr:rowOff>
    </xdr:to>
    <xdr:pic>
      <xdr:nvPicPr>
        <xdr:cNvPr id="212" name="Grafik 211" descr="Hitpoints">
          <a:extLst>
            <a:ext uri="{FF2B5EF4-FFF2-40B4-BE49-F238E27FC236}">
              <a16:creationId xmlns:a16="http://schemas.microsoft.com/office/drawing/2014/main" id="{00000000-0008-0000-0100-0000D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76800" y="39116000"/>
          <a:ext cx="190500" cy="18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183</xdr:row>
      <xdr:rowOff>0</xdr:rowOff>
    </xdr:from>
    <xdr:to>
      <xdr:col>7</xdr:col>
      <xdr:colOff>171450</xdr:colOff>
      <xdr:row>184</xdr:row>
      <xdr:rowOff>0</xdr:rowOff>
    </xdr:to>
    <xdr:pic>
      <xdr:nvPicPr>
        <xdr:cNvPr id="213" name="Grafik 212" descr="Elixir">
          <a:hlinkClick xmlns:r="http://schemas.openxmlformats.org/officeDocument/2006/relationships" r:id="rId4" tooltip="Elixir"/>
          <a:extLst>
            <a:ext uri="{FF2B5EF4-FFF2-40B4-BE49-F238E27FC236}">
              <a16:creationId xmlns:a16="http://schemas.microsoft.com/office/drawing/2014/main" id="{00000000-0008-0000-0100-0000D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89600" y="39116000"/>
          <a:ext cx="1714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183</xdr:row>
      <xdr:rowOff>0</xdr:rowOff>
    </xdr:from>
    <xdr:to>
      <xdr:col>8</xdr:col>
      <xdr:colOff>171450</xdr:colOff>
      <xdr:row>184</xdr:row>
      <xdr:rowOff>12700</xdr:rowOff>
    </xdr:to>
    <xdr:pic>
      <xdr:nvPicPr>
        <xdr:cNvPr id="214" name="Grafik 213" descr="Time">
          <a:extLst>
            <a:ext uri="{FF2B5EF4-FFF2-40B4-BE49-F238E27FC236}">
              <a16:creationId xmlns:a16="http://schemas.microsoft.com/office/drawing/2014/main" id="{00000000-0008-0000-0100-0000D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02400" y="39116000"/>
          <a:ext cx="171450" cy="203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183</xdr:row>
      <xdr:rowOff>0</xdr:rowOff>
    </xdr:from>
    <xdr:to>
      <xdr:col>9</xdr:col>
      <xdr:colOff>247650</xdr:colOff>
      <xdr:row>184</xdr:row>
      <xdr:rowOff>38100</xdr:rowOff>
    </xdr:to>
    <xdr:pic>
      <xdr:nvPicPr>
        <xdr:cNvPr id="215" name="Grafik 214" descr="Laboratory">
          <a:hlinkClick xmlns:r="http://schemas.openxmlformats.org/officeDocument/2006/relationships" r:id="rId7" tooltip="Laboratory"/>
          <a:extLst>
            <a:ext uri="{FF2B5EF4-FFF2-40B4-BE49-F238E27FC236}">
              <a16:creationId xmlns:a16="http://schemas.microsoft.com/office/drawing/2014/main" id="{00000000-0008-0000-0100-0000D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39116000"/>
          <a:ext cx="24765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193</xdr:row>
      <xdr:rowOff>0</xdr:rowOff>
    </xdr:from>
    <xdr:to>
      <xdr:col>3</xdr:col>
      <xdr:colOff>209550</xdr:colOff>
      <xdr:row>193</xdr:row>
      <xdr:rowOff>184150</xdr:rowOff>
    </xdr:to>
    <xdr:pic>
      <xdr:nvPicPr>
        <xdr:cNvPr id="216" name="Grafik 215" descr="Favorite Target">
          <a:extLst>
            <a:ext uri="{FF2B5EF4-FFF2-40B4-BE49-F238E27FC236}">
              <a16:creationId xmlns:a16="http://schemas.microsoft.com/office/drawing/2014/main" id="{00000000-0008-0000-0100-0000D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1021000"/>
          <a:ext cx="209550" cy="18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193</xdr:row>
      <xdr:rowOff>0</xdr:rowOff>
    </xdr:from>
    <xdr:to>
      <xdr:col>4</xdr:col>
      <xdr:colOff>285750</xdr:colOff>
      <xdr:row>193</xdr:row>
      <xdr:rowOff>209550</xdr:rowOff>
    </xdr:to>
    <xdr:pic>
      <xdr:nvPicPr>
        <xdr:cNvPr id="217" name="Grafik 216" descr="Damage Type">
          <a:extLst>
            <a:ext uri="{FF2B5EF4-FFF2-40B4-BE49-F238E27FC236}">
              <a16:creationId xmlns:a16="http://schemas.microsoft.com/office/drawing/2014/main" id="{00000000-0008-0000-0100-0000D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51200" y="41021000"/>
          <a:ext cx="28575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193</xdr:row>
      <xdr:rowOff>0</xdr:rowOff>
    </xdr:from>
    <xdr:to>
      <xdr:col>5</xdr:col>
      <xdr:colOff>228600</xdr:colOff>
      <xdr:row>193</xdr:row>
      <xdr:rowOff>228600</xdr:rowOff>
    </xdr:to>
    <xdr:pic>
      <xdr:nvPicPr>
        <xdr:cNvPr id="218" name="Grafik 217" descr="Housing Space">
          <a:extLst>
            <a:ext uri="{FF2B5EF4-FFF2-40B4-BE49-F238E27FC236}">
              <a16:creationId xmlns:a16="http://schemas.microsoft.com/office/drawing/2014/main" id="{00000000-0008-0000-0100-0000D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64000" y="41021000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193</xdr:row>
      <xdr:rowOff>0</xdr:rowOff>
    </xdr:from>
    <xdr:to>
      <xdr:col>6</xdr:col>
      <xdr:colOff>247650</xdr:colOff>
      <xdr:row>193</xdr:row>
      <xdr:rowOff>203200</xdr:rowOff>
    </xdr:to>
    <xdr:pic>
      <xdr:nvPicPr>
        <xdr:cNvPr id="219" name="Grafik 218" descr="Movement Speed">
          <a:hlinkClick xmlns:r="http://schemas.openxmlformats.org/officeDocument/2006/relationships" r:id="rId14" tooltip="Movement Speed"/>
          <a:extLst>
            <a:ext uri="{FF2B5EF4-FFF2-40B4-BE49-F238E27FC236}">
              <a16:creationId xmlns:a16="http://schemas.microsoft.com/office/drawing/2014/main" id="{00000000-0008-0000-0100-0000D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76800" y="41021000"/>
          <a:ext cx="247650" cy="203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193</xdr:row>
      <xdr:rowOff>0</xdr:rowOff>
    </xdr:from>
    <xdr:to>
      <xdr:col>7</xdr:col>
      <xdr:colOff>209550</xdr:colOff>
      <xdr:row>193</xdr:row>
      <xdr:rowOff>247650</xdr:rowOff>
    </xdr:to>
    <xdr:pic>
      <xdr:nvPicPr>
        <xdr:cNvPr id="220" name="Grafik 219" descr="Attack Speed">
          <a:extLst>
            <a:ext uri="{FF2B5EF4-FFF2-40B4-BE49-F238E27FC236}">
              <a16:creationId xmlns:a16="http://schemas.microsoft.com/office/drawing/2014/main" id="{00000000-0008-0000-0100-0000D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89600" y="41021000"/>
          <a:ext cx="20955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193</xdr:row>
      <xdr:rowOff>0</xdr:rowOff>
    </xdr:from>
    <xdr:to>
      <xdr:col>8</xdr:col>
      <xdr:colOff>247650</xdr:colOff>
      <xdr:row>193</xdr:row>
      <xdr:rowOff>298450</xdr:rowOff>
    </xdr:to>
    <xdr:pic>
      <xdr:nvPicPr>
        <xdr:cNvPr id="221" name="Grafik 220" descr="Barracks">
          <a:hlinkClick xmlns:r="http://schemas.openxmlformats.org/officeDocument/2006/relationships" r:id="rId17" tooltip="Barracks"/>
          <a:extLst>
            <a:ext uri="{FF2B5EF4-FFF2-40B4-BE49-F238E27FC236}">
              <a16:creationId xmlns:a16="http://schemas.microsoft.com/office/drawing/2014/main" id="{00000000-0008-0000-0100-0000D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02400" y="41021000"/>
          <a:ext cx="247650" cy="298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193</xdr:row>
      <xdr:rowOff>0</xdr:rowOff>
    </xdr:from>
    <xdr:to>
      <xdr:col>9</xdr:col>
      <xdr:colOff>285750</xdr:colOff>
      <xdr:row>193</xdr:row>
      <xdr:rowOff>133350</xdr:rowOff>
    </xdr:to>
    <xdr:pic>
      <xdr:nvPicPr>
        <xdr:cNvPr id="222" name="Grafik 221" descr="Range">
          <a:extLst>
            <a:ext uri="{FF2B5EF4-FFF2-40B4-BE49-F238E27FC236}">
              <a16:creationId xmlns:a16="http://schemas.microsoft.com/office/drawing/2014/main" id="{00000000-0008-0000-0100-0000D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41021000"/>
          <a:ext cx="2857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182</xdr:row>
      <xdr:rowOff>0</xdr:rowOff>
    </xdr:from>
    <xdr:to>
      <xdr:col>2</xdr:col>
      <xdr:colOff>793750</xdr:colOff>
      <xdr:row>185</xdr:row>
      <xdr:rowOff>50800</xdr:rowOff>
    </xdr:to>
    <xdr:pic>
      <xdr:nvPicPr>
        <xdr:cNvPr id="223" name="Grafik 222" descr="Avatar Baby Dragon">
          <a:extLst>
            <a:ext uri="{FF2B5EF4-FFF2-40B4-BE49-F238E27FC236}">
              <a16:creationId xmlns:a16="http://schemas.microsoft.com/office/drawing/2014/main" id="{00000000-0008-0000-0100-0000D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25600" y="38754050"/>
          <a:ext cx="793750" cy="793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199</xdr:row>
      <xdr:rowOff>0</xdr:rowOff>
    </xdr:from>
    <xdr:to>
      <xdr:col>3</xdr:col>
      <xdr:colOff>165100</xdr:colOff>
      <xdr:row>199</xdr:row>
      <xdr:rowOff>171450</xdr:rowOff>
    </xdr:to>
    <xdr:pic>
      <xdr:nvPicPr>
        <xdr:cNvPr id="224" name="Grafik 223" descr="Level">
          <a:extLst>
            <a:ext uri="{FF2B5EF4-FFF2-40B4-BE49-F238E27FC236}">
              <a16:creationId xmlns:a16="http://schemas.microsoft.com/office/drawing/2014/main" id="{00000000-0008-0000-0100-0000E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2684700"/>
          <a:ext cx="16510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199</xdr:row>
      <xdr:rowOff>0</xdr:rowOff>
    </xdr:from>
    <xdr:to>
      <xdr:col>4</xdr:col>
      <xdr:colOff>266700</xdr:colOff>
      <xdr:row>200</xdr:row>
      <xdr:rowOff>69850</xdr:rowOff>
    </xdr:to>
    <xdr:pic>
      <xdr:nvPicPr>
        <xdr:cNvPr id="225" name="Grafik 224" descr="Damage">
          <a:extLst>
            <a:ext uri="{FF2B5EF4-FFF2-40B4-BE49-F238E27FC236}">
              <a16:creationId xmlns:a16="http://schemas.microsoft.com/office/drawing/2014/main" id="{00000000-0008-0000-0100-0000E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51200" y="42684700"/>
          <a:ext cx="266700" cy="260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199</xdr:row>
      <xdr:rowOff>0</xdr:rowOff>
    </xdr:from>
    <xdr:to>
      <xdr:col>5</xdr:col>
      <xdr:colOff>266700</xdr:colOff>
      <xdr:row>200</xdr:row>
      <xdr:rowOff>69850</xdr:rowOff>
    </xdr:to>
    <xdr:pic>
      <xdr:nvPicPr>
        <xdr:cNvPr id="226" name="Grafik 225" descr="Damage">
          <a:extLst>
            <a:ext uri="{FF2B5EF4-FFF2-40B4-BE49-F238E27FC236}">
              <a16:creationId xmlns:a16="http://schemas.microsoft.com/office/drawing/2014/main" id="{00000000-0008-0000-0100-0000E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64000" y="42684700"/>
          <a:ext cx="266700" cy="260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199</xdr:row>
      <xdr:rowOff>0</xdr:rowOff>
    </xdr:from>
    <xdr:to>
      <xdr:col>6</xdr:col>
      <xdr:colOff>190500</xdr:colOff>
      <xdr:row>199</xdr:row>
      <xdr:rowOff>184150</xdr:rowOff>
    </xdr:to>
    <xdr:pic>
      <xdr:nvPicPr>
        <xdr:cNvPr id="227" name="Grafik 226" descr="Hitpoints">
          <a:extLst>
            <a:ext uri="{FF2B5EF4-FFF2-40B4-BE49-F238E27FC236}">
              <a16:creationId xmlns:a16="http://schemas.microsoft.com/office/drawing/2014/main" id="{00000000-0008-0000-0100-0000E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76800" y="42684700"/>
          <a:ext cx="190500" cy="18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199</xdr:row>
      <xdr:rowOff>0</xdr:rowOff>
    </xdr:from>
    <xdr:to>
      <xdr:col>7</xdr:col>
      <xdr:colOff>171450</xdr:colOff>
      <xdr:row>200</xdr:row>
      <xdr:rowOff>0</xdr:rowOff>
    </xdr:to>
    <xdr:pic>
      <xdr:nvPicPr>
        <xdr:cNvPr id="228" name="Grafik 227" descr="Elixir">
          <a:hlinkClick xmlns:r="http://schemas.openxmlformats.org/officeDocument/2006/relationships" r:id="rId4" tooltip="Elixir"/>
          <a:extLst>
            <a:ext uri="{FF2B5EF4-FFF2-40B4-BE49-F238E27FC236}">
              <a16:creationId xmlns:a16="http://schemas.microsoft.com/office/drawing/2014/main" id="{00000000-0008-0000-0100-0000E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89600" y="42684700"/>
          <a:ext cx="1714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199</xdr:row>
      <xdr:rowOff>0</xdr:rowOff>
    </xdr:from>
    <xdr:to>
      <xdr:col>8</xdr:col>
      <xdr:colOff>171450</xdr:colOff>
      <xdr:row>200</xdr:row>
      <xdr:rowOff>12700</xdr:rowOff>
    </xdr:to>
    <xdr:pic>
      <xdr:nvPicPr>
        <xdr:cNvPr id="229" name="Grafik 228" descr="Time">
          <a:extLst>
            <a:ext uri="{FF2B5EF4-FFF2-40B4-BE49-F238E27FC236}">
              <a16:creationId xmlns:a16="http://schemas.microsoft.com/office/drawing/2014/main" id="{00000000-0008-0000-0100-0000E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02400" y="42684700"/>
          <a:ext cx="171450" cy="203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199</xdr:row>
      <xdr:rowOff>0</xdr:rowOff>
    </xdr:from>
    <xdr:to>
      <xdr:col>9</xdr:col>
      <xdr:colOff>247650</xdr:colOff>
      <xdr:row>200</xdr:row>
      <xdr:rowOff>38100</xdr:rowOff>
    </xdr:to>
    <xdr:pic>
      <xdr:nvPicPr>
        <xdr:cNvPr id="230" name="Grafik 229" descr="Laboratory">
          <a:hlinkClick xmlns:r="http://schemas.openxmlformats.org/officeDocument/2006/relationships" r:id="rId7" tooltip="Laboratory"/>
          <a:extLst>
            <a:ext uri="{FF2B5EF4-FFF2-40B4-BE49-F238E27FC236}">
              <a16:creationId xmlns:a16="http://schemas.microsoft.com/office/drawing/2014/main" id="{00000000-0008-0000-0100-0000E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42684700"/>
          <a:ext cx="24765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210</xdr:row>
      <xdr:rowOff>0</xdr:rowOff>
    </xdr:from>
    <xdr:to>
      <xdr:col>3</xdr:col>
      <xdr:colOff>209550</xdr:colOff>
      <xdr:row>210</xdr:row>
      <xdr:rowOff>184150</xdr:rowOff>
    </xdr:to>
    <xdr:pic>
      <xdr:nvPicPr>
        <xdr:cNvPr id="231" name="Grafik 230" descr="Favorite Target">
          <a:extLst>
            <a:ext uri="{FF2B5EF4-FFF2-40B4-BE49-F238E27FC236}">
              <a16:creationId xmlns:a16="http://schemas.microsoft.com/office/drawing/2014/main" id="{00000000-0008-0000-0100-0000E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4780200"/>
          <a:ext cx="209550" cy="18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210</xdr:row>
      <xdr:rowOff>0</xdr:rowOff>
    </xdr:from>
    <xdr:to>
      <xdr:col>4</xdr:col>
      <xdr:colOff>285750</xdr:colOff>
      <xdr:row>210</xdr:row>
      <xdr:rowOff>209550</xdr:rowOff>
    </xdr:to>
    <xdr:pic>
      <xdr:nvPicPr>
        <xdr:cNvPr id="232" name="Grafik 231" descr="Damage Type">
          <a:extLst>
            <a:ext uri="{FF2B5EF4-FFF2-40B4-BE49-F238E27FC236}">
              <a16:creationId xmlns:a16="http://schemas.microsoft.com/office/drawing/2014/main" id="{00000000-0008-0000-0100-0000E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51200" y="44780200"/>
          <a:ext cx="28575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210</xdr:row>
      <xdr:rowOff>0</xdr:rowOff>
    </xdr:from>
    <xdr:to>
      <xdr:col>5</xdr:col>
      <xdr:colOff>228600</xdr:colOff>
      <xdr:row>210</xdr:row>
      <xdr:rowOff>228600</xdr:rowOff>
    </xdr:to>
    <xdr:pic>
      <xdr:nvPicPr>
        <xdr:cNvPr id="233" name="Grafik 232" descr="Housing Space">
          <a:extLst>
            <a:ext uri="{FF2B5EF4-FFF2-40B4-BE49-F238E27FC236}">
              <a16:creationId xmlns:a16="http://schemas.microsoft.com/office/drawing/2014/main" id="{00000000-0008-0000-0100-0000E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64000" y="44780200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210</xdr:row>
      <xdr:rowOff>0</xdr:rowOff>
    </xdr:from>
    <xdr:to>
      <xdr:col>6</xdr:col>
      <xdr:colOff>247650</xdr:colOff>
      <xdr:row>210</xdr:row>
      <xdr:rowOff>203200</xdr:rowOff>
    </xdr:to>
    <xdr:pic>
      <xdr:nvPicPr>
        <xdr:cNvPr id="234" name="Grafik 233" descr="Movement Speed">
          <a:hlinkClick xmlns:r="http://schemas.openxmlformats.org/officeDocument/2006/relationships" r:id="rId14" tooltip="Movement Speed"/>
          <a:extLst>
            <a:ext uri="{FF2B5EF4-FFF2-40B4-BE49-F238E27FC236}">
              <a16:creationId xmlns:a16="http://schemas.microsoft.com/office/drawing/2014/main" id="{00000000-0008-0000-0100-0000E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76800" y="44780200"/>
          <a:ext cx="247650" cy="203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210</xdr:row>
      <xdr:rowOff>0</xdr:rowOff>
    </xdr:from>
    <xdr:to>
      <xdr:col>7</xdr:col>
      <xdr:colOff>209550</xdr:colOff>
      <xdr:row>210</xdr:row>
      <xdr:rowOff>247650</xdr:rowOff>
    </xdr:to>
    <xdr:pic>
      <xdr:nvPicPr>
        <xdr:cNvPr id="235" name="Grafik 234" descr="Attack Speed">
          <a:extLst>
            <a:ext uri="{FF2B5EF4-FFF2-40B4-BE49-F238E27FC236}">
              <a16:creationId xmlns:a16="http://schemas.microsoft.com/office/drawing/2014/main" id="{00000000-0008-0000-0100-0000E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89600" y="44780200"/>
          <a:ext cx="20955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210</xdr:row>
      <xdr:rowOff>0</xdr:rowOff>
    </xdr:from>
    <xdr:to>
      <xdr:col>8</xdr:col>
      <xdr:colOff>247650</xdr:colOff>
      <xdr:row>210</xdr:row>
      <xdr:rowOff>298450</xdr:rowOff>
    </xdr:to>
    <xdr:pic>
      <xdr:nvPicPr>
        <xdr:cNvPr id="236" name="Grafik 235" descr="Barracks">
          <a:hlinkClick xmlns:r="http://schemas.openxmlformats.org/officeDocument/2006/relationships" r:id="rId17" tooltip="Barracks"/>
          <a:extLst>
            <a:ext uri="{FF2B5EF4-FFF2-40B4-BE49-F238E27FC236}">
              <a16:creationId xmlns:a16="http://schemas.microsoft.com/office/drawing/2014/main" id="{00000000-0008-0000-0100-0000E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02400" y="44780200"/>
          <a:ext cx="247650" cy="298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210</xdr:row>
      <xdr:rowOff>0</xdr:rowOff>
    </xdr:from>
    <xdr:to>
      <xdr:col>9</xdr:col>
      <xdr:colOff>285750</xdr:colOff>
      <xdr:row>210</xdr:row>
      <xdr:rowOff>133350</xdr:rowOff>
    </xdr:to>
    <xdr:pic>
      <xdr:nvPicPr>
        <xdr:cNvPr id="237" name="Grafik 236" descr="Range">
          <a:extLst>
            <a:ext uri="{FF2B5EF4-FFF2-40B4-BE49-F238E27FC236}">
              <a16:creationId xmlns:a16="http://schemas.microsoft.com/office/drawing/2014/main" id="{00000000-0008-0000-0100-0000E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44780200"/>
          <a:ext cx="2857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198</xdr:row>
      <xdr:rowOff>0</xdr:rowOff>
    </xdr:from>
    <xdr:to>
      <xdr:col>2</xdr:col>
      <xdr:colOff>793750</xdr:colOff>
      <xdr:row>201</xdr:row>
      <xdr:rowOff>50800</xdr:rowOff>
    </xdr:to>
    <xdr:pic>
      <xdr:nvPicPr>
        <xdr:cNvPr id="238" name="Grafik 237" descr="Avatar Miner">
          <a:extLst>
            <a:ext uri="{FF2B5EF4-FFF2-40B4-BE49-F238E27FC236}">
              <a16:creationId xmlns:a16="http://schemas.microsoft.com/office/drawing/2014/main" id="{00000000-0008-0000-0100-0000E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25600" y="42322750"/>
          <a:ext cx="793750" cy="793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216</xdr:row>
      <xdr:rowOff>0</xdr:rowOff>
    </xdr:from>
    <xdr:to>
      <xdr:col>3</xdr:col>
      <xdr:colOff>165100</xdr:colOff>
      <xdr:row>216</xdr:row>
      <xdr:rowOff>171450</xdr:rowOff>
    </xdr:to>
    <xdr:pic>
      <xdr:nvPicPr>
        <xdr:cNvPr id="239" name="Grafik 238" descr="Level">
          <a:extLst>
            <a:ext uri="{FF2B5EF4-FFF2-40B4-BE49-F238E27FC236}">
              <a16:creationId xmlns:a16="http://schemas.microsoft.com/office/drawing/2014/main" id="{00000000-0008-0000-0100-0000E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6266100"/>
          <a:ext cx="16510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216</xdr:row>
      <xdr:rowOff>0</xdr:rowOff>
    </xdr:from>
    <xdr:to>
      <xdr:col>4</xdr:col>
      <xdr:colOff>266700</xdr:colOff>
      <xdr:row>217</xdr:row>
      <xdr:rowOff>69850</xdr:rowOff>
    </xdr:to>
    <xdr:pic>
      <xdr:nvPicPr>
        <xdr:cNvPr id="240" name="Grafik 239" descr="Damage">
          <a:extLst>
            <a:ext uri="{FF2B5EF4-FFF2-40B4-BE49-F238E27FC236}">
              <a16:creationId xmlns:a16="http://schemas.microsoft.com/office/drawing/2014/main" id="{00000000-0008-0000-0100-0000F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51200" y="46266100"/>
          <a:ext cx="266700" cy="260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216</xdr:row>
      <xdr:rowOff>0</xdr:rowOff>
    </xdr:from>
    <xdr:to>
      <xdr:col>5</xdr:col>
      <xdr:colOff>266700</xdr:colOff>
      <xdr:row>217</xdr:row>
      <xdr:rowOff>69850</xdr:rowOff>
    </xdr:to>
    <xdr:pic>
      <xdr:nvPicPr>
        <xdr:cNvPr id="241" name="Grafik 240" descr="Damage">
          <a:extLst>
            <a:ext uri="{FF2B5EF4-FFF2-40B4-BE49-F238E27FC236}">
              <a16:creationId xmlns:a16="http://schemas.microsoft.com/office/drawing/2014/main" id="{00000000-0008-0000-0100-0000F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64000" y="46266100"/>
          <a:ext cx="266700" cy="260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216</xdr:row>
      <xdr:rowOff>0</xdr:rowOff>
    </xdr:from>
    <xdr:to>
      <xdr:col>6</xdr:col>
      <xdr:colOff>165100</xdr:colOff>
      <xdr:row>217</xdr:row>
      <xdr:rowOff>0</xdr:rowOff>
    </xdr:to>
    <xdr:pic>
      <xdr:nvPicPr>
        <xdr:cNvPr id="242" name="Grafik 241" descr="Death Damage">
          <a:extLst>
            <a:ext uri="{FF2B5EF4-FFF2-40B4-BE49-F238E27FC236}">
              <a16:creationId xmlns:a16="http://schemas.microsoft.com/office/drawing/2014/main" id="{00000000-0008-0000-0100-0000F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76800" y="46266100"/>
          <a:ext cx="16510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216</xdr:row>
      <xdr:rowOff>0</xdr:rowOff>
    </xdr:from>
    <xdr:to>
      <xdr:col>7</xdr:col>
      <xdr:colOff>190500</xdr:colOff>
      <xdr:row>216</xdr:row>
      <xdr:rowOff>184150</xdr:rowOff>
    </xdr:to>
    <xdr:pic>
      <xdr:nvPicPr>
        <xdr:cNvPr id="243" name="Grafik 242" descr="Hitpoints">
          <a:extLst>
            <a:ext uri="{FF2B5EF4-FFF2-40B4-BE49-F238E27FC236}">
              <a16:creationId xmlns:a16="http://schemas.microsoft.com/office/drawing/2014/main" id="{00000000-0008-0000-0100-0000F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89600" y="46266100"/>
          <a:ext cx="190500" cy="18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216</xdr:row>
      <xdr:rowOff>0</xdr:rowOff>
    </xdr:from>
    <xdr:to>
      <xdr:col>8</xdr:col>
      <xdr:colOff>171450</xdr:colOff>
      <xdr:row>217</xdr:row>
      <xdr:rowOff>0</xdr:rowOff>
    </xdr:to>
    <xdr:pic>
      <xdr:nvPicPr>
        <xdr:cNvPr id="244" name="Grafik 243" descr="Elixir">
          <a:hlinkClick xmlns:r="http://schemas.openxmlformats.org/officeDocument/2006/relationships" r:id="rId4" tooltip="Elixir"/>
          <a:extLst>
            <a:ext uri="{FF2B5EF4-FFF2-40B4-BE49-F238E27FC236}">
              <a16:creationId xmlns:a16="http://schemas.microsoft.com/office/drawing/2014/main" id="{00000000-0008-0000-0100-0000F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02400" y="46266100"/>
          <a:ext cx="1714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216</xdr:row>
      <xdr:rowOff>0</xdr:rowOff>
    </xdr:from>
    <xdr:to>
      <xdr:col>9</xdr:col>
      <xdr:colOff>171450</xdr:colOff>
      <xdr:row>217</xdr:row>
      <xdr:rowOff>12700</xdr:rowOff>
    </xdr:to>
    <xdr:pic>
      <xdr:nvPicPr>
        <xdr:cNvPr id="245" name="Grafik 244" descr="Time">
          <a:extLst>
            <a:ext uri="{FF2B5EF4-FFF2-40B4-BE49-F238E27FC236}">
              <a16:creationId xmlns:a16="http://schemas.microsoft.com/office/drawing/2014/main" id="{00000000-0008-0000-0100-0000F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46266100"/>
          <a:ext cx="171450" cy="203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216</xdr:row>
      <xdr:rowOff>0</xdr:rowOff>
    </xdr:from>
    <xdr:to>
      <xdr:col>10</xdr:col>
      <xdr:colOff>247650</xdr:colOff>
      <xdr:row>217</xdr:row>
      <xdr:rowOff>38100</xdr:rowOff>
    </xdr:to>
    <xdr:pic>
      <xdr:nvPicPr>
        <xdr:cNvPr id="246" name="Grafik 245" descr="Laboratory">
          <a:hlinkClick xmlns:r="http://schemas.openxmlformats.org/officeDocument/2006/relationships" r:id="rId7" tooltip="Laboratory"/>
          <a:extLst>
            <a:ext uri="{FF2B5EF4-FFF2-40B4-BE49-F238E27FC236}">
              <a16:creationId xmlns:a16="http://schemas.microsoft.com/office/drawing/2014/main" id="{00000000-0008-0000-0100-0000F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28000" y="46266100"/>
          <a:ext cx="24765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224</xdr:row>
      <xdr:rowOff>0</xdr:rowOff>
    </xdr:from>
    <xdr:to>
      <xdr:col>3</xdr:col>
      <xdr:colOff>209550</xdr:colOff>
      <xdr:row>224</xdr:row>
      <xdr:rowOff>184150</xdr:rowOff>
    </xdr:to>
    <xdr:pic>
      <xdr:nvPicPr>
        <xdr:cNvPr id="247" name="Grafik 246" descr="Favorite Target">
          <a:extLst>
            <a:ext uri="{FF2B5EF4-FFF2-40B4-BE49-F238E27FC236}">
              <a16:creationId xmlns:a16="http://schemas.microsoft.com/office/drawing/2014/main" id="{00000000-0008-0000-0100-0000F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47790100"/>
          <a:ext cx="209550" cy="18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224</xdr:row>
      <xdr:rowOff>0</xdr:rowOff>
    </xdr:from>
    <xdr:to>
      <xdr:col>4</xdr:col>
      <xdr:colOff>285750</xdr:colOff>
      <xdr:row>224</xdr:row>
      <xdr:rowOff>209550</xdr:rowOff>
    </xdr:to>
    <xdr:pic>
      <xdr:nvPicPr>
        <xdr:cNvPr id="248" name="Grafik 247" descr="Damage Type">
          <a:extLst>
            <a:ext uri="{FF2B5EF4-FFF2-40B4-BE49-F238E27FC236}">
              <a16:creationId xmlns:a16="http://schemas.microsoft.com/office/drawing/2014/main" id="{00000000-0008-0000-0100-0000F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51200" y="47790100"/>
          <a:ext cx="28575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224</xdr:row>
      <xdr:rowOff>0</xdr:rowOff>
    </xdr:from>
    <xdr:to>
      <xdr:col>5</xdr:col>
      <xdr:colOff>228600</xdr:colOff>
      <xdr:row>224</xdr:row>
      <xdr:rowOff>228600</xdr:rowOff>
    </xdr:to>
    <xdr:pic>
      <xdr:nvPicPr>
        <xdr:cNvPr id="249" name="Grafik 248" descr="Housing Space">
          <a:extLst>
            <a:ext uri="{FF2B5EF4-FFF2-40B4-BE49-F238E27FC236}">
              <a16:creationId xmlns:a16="http://schemas.microsoft.com/office/drawing/2014/main" id="{00000000-0008-0000-0100-0000F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64000" y="47790100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224</xdr:row>
      <xdr:rowOff>0</xdr:rowOff>
    </xdr:from>
    <xdr:to>
      <xdr:col>6</xdr:col>
      <xdr:colOff>247650</xdr:colOff>
      <xdr:row>224</xdr:row>
      <xdr:rowOff>203200</xdr:rowOff>
    </xdr:to>
    <xdr:pic>
      <xdr:nvPicPr>
        <xdr:cNvPr id="250" name="Grafik 249" descr="Movement Speed">
          <a:hlinkClick xmlns:r="http://schemas.openxmlformats.org/officeDocument/2006/relationships" r:id="rId14" tooltip="Movement Speed"/>
          <a:extLst>
            <a:ext uri="{FF2B5EF4-FFF2-40B4-BE49-F238E27FC236}">
              <a16:creationId xmlns:a16="http://schemas.microsoft.com/office/drawing/2014/main" id="{00000000-0008-0000-0100-0000F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76800" y="47790100"/>
          <a:ext cx="247650" cy="203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224</xdr:row>
      <xdr:rowOff>0</xdr:rowOff>
    </xdr:from>
    <xdr:to>
      <xdr:col>7</xdr:col>
      <xdr:colOff>209550</xdr:colOff>
      <xdr:row>224</xdr:row>
      <xdr:rowOff>247650</xdr:rowOff>
    </xdr:to>
    <xdr:pic>
      <xdr:nvPicPr>
        <xdr:cNvPr id="251" name="Grafik 250" descr="Attack Speed">
          <a:extLst>
            <a:ext uri="{FF2B5EF4-FFF2-40B4-BE49-F238E27FC236}">
              <a16:creationId xmlns:a16="http://schemas.microsoft.com/office/drawing/2014/main" id="{00000000-0008-0000-0100-0000F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89600" y="47790100"/>
          <a:ext cx="20955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224</xdr:row>
      <xdr:rowOff>0</xdr:rowOff>
    </xdr:from>
    <xdr:to>
      <xdr:col>8</xdr:col>
      <xdr:colOff>247650</xdr:colOff>
      <xdr:row>224</xdr:row>
      <xdr:rowOff>298450</xdr:rowOff>
    </xdr:to>
    <xdr:pic>
      <xdr:nvPicPr>
        <xdr:cNvPr id="252" name="Grafik 251" descr="Barracks">
          <a:hlinkClick xmlns:r="http://schemas.openxmlformats.org/officeDocument/2006/relationships" r:id="rId17" tooltip="Barracks"/>
          <a:extLst>
            <a:ext uri="{FF2B5EF4-FFF2-40B4-BE49-F238E27FC236}">
              <a16:creationId xmlns:a16="http://schemas.microsoft.com/office/drawing/2014/main" id="{00000000-0008-0000-0100-0000F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02400" y="47790100"/>
          <a:ext cx="247650" cy="298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224</xdr:row>
      <xdr:rowOff>0</xdr:rowOff>
    </xdr:from>
    <xdr:to>
      <xdr:col>9</xdr:col>
      <xdr:colOff>285750</xdr:colOff>
      <xdr:row>224</xdr:row>
      <xdr:rowOff>133350</xdr:rowOff>
    </xdr:to>
    <xdr:pic>
      <xdr:nvPicPr>
        <xdr:cNvPr id="253" name="Grafik 252" descr="Range">
          <a:extLst>
            <a:ext uri="{FF2B5EF4-FFF2-40B4-BE49-F238E27FC236}">
              <a16:creationId xmlns:a16="http://schemas.microsoft.com/office/drawing/2014/main" id="{00000000-0008-0000-0100-0000F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47790100"/>
          <a:ext cx="2857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215</xdr:row>
      <xdr:rowOff>0</xdr:rowOff>
    </xdr:from>
    <xdr:to>
      <xdr:col>3</xdr:col>
      <xdr:colOff>0</xdr:colOff>
      <xdr:row>218</xdr:row>
      <xdr:rowOff>63500</xdr:rowOff>
    </xdr:to>
    <xdr:pic>
      <xdr:nvPicPr>
        <xdr:cNvPr id="254" name="Grafik 253" descr="Avatar Electro Dragon">
          <a:extLst>
            <a:ext uri="{FF2B5EF4-FFF2-40B4-BE49-F238E27FC236}">
              <a16:creationId xmlns:a16="http://schemas.microsoft.com/office/drawing/2014/main" id="{00000000-0008-0000-0100-0000F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0" y="46234350"/>
          <a:ext cx="806450" cy="806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904875</xdr:colOff>
      <xdr:row>249</xdr:row>
      <xdr:rowOff>85725</xdr:rowOff>
    </xdr:from>
    <xdr:to>
      <xdr:col>2</xdr:col>
      <xdr:colOff>771525</xdr:colOff>
      <xdr:row>254</xdr:row>
      <xdr:rowOff>19050</xdr:rowOff>
    </xdr:to>
    <xdr:pic>
      <xdr:nvPicPr>
        <xdr:cNvPr id="2" name="Bild 1">
          <a:extLst>
            <a:ext uri="{FF2B5EF4-FFF2-40B4-BE49-F238E27FC236}">
              <a16:creationId xmlns:a16="http://schemas.microsoft.com/office/drawing/2014/main" id="{00000000-0008-0000-0100-000002000000}"/>
            </a:ext>
            <a:ext uri="{147F2762-F138-4A5C-976F-8EAC2B608ADB}">
              <a16:predDERef xmlns:a16="http://schemas.microsoft.com/office/drawing/2014/main" pred="{00000000-0008-0000-01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1714500" y="53025675"/>
          <a:ext cx="866775" cy="866775"/>
        </a:xfrm>
        <a:prstGeom prst="rect">
          <a:avLst/>
        </a:prstGeom>
      </xdr:spPr>
    </xdr:pic>
    <xdr:clientData/>
  </xdr:twoCellAnchor>
  <xdr:oneCellAnchor>
    <xdr:from>
      <xdr:col>3</xdr:col>
      <xdr:colOff>0</xdr:colOff>
      <xdr:row>232</xdr:row>
      <xdr:rowOff>0</xdr:rowOff>
    </xdr:from>
    <xdr:ext cx="247650" cy="203200"/>
    <xdr:pic>
      <xdr:nvPicPr>
        <xdr:cNvPr id="3" name="Grafik 249" descr="Movement Speed">
          <a:hlinkClick xmlns:r="http://schemas.openxmlformats.org/officeDocument/2006/relationships" r:id="rId14" tooltip="Movement Speed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48250" y="54854475"/>
          <a:ext cx="247650" cy="203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240</xdr:row>
      <xdr:rowOff>0</xdr:rowOff>
    </xdr:from>
    <xdr:ext cx="247650" cy="203200"/>
    <xdr:pic>
      <xdr:nvPicPr>
        <xdr:cNvPr id="4" name="Grafik 249" descr="Movement Speed">
          <a:hlinkClick xmlns:r="http://schemas.openxmlformats.org/officeDocument/2006/relationships" r:id="rId14" tooltip="Movement Speed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19375" y="56788050"/>
          <a:ext cx="247650" cy="203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247</xdr:row>
      <xdr:rowOff>0</xdr:rowOff>
    </xdr:from>
    <xdr:ext cx="247650" cy="203200"/>
    <xdr:pic>
      <xdr:nvPicPr>
        <xdr:cNvPr id="5" name="Grafik 249" descr="Movement Speed">
          <a:hlinkClick xmlns:r="http://schemas.openxmlformats.org/officeDocument/2006/relationships" r:id="rId14" tooltip="Movement Speed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19375" y="58512075"/>
          <a:ext cx="247650" cy="203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8</xdr:row>
      <xdr:rowOff>0</xdr:rowOff>
    </xdr:from>
    <xdr:to>
      <xdr:col>3</xdr:col>
      <xdr:colOff>168275</xdr:colOff>
      <xdr:row>8</xdr:row>
      <xdr:rowOff>171450</xdr:rowOff>
    </xdr:to>
    <xdr:pic>
      <xdr:nvPicPr>
        <xdr:cNvPr id="18" name="Grafik 17" descr="Level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57350"/>
          <a:ext cx="16510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31</xdr:row>
      <xdr:rowOff>0</xdr:rowOff>
    </xdr:from>
    <xdr:to>
      <xdr:col>3</xdr:col>
      <xdr:colOff>285750</xdr:colOff>
      <xdr:row>31</xdr:row>
      <xdr:rowOff>133350</xdr:rowOff>
    </xdr:to>
    <xdr:pic>
      <xdr:nvPicPr>
        <xdr:cNvPr id="26" name="Grafik 25" descr="Range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6038850"/>
          <a:ext cx="2857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31</xdr:row>
      <xdr:rowOff>0</xdr:rowOff>
    </xdr:from>
    <xdr:to>
      <xdr:col>4</xdr:col>
      <xdr:colOff>209550</xdr:colOff>
      <xdr:row>32</xdr:row>
      <xdr:rowOff>0</xdr:rowOff>
    </xdr:to>
    <xdr:pic>
      <xdr:nvPicPr>
        <xdr:cNvPr id="27" name="Grafik 26" descr="Attack Speed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51200" y="6038850"/>
          <a:ext cx="20955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31</xdr:row>
      <xdr:rowOff>0</xdr:rowOff>
    </xdr:from>
    <xdr:to>
      <xdr:col>5</xdr:col>
      <xdr:colOff>285750</xdr:colOff>
      <xdr:row>31</xdr:row>
      <xdr:rowOff>209550</xdr:rowOff>
    </xdr:to>
    <xdr:pic>
      <xdr:nvPicPr>
        <xdr:cNvPr id="28" name="Grafik 27" descr="Damage Type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64000" y="6038850"/>
          <a:ext cx="28575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31</xdr:row>
      <xdr:rowOff>0</xdr:rowOff>
    </xdr:from>
    <xdr:to>
      <xdr:col>6</xdr:col>
      <xdr:colOff>209550</xdr:colOff>
      <xdr:row>31</xdr:row>
      <xdr:rowOff>187325</xdr:rowOff>
    </xdr:to>
    <xdr:pic>
      <xdr:nvPicPr>
        <xdr:cNvPr id="29" name="Grafik 28" descr="Favorite Target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76800" y="6038850"/>
          <a:ext cx="209550" cy="18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574675</xdr:colOff>
      <xdr:row>8</xdr:row>
      <xdr:rowOff>139700</xdr:rowOff>
    </xdr:from>
    <xdr:to>
      <xdr:col>2</xdr:col>
      <xdr:colOff>641243</xdr:colOff>
      <xdr:row>12</xdr:row>
      <xdr:rowOff>65559</xdr:rowOff>
    </xdr:to>
    <xdr:pic>
      <xdr:nvPicPr>
        <xdr:cNvPr id="30" name="Grafik 16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4300" y="1978025"/>
          <a:ext cx="873018" cy="7692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93</xdr:row>
      <xdr:rowOff>0</xdr:rowOff>
    </xdr:from>
    <xdr:to>
      <xdr:col>3</xdr:col>
      <xdr:colOff>285750</xdr:colOff>
      <xdr:row>93</xdr:row>
      <xdr:rowOff>133350</xdr:rowOff>
    </xdr:to>
    <xdr:pic>
      <xdr:nvPicPr>
        <xdr:cNvPr id="35" name="Grafik 34" descr="Range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8875" y="15754350"/>
          <a:ext cx="2857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93</xdr:row>
      <xdr:rowOff>0</xdr:rowOff>
    </xdr:from>
    <xdr:to>
      <xdr:col>4</xdr:col>
      <xdr:colOff>209550</xdr:colOff>
      <xdr:row>94</xdr:row>
      <xdr:rowOff>12700</xdr:rowOff>
    </xdr:to>
    <xdr:pic>
      <xdr:nvPicPr>
        <xdr:cNvPr id="36" name="Grafik 35" descr="Attack Speed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0" y="15754350"/>
          <a:ext cx="20955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93</xdr:row>
      <xdr:rowOff>0</xdr:rowOff>
    </xdr:from>
    <xdr:to>
      <xdr:col>5</xdr:col>
      <xdr:colOff>285750</xdr:colOff>
      <xdr:row>93</xdr:row>
      <xdr:rowOff>209550</xdr:rowOff>
    </xdr:to>
    <xdr:pic>
      <xdr:nvPicPr>
        <xdr:cNvPr id="37" name="Grafik 36" descr="Damage Type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48125" y="15754350"/>
          <a:ext cx="28575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93</xdr:row>
      <xdr:rowOff>0</xdr:rowOff>
    </xdr:from>
    <xdr:to>
      <xdr:col>6</xdr:col>
      <xdr:colOff>209550</xdr:colOff>
      <xdr:row>93</xdr:row>
      <xdr:rowOff>184150</xdr:rowOff>
    </xdr:to>
    <xdr:pic>
      <xdr:nvPicPr>
        <xdr:cNvPr id="38" name="Grafik 37" descr="Favorite Target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0" y="15754350"/>
          <a:ext cx="20955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</xdr:col>
      <xdr:colOff>0</xdr:colOff>
      <xdr:row>70</xdr:row>
      <xdr:rowOff>0</xdr:rowOff>
    </xdr:from>
    <xdr:ext cx="165100" cy="171450"/>
    <xdr:pic>
      <xdr:nvPicPr>
        <xdr:cNvPr id="39" name="Grafik 38" descr="Level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8875" y="1838325"/>
          <a:ext cx="16510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0</xdr:colOff>
      <xdr:row>70</xdr:row>
      <xdr:rowOff>0</xdr:rowOff>
    </xdr:from>
    <xdr:ext cx="266700" cy="288925"/>
    <xdr:pic>
      <xdr:nvPicPr>
        <xdr:cNvPr id="41" name="Grafik 40" descr="Damage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48125" y="1838325"/>
          <a:ext cx="266700" cy="288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0</xdr:colOff>
      <xdr:row>70</xdr:row>
      <xdr:rowOff>0</xdr:rowOff>
    </xdr:from>
    <xdr:ext cx="190500" cy="171450"/>
    <xdr:pic>
      <xdr:nvPicPr>
        <xdr:cNvPr id="42" name="Grafik 41" descr="Hitpoints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0" y="1838325"/>
          <a:ext cx="19050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7</xdr:col>
      <xdr:colOff>0</xdr:colOff>
      <xdr:row>70</xdr:row>
      <xdr:rowOff>0</xdr:rowOff>
    </xdr:from>
    <xdr:ext cx="190500" cy="219075"/>
    <xdr:pic>
      <xdr:nvPicPr>
        <xdr:cNvPr id="43" name="Grafik 42" descr="Gold">
          <a:hlinkClick xmlns:r="http://schemas.openxmlformats.org/officeDocument/2006/relationships" r:id="rId9" tooltip="Gold"/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1838325"/>
          <a:ext cx="1905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8</xdr:col>
      <xdr:colOff>0</xdr:colOff>
      <xdr:row>70</xdr:row>
      <xdr:rowOff>0</xdr:rowOff>
    </xdr:from>
    <xdr:ext cx="171450" cy="231775"/>
    <xdr:pic>
      <xdr:nvPicPr>
        <xdr:cNvPr id="44" name="Grafik 43" descr="Time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0" y="1838325"/>
          <a:ext cx="171450" cy="231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70</xdr:row>
      <xdr:rowOff>0</xdr:rowOff>
    </xdr:from>
    <xdr:ext cx="209550" cy="250825"/>
    <xdr:pic>
      <xdr:nvPicPr>
        <xdr:cNvPr id="45" name="Grafik 44" descr="Experience">
          <a:hlinkClick xmlns:r="http://schemas.openxmlformats.org/officeDocument/2006/relationships" r:id="rId12" tooltip="Experience"/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6625" y="1838325"/>
          <a:ext cx="209550" cy="250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70</xdr:row>
      <xdr:rowOff>0</xdr:rowOff>
    </xdr:from>
    <xdr:ext cx="247650" cy="314325"/>
    <xdr:pic>
      <xdr:nvPicPr>
        <xdr:cNvPr id="46" name="Grafik 45" descr="Town Hall">
          <a:hlinkClick xmlns:r="http://schemas.openxmlformats.org/officeDocument/2006/relationships" r:id="rId14" tooltip="Town Hall"/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0" y="1838325"/>
          <a:ext cx="247650" cy="31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3</xdr:col>
      <xdr:colOff>0</xdr:colOff>
      <xdr:row>99</xdr:row>
      <xdr:rowOff>0</xdr:rowOff>
    </xdr:from>
    <xdr:to>
      <xdr:col>3</xdr:col>
      <xdr:colOff>165100</xdr:colOff>
      <xdr:row>99</xdr:row>
      <xdr:rowOff>171450</xdr:rowOff>
    </xdr:to>
    <xdr:pic>
      <xdr:nvPicPr>
        <xdr:cNvPr id="47" name="Grafik 46" descr="Level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8875" y="15116175"/>
          <a:ext cx="161925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99</xdr:row>
      <xdr:rowOff>0</xdr:rowOff>
    </xdr:from>
    <xdr:to>
      <xdr:col>4</xdr:col>
      <xdr:colOff>266700</xdr:colOff>
      <xdr:row>100</xdr:row>
      <xdr:rowOff>38100</xdr:rowOff>
    </xdr:to>
    <xdr:pic>
      <xdr:nvPicPr>
        <xdr:cNvPr id="48" name="Grafik 47" descr="Damage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0" y="15116175"/>
          <a:ext cx="26670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99</xdr:row>
      <xdr:rowOff>0</xdr:rowOff>
    </xdr:from>
    <xdr:to>
      <xdr:col>5</xdr:col>
      <xdr:colOff>266700</xdr:colOff>
      <xdr:row>100</xdr:row>
      <xdr:rowOff>38100</xdr:rowOff>
    </xdr:to>
    <xdr:pic>
      <xdr:nvPicPr>
        <xdr:cNvPr id="49" name="Grafik 48" descr="Damage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48125" y="15116175"/>
          <a:ext cx="26670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99</xdr:row>
      <xdr:rowOff>0</xdr:rowOff>
    </xdr:from>
    <xdr:to>
      <xdr:col>6</xdr:col>
      <xdr:colOff>190500</xdr:colOff>
      <xdr:row>99</xdr:row>
      <xdr:rowOff>171450</xdr:rowOff>
    </xdr:to>
    <xdr:pic>
      <xdr:nvPicPr>
        <xdr:cNvPr id="50" name="Grafik 49" descr="Hitpoints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0" y="15116175"/>
          <a:ext cx="19050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99</xdr:row>
      <xdr:rowOff>0</xdr:rowOff>
    </xdr:from>
    <xdr:to>
      <xdr:col>7</xdr:col>
      <xdr:colOff>190500</xdr:colOff>
      <xdr:row>100</xdr:row>
      <xdr:rowOff>0</xdr:rowOff>
    </xdr:to>
    <xdr:pic>
      <xdr:nvPicPr>
        <xdr:cNvPr id="51" name="Grafik 50" descr="Gold">
          <a:hlinkClick xmlns:r="http://schemas.openxmlformats.org/officeDocument/2006/relationships" r:id="rId9" tooltip="Gold"/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15116175"/>
          <a:ext cx="19050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99</xdr:row>
      <xdr:rowOff>0</xdr:rowOff>
    </xdr:from>
    <xdr:to>
      <xdr:col>8</xdr:col>
      <xdr:colOff>171450</xdr:colOff>
      <xdr:row>99</xdr:row>
      <xdr:rowOff>187325</xdr:rowOff>
    </xdr:to>
    <xdr:pic>
      <xdr:nvPicPr>
        <xdr:cNvPr id="52" name="Grafik 51" descr="Time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0" y="15116175"/>
          <a:ext cx="171450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99</xdr:row>
      <xdr:rowOff>0</xdr:rowOff>
    </xdr:from>
    <xdr:to>
      <xdr:col>9</xdr:col>
      <xdr:colOff>209550</xdr:colOff>
      <xdr:row>100</xdr:row>
      <xdr:rowOff>0</xdr:rowOff>
    </xdr:to>
    <xdr:pic>
      <xdr:nvPicPr>
        <xdr:cNvPr id="53" name="Grafik 52" descr="Experience">
          <a:hlinkClick xmlns:r="http://schemas.openxmlformats.org/officeDocument/2006/relationships" r:id="rId12" tooltip="Experience"/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6625" y="15116175"/>
          <a:ext cx="20955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99</xdr:row>
      <xdr:rowOff>0</xdr:rowOff>
    </xdr:from>
    <xdr:to>
      <xdr:col>10</xdr:col>
      <xdr:colOff>247650</xdr:colOff>
      <xdr:row>100</xdr:row>
      <xdr:rowOff>69850</xdr:rowOff>
    </xdr:to>
    <xdr:pic>
      <xdr:nvPicPr>
        <xdr:cNvPr id="54" name="Grafik 53" descr="Town Hall">
          <a:hlinkClick xmlns:r="http://schemas.openxmlformats.org/officeDocument/2006/relationships" r:id="rId14" tooltip="Town Hall"/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0" y="15116175"/>
          <a:ext cx="2476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122</xdr:row>
      <xdr:rowOff>0</xdr:rowOff>
    </xdr:from>
    <xdr:to>
      <xdr:col>3</xdr:col>
      <xdr:colOff>285750</xdr:colOff>
      <xdr:row>122</xdr:row>
      <xdr:rowOff>133350</xdr:rowOff>
    </xdr:to>
    <xdr:pic>
      <xdr:nvPicPr>
        <xdr:cNvPr id="55" name="Grafik 54" descr="Ran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8875" y="20154900"/>
          <a:ext cx="2857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122</xdr:row>
      <xdr:rowOff>0</xdr:rowOff>
    </xdr:from>
    <xdr:to>
      <xdr:col>4</xdr:col>
      <xdr:colOff>209550</xdr:colOff>
      <xdr:row>123</xdr:row>
      <xdr:rowOff>12700</xdr:rowOff>
    </xdr:to>
    <xdr:pic>
      <xdr:nvPicPr>
        <xdr:cNvPr id="56" name="Grafik 55" descr="Attack Speed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0" y="20154900"/>
          <a:ext cx="20955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122</xdr:row>
      <xdr:rowOff>0</xdr:rowOff>
    </xdr:from>
    <xdr:to>
      <xdr:col>5</xdr:col>
      <xdr:colOff>285750</xdr:colOff>
      <xdr:row>122</xdr:row>
      <xdr:rowOff>209550</xdr:rowOff>
    </xdr:to>
    <xdr:pic>
      <xdr:nvPicPr>
        <xdr:cNvPr id="57" name="Grafik 56" descr="Damage Type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48125" y="20154900"/>
          <a:ext cx="28575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122</xdr:row>
      <xdr:rowOff>0</xdr:rowOff>
    </xdr:from>
    <xdr:to>
      <xdr:col>6</xdr:col>
      <xdr:colOff>209550</xdr:colOff>
      <xdr:row>122</xdr:row>
      <xdr:rowOff>184150</xdr:rowOff>
    </xdr:to>
    <xdr:pic>
      <xdr:nvPicPr>
        <xdr:cNvPr id="58" name="Grafik 57" descr="Favorite Target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0" y="20154900"/>
          <a:ext cx="20955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</xdr:row>
      <xdr:rowOff>0</xdr:rowOff>
    </xdr:from>
    <xdr:to>
      <xdr:col>3</xdr:col>
      <xdr:colOff>165100</xdr:colOff>
      <xdr:row>37</xdr:row>
      <xdr:rowOff>171450</xdr:rowOff>
    </xdr:to>
    <xdr:pic>
      <xdr:nvPicPr>
        <xdr:cNvPr id="59" name="Grafik 58" descr="Level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8875" y="8382000"/>
          <a:ext cx="161925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36</xdr:row>
      <xdr:rowOff>361950</xdr:rowOff>
    </xdr:from>
    <xdr:to>
      <xdr:col>4</xdr:col>
      <xdr:colOff>266700</xdr:colOff>
      <xdr:row>38</xdr:row>
      <xdr:rowOff>0</xdr:rowOff>
    </xdr:to>
    <xdr:pic>
      <xdr:nvPicPr>
        <xdr:cNvPr id="60" name="Grafik 59" descr="Damage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0" y="8334375"/>
          <a:ext cx="26670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36</xdr:row>
      <xdr:rowOff>371475</xdr:rowOff>
    </xdr:from>
    <xdr:to>
      <xdr:col>5</xdr:col>
      <xdr:colOff>266700</xdr:colOff>
      <xdr:row>38</xdr:row>
      <xdr:rowOff>0</xdr:rowOff>
    </xdr:to>
    <xdr:pic>
      <xdr:nvPicPr>
        <xdr:cNvPr id="61" name="Grafik 60" descr="Damage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48125" y="8343900"/>
          <a:ext cx="26670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37</xdr:row>
      <xdr:rowOff>0</xdr:rowOff>
    </xdr:from>
    <xdr:to>
      <xdr:col>6</xdr:col>
      <xdr:colOff>190500</xdr:colOff>
      <xdr:row>37</xdr:row>
      <xdr:rowOff>171450</xdr:rowOff>
    </xdr:to>
    <xdr:pic>
      <xdr:nvPicPr>
        <xdr:cNvPr id="62" name="Grafik 61" descr="Hitpoints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0" y="8382000"/>
          <a:ext cx="19050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37</xdr:row>
      <xdr:rowOff>0</xdr:rowOff>
    </xdr:from>
    <xdr:to>
      <xdr:col>7</xdr:col>
      <xdr:colOff>190500</xdr:colOff>
      <xdr:row>38</xdr:row>
      <xdr:rowOff>0</xdr:rowOff>
    </xdr:to>
    <xdr:pic>
      <xdr:nvPicPr>
        <xdr:cNvPr id="63" name="Grafik 62" descr="Gold">
          <a:hlinkClick xmlns:r="http://schemas.openxmlformats.org/officeDocument/2006/relationships" r:id="rId9" tooltip="Gold"/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8382000"/>
          <a:ext cx="19050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37</xdr:row>
      <xdr:rowOff>0</xdr:rowOff>
    </xdr:from>
    <xdr:to>
      <xdr:col>8</xdr:col>
      <xdr:colOff>171450</xdr:colOff>
      <xdr:row>37</xdr:row>
      <xdr:rowOff>187325</xdr:rowOff>
    </xdr:to>
    <xdr:pic>
      <xdr:nvPicPr>
        <xdr:cNvPr id="64" name="Grafik 63" descr="Time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0" y="8382000"/>
          <a:ext cx="171450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37</xdr:row>
      <xdr:rowOff>0</xdr:rowOff>
    </xdr:from>
    <xdr:to>
      <xdr:col>9</xdr:col>
      <xdr:colOff>209550</xdr:colOff>
      <xdr:row>38</xdr:row>
      <xdr:rowOff>0</xdr:rowOff>
    </xdr:to>
    <xdr:pic>
      <xdr:nvPicPr>
        <xdr:cNvPr id="65" name="Grafik 64" descr="Experience">
          <a:hlinkClick xmlns:r="http://schemas.openxmlformats.org/officeDocument/2006/relationships" r:id="rId12" tooltip="Experience"/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6625" y="8382000"/>
          <a:ext cx="20955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9525</xdr:colOff>
      <xdr:row>36</xdr:row>
      <xdr:rowOff>390525</xdr:rowOff>
    </xdr:from>
    <xdr:to>
      <xdr:col>10</xdr:col>
      <xdr:colOff>260350</xdr:colOff>
      <xdr:row>38</xdr:row>
      <xdr:rowOff>50800</xdr:rowOff>
    </xdr:to>
    <xdr:pic>
      <xdr:nvPicPr>
        <xdr:cNvPr id="66" name="Grafik 65" descr="Town Hall">
          <a:hlinkClick xmlns:r="http://schemas.openxmlformats.org/officeDocument/2006/relationships" r:id="rId14" tooltip="Town Hall"/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05775" y="8362950"/>
          <a:ext cx="2476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61</xdr:row>
      <xdr:rowOff>0</xdr:rowOff>
    </xdr:from>
    <xdr:to>
      <xdr:col>3</xdr:col>
      <xdr:colOff>285750</xdr:colOff>
      <xdr:row>61</xdr:row>
      <xdr:rowOff>133350</xdr:rowOff>
    </xdr:to>
    <xdr:pic>
      <xdr:nvPicPr>
        <xdr:cNvPr id="67" name="Grafik 66" descr="Range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8875" y="13420725"/>
          <a:ext cx="2857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61</xdr:row>
      <xdr:rowOff>0</xdr:rowOff>
    </xdr:from>
    <xdr:to>
      <xdr:col>4</xdr:col>
      <xdr:colOff>209550</xdr:colOff>
      <xdr:row>62</xdr:row>
      <xdr:rowOff>12700</xdr:rowOff>
    </xdr:to>
    <xdr:pic>
      <xdr:nvPicPr>
        <xdr:cNvPr id="68" name="Grafik 67" descr="Attack Speed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0" y="13420725"/>
          <a:ext cx="20955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61</xdr:row>
      <xdr:rowOff>0</xdr:rowOff>
    </xdr:from>
    <xdr:to>
      <xdr:col>5</xdr:col>
      <xdr:colOff>266700</xdr:colOff>
      <xdr:row>62</xdr:row>
      <xdr:rowOff>19050</xdr:rowOff>
    </xdr:to>
    <xdr:pic>
      <xdr:nvPicPr>
        <xdr:cNvPr id="69" name="Grafik 68" descr="Damage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48125" y="13420725"/>
          <a:ext cx="26670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61</xdr:row>
      <xdr:rowOff>0</xdr:rowOff>
    </xdr:from>
    <xdr:to>
      <xdr:col>6</xdr:col>
      <xdr:colOff>285750</xdr:colOff>
      <xdr:row>61</xdr:row>
      <xdr:rowOff>209550</xdr:rowOff>
    </xdr:to>
    <xdr:pic>
      <xdr:nvPicPr>
        <xdr:cNvPr id="70" name="Grafik 69" descr="Damage Type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0" y="13420725"/>
          <a:ext cx="28575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61</xdr:row>
      <xdr:rowOff>0</xdr:rowOff>
    </xdr:from>
    <xdr:to>
      <xdr:col>7</xdr:col>
      <xdr:colOff>209550</xdr:colOff>
      <xdr:row>61</xdr:row>
      <xdr:rowOff>184150</xdr:rowOff>
    </xdr:to>
    <xdr:pic>
      <xdr:nvPicPr>
        <xdr:cNvPr id="71" name="Grafik 70" descr="Favorite Target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13420725"/>
          <a:ext cx="20955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7</xdr:col>
      <xdr:colOff>0</xdr:colOff>
      <xdr:row>37</xdr:row>
      <xdr:rowOff>0</xdr:rowOff>
    </xdr:from>
    <xdr:ext cx="190500" cy="219075"/>
    <xdr:pic>
      <xdr:nvPicPr>
        <xdr:cNvPr id="72" name="Grafik 71" descr="Gold">
          <a:hlinkClick xmlns:r="http://schemas.openxmlformats.org/officeDocument/2006/relationships" r:id="rId9" tooltip="Gold"/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1838325"/>
          <a:ext cx="1905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7</xdr:col>
      <xdr:colOff>0</xdr:colOff>
      <xdr:row>70</xdr:row>
      <xdr:rowOff>0</xdr:rowOff>
    </xdr:from>
    <xdr:ext cx="190500" cy="219075"/>
    <xdr:pic>
      <xdr:nvPicPr>
        <xdr:cNvPr id="73" name="Grafik 72" descr="Gold">
          <a:hlinkClick xmlns:r="http://schemas.openxmlformats.org/officeDocument/2006/relationships" r:id="rId9" tooltip="Gold"/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1838325"/>
          <a:ext cx="1905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7</xdr:col>
      <xdr:colOff>0</xdr:colOff>
      <xdr:row>99</xdr:row>
      <xdr:rowOff>0</xdr:rowOff>
    </xdr:from>
    <xdr:ext cx="190500" cy="219075"/>
    <xdr:pic>
      <xdr:nvPicPr>
        <xdr:cNvPr id="74" name="Grafik 73" descr="Gold">
          <a:hlinkClick xmlns:r="http://schemas.openxmlformats.org/officeDocument/2006/relationships" r:id="rId9" tooltip="Gold"/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1838325"/>
          <a:ext cx="1905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3</xdr:col>
      <xdr:colOff>0</xdr:colOff>
      <xdr:row>131</xdr:row>
      <xdr:rowOff>0</xdr:rowOff>
    </xdr:from>
    <xdr:to>
      <xdr:col>3</xdr:col>
      <xdr:colOff>165100</xdr:colOff>
      <xdr:row>131</xdr:row>
      <xdr:rowOff>171450</xdr:rowOff>
    </xdr:to>
    <xdr:pic>
      <xdr:nvPicPr>
        <xdr:cNvPr id="75" name="Grafik 74" descr="Level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8875" y="28203525"/>
          <a:ext cx="161925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131</xdr:row>
      <xdr:rowOff>0</xdr:rowOff>
    </xdr:from>
    <xdr:to>
      <xdr:col>4</xdr:col>
      <xdr:colOff>266700</xdr:colOff>
      <xdr:row>132</xdr:row>
      <xdr:rowOff>38099</xdr:rowOff>
    </xdr:to>
    <xdr:pic>
      <xdr:nvPicPr>
        <xdr:cNvPr id="76" name="Grafik 75" descr="Damage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0" y="28203525"/>
          <a:ext cx="26670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131</xdr:row>
      <xdr:rowOff>0</xdr:rowOff>
    </xdr:from>
    <xdr:to>
      <xdr:col>5</xdr:col>
      <xdr:colOff>266700</xdr:colOff>
      <xdr:row>132</xdr:row>
      <xdr:rowOff>38099</xdr:rowOff>
    </xdr:to>
    <xdr:pic>
      <xdr:nvPicPr>
        <xdr:cNvPr id="77" name="Grafik 76" descr="Damage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48125" y="28203525"/>
          <a:ext cx="26670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131</xdr:row>
      <xdr:rowOff>0</xdr:rowOff>
    </xdr:from>
    <xdr:to>
      <xdr:col>6</xdr:col>
      <xdr:colOff>190500</xdr:colOff>
      <xdr:row>131</xdr:row>
      <xdr:rowOff>171450</xdr:rowOff>
    </xdr:to>
    <xdr:pic>
      <xdr:nvPicPr>
        <xdr:cNvPr id="78" name="Grafik 77" descr="Hitpoints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0" y="28203525"/>
          <a:ext cx="19050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131</xdr:row>
      <xdr:rowOff>0</xdr:rowOff>
    </xdr:from>
    <xdr:to>
      <xdr:col>7</xdr:col>
      <xdr:colOff>190500</xdr:colOff>
      <xdr:row>131</xdr:row>
      <xdr:rowOff>215369</xdr:rowOff>
    </xdr:to>
    <xdr:pic>
      <xdr:nvPicPr>
        <xdr:cNvPr id="79" name="Grafik 78" descr="Gold">
          <a:hlinkClick xmlns:r="http://schemas.openxmlformats.org/officeDocument/2006/relationships" r:id="rId9" tooltip="Gold"/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28203525"/>
          <a:ext cx="19050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131</xdr:row>
      <xdr:rowOff>0</xdr:rowOff>
    </xdr:from>
    <xdr:to>
      <xdr:col>8</xdr:col>
      <xdr:colOff>171450</xdr:colOff>
      <xdr:row>131</xdr:row>
      <xdr:rowOff>187325</xdr:rowOff>
    </xdr:to>
    <xdr:pic>
      <xdr:nvPicPr>
        <xdr:cNvPr id="80" name="Grafik 79" descr="Time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0" y="28203525"/>
          <a:ext cx="171450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131</xdr:row>
      <xdr:rowOff>0</xdr:rowOff>
    </xdr:from>
    <xdr:to>
      <xdr:col>9</xdr:col>
      <xdr:colOff>209550</xdr:colOff>
      <xdr:row>131</xdr:row>
      <xdr:rowOff>215369</xdr:rowOff>
    </xdr:to>
    <xdr:pic>
      <xdr:nvPicPr>
        <xdr:cNvPr id="81" name="Grafik 80" descr="Experience">
          <a:hlinkClick xmlns:r="http://schemas.openxmlformats.org/officeDocument/2006/relationships" r:id="rId12" tooltip="Experience"/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6625" y="28203525"/>
          <a:ext cx="20955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131</xdr:row>
      <xdr:rowOff>0</xdr:rowOff>
    </xdr:from>
    <xdr:to>
      <xdr:col>10</xdr:col>
      <xdr:colOff>247650</xdr:colOff>
      <xdr:row>132</xdr:row>
      <xdr:rowOff>69849</xdr:rowOff>
    </xdr:to>
    <xdr:pic>
      <xdr:nvPicPr>
        <xdr:cNvPr id="82" name="Grafik 81" descr="Town Hall">
          <a:hlinkClick xmlns:r="http://schemas.openxmlformats.org/officeDocument/2006/relationships" r:id="rId14" tooltip="Town Hall"/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0" y="28203525"/>
          <a:ext cx="2476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</xdr:col>
      <xdr:colOff>0</xdr:colOff>
      <xdr:row>149</xdr:row>
      <xdr:rowOff>0</xdr:rowOff>
    </xdr:from>
    <xdr:ext cx="285750" cy="133350"/>
    <xdr:pic>
      <xdr:nvPicPr>
        <xdr:cNvPr id="83" name="Grafik 82" descr="Range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8875" y="26698575"/>
          <a:ext cx="2857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149</xdr:row>
      <xdr:rowOff>0</xdr:rowOff>
    </xdr:from>
    <xdr:ext cx="209550" cy="247650"/>
    <xdr:pic>
      <xdr:nvPicPr>
        <xdr:cNvPr id="84" name="Grafik 83" descr="Attack Speed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0" y="26698575"/>
          <a:ext cx="20955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0</xdr:colOff>
      <xdr:row>149</xdr:row>
      <xdr:rowOff>0</xdr:rowOff>
    </xdr:from>
    <xdr:ext cx="285750" cy="209550"/>
    <xdr:pic>
      <xdr:nvPicPr>
        <xdr:cNvPr id="85" name="Grafik 84" descr="Damage Type">
          <a:extLst>
            <a:ext uri="{FF2B5EF4-FFF2-40B4-BE49-F238E27FC236}">
              <a16:creationId xmlns:a16="http://schemas.microsoft.com/office/drawing/2014/main" id="{00000000-0008-0000-0200-00005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48125" y="26698575"/>
          <a:ext cx="28575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0</xdr:colOff>
      <xdr:row>149</xdr:row>
      <xdr:rowOff>0</xdr:rowOff>
    </xdr:from>
    <xdr:ext cx="209550" cy="180975"/>
    <xdr:pic>
      <xdr:nvPicPr>
        <xdr:cNvPr id="86" name="Grafik 85" descr="Favorite Target">
          <a:extLst>
            <a:ext uri="{FF2B5EF4-FFF2-40B4-BE49-F238E27FC236}">
              <a16:creationId xmlns:a16="http://schemas.microsoft.com/office/drawing/2014/main" id="{00000000-0008-0000-0200-00005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0" y="26698575"/>
          <a:ext cx="20955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3</xdr:col>
      <xdr:colOff>0</xdr:colOff>
      <xdr:row>155</xdr:row>
      <xdr:rowOff>0</xdr:rowOff>
    </xdr:from>
    <xdr:to>
      <xdr:col>3</xdr:col>
      <xdr:colOff>165100</xdr:colOff>
      <xdr:row>155</xdr:row>
      <xdr:rowOff>171450</xdr:rowOff>
    </xdr:to>
    <xdr:pic>
      <xdr:nvPicPr>
        <xdr:cNvPr id="95" name="Grafik 94" descr="Level">
          <a:extLst>
            <a:ext uri="{FF2B5EF4-FFF2-40B4-BE49-F238E27FC236}">
              <a16:creationId xmlns:a16="http://schemas.microsoft.com/office/drawing/2014/main" id="{00000000-0008-0000-0200-00005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8875" y="33432750"/>
          <a:ext cx="161925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155</xdr:row>
      <xdr:rowOff>0</xdr:rowOff>
    </xdr:from>
    <xdr:to>
      <xdr:col>4</xdr:col>
      <xdr:colOff>266700</xdr:colOff>
      <xdr:row>156</xdr:row>
      <xdr:rowOff>38099</xdr:rowOff>
    </xdr:to>
    <xdr:pic>
      <xdr:nvPicPr>
        <xdr:cNvPr id="96" name="Grafik 95" descr="Damage">
          <a:extLst>
            <a:ext uri="{FF2B5EF4-FFF2-40B4-BE49-F238E27FC236}">
              <a16:creationId xmlns:a16="http://schemas.microsoft.com/office/drawing/2014/main" id="{00000000-0008-0000-0200-00006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0" y="33432750"/>
          <a:ext cx="26670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155</xdr:row>
      <xdr:rowOff>0</xdr:rowOff>
    </xdr:from>
    <xdr:to>
      <xdr:col>5</xdr:col>
      <xdr:colOff>266700</xdr:colOff>
      <xdr:row>156</xdr:row>
      <xdr:rowOff>38099</xdr:rowOff>
    </xdr:to>
    <xdr:pic>
      <xdr:nvPicPr>
        <xdr:cNvPr id="97" name="Grafik 96" descr="Damage">
          <a:extLst>
            <a:ext uri="{FF2B5EF4-FFF2-40B4-BE49-F238E27FC236}">
              <a16:creationId xmlns:a16="http://schemas.microsoft.com/office/drawing/2014/main" id="{00000000-0008-0000-0200-00006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48125" y="33432750"/>
          <a:ext cx="26670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155</xdr:row>
      <xdr:rowOff>0</xdr:rowOff>
    </xdr:from>
    <xdr:to>
      <xdr:col>6</xdr:col>
      <xdr:colOff>190500</xdr:colOff>
      <xdr:row>155</xdr:row>
      <xdr:rowOff>171450</xdr:rowOff>
    </xdr:to>
    <xdr:pic>
      <xdr:nvPicPr>
        <xdr:cNvPr id="98" name="Grafik 97" descr="Hitpoints">
          <a:extLst>
            <a:ext uri="{FF2B5EF4-FFF2-40B4-BE49-F238E27FC236}">
              <a16:creationId xmlns:a16="http://schemas.microsoft.com/office/drawing/2014/main" id="{00000000-0008-0000-0200-00006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0" y="33432750"/>
          <a:ext cx="19050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155</xdr:row>
      <xdr:rowOff>0</xdr:rowOff>
    </xdr:from>
    <xdr:to>
      <xdr:col>7</xdr:col>
      <xdr:colOff>190500</xdr:colOff>
      <xdr:row>156</xdr:row>
      <xdr:rowOff>3175</xdr:rowOff>
    </xdr:to>
    <xdr:pic>
      <xdr:nvPicPr>
        <xdr:cNvPr id="99" name="Grafik 98" descr="Gold">
          <a:hlinkClick xmlns:r="http://schemas.openxmlformats.org/officeDocument/2006/relationships" r:id="rId9" tooltip="Gold"/>
          <a:extLst>
            <a:ext uri="{FF2B5EF4-FFF2-40B4-BE49-F238E27FC236}">
              <a16:creationId xmlns:a16="http://schemas.microsoft.com/office/drawing/2014/main" id="{00000000-0008-0000-0200-00006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33432750"/>
          <a:ext cx="19050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155</xdr:row>
      <xdr:rowOff>0</xdr:rowOff>
    </xdr:from>
    <xdr:to>
      <xdr:col>8</xdr:col>
      <xdr:colOff>171450</xdr:colOff>
      <xdr:row>155</xdr:row>
      <xdr:rowOff>187325</xdr:rowOff>
    </xdr:to>
    <xdr:pic>
      <xdr:nvPicPr>
        <xdr:cNvPr id="100" name="Grafik 99" descr="Time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0" y="33432750"/>
          <a:ext cx="171450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155</xdr:row>
      <xdr:rowOff>0</xdr:rowOff>
    </xdr:from>
    <xdr:to>
      <xdr:col>9</xdr:col>
      <xdr:colOff>209550</xdr:colOff>
      <xdr:row>156</xdr:row>
      <xdr:rowOff>3175</xdr:rowOff>
    </xdr:to>
    <xdr:pic>
      <xdr:nvPicPr>
        <xdr:cNvPr id="101" name="Grafik 100" descr="Experience">
          <a:hlinkClick xmlns:r="http://schemas.openxmlformats.org/officeDocument/2006/relationships" r:id="rId12" tooltip="Experience"/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6625" y="33432750"/>
          <a:ext cx="20955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155</xdr:row>
      <xdr:rowOff>0</xdr:rowOff>
    </xdr:from>
    <xdr:to>
      <xdr:col>10</xdr:col>
      <xdr:colOff>247650</xdr:colOff>
      <xdr:row>156</xdr:row>
      <xdr:rowOff>69849</xdr:rowOff>
    </xdr:to>
    <xdr:pic>
      <xdr:nvPicPr>
        <xdr:cNvPr id="102" name="Grafik 101" descr="Town Hall">
          <a:hlinkClick xmlns:r="http://schemas.openxmlformats.org/officeDocument/2006/relationships" r:id="rId14" tooltip="Town Hall"/>
          <a:extLst>
            <a:ext uri="{FF2B5EF4-FFF2-40B4-BE49-F238E27FC236}">
              <a16:creationId xmlns:a16="http://schemas.microsoft.com/office/drawing/2014/main" id="{00000000-0008-0000-0200-00006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0" y="33432750"/>
          <a:ext cx="2476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172</xdr:row>
      <xdr:rowOff>0</xdr:rowOff>
    </xdr:from>
    <xdr:to>
      <xdr:col>3</xdr:col>
      <xdr:colOff>285750</xdr:colOff>
      <xdr:row>172</xdr:row>
      <xdr:rowOff>133350</xdr:rowOff>
    </xdr:to>
    <xdr:pic>
      <xdr:nvPicPr>
        <xdr:cNvPr id="108" name="Grafik 107" descr="Range">
          <a:extLst>
            <a:ext uri="{FF2B5EF4-FFF2-40B4-BE49-F238E27FC236}">
              <a16:creationId xmlns:a16="http://schemas.microsoft.com/office/drawing/2014/main" id="{00000000-0008-0000-0200-00006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8875" y="37157025"/>
          <a:ext cx="2857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172</xdr:row>
      <xdr:rowOff>0</xdr:rowOff>
    </xdr:from>
    <xdr:to>
      <xdr:col>4</xdr:col>
      <xdr:colOff>209550</xdr:colOff>
      <xdr:row>173</xdr:row>
      <xdr:rowOff>12700</xdr:rowOff>
    </xdr:to>
    <xdr:pic>
      <xdr:nvPicPr>
        <xdr:cNvPr id="109" name="Grafik 108" descr="Attack Speed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0" y="37157025"/>
          <a:ext cx="20955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172</xdr:row>
      <xdr:rowOff>0</xdr:rowOff>
    </xdr:from>
    <xdr:to>
      <xdr:col>5</xdr:col>
      <xdr:colOff>266700</xdr:colOff>
      <xdr:row>173</xdr:row>
      <xdr:rowOff>19050</xdr:rowOff>
    </xdr:to>
    <xdr:pic>
      <xdr:nvPicPr>
        <xdr:cNvPr id="110" name="Grafik 109" descr="Damage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48125" y="37157025"/>
          <a:ext cx="26670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172</xdr:row>
      <xdr:rowOff>0</xdr:rowOff>
    </xdr:from>
    <xdr:to>
      <xdr:col>6</xdr:col>
      <xdr:colOff>285750</xdr:colOff>
      <xdr:row>172</xdr:row>
      <xdr:rowOff>209550</xdr:rowOff>
    </xdr:to>
    <xdr:pic>
      <xdr:nvPicPr>
        <xdr:cNvPr id="111" name="Grafik 110" descr="Damage Type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0" y="37157025"/>
          <a:ext cx="28575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172</xdr:row>
      <xdr:rowOff>0</xdr:rowOff>
    </xdr:from>
    <xdr:to>
      <xdr:col>7</xdr:col>
      <xdr:colOff>209550</xdr:colOff>
      <xdr:row>172</xdr:row>
      <xdr:rowOff>184150</xdr:rowOff>
    </xdr:to>
    <xdr:pic>
      <xdr:nvPicPr>
        <xdr:cNvPr id="112" name="Grafik 111" descr="Favorite Target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37157025"/>
          <a:ext cx="20955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175</xdr:row>
      <xdr:rowOff>0</xdr:rowOff>
    </xdr:from>
    <xdr:to>
      <xdr:col>3</xdr:col>
      <xdr:colOff>190500</xdr:colOff>
      <xdr:row>175</xdr:row>
      <xdr:rowOff>190500</xdr:rowOff>
    </xdr:to>
    <xdr:pic>
      <xdr:nvPicPr>
        <xdr:cNvPr id="113" name="Grafik 112" descr="Gold">
          <a:hlinkClick xmlns:r="http://schemas.openxmlformats.org/officeDocument/2006/relationships" r:id="rId9" tooltip="Gold"/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8875" y="37852350"/>
          <a:ext cx="19050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175</xdr:row>
      <xdr:rowOff>0</xdr:rowOff>
    </xdr:from>
    <xdr:to>
      <xdr:col>4</xdr:col>
      <xdr:colOff>171450</xdr:colOff>
      <xdr:row>175</xdr:row>
      <xdr:rowOff>203200</xdr:rowOff>
    </xdr:to>
    <xdr:pic>
      <xdr:nvPicPr>
        <xdr:cNvPr id="114" name="Grafik 113" descr="Time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0" y="37852350"/>
          <a:ext cx="171450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175</xdr:row>
      <xdr:rowOff>0</xdr:rowOff>
    </xdr:from>
    <xdr:to>
      <xdr:col>5</xdr:col>
      <xdr:colOff>165100</xdr:colOff>
      <xdr:row>175</xdr:row>
      <xdr:rowOff>171450</xdr:rowOff>
    </xdr:to>
    <xdr:pic>
      <xdr:nvPicPr>
        <xdr:cNvPr id="115" name="Grafik 114" descr="Level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48125" y="37852350"/>
          <a:ext cx="161925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175</xdr:row>
      <xdr:rowOff>0</xdr:rowOff>
    </xdr:from>
    <xdr:to>
      <xdr:col>6</xdr:col>
      <xdr:colOff>165100</xdr:colOff>
      <xdr:row>175</xdr:row>
      <xdr:rowOff>171450</xdr:rowOff>
    </xdr:to>
    <xdr:pic>
      <xdr:nvPicPr>
        <xdr:cNvPr id="116" name="Grafik 115" descr="Level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0" y="37852350"/>
          <a:ext cx="161925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7</xdr:col>
      <xdr:colOff>0</xdr:colOff>
      <xdr:row>131</xdr:row>
      <xdr:rowOff>0</xdr:rowOff>
    </xdr:from>
    <xdr:ext cx="190500" cy="190500"/>
    <xdr:pic>
      <xdr:nvPicPr>
        <xdr:cNvPr id="117" name="Grafik 116" descr="Gold">
          <a:hlinkClick xmlns:r="http://schemas.openxmlformats.org/officeDocument/2006/relationships" r:id="rId9" tooltip="Gold"/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21659850"/>
          <a:ext cx="19050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7</xdr:col>
      <xdr:colOff>0</xdr:colOff>
      <xdr:row>131</xdr:row>
      <xdr:rowOff>0</xdr:rowOff>
    </xdr:from>
    <xdr:ext cx="190500" cy="219075"/>
    <xdr:pic>
      <xdr:nvPicPr>
        <xdr:cNvPr id="118" name="Grafik 117" descr="Gold">
          <a:hlinkClick xmlns:r="http://schemas.openxmlformats.org/officeDocument/2006/relationships" r:id="rId9" tooltip="Gold"/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21659850"/>
          <a:ext cx="1905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7</xdr:col>
      <xdr:colOff>0</xdr:colOff>
      <xdr:row>155</xdr:row>
      <xdr:rowOff>0</xdr:rowOff>
    </xdr:from>
    <xdr:ext cx="190500" cy="190500"/>
    <xdr:pic>
      <xdr:nvPicPr>
        <xdr:cNvPr id="119" name="Grafik 118" descr="Gold">
          <a:hlinkClick xmlns:r="http://schemas.openxmlformats.org/officeDocument/2006/relationships" r:id="rId9" tooltip="Gold"/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21659850"/>
          <a:ext cx="19050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7</xdr:col>
      <xdr:colOff>0</xdr:colOff>
      <xdr:row>155</xdr:row>
      <xdr:rowOff>0</xdr:rowOff>
    </xdr:from>
    <xdr:ext cx="190500" cy="219075"/>
    <xdr:pic>
      <xdr:nvPicPr>
        <xdr:cNvPr id="120" name="Grafik 119" descr="Gold">
          <a:hlinkClick xmlns:r="http://schemas.openxmlformats.org/officeDocument/2006/relationships" r:id="rId9" tooltip="Gold"/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21659850"/>
          <a:ext cx="1905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3</xdr:col>
      <xdr:colOff>0</xdr:colOff>
      <xdr:row>64</xdr:row>
      <xdr:rowOff>0</xdr:rowOff>
    </xdr:from>
    <xdr:to>
      <xdr:col>3</xdr:col>
      <xdr:colOff>190500</xdr:colOff>
      <xdr:row>64</xdr:row>
      <xdr:rowOff>190500</xdr:rowOff>
    </xdr:to>
    <xdr:pic>
      <xdr:nvPicPr>
        <xdr:cNvPr id="121" name="Grafik 120" descr="Gold">
          <a:hlinkClick xmlns:r="http://schemas.openxmlformats.org/officeDocument/2006/relationships" r:id="rId9" tooltip="Gold"/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8875" y="14097000"/>
          <a:ext cx="19050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64</xdr:row>
      <xdr:rowOff>0</xdr:rowOff>
    </xdr:from>
    <xdr:to>
      <xdr:col>4</xdr:col>
      <xdr:colOff>171450</xdr:colOff>
      <xdr:row>64</xdr:row>
      <xdr:rowOff>203200</xdr:rowOff>
    </xdr:to>
    <xdr:pic>
      <xdr:nvPicPr>
        <xdr:cNvPr id="122" name="Grafik 121" descr="Time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0" y="14097000"/>
          <a:ext cx="171450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64</xdr:row>
      <xdr:rowOff>0</xdr:rowOff>
    </xdr:from>
    <xdr:to>
      <xdr:col>5</xdr:col>
      <xdr:colOff>165100</xdr:colOff>
      <xdr:row>64</xdr:row>
      <xdr:rowOff>171450</xdr:rowOff>
    </xdr:to>
    <xdr:pic>
      <xdr:nvPicPr>
        <xdr:cNvPr id="123" name="Grafik 122" descr="Level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48125" y="14097000"/>
          <a:ext cx="161925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64</xdr:row>
      <xdr:rowOff>0</xdr:rowOff>
    </xdr:from>
    <xdr:to>
      <xdr:col>6</xdr:col>
      <xdr:colOff>165100</xdr:colOff>
      <xdr:row>64</xdr:row>
      <xdr:rowOff>171450</xdr:rowOff>
    </xdr:to>
    <xdr:pic>
      <xdr:nvPicPr>
        <xdr:cNvPr id="124" name="Grafik 123" descr="Level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0" y="14097000"/>
          <a:ext cx="161925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125</xdr:row>
      <xdr:rowOff>0</xdr:rowOff>
    </xdr:from>
    <xdr:to>
      <xdr:col>3</xdr:col>
      <xdr:colOff>190500</xdr:colOff>
      <xdr:row>125</xdr:row>
      <xdr:rowOff>190500</xdr:rowOff>
    </xdr:to>
    <xdr:pic>
      <xdr:nvPicPr>
        <xdr:cNvPr id="125" name="Grafik 124" descr="Gold">
          <a:hlinkClick xmlns:r="http://schemas.openxmlformats.org/officeDocument/2006/relationships" r:id="rId9" tooltip="Gold"/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8875" y="28165425"/>
          <a:ext cx="19050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125</xdr:row>
      <xdr:rowOff>0</xdr:rowOff>
    </xdr:from>
    <xdr:to>
      <xdr:col>4</xdr:col>
      <xdr:colOff>171450</xdr:colOff>
      <xdr:row>125</xdr:row>
      <xdr:rowOff>203200</xdr:rowOff>
    </xdr:to>
    <xdr:pic>
      <xdr:nvPicPr>
        <xdr:cNvPr id="126" name="Grafik 125" descr="Time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0" y="28165425"/>
          <a:ext cx="171450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125</xdr:row>
      <xdr:rowOff>0</xdr:rowOff>
    </xdr:from>
    <xdr:to>
      <xdr:col>5</xdr:col>
      <xdr:colOff>165100</xdr:colOff>
      <xdr:row>125</xdr:row>
      <xdr:rowOff>171450</xdr:rowOff>
    </xdr:to>
    <xdr:pic>
      <xdr:nvPicPr>
        <xdr:cNvPr id="127" name="Grafik 126" descr="Level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48125" y="28165425"/>
          <a:ext cx="161925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125</xdr:row>
      <xdr:rowOff>0</xdr:rowOff>
    </xdr:from>
    <xdr:to>
      <xdr:col>6</xdr:col>
      <xdr:colOff>165100</xdr:colOff>
      <xdr:row>125</xdr:row>
      <xdr:rowOff>171450</xdr:rowOff>
    </xdr:to>
    <xdr:pic>
      <xdr:nvPicPr>
        <xdr:cNvPr id="128" name="Grafik 127" descr="Level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0" y="28165425"/>
          <a:ext cx="161925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181</xdr:row>
      <xdr:rowOff>0</xdr:rowOff>
    </xdr:from>
    <xdr:to>
      <xdr:col>3</xdr:col>
      <xdr:colOff>165100</xdr:colOff>
      <xdr:row>181</xdr:row>
      <xdr:rowOff>171450</xdr:rowOff>
    </xdr:to>
    <xdr:pic>
      <xdr:nvPicPr>
        <xdr:cNvPr id="129" name="Grafik 128" descr="Level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8875" y="41148000"/>
          <a:ext cx="161925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181</xdr:row>
      <xdr:rowOff>0</xdr:rowOff>
    </xdr:from>
    <xdr:to>
      <xdr:col>4</xdr:col>
      <xdr:colOff>266700</xdr:colOff>
      <xdr:row>182</xdr:row>
      <xdr:rowOff>38102</xdr:rowOff>
    </xdr:to>
    <xdr:pic>
      <xdr:nvPicPr>
        <xdr:cNvPr id="130" name="Grafik 129" descr="Damage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0" y="41148000"/>
          <a:ext cx="26670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181</xdr:row>
      <xdr:rowOff>0</xdr:rowOff>
    </xdr:from>
    <xdr:to>
      <xdr:col>5</xdr:col>
      <xdr:colOff>266700</xdr:colOff>
      <xdr:row>182</xdr:row>
      <xdr:rowOff>38102</xdr:rowOff>
    </xdr:to>
    <xdr:pic>
      <xdr:nvPicPr>
        <xdr:cNvPr id="131" name="Grafik 130" descr="Damage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48125" y="41148000"/>
          <a:ext cx="26670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181</xdr:row>
      <xdr:rowOff>0</xdr:rowOff>
    </xdr:from>
    <xdr:to>
      <xdr:col>6</xdr:col>
      <xdr:colOff>190500</xdr:colOff>
      <xdr:row>181</xdr:row>
      <xdr:rowOff>171450</xdr:rowOff>
    </xdr:to>
    <xdr:pic>
      <xdr:nvPicPr>
        <xdr:cNvPr id="132" name="Grafik 131" descr="Hitpoints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0" y="41148000"/>
          <a:ext cx="19050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181</xdr:row>
      <xdr:rowOff>0</xdr:rowOff>
    </xdr:from>
    <xdr:to>
      <xdr:col>7</xdr:col>
      <xdr:colOff>190500</xdr:colOff>
      <xdr:row>182</xdr:row>
      <xdr:rowOff>2</xdr:rowOff>
    </xdr:to>
    <xdr:pic>
      <xdr:nvPicPr>
        <xdr:cNvPr id="133" name="Grafik 132" descr="Gold">
          <a:hlinkClick xmlns:r="http://schemas.openxmlformats.org/officeDocument/2006/relationships" r:id="rId9" tooltip="Gold"/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41148000"/>
          <a:ext cx="19050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181</xdr:row>
      <xdr:rowOff>0</xdr:rowOff>
    </xdr:from>
    <xdr:to>
      <xdr:col>8</xdr:col>
      <xdr:colOff>171450</xdr:colOff>
      <xdr:row>181</xdr:row>
      <xdr:rowOff>187325</xdr:rowOff>
    </xdr:to>
    <xdr:pic>
      <xdr:nvPicPr>
        <xdr:cNvPr id="134" name="Grafik 133" descr="Time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0" y="41148000"/>
          <a:ext cx="171450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181</xdr:row>
      <xdr:rowOff>0</xdr:rowOff>
    </xdr:from>
    <xdr:to>
      <xdr:col>9</xdr:col>
      <xdr:colOff>209550</xdr:colOff>
      <xdr:row>182</xdr:row>
      <xdr:rowOff>2</xdr:rowOff>
    </xdr:to>
    <xdr:pic>
      <xdr:nvPicPr>
        <xdr:cNvPr id="135" name="Grafik 134" descr="Experience">
          <a:hlinkClick xmlns:r="http://schemas.openxmlformats.org/officeDocument/2006/relationships" r:id="rId12" tooltip="Experience"/>
          <a:extLst>
            <a:ext uri="{FF2B5EF4-FFF2-40B4-BE49-F238E27FC236}">
              <a16:creationId xmlns:a16="http://schemas.microsoft.com/office/drawing/2014/main" id="{00000000-0008-0000-0200-00008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6625" y="41148000"/>
          <a:ext cx="20955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181</xdr:row>
      <xdr:rowOff>0</xdr:rowOff>
    </xdr:from>
    <xdr:to>
      <xdr:col>10</xdr:col>
      <xdr:colOff>247650</xdr:colOff>
      <xdr:row>182</xdr:row>
      <xdr:rowOff>69852</xdr:rowOff>
    </xdr:to>
    <xdr:pic>
      <xdr:nvPicPr>
        <xdr:cNvPr id="136" name="Grafik 135" descr="Town Hall">
          <a:hlinkClick xmlns:r="http://schemas.openxmlformats.org/officeDocument/2006/relationships" r:id="rId14" tooltip="Town Hall"/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0" y="41148000"/>
          <a:ext cx="2476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203</xdr:row>
      <xdr:rowOff>0</xdr:rowOff>
    </xdr:from>
    <xdr:to>
      <xdr:col>3</xdr:col>
      <xdr:colOff>165100</xdr:colOff>
      <xdr:row>203</xdr:row>
      <xdr:rowOff>171450</xdr:rowOff>
    </xdr:to>
    <xdr:pic>
      <xdr:nvPicPr>
        <xdr:cNvPr id="137" name="Grafik 136" descr="Level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8875" y="45939075"/>
          <a:ext cx="161925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203</xdr:row>
      <xdr:rowOff>0</xdr:rowOff>
    </xdr:from>
    <xdr:to>
      <xdr:col>4</xdr:col>
      <xdr:colOff>266700</xdr:colOff>
      <xdr:row>204</xdr:row>
      <xdr:rowOff>38099</xdr:rowOff>
    </xdr:to>
    <xdr:pic>
      <xdr:nvPicPr>
        <xdr:cNvPr id="138" name="Grafik 137" descr="Damage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0" y="45939075"/>
          <a:ext cx="26670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203</xdr:row>
      <xdr:rowOff>0</xdr:rowOff>
    </xdr:from>
    <xdr:to>
      <xdr:col>5</xdr:col>
      <xdr:colOff>266700</xdr:colOff>
      <xdr:row>204</xdr:row>
      <xdr:rowOff>38099</xdr:rowOff>
    </xdr:to>
    <xdr:pic>
      <xdr:nvPicPr>
        <xdr:cNvPr id="139" name="Grafik 138" descr="Damage">
          <a:extLst>
            <a:ext uri="{FF2B5EF4-FFF2-40B4-BE49-F238E27FC236}">
              <a16:creationId xmlns:a16="http://schemas.microsoft.com/office/drawing/2014/main" id="{00000000-0008-0000-0200-00008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48125" y="45939075"/>
          <a:ext cx="26670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203</xdr:row>
      <xdr:rowOff>0</xdr:rowOff>
    </xdr:from>
    <xdr:to>
      <xdr:col>6</xdr:col>
      <xdr:colOff>190500</xdr:colOff>
      <xdr:row>203</xdr:row>
      <xdr:rowOff>171450</xdr:rowOff>
    </xdr:to>
    <xdr:pic>
      <xdr:nvPicPr>
        <xdr:cNvPr id="140" name="Grafik 139" descr="Hitpoints">
          <a:extLst>
            <a:ext uri="{FF2B5EF4-FFF2-40B4-BE49-F238E27FC236}">
              <a16:creationId xmlns:a16="http://schemas.microsoft.com/office/drawing/2014/main" id="{00000000-0008-0000-0200-00008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0" y="45939075"/>
          <a:ext cx="19050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203</xdr:row>
      <xdr:rowOff>0</xdr:rowOff>
    </xdr:from>
    <xdr:to>
      <xdr:col>7</xdr:col>
      <xdr:colOff>190500</xdr:colOff>
      <xdr:row>204</xdr:row>
      <xdr:rowOff>3175</xdr:rowOff>
    </xdr:to>
    <xdr:pic>
      <xdr:nvPicPr>
        <xdr:cNvPr id="141" name="Grafik 140" descr="Gold">
          <a:hlinkClick xmlns:r="http://schemas.openxmlformats.org/officeDocument/2006/relationships" r:id="rId9" tooltip="Gold"/>
          <a:extLst>
            <a:ext uri="{FF2B5EF4-FFF2-40B4-BE49-F238E27FC236}">
              <a16:creationId xmlns:a16="http://schemas.microsoft.com/office/drawing/2014/main" id="{00000000-0008-0000-0200-00008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45939075"/>
          <a:ext cx="19050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203</xdr:row>
      <xdr:rowOff>0</xdr:rowOff>
    </xdr:from>
    <xdr:to>
      <xdr:col>8</xdr:col>
      <xdr:colOff>171450</xdr:colOff>
      <xdr:row>203</xdr:row>
      <xdr:rowOff>187325</xdr:rowOff>
    </xdr:to>
    <xdr:pic>
      <xdr:nvPicPr>
        <xdr:cNvPr id="142" name="Grafik 141" descr="Time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0" y="45939075"/>
          <a:ext cx="171450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203</xdr:row>
      <xdr:rowOff>0</xdr:rowOff>
    </xdr:from>
    <xdr:to>
      <xdr:col>9</xdr:col>
      <xdr:colOff>209550</xdr:colOff>
      <xdr:row>204</xdr:row>
      <xdr:rowOff>3175</xdr:rowOff>
    </xdr:to>
    <xdr:pic>
      <xdr:nvPicPr>
        <xdr:cNvPr id="143" name="Grafik 142" descr="Experience">
          <a:hlinkClick xmlns:r="http://schemas.openxmlformats.org/officeDocument/2006/relationships" r:id="rId12" tooltip="Experience"/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6625" y="45939075"/>
          <a:ext cx="20955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203</xdr:row>
      <xdr:rowOff>0</xdr:rowOff>
    </xdr:from>
    <xdr:to>
      <xdr:col>10</xdr:col>
      <xdr:colOff>247650</xdr:colOff>
      <xdr:row>204</xdr:row>
      <xdr:rowOff>69849</xdr:rowOff>
    </xdr:to>
    <xdr:pic>
      <xdr:nvPicPr>
        <xdr:cNvPr id="144" name="Grafik 143" descr="Town Hall">
          <a:hlinkClick xmlns:r="http://schemas.openxmlformats.org/officeDocument/2006/relationships" r:id="rId14" tooltip="Town Hall"/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0" y="45939075"/>
          <a:ext cx="2476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227</xdr:row>
      <xdr:rowOff>0</xdr:rowOff>
    </xdr:from>
    <xdr:to>
      <xdr:col>3</xdr:col>
      <xdr:colOff>165100</xdr:colOff>
      <xdr:row>227</xdr:row>
      <xdr:rowOff>171450</xdr:rowOff>
    </xdr:to>
    <xdr:pic>
      <xdr:nvPicPr>
        <xdr:cNvPr id="145" name="Grafik 144" descr="Level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8875" y="51168300"/>
          <a:ext cx="161925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227</xdr:row>
      <xdr:rowOff>0</xdr:rowOff>
    </xdr:from>
    <xdr:to>
      <xdr:col>4</xdr:col>
      <xdr:colOff>266700</xdr:colOff>
      <xdr:row>228</xdr:row>
      <xdr:rowOff>38101</xdr:rowOff>
    </xdr:to>
    <xdr:pic>
      <xdr:nvPicPr>
        <xdr:cNvPr id="146" name="Grafik 145" descr="Damage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0" y="51168300"/>
          <a:ext cx="26670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227</xdr:row>
      <xdr:rowOff>0</xdr:rowOff>
    </xdr:from>
    <xdr:to>
      <xdr:col>5</xdr:col>
      <xdr:colOff>266700</xdr:colOff>
      <xdr:row>228</xdr:row>
      <xdr:rowOff>38101</xdr:rowOff>
    </xdr:to>
    <xdr:pic>
      <xdr:nvPicPr>
        <xdr:cNvPr id="147" name="Grafik 146" descr="Damage">
          <a:extLst>
            <a:ext uri="{FF2B5EF4-FFF2-40B4-BE49-F238E27FC236}">
              <a16:creationId xmlns:a16="http://schemas.microsoft.com/office/drawing/2014/main" id="{00000000-0008-0000-0200-00009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48125" y="51168300"/>
          <a:ext cx="26670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227</xdr:row>
      <xdr:rowOff>0</xdr:rowOff>
    </xdr:from>
    <xdr:to>
      <xdr:col>6</xdr:col>
      <xdr:colOff>190500</xdr:colOff>
      <xdr:row>227</xdr:row>
      <xdr:rowOff>171450</xdr:rowOff>
    </xdr:to>
    <xdr:pic>
      <xdr:nvPicPr>
        <xdr:cNvPr id="148" name="Grafik 147" descr="Hitpoints">
          <a:extLst>
            <a:ext uri="{FF2B5EF4-FFF2-40B4-BE49-F238E27FC236}">
              <a16:creationId xmlns:a16="http://schemas.microsoft.com/office/drawing/2014/main" id="{00000000-0008-0000-0200-00009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0" y="51168300"/>
          <a:ext cx="19050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227</xdr:row>
      <xdr:rowOff>0</xdr:rowOff>
    </xdr:from>
    <xdr:to>
      <xdr:col>7</xdr:col>
      <xdr:colOff>190500</xdr:colOff>
      <xdr:row>228</xdr:row>
      <xdr:rowOff>1</xdr:rowOff>
    </xdr:to>
    <xdr:pic>
      <xdr:nvPicPr>
        <xdr:cNvPr id="149" name="Grafik 148" descr="Gold">
          <a:hlinkClick xmlns:r="http://schemas.openxmlformats.org/officeDocument/2006/relationships" r:id="rId9" tooltip="Gold"/>
          <a:extLst>
            <a:ext uri="{FF2B5EF4-FFF2-40B4-BE49-F238E27FC236}">
              <a16:creationId xmlns:a16="http://schemas.microsoft.com/office/drawing/2014/main" id="{00000000-0008-0000-0200-00009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51168300"/>
          <a:ext cx="19050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227</xdr:row>
      <xdr:rowOff>0</xdr:rowOff>
    </xdr:from>
    <xdr:to>
      <xdr:col>8</xdr:col>
      <xdr:colOff>171450</xdr:colOff>
      <xdr:row>227</xdr:row>
      <xdr:rowOff>187325</xdr:rowOff>
    </xdr:to>
    <xdr:pic>
      <xdr:nvPicPr>
        <xdr:cNvPr id="150" name="Grafik 149" descr="Time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0" y="51168300"/>
          <a:ext cx="171450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227</xdr:row>
      <xdr:rowOff>0</xdr:rowOff>
    </xdr:from>
    <xdr:to>
      <xdr:col>9</xdr:col>
      <xdr:colOff>209550</xdr:colOff>
      <xdr:row>228</xdr:row>
      <xdr:rowOff>1</xdr:rowOff>
    </xdr:to>
    <xdr:pic>
      <xdr:nvPicPr>
        <xdr:cNvPr id="151" name="Grafik 150" descr="Experience">
          <a:hlinkClick xmlns:r="http://schemas.openxmlformats.org/officeDocument/2006/relationships" r:id="rId12" tooltip="Experience"/>
          <a:extLst>
            <a:ext uri="{FF2B5EF4-FFF2-40B4-BE49-F238E27FC236}">
              <a16:creationId xmlns:a16="http://schemas.microsoft.com/office/drawing/2014/main" id="{00000000-0008-0000-0200-00009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6625" y="51168300"/>
          <a:ext cx="20955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227</xdr:row>
      <xdr:rowOff>0</xdr:rowOff>
    </xdr:from>
    <xdr:to>
      <xdr:col>10</xdr:col>
      <xdr:colOff>247650</xdr:colOff>
      <xdr:row>228</xdr:row>
      <xdr:rowOff>69851</xdr:rowOff>
    </xdr:to>
    <xdr:pic>
      <xdr:nvPicPr>
        <xdr:cNvPr id="152" name="Grafik 151" descr="Town Hall">
          <a:hlinkClick xmlns:r="http://schemas.openxmlformats.org/officeDocument/2006/relationships" r:id="rId14" tooltip="Town Hall"/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0" y="51168300"/>
          <a:ext cx="2476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250</xdr:row>
      <xdr:rowOff>0</xdr:rowOff>
    </xdr:from>
    <xdr:to>
      <xdr:col>3</xdr:col>
      <xdr:colOff>165100</xdr:colOff>
      <xdr:row>250</xdr:row>
      <xdr:rowOff>171450</xdr:rowOff>
    </xdr:to>
    <xdr:pic>
      <xdr:nvPicPr>
        <xdr:cNvPr id="153" name="Grafik 152" descr="Level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8875" y="55940325"/>
          <a:ext cx="161925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250</xdr:row>
      <xdr:rowOff>0</xdr:rowOff>
    </xdr:from>
    <xdr:to>
      <xdr:col>4</xdr:col>
      <xdr:colOff>266700</xdr:colOff>
      <xdr:row>251</xdr:row>
      <xdr:rowOff>38100</xdr:rowOff>
    </xdr:to>
    <xdr:pic>
      <xdr:nvPicPr>
        <xdr:cNvPr id="154" name="Grafik 153" descr="Damage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0" y="55940325"/>
          <a:ext cx="26670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250</xdr:row>
      <xdr:rowOff>0</xdr:rowOff>
    </xdr:from>
    <xdr:to>
      <xdr:col>5</xdr:col>
      <xdr:colOff>266700</xdr:colOff>
      <xdr:row>251</xdr:row>
      <xdr:rowOff>38100</xdr:rowOff>
    </xdr:to>
    <xdr:pic>
      <xdr:nvPicPr>
        <xdr:cNvPr id="155" name="Grafik 154" descr="Damage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48125" y="55940325"/>
          <a:ext cx="26670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250</xdr:row>
      <xdr:rowOff>0</xdr:rowOff>
    </xdr:from>
    <xdr:to>
      <xdr:col>6</xdr:col>
      <xdr:colOff>165100</xdr:colOff>
      <xdr:row>250</xdr:row>
      <xdr:rowOff>187885</xdr:rowOff>
    </xdr:to>
    <xdr:pic>
      <xdr:nvPicPr>
        <xdr:cNvPr id="156" name="Grafik 155" descr="Death Damage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0" y="55940325"/>
          <a:ext cx="161925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250</xdr:row>
      <xdr:rowOff>0</xdr:rowOff>
    </xdr:from>
    <xdr:to>
      <xdr:col>7</xdr:col>
      <xdr:colOff>190500</xdr:colOff>
      <xdr:row>250</xdr:row>
      <xdr:rowOff>171450</xdr:rowOff>
    </xdr:to>
    <xdr:pic>
      <xdr:nvPicPr>
        <xdr:cNvPr id="157" name="Grafik 156" descr="Hitpoints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55940325"/>
          <a:ext cx="19050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250</xdr:row>
      <xdr:rowOff>0</xdr:rowOff>
    </xdr:from>
    <xdr:to>
      <xdr:col>8</xdr:col>
      <xdr:colOff>190500</xdr:colOff>
      <xdr:row>250</xdr:row>
      <xdr:rowOff>187885</xdr:rowOff>
    </xdr:to>
    <xdr:pic>
      <xdr:nvPicPr>
        <xdr:cNvPr id="158" name="Grafik 157" descr="Gold">
          <a:hlinkClick xmlns:r="http://schemas.openxmlformats.org/officeDocument/2006/relationships" r:id="rId9" tooltip="Gold"/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0" y="55940325"/>
          <a:ext cx="19050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250</xdr:row>
      <xdr:rowOff>0</xdr:rowOff>
    </xdr:from>
    <xdr:to>
      <xdr:col>9</xdr:col>
      <xdr:colOff>171450</xdr:colOff>
      <xdr:row>250</xdr:row>
      <xdr:rowOff>187325</xdr:rowOff>
    </xdr:to>
    <xdr:pic>
      <xdr:nvPicPr>
        <xdr:cNvPr id="159" name="Grafik 158" descr="Time">
          <a:extLst>
            <a:ext uri="{FF2B5EF4-FFF2-40B4-BE49-F238E27FC236}">
              <a16:creationId xmlns:a16="http://schemas.microsoft.com/office/drawing/2014/main" id="{00000000-0008-0000-0200-00009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6625" y="55940325"/>
          <a:ext cx="171450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250</xdr:row>
      <xdr:rowOff>0</xdr:rowOff>
    </xdr:from>
    <xdr:to>
      <xdr:col>10</xdr:col>
      <xdr:colOff>209550</xdr:colOff>
      <xdr:row>250</xdr:row>
      <xdr:rowOff>187885</xdr:rowOff>
    </xdr:to>
    <xdr:pic>
      <xdr:nvPicPr>
        <xdr:cNvPr id="160" name="Grafik 159" descr="Experience">
          <a:hlinkClick xmlns:r="http://schemas.openxmlformats.org/officeDocument/2006/relationships" r:id="rId12" tooltip="Experience"/>
          <a:extLst>
            <a:ext uri="{FF2B5EF4-FFF2-40B4-BE49-F238E27FC236}">
              <a16:creationId xmlns:a16="http://schemas.microsoft.com/office/drawing/2014/main" id="{00000000-0008-0000-0200-0000A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0" y="55940325"/>
          <a:ext cx="20955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250</xdr:row>
      <xdr:rowOff>0</xdr:rowOff>
    </xdr:from>
    <xdr:to>
      <xdr:col>11</xdr:col>
      <xdr:colOff>247650</xdr:colOff>
      <xdr:row>251</xdr:row>
      <xdr:rowOff>69850</xdr:rowOff>
    </xdr:to>
    <xdr:pic>
      <xdr:nvPicPr>
        <xdr:cNvPr id="161" name="Grafik 160" descr="Town Hall">
          <a:hlinkClick xmlns:r="http://schemas.openxmlformats.org/officeDocument/2006/relationships" r:id="rId14" tooltip="Town Hall"/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05875" y="55940325"/>
          <a:ext cx="2476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269</xdr:row>
      <xdr:rowOff>0</xdr:rowOff>
    </xdr:from>
    <xdr:to>
      <xdr:col>3</xdr:col>
      <xdr:colOff>165100</xdr:colOff>
      <xdr:row>269</xdr:row>
      <xdr:rowOff>171450</xdr:rowOff>
    </xdr:to>
    <xdr:pic>
      <xdr:nvPicPr>
        <xdr:cNvPr id="162" name="Grafik 161" descr="Level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8875" y="60055125"/>
          <a:ext cx="161925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269</xdr:row>
      <xdr:rowOff>0</xdr:rowOff>
    </xdr:from>
    <xdr:to>
      <xdr:col>4</xdr:col>
      <xdr:colOff>266700</xdr:colOff>
      <xdr:row>270</xdr:row>
      <xdr:rowOff>38101</xdr:rowOff>
    </xdr:to>
    <xdr:pic>
      <xdr:nvPicPr>
        <xdr:cNvPr id="163" name="Grafik 162" descr="Damage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0" y="60055125"/>
          <a:ext cx="26670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269</xdr:row>
      <xdr:rowOff>0</xdr:rowOff>
    </xdr:from>
    <xdr:to>
      <xdr:col>5</xdr:col>
      <xdr:colOff>266700</xdr:colOff>
      <xdr:row>270</xdr:row>
      <xdr:rowOff>38101</xdr:rowOff>
    </xdr:to>
    <xdr:pic>
      <xdr:nvPicPr>
        <xdr:cNvPr id="164" name="Grafik 163" descr="Damage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48125" y="60055125"/>
          <a:ext cx="26670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269</xdr:row>
      <xdr:rowOff>0</xdr:rowOff>
    </xdr:from>
    <xdr:to>
      <xdr:col>6</xdr:col>
      <xdr:colOff>190500</xdr:colOff>
      <xdr:row>269</xdr:row>
      <xdr:rowOff>171450</xdr:rowOff>
    </xdr:to>
    <xdr:pic>
      <xdr:nvPicPr>
        <xdr:cNvPr id="165" name="Grafik 164" descr="Hitpoints"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0" y="60055125"/>
          <a:ext cx="19050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269</xdr:row>
      <xdr:rowOff>0</xdr:rowOff>
    </xdr:from>
    <xdr:to>
      <xdr:col>7</xdr:col>
      <xdr:colOff>190500</xdr:colOff>
      <xdr:row>269</xdr:row>
      <xdr:rowOff>187885</xdr:rowOff>
    </xdr:to>
    <xdr:pic>
      <xdr:nvPicPr>
        <xdr:cNvPr id="166" name="Grafik 165" descr="Gold">
          <a:hlinkClick xmlns:r="http://schemas.openxmlformats.org/officeDocument/2006/relationships" r:id="rId9" tooltip="Gold"/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60055125"/>
          <a:ext cx="19050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269</xdr:row>
      <xdr:rowOff>0</xdr:rowOff>
    </xdr:from>
    <xdr:to>
      <xdr:col>8</xdr:col>
      <xdr:colOff>171450</xdr:colOff>
      <xdr:row>269</xdr:row>
      <xdr:rowOff>187325</xdr:rowOff>
    </xdr:to>
    <xdr:pic>
      <xdr:nvPicPr>
        <xdr:cNvPr id="167" name="Grafik 166" descr="Time">
          <a:extLst>
            <a:ext uri="{FF2B5EF4-FFF2-40B4-BE49-F238E27FC236}">
              <a16:creationId xmlns:a16="http://schemas.microsoft.com/office/drawing/2014/main" id="{00000000-0008-0000-0200-0000A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0" y="60055125"/>
          <a:ext cx="171450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269</xdr:row>
      <xdr:rowOff>0</xdr:rowOff>
    </xdr:from>
    <xdr:to>
      <xdr:col>9</xdr:col>
      <xdr:colOff>209550</xdr:colOff>
      <xdr:row>269</xdr:row>
      <xdr:rowOff>187885</xdr:rowOff>
    </xdr:to>
    <xdr:pic>
      <xdr:nvPicPr>
        <xdr:cNvPr id="168" name="Grafik 167" descr="Experience">
          <a:hlinkClick xmlns:r="http://schemas.openxmlformats.org/officeDocument/2006/relationships" r:id="rId12" tooltip="Experience"/>
          <a:extLst>
            <a:ext uri="{FF2B5EF4-FFF2-40B4-BE49-F238E27FC236}">
              <a16:creationId xmlns:a16="http://schemas.microsoft.com/office/drawing/2014/main" id="{00000000-0008-0000-0200-0000A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6625" y="60055125"/>
          <a:ext cx="20955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269</xdr:row>
      <xdr:rowOff>0</xdr:rowOff>
    </xdr:from>
    <xdr:to>
      <xdr:col>10</xdr:col>
      <xdr:colOff>247650</xdr:colOff>
      <xdr:row>270</xdr:row>
      <xdr:rowOff>69851</xdr:rowOff>
    </xdr:to>
    <xdr:pic>
      <xdr:nvPicPr>
        <xdr:cNvPr id="169" name="Grafik 168" descr="Town Hall">
          <a:hlinkClick xmlns:r="http://schemas.openxmlformats.org/officeDocument/2006/relationships" r:id="rId14" tooltip="Town Hall"/>
          <a:extLst>
            <a:ext uri="{FF2B5EF4-FFF2-40B4-BE49-F238E27FC236}">
              <a16:creationId xmlns:a16="http://schemas.microsoft.com/office/drawing/2014/main" id="{00000000-0008-0000-0200-0000A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0" y="60055125"/>
          <a:ext cx="2476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282</xdr:row>
      <xdr:rowOff>0</xdr:rowOff>
    </xdr:from>
    <xdr:to>
      <xdr:col>3</xdr:col>
      <xdr:colOff>285750</xdr:colOff>
      <xdr:row>282</xdr:row>
      <xdr:rowOff>133350</xdr:rowOff>
    </xdr:to>
    <xdr:pic>
      <xdr:nvPicPr>
        <xdr:cNvPr id="170" name="Grafik 169" descr="Range">
          <a:extLst>
            <a:ext uri="{FF2B5EF4-FFF2-40B4-BE49-F238E27FC236}">
              <a16:creationId xmlns:a16="http://schemas.microsoft.com/office/drawing/2014/main" id="{00000000-0008-0000-0200-0000A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8875" y="62684025"/>
          <a:ext cx="2857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282</xdr:row>
      <xdr:rowOff>0</xdr:rowOff>
    </xdr:from>
    <xdr:to>
      <xdr:col>4</xdr:col>
      <xdr:colOff>209550</xdr:colOff>
      <xdr:row>283</xdr:row>
      <xdr:rowOff>12701</xdr:rowOff>
    </xdr:to>
    <xdr:pic>
      <xdr:nvPicPr>
        <xdr:cNvPr id="171" name="Grafik 170" descr="Attack Speed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0" y="62684025"/>
          <a:ext cx="20955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282</xdr:row>
      <xdr:rowOff>0</xdr:rowOff>
    </xdr:from>
    <xdr:to>
      <xdr:col>5</xdr:col>
      <xdr:colOff>285750</xdr:colOff>
      <xdr:row>282</xdr:row>
      <xdr:rowOff>209550</xdr:rowOff>
    </xdr:to>
    <xdr:pic>
      <xdr:nvPicPr>
        <xdr:cNvPr id="172" name="Grafik 171" descr="Damage Type">
          <a:extLst>
            <a:ext uri="{FF2B5EF4-FFF2-40B4-BE49-F238E27FC236}">
              <a16:creationId xmlns:a16="http://schemas.microsoft.com/office/drawing/2014/main" id="{00000000-0008-0000-0200-0000A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48125" y="62684025"/>
          <a:ext cx="28575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282</xdr:row>
      <xdr:rowOff>0</xdr:rowOff>
    </xdr:from>
    <xdr:to>
      <xdr:col>6</xdr:col>
      <xdr:colOff>209550</xdr:colOff>
      <xdr:row>282</xdr:row>
      <xdr:rowOff>209550</xdr:rowOff>
    </xdr:to>
    <xdr:pic>
      <xdr:nvPicPr>
        <xdr:cNvPr id="173" name="Grafik 172" descr="Number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0" y="62684025"/>
          <a:ext cx="20955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288</xdr:row>
      <xdr:rowOff>0</xdr:rowOff>
    </xdr:from>
    <xdr:to>
      <xdr:col>3</xdr:col>
      <xdr:colOff>165100</xdr:colOff>
      <xdr:row>288</xdr:row>
      <xdr:rowOff>171450</xdr:rowOff>
    </xdr:to>
    <xdr:pic>
      <xdr:nvPicPr>
        <xdr:cNvPr id="174" name="Grafik 173" descr="Level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8875" y="64188975"/>
          <a:ext cx="161925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288</xdr:row>
      <xdr:rowOff>0</xdr:rowOff>
    </xdr:from>
    <xdr:to>
      <xdr:col>4</xdr:col>
      <xdr:colOff>266700</xdr:colOff>
      <xdr:row>289</xdr:row>
      <xdr:rowOff>38100</xdr:rowOff>
    </xdr:to>
    <xdr:pic>
      <xdr:nvPicPr>
        <xdr:cNvPr id="175" name="Grafik 174" descr="Damage">
          <a:extLst>
            <a:ext uri="{FF2B5EF4-FFF2-40B4-BE49-F238E27FC236}">
              <a16:creationId xmlns:a16="http://schemas.microsoft.com/office/drawing/2014/main" id="{00000000-0008-0000-0200-0000A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0" y="64188975"/>
          <a:ext cx="26670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288</xdr:row>
      <xdr:rowOff>0</xdr:rowOff>
    </xdr:from>
    <xdr:to>
      <xdr:col>5</xdr:col>
      <xdr:colOff>266700</xdr:colOff>
      <xdr:row>289</xdr:row>
      <xdr:rowOff>38100</xdr:rowOff>
    </xdr:to>
    <xdr:pic>
      <xdr:nvPicPr>
        <xdr:cNvPr id="176" name="Grafik 175" descr="Damage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48125" y="64188975"/>
          <a:ext cx="26670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288</xdr:row>
      <xdr:rowOff>0</xdr:rowOff>
    </xdr:from>
    <xdr:to>
      <xdr:col>6</xdr:col>
      <xdr:colOff>190500</xdr:colOff>
      <xdr:row>288</xdr:row>
      <xdr:rowOff>171450</xdr:rowOff>
    </xdr:to>
    <xdr:pic>
      <xdr:nvPicPr>
        <xdr:cNvPr id="177" name="Grafik 176" descr="Hitpoints">
          <a:extLst>
            <a:ext uri="{FF2B5EF4-FFF2-40B4-BE49-F238E27FC236}">
              <a16:creationId xmlns:a16="http://schemas.microsoft.com/office/drawing/2014/main" id="{00000000-0008-0000-0200-0000B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0" y="64188975"/>
          <a:ext cx="19050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288</xdr:row>
      <xdr:rowOff>0</xdr:rowOff>
    </xdr:from>
    <xdr:to>
      <xdr:col>7</xdr:col>
      <xdr:colOff>190500</xdr:colOff>
      <xdr:row>289</xdr:row>
      <xdr:rowOff>0</xdr:rowOff>
    </xdr:to>
    <xdr:pic>
      <xdr:nvPicPr>
        <xdr:cNvPr id="178" name="Grafik 177" descr="Gold">
          <a:hlinkClick xmlns:r="http://schemas.openxmlformats.org/officeDocument/2006/relationships" r:id="rId9" tooltip="Gold"/>
          <a:extLst>
            <a:ext uri="{FF2B5EF4-FFF2-40B4-BE49-F238E27FC236}">
              <a16:creationId xmlns:a16="http://schemas.microsoft.com/office/drawing/2014/main" id="{00000000-0008-0000-0200-0000B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64188975"/>
          <a:ext cx="19050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288</xdr:row>
      <xdr:rowOff>0</xdr:rowOff>
    </xdr:from>
    <xdr:to>
      <xdr:col>8</xdr:col>
      <xdr:colOff>171450</xdr:colOff>
      <xdr:row>288</xdr:row>
      <xdr:rowOff>187325</xdr:rowOff>
    </xdr:to>
    <xdr:pic>
      <xdr:nvPicPr>
        <xdr:cNvPr id="179" name="Grafik 178" descr="Time">
          <a:extLst>
            <a:ext uri="{FF2B5EF4-FFF2-40B4-BE49-F238E27FC236}">
              <a16:creationId xmlns:a16="http://schemas.microsoft.com/office/drawing/2014/main" id="{00000000-0008-0000-0200-0000B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0" y="64188975"/>
          <a:ext cx="171450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288</xdr:row>
      <xdr:rowOff>0</xdr:rowOff>
    </xdr:from>
    <xdr:to>
      <xdr:col>9</xdr:col>
      <xdr:colOff>209550</xdr:colOff>
      <xdr:row>289</xdr:row>
      <xdr:rowOff>0</xdr:rowOff>
    </xdr:to>
    <xdr:pic>
      <xdr:nvPicPr>
        <xdr:cNvPr id="180" name="Grafik 179" descr="Experience">
          <a:hlinkClick xmlns:r="http://schemas.openxmlformats.org/officeDocument/2006/relationships" r:id="rId12" tooltip="Experience"/>
          <a:extLst>
            <a:ext uri="{FF2B5EF4-FFF2-40B4-BE49-F238E27FC236}">
              <a16:creationId xmlns:a16="http://schemas.microsoft.com/office/drawing/2014/main" id="{00000000-0008-0000-0200-0000B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6625" y="64188975"/>
          <a:ext cx="20955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288</xdr:row>
      <xdr:rowOff>0</xdr:rowOff>
    </xdr:from>
    <xdr:to>
      <xdr:col>10</xdr:col>
      <xdr:colOff>247650</xdr:colOff>
      <xdr:row>289</xdr:row>
      <xdr:rowOff>69850</xdr:rowOff>
    </xdr:to>
    <xdr:pic>
      <xdr:nvPicPr>
        <xdr:cNvPr id="181" name="Grafik 180" descr="Town Hall">
          <a:hlinkClick xmlns:r="http://schemas.openxmlformats.org/officeDocument/2006/relationships" r:id="rId14" tooltip="Town Hall"/>
          <a:extLst>
            <a:ext uri="{FF2B5EF4-FFF2-40B4-BE49-F238E27FC236}">
              <a16:creationId xmlns:a16="http://schemas.microsoft.com/office/drawing/2014/main" id="{00000000-0008-0000-0200-0000B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0" y="64188975"/>
          <a:ext cx="2476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300</xdr:row>
      <xdr:rowOff>0</xdr:rowOff>
    </xdr:from>
    <xdr:to>
      <xdr:col>3</xdr:col>
      <xdr:colOff>285750</xdr:colOff>
      <xdr:row>300</xdr:row>
      <xdr:rowOff>133350</xdr:rowOff>
    </xdr:to>
    <xdr:pic>
      <xdr:nvPicPr>
        <xdr:cNvPr id="182" name="Grafik 181" descr="Range">
          <a:extLst>
            <a:ext uri="{FF2B5EF4-FFF2-40B4-BE49-F238E27FC236}">
              <a16:creationId xmlns:a16="http://schemas.microsoft.com/office/drawing/2014/main" id="{00000000-0008-0000-0200-0000B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8875" y="66817875"/>
          <a:ext cx="2857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300</xdr:row>
      <xdr:rowOff>0</xdr:rowOff>
    </xdr:from>
    <xdr:to>
      <xdr:col>4</xdr:col>
      <xdr:colOff>209550</xdr:colOff>
      <xdr:row>301</xdr:row>
      <xdr:rowOff>12699</xdr:rowOff>
    </xdr:to>
    <xdr:pic>
      <xdr:nvPicPr>
        <xdr:cNvPr id="183" name="Grafik 182" descr="Attack Speed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0" y="66817875"/>
          <a:ext cx="20955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300</xdr:row>
      <xdr:rowOff>0</xdr:rowOff>
    </xdr:from>
    <xdr:to>
      <xdr:col>5</xdr:col>
      <xdr:colOff>285750</xdr:colOff>
      <xdr:row>300</xdr:row>
      <xdr:rowOff>209550</xdr:rowOff>
    </xdr:to>
    <xdr:pic>
      <xdr:nvPicPr>
        <xdr:cNvPr id="184" name="Grafik 183" descr="Damage Type">
          <a:extLst>
            <a:ext uri="{FF2B5EF4-FFF2-40B4-BE49-F238E27FC236}">
              <a16:creationId xmlns:a16="http://schemas.microsoft.com/office/drawing/2014/main" id="{00000000-0008-0000-0200-0000B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48125" y="66817875"/>
          <a:ext cx="28575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300</xdr:row>
      <xdr:rowOff>0</xdr:rowOff>
    </xdr:from>
    <xdr:to>
      <xdr:col>6</xdr:col>
      <xdr:colOff>209550</xdr:colOff>
      <xdr:row>300</xdr:row>
      <xdr:rowOff>209550</xdr:rowOff>
    </xdr:to>
    <xdr:pic>
      <xdr:nvPicPr>
        <xdr:cNvPr id="185" name="Grafik 184" descr="Number">
          <a:extLst>
            <a:ext uri="{FF2B5EF4-FFF2-40B4-BE49-F238E27FC236}">
              <a16:creationId xmlns:a16="http://schemas.microsoft.com/office/drawing/2014/main" id="{00000000-0008-0000-0200-0000B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0" y="66817875"/>
          <a:ext cx="20955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306</xdr:row>
      <xdr:rowOff>0</xdr:rowOff>
    </xdr:from>
    <xdr:to>
      <xdr:col>3</xdr:col>
      <xdr:colOff>165100</xdr:colOff>
      <xdr:row>306</xdr:row>
      <xdr:rowOff>171450</xdr:rowOff>
    </xdr:to>
    <xdr:pic>
      <xdr:nvPicPr>
        <xdr:cNvPr id="186" name="Grafik 185" descr="Level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8875" y="68122800"/>
          <a:ext cx="161925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800100</xdr:colOff>
      <xdr:row>305</xdr:row>
      <xdr:rowOff>28575</xdr:rowOff>
    </xdr:from>
    <xdr:to>
      <xdr:col>4</xdr:col>
      <xdr:colOff>260350</xdr:colOff>
      <xdr:row>306</xdr:row>
      <xdr:rowOff>76198</xdr:rowOff>
    </xdr:to>
    <xdr:pic>
      <xdr:nvPicPr>
        <xdr:cNvPr id="187" name="Grafik 186" descr="Damage">
          <a:extLst>
            <a:ext uri="{FF2B5EF4-FFF2-40B4-BE49-F238E27FC236}">
              <a16:creationId xmlns:a16="http://schemas.microsoft.com/office/drawing/2014/main" id="{00000000-0008-0000-0200-0000B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28975" y="67941825"/>
          <a:ext cx="26670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800100</xdr:colOff>
      <xdr:row>305</xdr:row>
      <xdr:rowOff>9525</xdr:rowOff>
    </xdr:from>
    <xdr:to>
      <xdr:col>7</xdr:col>
      <xdr:colOff>260350</xdr:colOff>
      <xdr:row>306</xdr:row>
      <xdr:rowOff>57148</xdr:rowOff>
    </xdr:to>
    <xdr:pic>
      <xdr:nvPicPr>
        <xdr:cNvPr id="188" name="Grafik 187" descr="Damage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57850" y="67922775"/>
          <a:ext cx="26670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306</xdr:row>
      <xdr:rowOff>0</xdr:rowOff>
    </xdr:from>
    <xdr:to>
      <xdr:col>10</xdr:col>
      <xdr:colOff>190500</xdr:colOff>
      <xdr:row>306</xdr:row>
      <xdr:rowOff>171450</xdr:rowOff>
    </xdr:to>
    <xdr:pic>
      <xdr:nvPicPr>
        <xdr:cNvPr id="189" name="Grafik 188" descr="Hitpoints"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0" y="68122800"/>
          <a:ext cx="19050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306</xdr:row>
      <xdr:rowOff>0</xdr:rowOff>
    </xdr:from>
    <xdr:to>
      <xdr:col>11</xdr:col>
      <xdr:colOff>190500</xdr:colOff>
      <xdr:row>307</xdr:row>
      <xdr:rowOff>2</xdr:rowOff>
    </xdr:to>
    <xdr:pic>
      <xdr:nvPicPr>
        <xdr:cNvPr id="190" name="Grafik 189" descr="Gold">
          <a:hlinkClick xmlns:r="http://schemas.openxmlformats.org/officeDocument/2006/relationships" r:id="rId9" tooltip="Gold"/>
          <a:extLst>
            <a:ext uri="{FF2B5EF4-FFF2-40B4-BE49-F238E27FC236}">
              <a16:creationId xmlns:a16="http://schemas.microsoft.com/office/drawing/2014/main" id="{00000000-0008-0000-0200-0000B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05875" y="68122800"/>
          <a:ext cx="19050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306</xdr:row>
      <xdr:rowOff>0</xdr:rowOff>
    </xdr:from>
    <xdr:to>
      <xdr:col>12</xdr:col>
      <xdr:colOff>171450</xdr:colOff>
      <xdr:row>306</xdr:row>
      <xdr:rowOff>187325</xdr:rowOff>
    </xdr:to>
    <xdr:pic>
      <xdr:nvPicPr>
        <xdr:cNvPr id="191" name="Grafik 190" descr="Time">
          <a:extLst>
            <a:ext uri="{FF2B5EF4-FFF2-40B4-BE49-F238E27FC236}">
              <a16:creationId xmlns:a16="http://schemas.microsoft.com/office/drawing/2014/main" id="{00000000-0008-0000-0200-0000B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15500" y="68122800"/>
          <a:ext cx="171450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306</xdr:row>
      <xdr:rowOff>0</xdr:rowOff>
    </xdr:from>
    <xdr:to>
      <xdr:col>13</xdr:col>
      <xdr:colOff>209550</xdr:colOff>
      <xdr:row>307</xdr:row>
      <xdr:rowOff>2</xdr:rowOff>
    </xdr:to>
    <xdr:pic>
      <xdr:nvPicPr>
        <xdr:cNvPr id="192" name="Grafik 191" descr="Experience">
          <a:hlinkClick xmlns:r="http://schemas.openxmlformats.org/officeDocument/2006/relationships" r:id="rId12" tooltip="Experience"/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25125" y="68122800"/>
          <a:ext cx="20955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306</xdr:row>
      <xdr:rowOff>0</xdr:rowOff>
    </xdr:from>
    <xdr:to>
      <xdr:col>14</xdr:col>
      <xdr:colOff>247650</xdr:colOff>
      <xdr:row>307</xdr:row>
      <xdr:rowOff>69852</xdr:rowOff>
    </xdr:to>
    <xdr:pic>
      <xdr:nvPicPr>
        <xdr:cNvPr id="193" name="Grafik 192" descr="Town Hall">
          <a:hlinkClick xmlns:r="http://schemas.openxmlformats.org/officeDocument/2006/relationships" r:id="rId14" tooltip="Town Hall"/>
          <a:extLst>
            <a:ext uri="{FF2B5EF4-FFF2-40B4-BE49-F238E27FC236}">
              <a16:creationId xmlns:a16="http://schemas.microsoft.com/office/drawing/2014/main" id="{00000000-0008-0000-0200-0000C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34750" y="68122800"/>
          <a:ext cx="2476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318</xdr:row>
      <xdr:rowOff>0</xdr:rowOff>
    </xdr:from>
    <xdr:to>
      <xdr:col>3</xdr:col>
      <xdr:colOff>285750</xdr:colOff>
      <xdr:row>318</xdr:row>
      <xdr:rowOff>133350</xdr:rowOff>
    </xdr:to>
    <xdr:pic>
      <xdr:nvPicPr>
        <xdr:cNvPr id="194" name="Grafik 193" descr="Range">
          <a:extLst>
            <a:ext uri="{FF2B5EF4-FFF2-40B4-BE49-F238E27FC236}">
              <a16:creationId xmlns:a16="http://schemas.microsoft.com/office/drawing/2014/main" id="{00000000-0008-0000-0200-0000C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8875" y="70523100"/>
          <a:ext cx="2857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318</xdr:row>
      <xdr:rowOff>0</xdr:rowOff>
    </xdr:from>
    <xdr:to>
      <xdr:col>4</xdr:col>
      <xdr:colOff>209550</xdr:colOff>
      <xdr:row>319</xdr:row>
      <xdr:rowOff>12700</xdr:rowOff>
    </xdr:to>
    <xdr:pic>
      <xdr:nvPicPr>
        <xdr:cNvPr id="195" name="Grafik 194" descr="Attack Speed">
          <a:extLst>
            <a:ext uri="{FF2B5EF4-FFF2-40B4-BE49-F238E27FC236}">
              <a16:creationId xmlns:a16="http://schemas.microsoft.com/office/drawing/2014/main" id="{00000000-0008-0000-0200-0000C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0" y="70523100"/>
          <a:ext cx="20955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318</xdr:row>
      <xdr:rowOff>0</xdr:rowOff>
    </xdr:from>
    <xdr:to>
      <xdr:col>5</xdr:col>
      <xdr:colOff>209550</xdr:colOff>
      <xdr:row>318</xdr:row>
      <xdr:rowOff>184150</xdr:rowOff>
    </xdr:to>
    <xdr:pic>
      <xdr:nvPicPr>
        <xdr:cNvPr id="196" name="Grafik 195" descr="Favorite Target">
          <a:extLst>
            <a:ext uri="{FF2B5EF4-FFF2-40B4-BE49-F238E27FC236}">
              <a16:creationId xmlns:a16="http://schemas.microsoft.com/office/drawing/2014/main" id="{00000000-0008-0000-0200-0000C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48125" y="70523100"/>
          <a:ext cx="20955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318</xdr:row>
      <xdr:rowOff>0</xdr:rowOff>
    </xdr:from>
    <xdr:to>
      <xdr:col>6</xdr:col>
      <xdr:colOff>209550</xdr:colOff>
      <xdr:row>318</xdr:row>
      <xdr:rowOff>184150</xdr:rowOff>
    </xdr:to>
    <xdr:pic>
      <xdr:nvPicPr>
        <xdr:cNvPr id="197" name="Grafik 196" descr="Favorite Target">
          <a:extLst>
            <a:ext uri="{FF2B5EF4-FFF2-40B4-BE49-F238E27FC236}">
              <a16:creationId xmlns:a16="http://schemas.microsoft.com/office/drawing/2014/main" id="{00000000-0008-0000-0200-0000C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0" y="70523100"/>
          <a:ext cx="20955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318</xdr:row>
      <xdr:rowOff>0</xdr:rowOff>
    </xdr:from>
    <xdr:to>
      <xdr:col>7</xdr:col>
      <xdr:colOff>209550</xdr:colOff>
      <xdr:row>318</xdr:row>
      <xdr:rowOff>209550</xdr:rowOff>
    </xdr:to>
    <xdr:pic>
      <xdr:nvPicPr>
        <xdr:cNvPr id="198" name="Grafik 197" descr="Number">
          <a:extLst>
            <a:ext uri="{FF2B5EF4-FFF2-40B4-BE49-F238E27FC236}">
              <a16:creationId xmlns:a16="http://schemas.microsoft.com/office/drawing/2014/main" id="{00000000-0008-0000-0200-0000C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70523100"/>
          <a:ext cx="20955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324</xdr:row>
      <xdr:rowOff>0</xdr:rowOff>
    </xdr:from>
    <xdr:to>
      <xdr:col>3</xdr:col>
      <xdr:colOff>165100</xdr:colOff>
      <xdr:row>324</xdr:row>
      <xdr:rowOff>171450</xdr:rowOff>
    </xdr:to>
    <xdr:pic>
      <xdr:nvPicPr>
        <xdr:cNvPr id="207" name="Grafik 206" descr="Level">
          <a:extLst>
            <a:ext uri="{FF2B5EF4-FFF2-40B4-BE49-F238E27FC236}">
              <a16:creationId xmlns:a16="http://schemas.microsoft.com/office/drawing/2014/main" id="{00000000-0008-0000-0200-0000C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8875" y="72351900"/>
          <a:ext cx="161925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324</xdr:row>
      <xdr:rowOff>0</xdr:rowOff>
    </xdr:from>
    <xdr:to>
      <xdr:col>4</xdr:col>
      <xdr:colOff>266700</xdr:colOff>
      <xdr:row>325</xdr:row>
      <xdr:rowOff>38101</xdr:rowOff>
    </xdr:to>
    <xdr:pic>
      <xdr:nvPicPr>
        <xdr:cNvPr id="208" name="Grafik 207" descr="Damage">
          <a:extLst>
            <a:ext uri="{FF2B5EF4-FFF2-40B4-BE49-F238E27FC236}">
              <a16:creationId xmlns:a16="http://schemas.microsoft.com/office/drawing/2014/main" id="{00000000-0008-0000-0200-0000D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0" y="72351900"/>
          <a:ext cx="26670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324</xdr:row>
      <xdr:rowOff>0</xdr:rowOff>
    </xdr:from>
    <xdr:to>
      <xdr:col>5</xdr:col>
      <xdr:colOff>209550</xdr:colOff>
      <xdr:row>324</xdr:row>
      <xdr:rowOff>184150</xdr:rowOff>
    </xdr:to>
    <xdr:pic>
      <xdr:nvPicPr>
        <xdr:cNvPr id="209" name="Grafik 208" descr="Favorite Target">
          <a:extLst>
            <a:ext uri="{FF2B5EF4-FFF2-40B4-BE49-F238E27FC236}">
              <a16:creationId xmlns:a16="http://schemas.microsoft.com/office/drawing/2014/main" id="{00000000-0008-0000-0200-0000D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48125" y="72351900"/>
          <a:ext cx="20955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324</xdr:row>
      <xdr:rowOff>0</xdr:rowOff>
    </xdr:from>
    <xdr:to>
      <xdr:col>6</xdr:col>
      <xdr:colOff>190500</xdr:colOff>
      <xdr:row>324</xdr:row>
      <xdr:rowOff>171450</xdr:rowOff>
    </xdr:to>
    <xdr:pic>
      <xdr:nvPicPr>
        <xdr:cNvPr id="210" name="Grafik 209" descr="Hitpoints">
          <a:extLst>
            <a:ext uri="{FF2B5EF4-FFF2-40B4-BE49-F238E27FC236}">
              <a16:creationId xmlns:a16="http://schemas.microsoft.com/office/drawing/2014/main" id="{00000000-0008-0000-0200-0000D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0" y="72351900"/>
          <a:ext cx="19050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324</xdr:row>
      <xdr:rowOff>0</xdr:rowOff>
    </xdr:from>
    <xdr:to>
      <xdr:col>7</xdr:col>
      <xdr:colOff>190500</xdr:colOff>
      <xdr:row>324</xdr:row>
      <xdr:rowOff>187885</xdr:rowOff>
    </xdr:to>
    <xdr:pic>
      <xdr:nvPicPr>
        <xdr:cNvPr id="211" name="Grafik 210" descr="Gold">
          <a:hlinkClick xmlns:r="http://schemas.openxmlformats.org/officeDocument/2006/relationships" r:id="rId9" tooltip="Gold"/>
          <a:extLst>
            <a:ext uri="{FF2B5EF4-FFF2-40B4-BE49-F238E27FC236}">
              <a16:creationId xmlns:a16="http://schemas.microsoft.com/office/drawing/2014/main" id="{00000000-0008-0000-0200-0000D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72351900"/>
          <a:ext cx="19050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324</xdr:row>
      <xdr:rowOff>0</xdr:rowOff>
    </xdr:from>
    <xdr:to>
      <xdr:col>8</xdr:col>
      <xdr:colOff>171450</xdr:colOff>
      <xdr:row>324</xdr:row>
      <xdr:rowOff>187325</xdr:rowOff>
    </xdr:to>
    <xdr:pic>
      <xdr:nvPicPr>
        <xdr:cNvPr id="212" name="Grafik 211" descr="Time">
          <a:extLst>
            <a:ext uri="{FF2B5EF4-FFF2-40B4-BE49-F238E27FC236}">
              <a16:creationId xmlns:a16="http://schemas.microsoft.com/office/drawing/2014/main" id="{00000000-0008-0000-0200-0000D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0" y="72351900"/>
          <a:ext cx="171450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324</xdr:row>
      <xdr:rowOff>0</xdr:rowOff>
    </xdr:from>
    <xdr:to>
      <xdr:col>9</xdr:col>
      <xdr:colOff>209550</xdr:colOff>
      <xdr:row>324</xdr:row>
      <xdr:rowOff>187885</xdr:rowOff>
    </xdr:to>
    <xdr:pic>
      <xdr:nvPicPr>
        <xdr:cNvPr id="213" name="Grafik 212" descr="Experience">
          <a:hlinkClick xmlns:r="http://schemas.openxmlformats.org/officeDocument/2006/relationships" r:id="rId12" tooltip="Experience"/>
          <a:extLst>
            <a:ext uri="{FF2B5EF4-FFF2-40B4-BE49-F238E27FC236}">
              <a16:creationId xmlns:a16="http://schemas.microsoft.com/office/drawing/2014/main" id="{00000000-0008-0000-0200-0000D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6625" y="72351900"/>
          <a:ext cx="20955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324</xdr:row>
      <xdr:rowOff>0</xdr:rowOff>
    </xdr:from>
    <xdr:to>
      <xdr:col>10</xdr:col>
      <xdr:colOff>247650</xdr:colOff>
      <xdr:row>325</xdr:row>
      <xdr:rowOff>69851</xdr:rowOff>
    </xdr:to>
    <xdr:pic>
      <xdr:nvPicPr>
        <xdr:cNvPr id="214" name="Grafik 213" descr="Town Hall">
          <a:hlinkClick xmlns:r="http://schemas.openxmlformats.org/officeDocument/2006/relationships" r:id="rId14" tooltip="Town Hall"/>
          <a:extLst>
            <a:ext uri="{FF2B5EF4-FFF2-40B4-BE49-F238E27FC236}">
              <a16:creationId xmlns:a16="http://schemas.microsoft.com/office/drawing/2014/main" id="{00000000-0008-0000-0200-0000D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0" y="72351900"/>
          <a:ext cx="2476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336</xdr:row>
      <xdr:rowOff>0</xdr:rowOff>
    </xdr:from>
    <xdr:to>
      <xdr:col>3</xdr:col>
      <xdr:colOff>285750</xdr:colOff>
      <xdr:row>336</xdr:row>
      <xdr:rowOff>133350</xdr:rowOff>
    </xdr:to>
    <xdr:pic>
      <xdr:nvPicPr>
        <xdr:cNvPr id="215" name="Grafik 214" descr="Range">
          <a:extLst>
            <a:ext uri="{FF2B5EF4-FFF2-40B4-BE49-F238E27FC236}">
              <a16:creationId xmlns:a16="http://schemas.microsoft.com/office/drawing/2014/main" id="{00000000-0008-0000-0200-0000D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8875" y="74228325"/>
          <a:ext cx="2857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336</xdr:row>
      <xdr:rowOff>0</xdr:rowOff>
    </xdr:from>
    <xdr:to>
      <xdr:col>4</xdr:col>
      <xdr:colOff>209550</xdr:colOff>
      <xdr:row>337</xdr:row>
      <xdr:rowOff>12700</xdr:rowOff>
    </xdr:to>
    <xdr:pic>
      <xdr:nvPicPr>
        <xdr:cNvPr id="216" name="Grafik 215" descr="Attack Speed">
          <a:extLst>
            <a:ext uri="{FF2B5EF4-FFF2-40B4-BE49-F238E27FC236}">
              <a16:creationId xmlns:a16="http://schemas.microsoft.com/office/drawing/2014/main" id="{00000000-0008-0000-0200-0000D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0" y="74228325"/>
          <a:ext cx="20955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336</xdr:row>
      <xdr:rowOff>0</xdr:rowOff>
    </xdr:from>
    <xdr:to>
      <xdr:col>5</xdr:col>
      <xdr:colOff>209550</xdr:colOff>
      <xdr:row>336</xdr:row>
      <xdr:rowOff>184150</xdr:rowOff>
    </xdr:to>
    <xdr:pic>
      <xdr:nvPicPr>
        <xdr:cNvPr id="217" name="Grafik 216" descr="Favorite Target">
          <a:extLst>
            <a:ext uri="{FF2B5EF4-FFF2-40B4-BE49-F238E27FC236}">
              <a16:creationId xmlns:a16="http://schemas.microsoft.com/office/drawing/2014/main" id="{00000000-0008-0000-0200-0000D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48125" y="74228325"/>
          <a:ext cx="20955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336</xdr:row>
      <xdr:rowOff>0</xdr:rowOff>
    </xdr:from>
    <xdr:to>
      <xdr:col>6</xdr:col>
      <xdr:colOff>209550</xdr:colOff>
      <xdr:row>336</xdr:row>
      <xdr:rowOff>209550</xdr:rowOff>
    </xdr:to>
    <xdr:pic>
      <xdr:nvPicPr>
        <xdr:cNvPr id="218" name="Grafik 217" descr="Number">
          <a:extLst>
            <a:ext uri="{FF2B5EF4-FFF2-40B4-BE49-F238E27FC236}">
              <a16:creationId xmlns:a16="http://schemas.microsoft.com/office/drawing/2014/main" id="{00000000-0008-0000-0200-0000D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0" y="74228325"/>
          <a:ext cx="20955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342</xdr:row>
      <xdr:rowOff>0</xdr:rowOff>
    </xdr:from>
    <xdr:to>
      <xdr:col>3</xdr:col>
      <xdr:colOff>165100</xdr:colOff>
      <xdr:row>342</xdr:row>
      <xdr:rowOff>171450</xdr:rowOff>
    </xdr:to>
    <xdr:pic>
      <xdr:nvPicPr>
        <xdr:cNvPr id="219" name="Grafik 218" descr="Level">
          <a:extLst>
            <a:ext uri="{FF2B5EF4-FFF2-40B4-BE49-F238E27FC236}">
              <a16:creationId xmlns:a16="http://schemas.microsoft.com/office/drawing/2014/main" id="{00000000-0008-0000-0200-0000D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8875" y="75733275"/>
          <a:ext cx="161925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342</xdr:row>
      <xdr:rowOff>0</xdr:rowOff>
    </xdr:from>
    <xdr:to>
      <xdr:col>4</xdr:col>
      <xdr:colOff>266700</xdr:colOff>
      <xdr:row>343</xdr:row>
      <xdr:rowOff>38099</xdr:rowOff>
    </xdr:to>
    <xdr:pic>
      <xdr:nvPicPr>
        <xdr:cNvPr id="220" name="Grafik 219" descr="Damage">
          <a:extLst>
            <a:ext uri="{FF2B5EF4-FFF2-40B4-BE49-F238E27FC236}">
              <a16:creationId xmlns:a16="http://schemas.microsoft.com/office/drawing/2014/main" id="{00000000-0008-0000-0200-0000D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0" y="75733275"/>
          <a:ext cx="26670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342</xdr:row>
      <xdr:rowOff>0</xdr:rowOff>
    </xdr:from>
    <xdr:to>
      <xdr:col>5</xdr:col>
      <xdr:colOff>266700</xdr:colOff>
      <xdr:row>343</xdr:row>
      <xdr:rowOff>38099</xdr:rowOff>
    </xdr:to>
    <xdr:pic>
      <xdr:nvPicPr>
        <xdr:cNvPr id="221" name="Grafik 220" descr="Damage">
          <a:extLst>
            <a:ext uri="{FF2B5EF4-FFF2-40B4-BE49-F238E27FC236}">
              <a16:creationId xmlns:a16="http://schemas.microsoft.com/office/drawing/2014/main" id="{00000000-0008-0000-0200-0000D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48125" y="75733275"/>
          <a:ext cx="26670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342</xdr:row>
      <xdr:rowOff>0</xdr:rowOff>
    </xdr:from>
    <xdr:to>
      <xdr:col>6</xdr:col>
      <xdr:colOff>266700</xdr:colOff>
      <xdr:row>343</xdr:row>
      <xdr:rowOff>38099</xdr:rowOff>
    </xdr:to>
    <xdr:pic>
      <xdr:nvPicPr>
        <xdr:cNvPr id="222" name="Grafik 221" descr="Damage">
          <a:extLst>
            <a:ext uri="{FF2B5EF4-FFF2-40B4-BE49-F238E27FC236}">
              <a16:creationId xmlns:a16="http://schemas.microsoft.com/office/drawing/2014/main" id="{00000000-0008-0000-0200-0000D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0" y="75733275"/>
          <a:ext cx="26670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342</xdr:row>
      <xdr:rowOff>0</xdr:rowOff>
    </xdr:from>
    <xdr:to>
      <xdr:col>7</xdr:col>
      <xdr:colOff>190500</xdr:colOff>
      <xdr:row>342</xdr:row>
      <xdr:rowOff>171450</xdr:rowOff>
    </xdr:to>
    <xdr:pic>
      <xdr:nvPicPr>
        <xdr:cNvPr id="223" name="Grafik 222" descr="Hitpoints">
          <a:extLst>
            <a:ext uri="{FF2B5EF4-FFF2-40B4-BE49-F238E27FC236}">
              <a16:creationId xmlns:a16="http://schemas.microsoft.com/office/drawing/2014/main" id="{00000000-0008-0000-0200-0000D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75733275"/>
          <a:ext cx="19050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342</xdr:row>
      <xdr:rowOff>0</xdr:rowOff>
    </xdr:from>
    <xdr:to>
      <xdr:col>8</xdr:col>
      <xdr:colOff>190500</xdr:colOff>
      <xdr:row>342</xdr:row>
      <xdr:rowOff>215370</xdr:rowOff>
    </xdr:to>
    <xdr:pic>
      <xdr:nvPicPr>
        <xdr:cNvPr id="224" name="Grafik 223" descr="Gold">
          <a:hlinkClick xmlns:r="http://schemas.openxmlformats.org/officeDocument/2006/relationships" r:id="rId9" tooltip="Gold"/>
          <a:extLst>
            <a:ext uri="{FF2B5EF4-FFF2-40B4-BE49-F238E27FC236}">
              <a16:creationId xmlns:a16="http://schemas.microsoft.com/office/drawing/2014/main" id="{00000000-0008-0000-0200-0000E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0" y="75733275"/>
          <a:ext cx="19050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342</xdr:row>
      <xdr:rowOff>0</xdr:rowOff>
    </xdr:from>
    <xdr:to>
      <xdr:col>9</xdr:col>
      <xdr:colOff>171450</xdr:colOff>
      <xdr:row>342</xdr:row>
      <xdr:rowOff>187325</xdr:rowOff>
    </xdr:to>
    <xdr:pic>
      <xdr:nvPicPr>
        <xdr:cNvPr id="225" name="Grafik 224" descr="Time">
          <a:extLst>
            <a:ext uri="{FF2B5EF4-FFF2-40B4-BE49-F238E27FC236}">
              <a16:creationId xmlns:a16="http://schemas.microsoft.com/office/drawing/2014/main" id="{00000000-0008-0000-0200-0000E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6625" y="75733275"/>
          <a:ext cx="171450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342</xdr:row>
      <xdr:rowOff>0</xdr:rowOff>
    </xdr:from>
    <xdr:to>
      <xdr:col>10</xdr:col>
      <xdr:colOff>209550</xdr:colOff>
      <xdr:row>342</xdr:row>
      <xdr:rowOff>215370</xdr:rowOff>
    </xdr:to>
    <xdr:pic>
      <xdr:nvPicPr>
        <xdr:cNvPr id="226" name="Grafik 225" descr="Experience">
          <a:hlinkClick xmlns:r="http://schemas.openxmlformats.org/officeDocument/2006/relationships" r:id="rId12" tooltip="Experience"/>
          <a:extLst>
            <a:ext uri="{FF2B5EF4-FFF2-40B4-BE49-F238E27FC236}">
              <a16:creationId xmlns:a16="http://schemas.microsoft.com/office/drawing/2014/main" id="{00000000-0008-0000-0200-0000E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0" y="75733275"/>
          <a:ext cx="20955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342</xdr:row>
      <xdr:rowOff>0</xdr:rowOff>
    </xdr:from>
    <xdr:to>
      <xdr:col>11</xdr:col>
      <xdr:colOff>247650</xdr:colOff>
      <xdr:row>343</xdr:row>
      <xdr:rowOff>69849</xdr:rowOff>
    </xdr:to>
    <xdr:pic>
      <xdr:nvPicPr>
        <xdr:cNvPr id="227" name="Grafik 226" descr="Town Hall">
          <a:hlinkClick xmlns:r="http://schemas.openxmlformats.org/officeDocument/2006/relationships" r:id="rId14" tooltip="Town Hall"/>
          <a:extLst>
            <a:ext uri="{FF2B5EF4-FFF2-40B4-BE49-F238E27FC236}">
              <a16:creationId xmlns:a16="http://schemas.microsoft.com/office/drawing/2014/main" id="{00000000-0008-0000-0200-0000E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05875" y="75733275"/>
          <a:ext cx="2476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495300</xdr:colOff>
      <xdr:row>351</xdr:row>
      <xdr:rowOff>57150</xdr:rowOff>
    </xdr:from>
    <xdr:to>
      <xdr:col>3</xdr:col>
      <xdr:colOff>781050</xdr:colOff>
      <xdr:row>351</xdr:row>
      <xdr:rowOff>190500</xdr:rowOff>
    </xdr:to>
    <xdr:pic>
      <xdr:nvPicPr>
        <xdr:cNvPr id="235" name="Grafik 234" descr="Range">
          <a:extLst>
            <a:ext uri="{FF2B5EF4-FFF2-40B4-BE49-F238E27FC236}">
              <a16:creationId xmlns:a16="http://schemas.microsoft.com/office/drawing/2014/main" id="{00000000-0008-0000-0200-0000E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4175" y="77314425"/>
          <a:ext cx="2857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590550</xdr:colOff>
      <xdr:row>351</xdr:row>
      <xdr:rowOff>28575</xdr:rowOff>
    </xdr:from>
    <xdr:to>
      <xdr:col>4</xdr:col>
      <xdr:colOff>755650</xdr:colOff>
      <xdr:row>351</xdr:row>
      <xdr:rowOff>228600</xdr:rowOff>
    </xdr:to>
    <xdr:pic>
      <xdr:nvPicPr>
        <xdr:cNvPr id="236" name="Grafik 235" descr="Troop Capacity">
          <a:hlinkClick xmlns:r="http://schemas.openxmlformats.org/officeDocument/2006/relationships" r:id="rId22" tooltip="Troop Capacity"/>
          <a:extLst>
            <a:ext uri="{FF2B5EF4-FFF2-40B4-BE49-F238E27FC236}">
              <a16:creationId xmlns:a16="http://schemas.microsoft.com/office/drawing/2014/main" id="{00000000-0008-0000-0200-0000E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29050" y="77285850"/>
          <a:ext cx="16192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514350</xdr:colOff>
      <xdr:row>350</xdr:row>
      <xdr:rowOff>180975</xdr:rowOff>
    </xdr:from>
    <xdr:to>
      <xdr:col>5</xdr:col>
      <xdr:colOff>723900</xdr:colOff>
      <xdr:row>351</xdr:row>
      <xdr:rowOff>209552</xdr:rowOff>
    </xdr:to>
    <xdr:pic>
      <xdr:nvPicPr>
        <xdr:cNvPr id="237" name="Grafik 236" descr="Attack Speed">
          <a:extLst>
            <a:ext uri="{FF2B5EF4-FFF2-40B4-BE49-F238E27FC236}">
              <a16:creationId xmlns:a16="http://schemas.microsoft.com/office/drawing/2014/main" id="{00000000-0008-0000-0200-0000E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62475" y="77219175"/>
          <a:ext cx="20955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495300</xdr:colOff>
      <xdr:row>351</xdr:row>
      <xdr:rowOff>104775</xdr:rowOff>
    </xdr:from>
    <xdr:to>
      <xdr:col>6</xdr:col>
      <xdr:colOff>762000</xdr:colOff>
      <xdr:row>352</xdr:row>
      <xdr:rowOff>12699</xdr:rowOff>
    </xdr:to>
    <xdr:pic>
      <xdr:nvPicPr>
        <xdr:cNvPr id="238" name="Grafik 237" descr="Damage">
          <a:extLst>
            <a:ext uri="{FF2B5EF4-FFF2-40B4-BE49-F238E27FC236}">
              <a16:creationId xmlns:a16="http://schemas.microsoft.com/office/drawing/2014/main" id="{00000000-0008-0000-0200-0000E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53050" y="77362050"/>
          <a:ext cx="26670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295275</xdr:colOff>
      <xdr:row>351</xdr:row>
      <xdr:rowOff>95250</xdr:rowOff>
    </xdr:from>
    <xdr:to>
      <xdr:col>8</xdr:col>
      <xdr:colOff>508000</xdr:colOff>
      <xdr:row>351</xdr:row>
      <xdr:rowOff>279400</xdr:rowOff>
    </xdr:to>
    <xdr:pic>
      <xdr:nvPicPr>
        <xdr:cNvPr id="239" name="Grafik 238" descr="Favorite Target">
          <a:extLst>
            <a:ext uri="{FF2B5EF4-FFF2-40B4-BE49-F238E27FC236}">
              <a16:creationId xmlns:a16="http://schemas.microsoft.com/office/drawing/2014/main" id="{00000000-0008-0000-0200-0000E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72275" y="77352525"/>
          <a:ext cx="20955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581025</xdr:colOff>
      <xdr:row>351</xdr:row>
      <xdr:rowOff>152400</xdr:rowOff>
    </xdr:from>
    <xdr:to>
      <xdr:col>9</xdr:col>
      <xdr:colOff>793750</xdr:colOff>
      <xdr:row>351</xdr:row>
      <xdr:rowOff>336550</xdr:rowOff>
    </xdr:to>
    <xdr:pic>
      <xdr:nvPicPr>
        <xdr:cNvPr id="240" name="Grafik 239" descr="Favorite Target">
          <a:extLst>
            <a:ext uri="{FF2B5EF4-FFF2-40B4-BE49-F238E27FC236}">
              <a16:creationId xmlns:a16="http://schemas.microsoft.com/office/drawing/2014/main" id="{00000000-0008-0000-0200-0000F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67650" y="77409675"/>
          <a:ext cx="20955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628650</xdr:colOff>
      <xdr:row>351</xdr:row>
      <xdr:rowOff>19050</xdr:rowOff>
    </xdr:from>
    <xdr:to>
      <xdr:col>11</xdr:col>
      <xdr:colOff>31750</xdr:colOff>
      <xdr:row>351</xdr:row>
      <xdr:rowOff>228600</xdr:rowOff>
    </xdr:to>
    <xdr:pic>
      <xdr:nvPicPr>
        <xdr:cNvPr id="241" name="Grafik 240" descr="Number">
          <a:extLst>
            <a:ext uri="{FF2B5EF4-FFF2-40B4-BE49-F238E27FC236}">
              <a16:creationId xmlns:a16="http://schemas.microsoft.com/office/drawing/2014/main" id="{00000000-0008-0000-0200-0000F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24900" y="77276325"/>
          <a:ext cx="20955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357</xdr:row>
      <xdr:rowOff>0</xdr:rowOff>
    </xdr:from>
    <xdr:to>
      <xdr:col>3</xdr:col>
      <xdr:colOff>165100</xdr:colOff>
      <xdr:row>357</xdr:row>
      <xdr:rowOff>171450</xdr:rowOff>
    </xdr:to>
    <xdr:pic>
      <xdr:nvPicPr>
        <xdr:cNvPr id="242" name="Grafik 241" descr="Level">
          <a:extLst>
            <a:ext uri="{FF2B5EF4-FFF2-40B4-BE49-F238E27FC236}">
              <a16:creationId xmlns:a16="http://schemas.microsoft.com/office/drawing/2014/main" id="{00000000-0008-0000-0200-0000F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8875" y="79143225"/>
          <a:ext cx="161925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357</xdr:row>
      <xdr:rowOff>0</xdr:rowOff>
    </xdr:from>
    <xdr:to>
      <xdr:col>4</xdr:col>
      <xdr:colOff>266700</xdr:colOff>
      <xdr:row>358</xdr:row>
      <xdr:rowOff>38098</xdr:rowOff>
    </xdr:to>
    <xdr:pic>
      <xdr:nvPicPr>
        <xdr:cNvPr id="243" name="Grafik 242" descr="Damage">
          <a:extLst>
            <a:ext uri="{FF2B5EF4-FFF2-40B4-BE49-F238E27FC236}">
              <a16:creationId xmlns:a16="http://schemas.microsoft.com/office/drawing/2014/main" id="{00000000-0008-0000-0200-0000F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0" y="79143225"/>
          <a:ext cx="26670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357</xdr:row>
      <xdr:rowOff>0</xdr:rowOff>
    </xdr:from>
    <xdr:to>
      <xdr:col>5</xdr:col>
      <xdr:colOff>266700</xdr:colOff>
      <xdr:row>358</xdr:row>
      <xdr:rowOff>38098</xdr:rowOff>
    </xdr:to>
    <xdr:pic>
      <xdr:nvPicPr>
        <xdr:cNvPr id="244" name="Grafik 243" descr="Damage">
          <a:extLst>
            <a:ext uri="{FF2B5EF4-FFF2-40B4-BE49-F238E27FC236}">
              <a16:creationId xmlns:a16="http://schemas.microsoft.com/office/drawing/2014/main" id="{00000000-0008-0000-0200-0000F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48125" y="79143225"/>
          <a:ext cx="26670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357</xdr:row>
      <xdr:rowOff>0</xdr:rowOff>
    </xdr:from>
    <xdr:to>
      <xdr:col>6</xdr:col>
      <xdr:colOff>266700</xdr:colOff>
      <xdr:row>358</xdr:row>
      <xdr:rowOff>38098</xdr:rowOff>
    </xdr:to>
    <xdr:pic>
      <xdr:nvPicPr>
        <xdr:cNvPr id="245" name="Grafik 244" descr="Damage">
          <a:extLst>
            <a:ext uri="{FF2B5EF4-FFF2-40B4-BE49-F238E27FC236}">
              <a16:creationId xmlns:a16="http://schemas.microsoft.com/office/drawing/2014/main" id="{00000000-0008-0000-0200-0000F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0" y="79143225"/>
          <a:ext cx="26670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357</xdr:row>
      <xdr:rowOff>0</xdr:rowOff>
    </xdr:from>
    <xdr:to>
      <xdr:col>7</xdr:col>
      <xdr:colOff>190500</xdr:colOff>
      <xdr:row>357</xdr:row>
      <xdr:rowOff>171450</xdr:rowOff>
    </xdr:to>
    <xdr:pic>
      <xdr:nvPicPr>
        <xdr:cNvPr id="246" name="Grafik 245" descr="Hitpoints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79143225"/>
          <a:ext cx="19050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357</xdr:row>
      <xdr:rowOff>0</xdr:rowOff>
    </xdr:from>
    <xdr:to>
      <xdr:col>8</xdr:col>
      <xdr:colOff>190500</xdr:colOff>
      <xdr:row>358</xdr:row>
      <xdr:rowOff>3175</xdr:rowOff>
    </xdr:to>
    <xdr:pic>
      <xdr:nvPicPr>
        <xdr:cNvPr id="247" name="Grafik 246" descr="Gold">
          <a:hlinkClick xmlns:r="http://schemas.openxmlformats.org/officeDocument/2006/relationships" r:id="rId9" tooltip="Gold"/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0" y="79143225"/>
          <a:ext cx="19050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357</xdr:row>
      <xdr:rowOff>0</xdr:rowOff>
    </xdr:from>
    <xdr:to>
      <xdr:col>9</xdr:col>
      <xdr:colOff>171450</xdr:colOff>
      <xdr:row>357</xdr:row>
      <xdr:rowOff>187325</xdr:rowOff>
    </xdr:to>
    <xdr:pic>
      <xdr:nvPicPr>
        <xdr:cNvPr id="248" name="Grafik 247" descr="Time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6625" y="79143225"/>
          <a:ext cx="171450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357</xdr:row>
      <xdr:rowOff>0</xdr:rowOff>
    </xdr:from>
    <xdr:to>
      <xdr:col>10</xdr:col>
      <xdr:colOff>209550</xdr:colOff>
      <xdr:row>358</xdr:row>
      <xdr:rowOff>3175</xdr:rowOff>
    </xdr:to>
    <xdr:pic>
      <xdr:nvPicPr>
        <xdr:cNvPr id="249" name="Grafik 248" descr="Experience">
          <a:hlinkClick xmlns:r="http://schemas.openxmlformats.org/officeDocument/2006/relationships" r:id="rId12" tooltip="Experience"/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0" y="79143225"/>
          <a:ext cx="20955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357</xdr:row>
      <xdr:rowOff>0</xdr:rowOff>
    </xdr:from>
    <xdr:to>
      <xdr:col>11</xdr:col>
      <xdr:colOff>247650</xdr:colOff>
      <xdr:row>358</xdr:row>
      <xdr:rowOff>69848</xdr:rowOff>
    </xdr:to>
    <xdr:pic>
      <xdr:nvPicPr>
        <xdr:cNvPr id="250" name="Grafik 249" descr="Town Hall">
          <a:hlinkClick xmlns:r="http://schemas.openxmlformats.org/officeDocument/2006/relationships" r:id="rId14" tooltip="Town Hall"/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05875" y="79143225"/>
          <a:ext cx="2476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364</xdr:row>
      <xdr:rowOff>0</xdr:rowOff>
    </xdr:from>
    <xdr:to>
      <xdr:col>3</xdr:col>
      <xdr:colOff>285750</xdr:colOff>
      <xdr:row>364</xdr:row>
      <xdr:rowOff>133350</xdr:rowOff>
    </xdr:to>
    <xdr:pic>
      <xdr:nvPicPr>
        <xdr:cNvPr id="251" name="Grafik 250" descr="Range">
          <a:extLst>
            <a:ext uri="{FF2B5EF4-FFF2-40B4-BE49-F238E27FC236}">
              <a16:creationId xmlns:a16="http://schemas.microsoft.com/office/drawing/2014/main" id="{00000000-0008-0000-0200-0000F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8875" y="80238600"/>
          <a:ext cx="2857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364</xdr:row>
      <xdr:rowOff>0</xdr:rowOff>
    </xdr:from>
    <xdr:to>
      <xdr:col>4</xdr:col>
      <xdr:colOff>209550</xdr:colOff>
      <xdr:row>365</xdr:row>
      <xdr:rowOff>12700</xdr:rowOff>
    </xdr:to>
    <xdr:pic>
      <xdr:nvPicPr>
        <xdr:cNvPr id="252" name="Grafik 251" descr="Attack Speed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0" y="80238600"/>
          <a:ext cx="20955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364</xdr:row>
      <xdr:rowOff>0</xdr:rowOff>
    </xdr:from>
    <xdr:to>
      <xdr:col>5</xdr:col>
      <xdr:colOff>285750</xdr:colOff>
      <xdr:row>364</xdr:row>
      <xdr:rowOff>209550</xdr:rowOff>
    </xdr:to>
    <xdr:pic>
      <xdr:nvPicPr>
        <xdr:cNvPr id="253" name="Grafik 252" descr="Damage Type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48125" y="80238600"/>
          <a:ext cx="28575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364</xdr:row>
      <xdr:rowOff>0</xdr:rowOff>
    </xdr:from>
    <xdr:to>
      <xdr:col>6</xdr:col>
      <xdr:colOff>209550</xdr:colOff>
      <xdr:row>364</xdr:row>
      <xdr:rowOff>184150</xdr:rowOff>
    </xdr:to>
    <xdr:pic>
      <xdr:nvPicPr>
        <xdr:cNvPr id="254" name="Grafik 253" descr="Favorite Target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0" y="80238600"/>
          <a:ext cx="20955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370</xdr:row>
      <xdr:rowOff>0</xdr:rowOff>
    </xdr:from>
    <xdr:to>
      <xdr:col>3</xdr:col>
      <xdr:colOff>165100</xdr:colOff>
      <xdr:row>370</xdr:row>
      <xdr:rowOff>171450</xdr:rowOff>
    </xdr:to>
    <xdr:pic>
      <xdr:nvPicPr>
        <xdr:cNvPr id="255" name="Grafik 254" descr="Level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8875" y="81743550"/>
          <a:ext cx="161925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370</xdr:row>
      <xdr:rowOff>0</xdr:rowOff>
    </xdr:from>
    <xdr:to>
      <xdr:col>4</xdr:col>
      <xdr:colOff>266700</xdr:colOff>
      <xdr:row>371</xdr:row>
      <xdr:rowOff>38102</xdr:rowOff>
    </xdr:to>
    <xdr:pic>
      <xdr:nvPicPr>
        <xdr:cNvPr id="256" name="Grafik 255" descr="Damage">
          <a:extLst>
            <a:ext uri="{FF2B5EF4-FFF2-40B4-BE49-F238E27FC236}">
              <a16:creationId xmlns:a16="http://schemas.microsoft.com/office/drawing/2014/main" id="{00000000-0008-0000-0200-00000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0" y="81743550"/>
          <a:ext cx="26670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370</xdr:row>
      <xdr:rowOff>0</xdr:rowOff>
    </xdr:from>
    <xdr:to>
      <xdr:col>5</xdr:col>
      <xdr:colOff>266700</xdr:colOff>
      <xdr:row>371</xdr:row>
      <xdr:rowOff>38102</xdr:rowOff>
    </xdr:to>
    <xdr:pic>
      <xdr:nvPicPr>
        <xdr:cNvPr id="257" name="Grafik 256" descr="Damage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48125" y="81743550"/>
          <a:ext cx="26670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370</xdr:row>
      <xdr:rowOff>0</xdr:rowOff>
    </xdr:from>
    <xdr:to>
      <xdr:col>6</xdr:col>
      <xdr:colOff>190500</xdr:colOff>
      <xdr:row>370</xdr:row>
      <xdr:rowOff>184150</xdr:rowOff>
    </xdr:to>
    <xdr:pic>
      <xdr:nvPicPr>
        <xdr:cNvPr id="258" name="Grafik 257" descr="Repair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0" y="81743550"/>
          <a:ext cx="1905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370</xdr:row>
      <xdr:rowOff>0</xdr:rowOff>
    </xdr:from>
    <xdr:to>
      <xdr:col>7</xdr:col>
      <xdr:colOff>190500</xdr:colOff>
      <xdr:row>370</xdr:row>
      <xdr:rowOff>184150</xdr:rowOff>
    </xdr:to>
    <xdr:pic>
      <xdr:nvPicPr>
        <xdr:cNvPr id="259" name="Grafik 258" descr="Repair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81743550"/>
          <a:ext cx="1905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370</xdr:row>
      <xdr:rowOff>0</xdr:rowOff>
    </xdr:from>
    <xdr:to>
      <xdr:col>8</xdr:col>
      <xdr:colOff>190500</xdr:colOff>
      <xdr:row>370</xdr:row>
      <xdr:rowOff>171450</xdr:rowOff>
    </xdr:to>
    <xdr:pic>
      <xdr:nvPicPr>
        <xdr:cNvPr id="260" name="Grafik 259" descr="Hitpoints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0" y="81743550"/>
          <a:ext cx="19050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370</xdr:row>
      <xdr:rowOff>0</xdr:rowOff>
    </xdr:from>
    <xdr:to>
      <xdr:col>9</xdr:col>
      <xdr:colOff>190500</xdr:colOff>
      <xdr:row>370</xdr:row>
      <xdr:rowOff>187885</xdr:rowOff>
    </xdr:to>
    <xdr:pic>
      <xdr:nvPicPr>
        <xdr:cNvPr id="261" name="Grafik 260" descr="Gold">
          <a:hlinkClick xmlns:r="http://schemas.openxmlformats.org/officeDocument/2006/relationships" r:id="rId9" tooltip="Gold"/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6625" y="81743550"/>
          <a:ext cx="19050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370</xdr:row>
      <xdr:rowOff>0</xdr:rowOff>
    </xdr:from>
    <xdr:to>
      <xdr:col>10</xdr:col>
      <xdr:colOff>171450</xdr:colOff>
      <xdr:row>370</xdr:row>
      <xdr:rowOff>187325</xdr:rowOff>
    </xdr:to>
    <xdr:pic>
      <xdr:nvPicPr>
        <xdr:cNvPr id="262" name="Grafik 261" descr="Time">
          <a:extLst>
            <a:ext uri="{FF2B5EF4-FFF2-40B4-BE49-F238E27FC236}">
              <a16:creationId xmlns:a16="http://schemas.microsoft.com/office/drawing/2014/main" id="{00000000-0008-0000-0200-00000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0" y="81743550"/>
          <a:ext cx="171450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370</xdr:row>
      <xdr:rowOff>0</xdr:rowOff>
    </xdr:from>
    <xdr:to>
      <xdr:col>11</xdr:col>
      <xdr:colOff>209550</xdr:colOff>
      <xdr:row>370</xdr:row>
      <xdr:rowOff>187885</xdr:rowOff>
    </xdr:to>
    <xdr:pic>
      <xdr:nvPicPr>
        <xdr:cNvPr id="263" name="Grafik 262" descr="Experience">
          <a:hlinkClick xmlns:r="http://schemas.openxmlformats.org/officeDocument/2006/relationships" r:id="rId12" tooltip="Experience"/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05875" y="81743550"/>
          <a:ext cx="20955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370</xdr:row>
      <xdr:rowOff>0</xdr:rowOff>
    </xdr:from>
    <xdr:to>
      <xdr:col>12</xdr:col>
      <xdr:colOff>247650</xdr:colOff>
      <xdr:row>371</xdr:row>
      <xdr:rowOff>69852</xdr:rowOff>
    </xdr:to>
    <xdr:pic>
      <xdr:nvPicPr>
        <xdr:cNvPr id="264" name="Grafik 263" descr="Town Hall">
          <a:hlinkClick xmlns:r="http://schemas.openxmlformats.org/officeDocument/2006/relationships" r:id="rId14" tooltip="Town Hall"/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15500" y="81743550"/>
          <a:ext cx="2476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378</xdr:row>
      <xdr:rowOff>0</xdr:rowOff>
    </xdr:from>
    <xdr:to>
      <xdr:col>3</xdr:col>
      <xdr:colOff>285750</xdr:colOff>
      <xdr:row>378</xdr:row>
      <xdr:rowOff>133350</xdr:rowOff>
    </xdr:to>
    <xdr:pic>
      <xdr:nvPicPr>
        <xdr:cNvPr id="265" name="Grafik 264" descr="Range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8875" y="83058000"/>
          <a:ext cx="2857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378</xdr:row>
      <xdr:rowOff>0</xdr:rowOff>
    </xdr:from>
    <xdr:to>
      <xdr:col>4</xdr:col>
      <xdr:colOff>209550</xdr:colOff>
      <xdr:row>379</xdr:row>
      <xdr:rowOff>12700</xdr:rowOff>
    </xdr:to>
    <xdr:pic>
      <xdr:nvPicPr>
        <xdr:cNvPr id="266" name="Grafik 265" descr="Attack Speed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0" y="83058000"/>
          <a:ext cx="20955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378</xdr:row>
      <xdr:rowOff>0</xdr:rowOff>
    </xdr:from>
    <xdr:to>
      <xdr:col>5</xdr:col>
      <xdr:colOff>285750</xdr:colOff>
      <xdr:row>378</xdr:row>
      <xdr:rowOff>209550</xdr:rowOff>
    </xdr:to>
    <xdr:pic>
      <xdr:nvPicPr>
        <xdr:cNvPr id="267" name="Grafik 266" descr="Damage Type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48125" y="83058000"/>
          <a:ext cx="28575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378</xdr:row>
      <xdr:rowOff>0</xdr:rowOff>
    </xdr:from>
    <xdr:to>
      <xdr:col>6</xdr:col>
      <xdr:colOff>209550</xdr:colOff>
      <xdr:row>378</xdr:row>
      <xdr:rowOff>184150</xdr:rowOff>
    </xdr:to>
    <xdr:pic>
      <xdr:nvPicPr>
        <xdr:cNvPr id="268" name="Grafik 267" descr="Favorite Target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0" y="83058000"/>
          <a:ext cx="20955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381</xdr:row>
      <xdr:rowOff>0</xdr:rowOff>
    </xdr:from>
    <xdr:to>
      <xdr:col>3</xdr:col>
      <xdr:colOff>285750</xdr:colOff>
      <xdr:row>381</xdr:row>
      <xdr:rowOff>133350</xdr:rowOff>
    </xdr:to>
    <xdr:pic>
      <xdr:nvPicPr>
        <xdr:cNvPr id="269" name="Grafik 268" descr="Range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8875" y="83734275"/>
          <a:ext cx="2857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381</xdr:row>
      <xdr:rowOff>0</xdr:rowOff>
    </xdr:from>
    <xdr:to>
      <xdr:col>4</xdr:col>
      <xdr:colOff>209550</xdr:colOff>
      <xdr:row>382</xdr:row>
      <xdr:rowOff>12700</xdr:rowOff>
    </xdr:to>
    <xdr:pic>
      <xdr:nvPicPr>
        <xdr:cNvPr id="270" name="Grafik 269" descr="Attack Speed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0" y="83734275"/>
          <a:ext cx="20955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381</xdr:row>
      <xdr:rowOff>0</xdr:rowOff>
    </xdr:from>
    <xdr:to>
      <xdr:col>5</xdr:col>
      <xdr:colOff>247650</xdr:colOff>
      <xdr:row>381</xdr:row>
      <xdr:rowOff>171450</xdr:rowOff>
    </xdr:to>
    <xdr:pic>
      <xdr:nvPicPr>
        <xdr:cNvPr id="271" name="Grafik 270" descr="Movement Speed">
          <a:hlinkClick xmlns:r="http://schemas.openxmlformats.org/officeDocument/2006/relationships" r:id="rId25" tooltip="Movement Speed"/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48125" y="83734275"/>
          <a:ext cx="2476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381</xdr:row>
      <xdr:rowOff>0</xdr:rowOff>
    </xdr:from>
    <xdr:to>
      <xdr:col>6</xdr:col>
      <xdr:colOff>209550</xdr:colOff>
      <xdr:row>381</xdr:row>
      <xdr:rowOff>184150</xdr:rowOff>
    </xdr:to>
    <xdr:pic>
      <xdr:nvPicPr>
        <xdr:cNvPr id="272" name="Grafik 271" descr="Favorite Target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0" y="83734275"/>
          <a:ext cx="20955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387</xdr:row>
      <xdr:rowOff>0</xdr:rowOff>
    </xdr:from>
    <xdr:to>
      <xdr:col>3</xdr:col>
      <xdr:colOff>165100</xdr:colOff>
      <xdr:row>387</xdr:row>
      <xdr:rowOff>171450</xdr:rowOff>
    </xdr:to>
    <xdr:pic>
      <xdr:nvPicPr>
        <xdr:cNvPr id="273" name="Grafik 272" descr="Level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8875" y="85372575"/>
          <a:ext cx="161925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387</xdr:row>
      <xdr:rowOff>0</xdr:rowOff>
    </xdr:from>
    <xdr:to>
      <xdr:col>4</xdr:col>
      <xdr:colOff>266700</xdr:colOff>
      <xdr:row>388</xdr:row>
      <xdr:rowOff>38100</xdr:rowOff>
    </xdr:to>
    <xdr:pic>
      <xdr:nvPicPr>
        <xdr:cNvPr id="274" name="Grafik 273" descr="Damage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0" y="85372575"/>
          <a:ext cx="26670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387</xdr:row>
      <xdr:rowOff>0</xdr:rowOff>
    </xdr:from>
    <xdr:to>
      <xdr:col>5</xdr:col>
      <xdr:colOff>266700</xdr:colOff>
      <xdr:row>388</xdr:row>
      <xdr:rowOff>38100</xdr:rowOff>
    </xdr:to>
    <xdr:pic>
      <xdr:nvPicPr>
        <xdr:cNvPr id="275" name="Grafik 274" descr="Damage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48125" y="85372575"/>
          <a:ext cx="26670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387</xdr:row>
      <xdr:rowOff>0</xdr:rowOff>
    </xdr:from>
    <xdr:to>
      <xdr:col>6</xdr:col>
      <xdr:colOff>266700</xdr:colOff>
      <xdr:row>388</xdr:row>
      <xdr:rowOff>38100</xdr:rowOff>
    </xdr:to>
    <xdr:pic>
      <xdr:nvPicPr>
        <xdr:cNvPr id="276" name="Grafik 275" descr="Damage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0" y="85372575"/>
          <a:ext cx="266700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387</xdr:row>
      <xdr:rowOff>0</xdr:rowOff>
    </xdr:from>
    <xdr:to>
      <xdr:col>7</xdr:col>
      <xdr:colOff>190500</xdr:colOff>
      <xdr:row>387</xdr:row>
      <xdr:rowOff>171450</xdr:rowOff>
    </xdr:to>
    <xdr:pic>
      <xdr:nvPicPr>
        <xdr:cNvPr id="277" name="Grafik 276" descr="Hitpoints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85372575"/>
          <a:ext cx="19050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387</xdr:row>
      <xdr:rowOff>0</xdr:rowOff>
    </xdr:from>
    <xdr:to>
      <xdr:col>8</xdr:col>
      <xdr:colOff>190500</xdr:colOff>
      <xdr:row>388</xdr:row>
      <xdr:rowOff>0</xdr:rowOff>
    </xdr:to>
    <xdr:pic>
      <xdr:nvPicPr>
        <xdr:cNvPr id="278" name="Grafik 277" descr="Dark Elixir">
          <a:hlinkClick xmlns:r="http://schemas.openxmlformats.org/officeDocument/2006/relationships" r:id="rId27" tooltip="Dark Elixir"/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0" y="85372575"/>
          <a:ext cx="1905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387</xdr:row>
      <xdr:rowOff>0</xdr:rowOff>
    </xdr:from>
    <xdr:to>
      <xdr:col>9</xdr:col>
      <xdr:colOff>171450</xdr:colOff>
      <xdr:row>387</xdr:row>
      <xdr:rowOff>187325</xdr:rowOff>
    </xdr:to>
    <xdr:pic>
      <xdr:nvPicPr>
        <xdr:cNvPr id="279" name="Grafik 278" descr="Time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6625" y="85372575"/>
          <a:ext cx="171450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387</xdr:row>
      <xdr:rowOff>0</xdr:rowOff>
    </xdr:from>
    <xdr:to>
      <xdr:col>10</xdr:col>
      <xdr:colOff>209550</xdr:colOff>
      <xdr:row>388</xdr:row>
      <xdr:rowOff>0</xdr:rowOff>
    </xdr:to>
    <xdr:pic>
      <xdr:nvPicPr>
        <xdr:cNvPr id="280" name="Grafik 279" descr="Experience">
          <a:hlinkClick xmlns:r="http://schemas.openxmlformats.org/officeDocument/2006/relationships" r:id="rId12" tooltip="Experience"/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0" y="85372575"/>
          <a:ext cx="20955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387</xdr:row>
      <xdr:rowOff>0</xdr:rowOff>
    </xdr:from>
    <xdr:to>
      <xdr:col>11</xdr:col>
      <xdr:colOff>247650</xdr:colOff>
      <xdr:row>388</xdr:row>
      <xdr:rowOff>69850</xdr:rowOff>
    </xdr:to>
    <xdr:pic>
      <xdr:nvPicPr>
        <xdr:cNvPr id="281" name="Grafik 280" descr="Town Hall">
          <a:hlinkClick xmlns:r="http://schemas.openxmlformats.org/officeDocument/2006/relationships" r:id="rId14" tooltip="Town Hall"/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05875" y="85372575"/>
          <a:ext cx="2476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392</xdr:row>
      <xdr:rowOff>0</xdr:rowOff>
    </xdr:from>
    <xdr:to>
      <xdr:col>3</xdr:col>
      <xdr:colOff>285750</xdr:colOff>
      <xdr:row>392</xdr:row>
      <xdr:rowOff>133350</xdr:rowOff>
    </xdr:to>
    <xdr:pic>
      <xdr:nvPicPr>
        <xdr:cNvPr id="282" name="Grafik 281" descr="Range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8875" y="86248875"/>
          <a:ext cx="2857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392</xdr:row>
      <xdr:rowOff>0</xdr:rowOff>
    </xdr:from>
    <xdr:to>
      <xdr:col>4</xdr:col>
      <xdr:colOff>209550</xdr:colOff>
      <xdr:row>393</xdr:row>
      <xdr:rowOff>12700</xdr:rowOff>
    </xdr:to>
    <xdr:pic>
      <xdr:nvPicPr>
        <xdr:cNvPr id="283" name="Grafik 282" descr="Attack Speed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0" y="86248875"/>
          <a:ext cx="20955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392</xdr:row>
      <xdr:rowOff>0</xdr:rowOff>
    </xdr:from>
    <xdr:to>
      <xdr:col>5</xdr:col>
      <xdr:colOff>285750</xdr:colOff>
      <xdr:row>392</xdr:row>
      <xdr:rowOff>209550</xdr:rowOff>
    </xdr:to>
    <xdr:pic>
      <xdr:nvPicPr>
        <xdr:cNvPr id="284" name="Grafik 283" descr="Damage Type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48125" y="86248875"/>
          <a:ext cx="28575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392</xdr:row>
      <xdr:rowOff>0</xdr:rowOff>
    </xdr:from>
    <xdr:to>
      <xdr:col>6</xdr:col>
      <xdr:colOff>209550</xdr:colOff>
      <xdr:row>392</xdr:row>
      <xdr:rowOff>184150</xdr:rowOff>
    </xdr:to>
    <xdr:pic>
      <xdr:nvPicPr>
        <xdr:cNvPr id="285" name="Grafik 284" descr="Favorite Target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0" y="86248875"/>
          <a:ext cx="20955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7</xdr:col>
      <xdr:colOff>0</xdr:colOff>
      <xdr:row>181</xdr:row>
      <xdr:rowOff>0</xdr:rowOff>
    </xdr:from>
    <xdr:ext cx="190500" cy="190500"/>
    <xdr:pic>
      <xdr:nvPicPr>
        <xdr:cNvPr id="286" name="Grafik 285" descr="Gold">
          <a:hlinkClick xmlns:r="http://schemas.openxmlformats.org/officeDocument/2006/relationships" r:id="rId9" tooltip="Gold"/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35128200"/>
          <a:ext cx="19050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7</xdr:col>
      <xdr:colOff>0</xdr:colOff>
      <xdr:row>181</xdr:row>
      <xdr:rowOff>0</xdr:rowOff>
    </xdr:from>
    <xdr:ext cx="190500" cy="190500"/>
    <xdr:pic>
      <xdr:nvPicPr>
        <xdr:cNvPr id="287" name="Grafik 286" descr="Gold">
          <a:hlinkClick xmlns:r="http://schemas.openxmlformats.org/officeDocument/2006/relationships" r:id="rId9" tooltip="Gold"/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35128200"/>
          <a:ext cx="19050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7</xdr:col>
      <xdr:colOff>0</xdr:colOff>
      <xdr:row>181</xdr:row>
      <xdr:rowOff>0</xdr:rowOff>
    </xdr:from>
    <xdr:ext cx="190500" cy="219075"/>
    <xdr:pic>
      <xdr:nvPicPr>
        <xdr:cNvPr id="288" name="Grafik 287" descr="Gold">
          <a:hlinkClick xmlns:r="http://schemas.openxmlformats.org/officeDocument/2006/relationships" r:id="rId9" tooltip="Gold"/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35128200"/>
          <a:ext cx="1905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7</xdr:col>
      <xdr:colOff>0</xdr:colOff>
      <xdr:row>203</xdr:row>
      <xdr:rowOff>0</xdr:rowOff>
    </xdr:from>
    <xdr:ext cx="190500" cy="190500"/>
    <xdr:pic>
      <xdr:nvPicPr>
        <xdr:cNvPr id="289" name="Grafik 288" descr="Gold">
          <a:hlinkClick xmlns:r="http://schemas.openxmlformats.org/officeDocument/2006/relationships" r:id="rId9" tooltip="Gold"/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35128200"/>
          <a:ext cx="19050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7</xdr:col>
      <xdr:colOff>0</xdr:colOff>
      <xdr:row>203</xdr:row>
      <xdr:rowOff>0</xdr:rowOff>
    </xdr:from>
    <xdr:ext cx="190500" cy="190500"/>
    <xdr:pic>
      <xdr:nvPicPr>
        <xdr:cNvPr id="290" name="Grafik 289" descr="Gold">
          <a:hlinkClick xmlns:r="http://schemas.openxmlformats.org/officeDocument/2006/relationships" r:id="rId9" tooltip="Gold"/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35128200"/>
          <a:ext cx="19050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7</xdr:col>
      <xdr:colOff>0</xdr:colOff>
      <xdr:row>203</xdr:row>
      <xdr:rowOff>0</xdr:rowOff>
    </xdr:from>
    <xdr:ext cx="190500" cy="219075"/>
    <xdr:pic>
      <xdr:nvPicPr>
        <xdr:cNvPr id="291" name="Grafik 290" descr="Gold">
          <a:hlinkClick xmlns:r="http://schemas.openxmlformats.org/officeDocument/2006/relationships" r:id="rId9" tooltip="Gold"/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35128200"/>
          <a:ext cx="1905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7</xdr:col>
      <xdr:colOff>0</xdr:colOff>
      <xdr:row>227</xdr:row>
      <xdr:rowOff>0</xdr:rowOff>
    </xdr:from>
    <xdr:ext cx="190500" cy="190500"/>
    <xdr:pic>
      <xdr:nvPicPr>
        <xdr:cNvPr id="292" name="Grafik 291" descr="Gold">
          <a:hlinkClick xmlns:r="http://schemas.openxmlformats.org/officeDocument/2006/relationships" r:id="rId9" tooltip="Gold"/>
          <a:extLst>
            <a:ext uri="{FF2B5EF4-FFF2-40B4-BE49-F238E27FC236}">
              <a16:creationId xmlns:a16="http://schemas.microsoft.com/office/drawing/2014/main" id="{00000000-0008-0000-0200-00002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35128200"/>
          <a:ext cx="19050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7</xdr:col>
      <xdr:colOff>0</xdr:colOff>
      <xdr:row>227</xdr:row>
      <xdr:rowOff>0</xdr:rowOff>
    </xdr:from>
    <xdr:ext cx="190500" cy="190500"/>
    <xdr:pic>
      <xdr:nvPicPr>
        <xdr:cNvPr id="293" name="Grafik 292" descr="Gold">
          <a:hlinkClick xmlns:r="http://schemas.openxmlformats.org/officeDocument/2006/relationships" r:id="rId9" tooltip="Gold"/>
          <a:extLst>
            <a:ext uri="{FF2B5EF4-FFF2-40B4-BE49-F238E27FC236}">
              <a16:creationId xmlns:a16="http://schemas.microsoft.com/office/drawing/2014/main" id="{00000000-0008-0000-0200-00002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35128200"/>
          <a:ext cx="19050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7</xdr:col>
      <xdr:colOff>0</xdr:colOff>
      <xdr:row>227</xdr:row>
      <xdr:rowOff>0</xdr:rowOff>
    </xdr:from>
    <xdr:ext cx="190500" cy="219075"/>
    <xdr:pic>
      <xdr:nvPicPr>
        <xdr:cNvPr id="294" name="Grafik 293" descr="Gold">
          <a:hlinkClick xmlns:r="http://schemas.openxmlformats.org/officeDocument/2006/relationships" r:id="rId9" tooltip="Gold"/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35128200"/>
          <a:ext cx="1905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8</xdr:col>
      <xdr:colOff>0</xdr:colOff>
      <xdr:row>250</xdr:row>
      <xdr:rowOff>0</xdr:rowOff>
    </xdr:from>
    <xdr:ext cx="190500" cy="190500"/>
    <xdr:pic>
      <xdr:nvPicPr>
        <xdr:cNvPr id="295" name="Grafik 294" descr="Gold">
          <a:hlinkClick xmlns:r="http://schemas.openxmlformats.org/officeDocument/2006/relationships" r:id="rId9" tooltip="Gold"/>
          <a:extLst>
            <a:ext uri="{FF2B5EF4-FFF2-40B4-BE49-F238E27FC236}">
              <a16:creationId xmlns:a16="http://schemas.microsoft.com/office/drawing/2014/main" id="{00000000-0008-0000-0200-00002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35128200"/>
          <a:ext cx="19050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8</xdr:col>
      <xdr:colOff>0</xdr:colOff>
      <xdr:row>250</xdr:row>
      <xdr:rowOff>0</xdr:rowOff>
    </xdr:from>
    <xdr:ext cx="190500" cy="190500"/>
    <xdr:pic>
      <xdr:nvPicPr>
        <xdr:cNvPr id="296" name="Grafik 295" descr="Gold">
          <a:hlinkClick xmlns:r="http://schemas.openxmlformats.org/officeDocument/2006/relationships" r:id="rId9" tooltip="Gold"/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35128200"/>
          <a:ext cx="19050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8</xdr:col>
      <xdr:colOff>0</xdr:colOff>
      <xdr:row>250</xdr:row>
      <xdr:rowOff>0</xdr:rowOff>
    </xdr:from>
    <xdr:ext cx="190500" cy="219075"/>
    <xdr:pic>
      <xdr:nvPicPr>
        <xdr:cNvPr id="297" name="Grafik 296" descr="Gold">
          <a:hlinkClick xmlns:r="http://schemas.openxmlformats.org/officeDocument/2006/relationships" r:id="rId9" tooltip="Gold"/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35128200"/>
          <a:ext cx="1905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7</xdr:col>
      <xdr:colOff>0</xdr:colOff>
      <xdr:row>269</xdr:row>
      <xdr:rowOff>0</xdr:rowOff>
    </xdr:from>
    <xdr:ext cx="190500" cy="190500"/>
    <xdr:pic>
      <xdr:nvPicPr>
        <xdr:cNvPr id="298" name="Grafik 297" descr="Gold">
          <a:hlinkClick xmlns:r="http://schemas.openxmlformats.org/officeDocument/2006/relationships" r:id="rId9" tooltip="Gold"/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35128200"/>
          <a:ext cx="19050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7</xdr:col>
      <xdr:colOff>0</xdr:colOff>
      <xdr:row>269</xdr:row>
      <xdr:rowOff>0</xdr:rowOff>
    </xdr:from>
    <xdr:ext cx="190500" cy="190500"/>
    <xdr:pic>
      <xdr:nvPicPr>
        <xdr:cNvPr id="299" name="Grafik 298" descr="Gold">
          <a:hlinkClick xmlns:r="http://schemas.openxmlformats.org/officeDocument/2006/relationships" r:id="rId9" tooltip="Gold"/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35128200"/>
          <a:ext cx="19050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7</xdr:col>
      <xdr:colOff>0</xdr:colOff>
      <xdr:row>269</xdr:row>
      <xdr:rowOff>0</xdr:rowOff>
    </xdr:from>
    <xdr:ext cx="190500" cy="219075"/>
    <xdr:pic>
      <xdr:nvPicPr>
        <xdr:cNvPr id="300" name="Grafik 299" descr="Gold">
          <a:hlinkClick xmlns:r="http://schemas.openxmlformats.org/officeDocument/2006/relationships" r:id="rId9" tooltip="Gold"/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35128200"/>
          <a:ext cx="1905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7</xdr:col>
      <xdr:colOff>0</xdr:colOff>
      <xdr:row>288</xdr:row>
      <xdr:rowOff>0</xdr:rowOff>
    </xdr:from>
    <xdr:ext cx="190500" cy="190500"/>
    <xdr:pic>
      <xdr:nvPicPr>
        <xdr:cNvPr id="301" name="Grafik 300" descr="Gold">
          <a:hlinkClick xmlns:r="http://schemas.openxmlformats.org/officeDocument/2006/relationships" r:id="rId9" tooltip="Gold"/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35128200"/>
          <a:ext cx="19050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7</xdr:col>
      <xdr:colOff>0</xdr:colOff>
      <xdr:row>288</xdr:row>
      <xdr:rowOff>0</xdr:rowOff>
    </xdr:from>
    <xdr:ext cx="190500" cy="190500"/>
    <xdr:pic>
      <xdr:nvPicPr>
        <xdr:cNvPr id="302" name="Grafik 301" descr="Gold">
          <a:hlinkClick xmlns:r="http://schemas.openxmlformats.org/officeDocument/2006/relationships" r:id="rId9" tooltip="Gold"/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35128200"/>
          <a:ext cx="19050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7</xdr:col>
      <xdr:colOff>0</xdr:colOff>
      <xdr:row>288</xdr:row>
      <xdr:rowOff>0</xdr:rowOff>
    </xdr:from>
    <xdr:ext cx="190500" cy="219075"/>
    <xdr:pic>
      <xdr:nvPicPr>
        <xdr:cNvPr id="303" name="Grafik 302" descr="Gold">
          <a:hlinkClick xmlns:r="http://schemas.openxmlformats.org/officeDocument/2006/relationships" r:id="rId9" tooltip="Gold"/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35128200"/>
          <a:ext cx="1905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306</xdr:row>
      <xdr:rowOff>0</xdr:rowOff>
    </xdr:from>
    <xdr:ext cx="190500" cy="190500"/>
    <xdr:pic>
      <xdr:nvPicPr>
        <xdr:cNvPr id="304" name="Grafik 303" descr="Gold">
          <a:hlinkClick xmlns:r="http://schemas.openxmlformats.org/officeDocument/2006/relationships" r:id="rId9" tooltip="Gold"/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35128200"/>
          <a:ext cx="19050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306</xdr:row>
      <xdr:rowOff>0</xdr:rowOff>
    </xdr:from>
    <xdr:ext cx="190500" cy="190500"/>
    <xdr:pic>
      <xdr:nvPicPr>
        <xdr:cNvPr id="305" name="Grafik 304" descr="Gold">
          <a:hlinkClick xmlns:r="http://schemas.openxmlformats.org/officeDocument/2006/relationships" r:id="rId9" tooltip="Gold"/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35128200"/>
          <a:ext cx="19050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306</xdr:row>
      <xdr:rowOff>0</xdr:rowOff>
    </xdr:from>
    <xdr:ext cx="190500" cy="219075"/>
    <xdr:pic>
      <xdr:nvPicPr>
        <xdr:cNvPr id="306" name="Grafik 305" descr="Gold">
          <a:hlinkClick xmlns:r="http://schemas.openxmlformats.org/officeDocument/2006/relationships" r:id="rId9" tooltip="Gold"/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35128200"/>
          <a:ext cx="1905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7</xdr:col>
      <xdr:colOff>0</xdr:colOff>
      <xdr:row>324</xdr:row>
      <xdr:rowOff>0</xdr:rowOff>
    </xdr:from>
    <xdr:ext cx="190500" cy="190500"/>
    <xdr:pic>
      <xdr:nvPicPr>
        <xdr:cNvPr id="307" name="Grafik 306" descr="Gold">
          <a:hlinkClick xmlns:r="http://schemas.openxmlformats.org/officeDocument/2006/relationships" r:id="rId9" tooltip="Gold"/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35128200"/>
          <a:ext cx="19050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7</xdr:col>
      <xdr:colOff>0</xdr:colOff>
      <xdr:row>324</xdr:row>
      <xdr:rowOff>0</xdr:rowOff>
    </xdr:from>
    <xdr:ext cx="190500" cy="190500"/>
    <xdr:pic>
      <xdr:nvPicPr>
        <xdr:cNvPr id="308" name="Grafik 307" descr="Gold">
          <a:hlinkClick xmlns:r="http://schemas.openxmlformats.org/officeDocument/2006/relationships" r:id="rId9" tooltip="Gold"/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35128200"/>
          <a:ext cx="19050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7</xdr:col>
      <xdr:colOff>0</xdr:colOff>
      <xdr:row>324</xdr:row>
      <xdr:rowOff>0</xdr:rowOff>
    </xdr:from>
    <xdr:ext cx="190500" cy="219075"/>
    <xdr:pic>
      <xdr:nvPicPr>
        <xdr:cNvPr id="309" name="Grafik 308" descr="Gold">
          <a:hlinkClick xmlns:r="http://schemas.openxmlformats.org/officeDocument/2006/relationships" r:id="rId9" tooltip="Gold"/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35128200"/>
          <a:ext cx="1905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8</xdr:col>
      <xdr:colOff>0</xdr:colOff>
      <xdr:row>342</xdr:row>
      <xdr:rowOff>0</xdr:rowOff>
    </xdr:from>
    <xdr:ext cx="190500" cy="190500"/>
    <xdr:pic>
      <xdr:nvPicPr>
        <xdr:cNvPr id="310" name="Grafik 309" descr="Gold">
          <a:hlinkClick xmlns:r="http://schemas.openxmlformats.org/officeDocument/2006/relationships" r:id="rId9" tooltip="Gold"/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35128200"/>
          <a:ext cx="19050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8</xdr:col>
      <xdr:colOff>0</xdr:colOff>
      <xdr:row>342</xdr:row>
      <xdr:rowOff>0</xdr:rowOff>
    </xdr:from>
    <xdr:ext cx="190500" cy="190500"/>
    <xdr:pic>
      <xdr:nvPicPr>
        <xdr:cNvPr id="311" name="Grafik 310" descr="Gold">
          <a:hlinkClick xmlns:r="http://schemas.openxmlformats.org/officeDocument/2006/relationships" r:id="rId9" tooltip="Gold"/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35128200"/>
          <a:ext cx="19050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8</xdr:col>
      <xdr:colOff>0</xdr:colOff>
      <xdr:row>342</xdr:row>
      <xdr:rowOff>0</xdr:rowOff>
    </xdr:from>
    <xdr:ext cx="190500" cy="219075"/>
    <xdr:pic>
      <xdr:nvPicPr>
        <xdr:cNvPr id="312" name="Grafik 311" descr="Gold">
          <a:hlinkClick xmlns:r="http://schemas.openxmlformats.org/officeDocument/2006/relationships" r:id="rId9" tooltip="Gold"/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35128200"/>
          <a:ext cx="1905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8</xdr:col>
      <xdr:colOff>0</xdr:colOff>
      <xdr:row>357</xdr:row>
      <xdr:rowOff>0</xdr:rowOff>
    </xdr:from>
    <xdr:ext cx="190500" cy="190500"/>
    <xdr:pic>
      <xdr:nvPicPr>
        <xdr:cNvPr id="313" name="Grafik 312" descr="Gold">
          <a:hlinkClick xmlns:r="http://schemas.openxmlformats.org/officeDocument/2006/relationships" r:id="rId9" tooltip="Gold"/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35128200"/>
          <a:ext cx="19050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8</xdr:col>
      <xdr:colOff>0</xdr:colOff>
      <xdr:row>357</xdr:row>
      <xdr:rowOff>0</xdr:rowOff>
    </xdr:from>
    <xdr:ext cx="190500" cy="190500"/>
    <xdr:pic>
      <xdr:nvPicPr>
        <xdr:cNvPr id="314" name="Grafik 313" descr="Gold">
          <a:hlinkClick xmlns:r="http://schemas.openxmlformats.org/officeDocument/2006/relationships" r:id="rId9" tooltip="Gold"/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35128200"/>
          <a:ext cx="19050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8</xdr:col>
      <xdr:colOff>0</xdr:colOff>
      <xdr:row>357</xdr:row>
      <xdr:rowOff>0</xdr:rowOff>
    </xdr:from>
    <xdr:ext cx="190500" cy="219075"/>
    <xdr:pic>
      <xdr:nvPicPr>
        <xdr:cNvPr id="315" name="Grafik 314" descr="Gold">
          <a:hlinkClick xmlns:r="http://schemas.openxmlformats.org/officeDocument/2006/relationships" r:id="rId9" tooltip="Gold"/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35128200"/>
          <a:ext cx="1905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370</xdr:row>
      <xdr:rowOff>0</xdr:rowOff>
    </xdr:from>
    <xdr:ext cx="190500" cy="190500"/>
    <xdr:pic>
      <xdr:nvPicPr>
        <xdr:cNvPr id="316" name="Grafik 315" descr="Gold">
          <a:hlinkClick xmlns:r="http://schemas.openxmlformats.org/officeDocument/2006/relationships" r:id="rId9" tooltip="Gold"/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35128200"/>
          <a:ext cx="19050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370</xdr:row>
      <xdr:rowOff>0</xdr:rowOff>
    </xdr:from>
    <xdr:ext cx="190500" cy="190500"/>
    <xdr:pic>
      <xdr:nvPicPr>
        <xdr:cNvPr id="317" name="Grafik 316" descr="Gold">
          <a:hlinkClick xmlns:r="http://schemas.openxmlformats.org/officeDocument/2006/relationships" r:id="rId9" tooltip="Gold"/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35128200"/>
          <a:ext cx="19050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370</xdr:row>
      <xdr:rowOff>0</xdr:rowOff>
    </xdr:from>
    <xdr:ext cx="190500" cy="219075"/>
    <xdr:pic>
      <xdr:nvPicPr>
        <xdr:cNvPr id="318" name="Grafik 317" descr="Gold">
          <a:hlinkClick xmlns:r="http://schemas.openxmlformats.org/officeDocument/2006/relationships" r:id="rId9" tooltip="Gold"/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35128200"/>
          <a:ext cx="1905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8</xdr:col>
      <xdr:colOff>0</xdr:colOff>
      <xdr:row>318</xdr:row>
      <xdr:rowOff>0</xdr:rowOff>
    </xdr:from>
    <xdr:ext cx="285750" cy="209550"/>
    <xdr:pic>
      <xdr:nvPicPr>
        <xdr:cNvPr id="2" name="Grafik 1" descr="Damage Typ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32250" y="59493150"/>
          <a:ext cx="28575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7</xdr:col>
      <xdr:colOff>0</xdr:colOff>
      <xdr:row>336</xdr:row>
      <xdr:rowOff>0</xdr:rowOff>
    </xdr:from>
    <xdr:ext cx="285750" cy="209550"/>
    <xdr:pic>
      <xdr:nvPicPr>
        <xdr:cNvPr id="3" name="Grafik 2" descr="Damage Typ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32250" y="59493150"/>
          <a:ext cx="28575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685800</xdr:colOff>
          <xdr:row>0</xdr:row>
          <xdr:rowOff>161925</xdr:rowOff>
        </xdr:from>
        <xdr:to>
          <xdr:col>9</xdr:col>
          <xdr:colOff>142875</xdr:colOff>
          <xdr:row>2</xdr:row>
          <xdr:rowOff>47625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Trebuchet MS"/>
                </a:rPr>
                <a:t>pull online data</a:t>
              </a:r>
            </a:p>
          </xdr:txBody>
        </xdr:sp>
        <xdr:clientData fPrintsWithSheet="0"/>
      </xdr:twoCellAnchor>
    </mc:Choice>
    <mc:Fallback/>
  </mc:AlternateContent>
  <xdr:oneCellAnchor>
    <xdr:from>
      <xdr:col>3</xdr:col>
      <xdr:colOff>0</xdr:colOff>
      <xdr:row>70</xdr:row>
      <xdr:rowOff>0</xdr:rowOff>
    </xdr:from>
    <xdr:ext cx="161925" cy="171450"/>
    <xdr:pic>
      <xdr:nvPicPr>
        <xdr:cNvPr id="4" name="Grafik 58" descr="Level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0781" y="8324453"/>
          <a:ext cx="161925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69</xdr:row>
      <xdr:rowOff>361950</xdr:rowOff>
    </xdr:from>
    <xdr:ext cx="266700" cy="263128"/>
    <xdr:pic>
      <xdr:nvPicPr>
        <xdr:cNvPr id="5" name="Grafik 59" descr="Damage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54375" y="8279606"/>
          <a:ext cx="266700" cy="2631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4</xdr:col>
      <xdr:colOff>0</xdr:colOff>
      <xdr:row>8</xdr:row>
      <xdr:rowOff>0</xdr:rowOff>
    </xdr:from>
    <xdr:to>
      <xdr:col>4</xdr:col>
      <xdr:colOff>266700</xdr:colOff>
      <xdr:row>9</xdr:row>
      <xdr:rowOff>79375</xdr:rowOff>
    </xdr:to>
    <xdr:pic>
      <xdr:nvPicPr>
        <xdr:cNvPr id="104" name="Grafik 18" descr="Damage">
          <a:extLst>
            <a:ext uri="{FF2B5EF4-FFF2-40B4-BE49-F238E27FC236}">
              <a16:creationId xmlns:a16="http://schemas.microsoft.com/office/drawing/2014/main" id="{00000000-0008-0000-0200-00006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0" y="1838325"/>
          <a:ext cx="266700" cy="288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266700</xdr:colOff>
      <xdr:row>9</xdr:row>
      <xdr:rowOff>79375</xdr:rowOff>
    </xdr:to>
    <xdr:pic>
      <xdr:nvPicPr>
        <xdr:cNvPr id="105" name="Grafik 19" descr="Damage">
          <a:extLst>
            <a:ext uri="{FF2B5EF4-FFF2-40B4-BE49-F238E27FC236}">
              <a16:creationId xmlns:a16="http://schemas.microsoft.com/office/drawing/2014/main" id="{00000000-0008-0000-0200-00006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48125" y="1838325"/>
          <a:ext cx="266700" cy="288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8</xdr:row>
      <xdr:rowOff>0</xdr:rowOff>
    </xdr:from>
    <xdr:to>
      <xdr:col>6</xdr:col>
      <xdr:colOff>190500</xdr:colOff>
      <xdr:row>8</xdr:row>
      <xdr:rowOff>171450</xdr:rowOff>
    </xdr:to>
    <xdr:pic>
      <xdr:nvPicPr>
        <xdr:cNvPr id="106" name="Grafik 20" descr="Hitpoints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0" y="1838325"/>
          <a:ext cx="19050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8</xdr:row>
      <xdr:rowOff>0</xdr:rowOff>
    </xdr:from>
    <xdr:to>
      <xdr:col>7</xdr:col>
      <xdr:colOff>190500</xdr:colOff>
      <xdr:row>9</xdr:row>
      <xdr:rowOff>12700</xdr:rowOff>
    </xdr:to>
    <xdr:pic>
      <xdr:nvPicPr>
        <xdr:cNvPr id="107" name="Grafik 21" descr="Gold">
          <a:hlinkClick xmlns:r="http://schemas.openxmlformats.org/officeDocument/2006/relationships" r:id="rId9" tooltip="Gold"/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1838325"/>
          <a:ext cx="1905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8</xdr:row>
      <xdr:rowOff>0</xdr:rowOff>
    </xdr:from>
    <xdr:to>
      <xdr:col>8</xdr:col>
      <xdr:colOff>171450</xdr:colOff>
      <xdr:row>9</xdr:row>
      <xdr:rowOff>22225</xdr:rowOff>
    </xdr:to>
    <xdr:pic>
      <xdr:nvPicPr>
        <xdr:cNvPr id="199" name="Grafik 22" descr="Time">
          <a:extLst>
            <a:ext uri="{FF2B5EF4-FFF2-40B4-BE49-F238E27FC236}">
              <a16:creationId xmlns:a16="http://schemas.microsoft.com/office/drawing/2014/main" id="{00000000-0008-0000-0200-0000C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0" y="1838325"/>
          <a:ext cx="171450" cy="231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8</xdr:row>
      <xdr:rowOff>0</xdr:rowOff>
    </xdr:from>
    <xdr:to>
      <xdr:col>9</xdr:col>
      <xdr:colOff>209550</xdr:colOff>
      <xdr:row>9</xdr:row>
      <xdr:rowOff>41275</xdr:rowOff>
    </xdr:to>
    <xdr:pic>
      <xdr:nvPicPr>
        <xdr:cNvPr id="200" name="Grafik 23" descr="Experience">
          <a:hlinkClick xmlns:r="http://schemas.openxmlformats.org/officeDocument/2006/relationships" r:id="rId12" tooltip="Experience"/>
          <a:extLst>
            <a:ext uri="{FF2B5EF4-FFF2-40B4-BE49-F238E27FC236}">
              <a16:creationId xmlns:a16="http://schemas.microsoft.com/office/drawing/2014/main" id="{00000000-0008-0000-0200-0000C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6625" y="1838325"/>
          <a:ext cx="209550" cy="250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247650</xdr:colOff>
      <xdr:row>9</xdr:row>
      <xdr:rowOff>107950</xdr:rowOff>
    </xdr:to>
    <xdr:pic>
      <xdr:nvPicPr>
        <xdr:cNvPr id="201" name="Grafik 24" descr="Town Hall">
          <a:hlinkClick xmlns:r="http://schemas.openxmlformats.org/officeDocument/2006/relationships" r:id="rId14" tooltip="Town Hall"/>
          <a:extLst>
            <a:ext uri="{FF2B5EF4-FFF2-40B4-BE49-F238E27FC236}">
              <a16:creationId xmlns:a16="http://schemas.microsoft.com/office/drawing/2014/main" id="{00000000-0008-0000-0200-0000C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0" y="1838325"/>
          <a:ext cx="247650" cy="31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</xdr:col>
      <xdr:colOff>0</xdr:colOff>
      <xdr:row>93</xdr:row>
      <xdr:rowOff>0</xdr:rowOff>
    </xdr:from>
    <xdr:ext cx="285750" cy="133350"/>
    <xdr:pic>
      <xdr:nvPicPr>
        <xdr:cNvPr id="6" name="Grafik 54" descr="Range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0781" y="27166094"/>
          <a:ext cx="2857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93</xdr:row>
      <xdr:rowOff>0</xdr:rowOff>
    </xdr:from>
    <xdr:ext cx="209550" cy="247650"/>
    <xdr:pic>
      <xdr:nvPicPr>
        <xdr:cNvPr id="7" name="Grafik 55" descr="Attack Speed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54375" y="27166094"/>
          <a:ext cx="20955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0</xdr:colOff>
      <xdr:row>93</xdr:row>
      <xdr:rowOff>0</xdr:rowOff>
    </xdr:from>
    <xdr:ext cx="285750" cy="209550"/>
    <xdr:pic>
      <xdr:nvPicPr>
        <xdr:cNvPr id="8" name="Grafik 56" descr="Damage Type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67969" y="27166094"/>
          <a:ext cx="28575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0</xdr:colOff>
      <xdr:row>93</xdr:row>
      <xdr:rowOff>0</xdr:rowOff>
    </xdr:from>
    <xdr:ext cx="209550" cy="180975"/>
    <xdr:pic>
      <xdr:nvPicPr>
        <xdr:cNvPr id="9" name="Grafik 57" descr="Favorite Target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81563" y="27166094"/>
          <a:ext cx="20955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10</xdr:col>
      <xdr:colOff>0</xdr:colOff>
      <xdr:row>324</xdr:row>
      <xdr:rowOff>0</xdr:rowOff>
    </xdr:from>
    <xdr:ext cx="247650" cy="288133"/>
    <xdr:pic>
      <xdr:nvPicPr>
        <xdr:cNvPr id="10" name="Grafik 9" descr="Town Hall">
          <a:hlinkClick xmlns:r="http://schemas.openxmlformats.org/officeDocument/2006/relationships" r:id="rId14" tooltip="Town Hall"/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90313" y="69205078"/>
          <a:ext cx="247650" cy="2881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0</xdr:colOff>
      <xdr:row>324</xdr:row>
      <xdr:rowOff>0</xdr:rowOff>
    </xdr:from>
    <xdr:ext cx="209550" cy="218283"/>
    <xdr:pic>
      <xdr:nvPicPr>
        <xdr:cNvPr id="11" name="Grafik 10" descr="Experience">
          <a:hlinkClick xmlns:r="http://schemas.openxmlformats.org/officeDocument/2006/relationships" r:id="rId12" tooltip="Experience"/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76719" y="69205078"/>
          <a:ext cx="209550" cy="2182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8</xdr:col>
      <xdr:colOff>0</xdr:colOff>
      <xdr:row>324</xdr:row>
      <xdr:rowOff>0</xdr:rowOff>
    </xdr:from>
    <xdr:ext cx="171450" cy="187325"/>
    <xdr:pic>
      <xdr:nvPicPr>
        <xdr:cNvPr id="12" name="Grafik 11" descr="Time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63125" y="69205078"/>
          <a:ext cx="171450" cy="187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7</xdr:col>
      <xdr:colOff>0</xdr:colOff>
      <xdr:row>324</xdr:row>
      <xdr:rowOff>0</xdr:rowOff>
    </xdr:from>
    <xdr:ext cx="190500" cy="218283"/>
    <xdr:pic>
      <xdr:nvPicPr>
        <xdr:cNvPr id="13" name="Grafik 12" descr="Gold">
          <a:hlinkClick xmlns:r="http://schemas.openxmlformats.org/officeDocument/2006/relationships" r:id="rId9" tooltip="Gold"/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9531" y="69205078"/>
          <a:ext cx="190500" cy="2182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7</xdr:col>
      <xdr:colOff>0</xdr:colOff>
      <xdr:row>324</xdr:row>
      <xdr:rowOff>0</xdr:rowOff>
    </xdr:from>
    <xdr:ext cx="190500" cy="190500"/>
    <xdr:pic>
      <xdr:nvPicPr>
        <xdr:cNvPr id="14" name="Grafik 13" descr="Gold">
          <a:hlinkClick xmlns:r="http://schemas.openxmlformats.org/officeDocument/2006/relationships" r:id="rId9" tooltip="Gold"/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9531" y="69205078"/>
          <a:ext cx="19050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7</xdr:col>
      <xdr:colOff>0</xdr:colOff>
      <xdr:row>324</xdr:row>
      <xdr:rowOff>0</xdr:rowOff>
    </xdr:from>
    <xdr:ext cx="190500" cy="190500"/>
    <xdr:pic>
      <xdr:nvPicPr>
        <xdr:cNvPr id="15" name="Grafik 14" descr="Gold">
          <a:hlinkClick xmlns:r="http://schemas.openxmlformats.org/officeDocument/2006/relationships" r:id="rId9" tooltip="Gold"/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9531" y="69205078"/>
          <a:ext cx="19050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7</xdr:col>
      <xdr:colOff>0</xdr:colOff>
      <xdr:row>324</xdr:row>
      <xdr:rowOff>0</xdr:rowOff>
    </xdr:from>
    <xdr:ext cx="190500" cy="219075"/>
    <xdr:pic>
      <xdr:nvPicPr>
        <xdr:cNvPr id="16" name="Grafik 15" descr="Gold">
          <a:hlinkClick xmlns:r="http://schemas.openxmlformats.org/officeDocument/2006/relationships" r:id="rId9" tooltip="Gold"/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9531" y="69205078"/>
          <a:ext cx="1905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0</xdr:colOff>
      <xdr:row>324</xdr:row>
      <xdr:rowOff>0</xdr:rowOff>
    </xdr:from>
    <xdr:ext cx="190500" cy="171450"/>
    <xdr:pic>
      <xdr:nvPicPr>
        <xdr:cNvPr id="17" name="Grafik 16" descr="Hitpoints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35938" y="69205078"/>
          <a:ext cx="19050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402</xdr:row>
      <xdr:rowOff>0</xdr:rowOff>
    </xdr:from>
    <xdr:ext cx="285750" cy="133350"/>
    <xdr:pic>
      <xdr:nvPicPr>
        <xdr:cNvPr id="19" name="Grafik 18" descr="Range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0781" y="85586094"/>
          <a:ext cx="2857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402</xdr:row>
      <xdr:rowOff>0</xdr:rowOff>
    </xdr:from>
    <xdr:ext cx="209550" cy="250825"/>
    <xdr:pic>
      <xdr:nvPicPr>
        <xdr:cNvPr id="20" name="Grafik 19" descr="Attack Speed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54375" y="85586094"/>
          <a:ext cx="209550" cy="250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0</xdr:colOff>
      <xdr:row>402</xdr:row>
      <xdr:rowOff>0</xdr:rowOff>
    </xdr:from>
    <xdr:ext cx="285750" cy="209550"/>
    <xdr:pic>
      <xdr:nvPicPr>
        <xdr:cNvPr id="21" name="Grafik 20" descr="Damage Type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67969" y="85586094"/>
          <a:ext cx="28575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0</xdr:colOff>
      <xdr:row>402</xdr:row>
      <xdr:rowOff>0</xdr:rowOff>
    </xdr:from>
    <xdr:ext cx="209550" cy="184150"/>
    <xdr:pic>
      <xdr:nvPicPr>
        <xdr:cNvPr id="22" name="Grafik 21" descr="Favorite Target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81563" y="85586094"/>
          <a:ext cx="209550" cy="18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412</xdr:row>
      <xdr:rowOff>0</xdr:rowOff>
    </xdr:from>
    <xdr:ext cx="285750" cy="133350"/>
    <xdr:pic>
      <xdr:nvPicPr>
        <xdr:cNvPr id="23" name="Grafik 22" descr="Range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0781" y="90785156"/>
          <a:ext cx="2857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412</xdr:row>
      <xdr:rowOff>0</xdr:rowOff>
    </xdr:from>
    <xdr:ext cx="209550" cy="250825"/>
    <xdr:pic>
      <xdr:nvPicPr>
        <xdr:cNvPr id="24" name="Grafik 23" descr="Attack Speed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54375" y="90785156"/>
          <a:ext cx="209550" cy="250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0</xdr:colOff>
      <xdr:row>412</xdr:row>
      <xdr:rowOff>0</xdr:rowOff>
    </xdr:from>
    <xdr:ext cx="285750" cy="209550"/>
    <xdr:pic>
      <xdr:nvPicPr>
        <xdr:cNvPr id="25" name="Grafik 24" descr="Damage Type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67969" y="90785156"/>
          <a:ext cx="28575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0</xdr:colOff>
      <xdr:row>412</xdr:row>
      <xdr:rowOff>0</xdr:rowOff>
    </xdr:from>
    <xdr:ext cx="209550" cy="184150"/>
    <xdr:pic>
      <xdr:nvPicPr>
        <xdr:cNvPr id="31" name="Grafik 30" descr="Favorite Target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81563" y="90785156"/>
          <a:ext cx="209550" cy="18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318</xdr:row>
      <xdr:rowOff>0</xdr:rowOff>
    </xdr:from>
    <xdr:ext cx="209550" cy="250825"/>
    <xdr:pic>
      <xdr:nvPicPr>
        <xdr:cNvPr id="32" name="Grafik 31" descr="Attack Speed">
          <a:extLst>
            <a:ext uri="{FF2B5EF4-FFF2-40B4-BE49-F238E27FC236}">
              <a16:creationId xmlns:a16="http://schemas.microsoft.com/office/drawing/2014/main" id="{4C13AF2A-3A69-4551-B0B1-6C81684F96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54375" y="75495547"/>
          <a:ext cx="209550" cy="250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0</xdr:colOff>
      <xdr:row>318</xdr:row>
      <xdr:rowOff>0</xdr:rowOff>
    </xdr:from>
    <xdr:ext cx="209550" cy="184150"/>
    <xdr:pic>
      <xdr:nvPicPr>
        <xdr:cNvPr id="33" name="Grafik 32" descr="Favorite Target">
          <a:extLst>
            <a:ext uri="{FF2B5EF4-FFF2-40B4-BE49-F238E27FC236}">
              <a16:creationId xmlns:a16="http://schemas.microsoft.com/office/drawing/2014/main" id="{ABB01C6F-833E-4BBC-8689-AC52AE91CB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67969" y="75515391"/>
          <a:ext cx="209550" cy="18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7</xdr:col>
      <xdr:colOff>0</xdr:colOff>
      <xdr:row>318</xdr:row>
      <xdr:rowOff>0</xdr:rowOff>
    </xdr:from>
    <xdr:ext cx="209550" cy="209550"/>
    <xdr:pic>
      <xdr:nvPicPr>
        <xdr:cNvPr id="34" name="Grafik 33" descr="Number">
          <a:extLst>
            <a:ext uri="{FF2B5EF4-FFF2-40B4-BE49-F238E27FC236}">
              <a16:creationId xmlns:a16="http://schemas.microsoft.com/office/drawing/2014/main" id="{AC96D27F-69B9-4F58-AE06-BF0E82CCEB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81563" y="75515391"/>
          <a:ext cx="20955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8</xdr:col>
      <xdr:colOff>0</xdr:colOff>
      <xdr:row>318</xdr:row>
      <xdr:rowOff>0</xdr:rowOff>
    </xdr:from>
    <xdr:ext cx="285750" cy="209550"/>
    <xdr:pic>
      <xdr:nvPicPr>
        <xdr:cNvPr id="40" name="Grafik 39" descr="Damage Type">
          <a:extLst>
            <a:ext uri="{FF2B5EF4-FFF2-40B4-BE49-F238E27FC236}">
              <a16:creationId xmlns:a16="http://schemas.microsoft.com/office/drawing/2014/main" id="{CCF2D4C0-8B06-450F-AB3F-7EBF4566FD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95156" y="75515391"/>
          <a:ext cx="28575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0</xdr:col>
      <xdr:colOff>165100</xdr:colOff>
      <xdr:row>3</xdr:row>
      <xdr:rowOff>171450</xdr:rowOff>
    </xdr:to>
    <xdr:pic>
      <xdr:nvPicPr>
        <xdr:cNvPr id="2" name="Grafik 1" descr="Leve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36600"/>
          <a:ext cx="16510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266700</xdr:colOff>
      <xdr:row>4</xdr:row>
      <xdr:rowOff>69850</xdr:rowOff>
    </xdr:to>
    <xdr:pic>
      <xdr:nvPicPr>
        <xdr:cNvPr id="3" name="Grafik 2" descr="Damage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" y="736600"/>
          <a:ext cx="266700" cy="260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266700</xdr:colOff>
      <xdr:row>4</xdr:row>
      <xdr:rowOff>69850</xdr:rowOff>
    </xdr:to>
    <xdr:pic>
      <xdr:nvPicPr>
        <xdr:cNvPr id="4" name="Grafik 3" descr="Damage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0" y="736600"/>
          <a:ext cx="266700" cy="260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</xdr:row>
      <xdr:rowOff>0</xdr:rowOff>
    </xdr:from>
    <xdr:to>
      <xdr:col>3</xdr:col>
      <xdr:colOff>190500</xdr:colOff>
      <xdr:row>3</xdr:row>
      <xdr:rowOff>184150</xdr:rowOff>
    </xdr:to>
    <xdr:pic>
      <xdr:nvPicPr>
        <xdr:cNvPr id="5" name="Grafik 4" descr="Hitpoints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0" y="736600"/>
          <a:ext cx="190500" cy="18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</xdr:row>
      <xdr:rowOff>0</xdr:rowOff>
    </xdr:from>
    <xdr:to>
      <xdr:col>4</xdr:col>
      <xdr:colOff>190500</xdr:colOff>
      <xdr:row>4</xdr:row>
      <xdr:rowOff>0</xdr:rowOff>
    </xdr:to>
    <xdr:pic>
      <xdr:nvPicPr>
        <xdr:cNvPr id="6" name="Grafik 5" descr="Gold">
          <a:hlinkClick xmlns:r="http://schemas.openxmlformats.org/officeDocument/2006/relationships" r:id="rId4" tooltip="Gold"/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0" y="736600"/>
          <a:ext cx="19050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3</xdr:row>
      <xdr:rowOff>0</xdr:rowOff>
    </xdr:from>
    <xdr:to>
      <xdr:col>5</xdr:col>
      <xdr:colOff>171450</xdr:colOff>
      <xdr:row>4</xdr:row>
      <xdr:rowOff>12700</xdr:rowOff>
    </xdr:to>
    <xdr:pic>
      <xdr:nvPicPr>
        <xdr:cNvPr id="7" name="Grafik 6" descr="Time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39765" y="844176"/>
          <a:ext cx="171450" cy="2069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3</xdr:row>
      <xdr:rowOff>0</xdr:rowOff>
    </xdr:from>
    <xdr:to>
      <xdr:col>6</xdr:col>
      <xdr:colOff>209550</xdr:colOff>
      <xdr:row>4</xdr:row>
      <xdr:rowOff>31750</xdr:rowOff>
    </xdr:to>
    <xdr:pic>
      <xdr:nvPicPr>
        <xdr:cNvPr id="8" name="Grafik 7" descr="Experience">
          <a:hlinkClick xmlns:r="http://schemas.openxmlformats.org/officeDocument/2006/relationships" r:id="rId7" tooltip="Experience"/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36600"/>
          <a:ext cx="209550" cy="222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247650</xdr:colOff>
      <xdr:row>4</xdr:row>
      <xdr:rowOff>76200</xdr:rowOff>
    </xdr:to>
    <xdr:pic>
      <xdr:nvPicPr>
        <xdr:cNvPr id="9" name="Grafik 8" descr="Town Hall">
          <a:hlinkClick xmlns:r="http://schemas.openxmlformats.org/officeDocument/2006/relationships" r:id="rId9" tooltip="Town Hall"/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73750" y="736600"/>
          <a:ext cx="24765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28</xdr:row>
      <xdr:rowOff>0</xdr:rowOff>
    </xdr:from>
    <xdr:to>
      <xdr:col>0</xdr:col>
      <xdr:colOff>165100</xdr:colOff>
      <xdr:row>28</xdr:row>
      <xdr:rowOff>171450</xdr:rowOff>
    </xdr:to>
    <xdr:pic>
      <xdr:nvPicPr>
        <xdr:cNvPr id="10" name="Grafik 9" descr="Level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89600"/>
          <a:ext cx="16510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266700</xdr:colOff>
      <xdr:row>29</xdr:row>
      <xdr:rowOff>69850</xdr:rowOff>
    </xdr:to>
    <xdr:pic>
      <xdr:nvPicPr>
        <xdr:cNvPr id="11" name="Grafik 10" descr="Damage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27200" y="5689600"/>
          <a:ext cx="266700" cy="260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28</xdr:row>
      <xdr:rowOff>0</xdr:rowOff>
    </xdr:from>
    <xdr:to>
      <xdr:col>2</xdr:col>
      <xdr:colOff>266700</xdr:colOff>
      <xdr:row>29</xdr:row>
      <xdr:rowOff>69850</xdr:rowOff>
    </xdr:to>
    <xdr:pic>
      <xdr:nvPicPr>
        <xdr:cNvPr id="12" name="Grafik 11" descr="Damage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89200" y="5689600"/>
          <a:ext cx="266700" cy="260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28</xdr:row>
      <xdr:rowOff>0</xdr:rowOff>
    </xdr:from>
    <xdr:to>
      <xdr:col>3</xdr:col>
      <xdr:colOff>190500</xdr:colOff>
      <xdr:row>28</xdr:row>
      <xdr:rowOff>184150</xdr:rowOff>
    </xdr:to>
    <xdr:pic>
      <xdr:nvPicPr>
        <xdr:cNvPr id="13" name="Grafik 12" descr="Repair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51200" y="5689600"/>
          <a:ext cx="190500" cy="18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28</xdr:row>
      <xdr:rowOff>0</xdr:rowOff>
    </xdr:from>
    <xdr:to>
      <xdr:col>4</xdr:col>
      <xdr:colOff>190500</xdr:colOff>
      <xdr:row>28</xdr:row>
      <xdr:rowOff>184150</xdr:rowOff>
    </xdr:to>
    <xdr:pic>
      <xdr:nvPicPr>
        <xdr:cNvPr id="14" name="Grafik 13" descr="Repair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13200" y="5689600"/>
          <a:ext cx="190500" cy="18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28</xdr:row>
      <xdr:rowOff>0</xdr:rowOff>
    </xdr:from>
    <xdr:to>
      <xdr:col>5</xdr:col>
      <xdr:colOff>190500</xdr:colOff>
      <xdr:row>28</xdr:row>
      <xdr:rowOff>184150</xdr:rowOff>
    </xdr:to>
    <xdr:pic>
      <xdr:nvPicPr>
        <xdr:cNvPr id="15" name="Grafik 14" descr="Hitpoints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75200" y="5689600"/>
          <a:ext cx="190500" cy="18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28</xdr:row>
      <xdr:rowOff>0</xdr:rowOff>
    </xdr:from>
    <xdr:to>
      <xdr:col>6</xdr:col>
      <xdr:colOff>190500</xdr:colOff>
      <xdr:row>29</xdr:row>
      <xdr:rowOff>0</xdr:rowOff>
    </xdr:to>
    <xdr:pic>
      <xdr:nvPicPr>
        <xdr:cNvPr id="16" name="Grafik 15" descr="Gold">
          <a:hlinkClick xmlns:r="http://schemas.openxmlformats.org/officeDocument/2006/relationships" r:id="rId4" tooltip="Gold"/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37200" y="5689600"/>
          <a:ext cx="19050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28</xdr:row>
      <xdr:rowOff>0</xdr:rowOff>
    </xdr:from>
    <xdr:to>
      <xdr:col>7</xdr:col>
      <xdr:colOff>171450</xdr:colOff>
      <xdr:row>29</xdr:row>
      <xdr:rowOff>12700</xdr:rowOff>
    </xdr:to>
    <xdr:pic>
      <xdr:nvPicPr>
        <xdr:cNvPr id="17" name="Grafik 16" descr="Time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38950" y="5689600"/>
          <a:ext cx="171450" cy="203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28</xdr:row>
      <xdr:rowOff>0</xdr:rowOff>
    </xdr:from>
    <xdr:to>
      <xdr:col>8</xdr:col>
      <xdr:colOff>209550</xdr:colOff>
      <xdr:row>29</xdr:row>
      <xdr:rowOff>31750</xdr:rowOff>
    </xdr:to>
    <xdr:pic>
      <xdr:nvPicPr>
        <xdr:cNvPr id="18" name="Grafik 17" descr="Experience">
          <a:hlinkClick xmlns:r="http://schemas.openxmlformats.org/officeDocument/2006/relationships" r:id="rId7" tooltip="Experience"/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00950" y="5689600"/>
          <a:ext cx="209550" cy="222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28</xdr:row>
      <xdr:rowOff>0</xdr:rowOff>
    </xdr:from>
    <xdr:to>
      <xdr:col>9</xdr:col>
      <xdr:colOff>247650</xdr:colOff>
      <xdr:row>29</xdr:row>
      <xdr:rowOff>76200</xdr:rowOff>
    </xdr:to>
    <xdr:pic>
      <xdr:nvPicPr>
        <xdr:cNvPr id="19" name="Grafik 18" descr="Town Hall">
          <a:hlinkClick xmlns:r="http://schemas.openxmlformats.org/officeDocument/2006/relationships" r:id="rId9" tooltip="Town Hall"/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62950" y="5689600"/>
          <a:ext cx="24765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36</xdr:row>
      <xdr:rowOff>0</xdr:rowOff>
    </xdr:from>
    <xdr:to>
      <xdr:col>0</xdr:col>
      <xdr:colOff>165100</xdr:colOff>
      <xdr:row>36</xdr:row>
      <xdr:rowOff>171450</xdr:rowOff>
    </xdr:to>
    <xdr:pic>
      <xdr:nvPicPr>
        <xdr:cNvPr id="20" name="Grafik 19" descr="Level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486650"/>
          <a:ext cx="16510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266700</xdr:colOff>
      <xdr:row>37</xdr:row>
      <xdr:rowOff>69850</xdr:rowOff>
    </xdr:to>
    <xdr:pic>
      <xdr:nvPicPr>
        <xdr:cNvPr id="21" name="Grafik 20" descr="Damage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27200" y="7486650"/>
          <a:ext cx="266700" cy="260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36</xdr:row>
      <xdr:rowOff>0</xdr:rowOff>
    </xdr:from>
    <xdr:to>
      <xdr:col>2</xdr:col>
      <xdr:colOff>266700</xdr:colOff>
      <xdr:row>37</xdr:row>
      <xdr:rowOff>69850</xdr:rowOff>
    </xdr:to>
    <xdr:pic>
      <xdr:nvPicPr>
        <xdr:cNvPr id="22" name="Grafik 21" descr="Damage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89200" y="7486650"/>
          <a:ext cx="266700" cy="260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36</xdr:row>
      <xdr:rowOff>0</xdr:rowOff>
    </xdr:from>
    <xdr:to>
      <xdr:col>3</xdr:col>
      <xdr:colOff>266700</xdr:colOff>
      <xdr:row>37</xdr:row>
      <xdr:rowOff>69850</xdr:rowOff>
    </xdr:to>
    <xdr:pic>
      <xdr:nvPicPr>
        <xdr:cNvPr id="23" name="Grafik 22" descr="Damage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51200" y="7486650"/>
          <a:ext cx="266700" cy="260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36</xdr:row>
      <xdr:rowOff>0</xdr:rowOff>
    </xdr:from>
    <xdr:to>
      <xdr:col>4</xdr:col>
      <xdr:colOff>190500</xdr:colOff>
      <xdr:row>36</xdr:row>
      <xdr:rowOff>184150</xdr:rowOff>
    </xdr:to>
    <xdr:pic>
      <xdr:nvPicPr>
        <xdr:cNvPr id="24" name="Grafik 23" descr="Hitpoints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13200" y="7486650"/>
          <a:ext cx="190500" cy="18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36</xdr:row>
      <xdr:rowOff>0</xdr:rowOff>
    </xdr:from>
    <xdr:to>
      <xdr:col>5</xdr:col>
      <xdr:colOff>190500</xdr:colOff>
      <xdr:row>37</xdr:row>
      <xdr:rowOff>0</xdr:rowOff>
    </xdr:to>
    <xdr:pic>
      <xdr:nvPicPr>
        <xdr:cNvPr id="25" name="Grafik 24" descr="Gold">
          <a:hlinkClick xmlns:r="http://schemas.openxmlformats.org/officeDocument/2006/relationships" r:id="rId4" tooltip="Gold"/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75200" y="7486650"/>
          <a:ext cx="19050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36</xdr:row>
      <xdr:rowOff>0</xdr:rowOff>
    </xdr:from>
    <xdr:to>
      <xdr:col>6</xdr:col>
      <xdr:colOff>171450</xdr:colOff>
      <xdr:row>37</xdr:row>
      <xdr:rowOff>12700</xdr:rowOff>
    </xdr:to>
    <xdr:pic>
      <xdr:nvPicPr>
        <xdr:cNvPr id="26" name="Grafik 25" descr="Time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37200" y="7486650"/>
          <a:ext cx="171450" cy="203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36</xdr:row>
      <xdr:rowOff>0</xdr:rowOff>
    </xdr:from>
    <xdr:to>
      <xdr:col>7</xdr:col>
      <xdr:colOff>209550</xdr:colOff>
      <xdr:row>37</xdr:row>
      <xdr:rowOff>31750</xdr:rowOff>
    </xdr:to>
    <xdr:pic>
      <xdr:nvPicPr>
        <xdr:cNvPr id="27" name="Grafik 26" descr="Experience">
          <a:hlinkClick xmlns:r="http://schemas.openxmlformats.org/officeDocument/2006/relationships" r:id="rId7" tooltip="Experience"/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38950" y="7486650"/>
          <a:ext cx="209550" cy="222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36</xdr:row>
      <xdr:rowOff>0</xdr:rowOff>
    </xdr:from>
    <xdr:to>
      <xdr:col>8</xdr:col>
      <xdr:colOff>247650</xdr:colOff>
      <xdr:row>37</xdr:row>
      <xdr:rowOff>76200</xdr:rowOff>
    </xdr:to>
    <xdr:pic>
      <xdr:nvPicPr>
        <xdr:cNvPr id="28" name="Grafik 27" descr="Town Hall">
          <a:hlinkClick xmlns:r="http://schemas.openxmlformats.org/officeDocument/2006/relationships" r:id="rId9" tooltip="Town Hall"/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00950" y="7486650"/>
          <a:ext cx="24765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43</xdr:row>
      <xdr:rowOff>0</xdr:rowOff>
    </xdr:from>
    <xdr:to>
      <xdr:col>0</xdr:col>
      <xdr:colOff>165100</xdr:colOff>
      <xdr:row>43</xdr:row>
      <xdr:rowOff>171450</xdr:rowOff>
    </xdr:to>
    <xdr:pic>
      <xdr:nvPicPr>
        <xdr:cNvPr id="29" name="Grafik 28" descr="Level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093200"/>
          <a:ext cx="16510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43</xdr:row>
      <xdr:rowOff>0</xdr:rowOff>
    </xdr:from>
    <xdr:to>
      <xdr:col>1</xdr:col>
      <xdr:colOff>266700</xdr:colOff>
      <xdr:row>44</xdr:row>
      <xdr:rowOff>69849</xdr:rowOff>
    </xdr:to>
    <xdr:pic>
      <xdr:nvPicPr>
        <xdr:cNvPr id="30" name="Grafik 29" descr="Damage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27200" y="9093200"/>
          <a:ext cx="266700" cy="260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43</xdr:row>
      <xdr:rowOff>0</xdr:rowOff>
    </xdr:from>
    <xdr:to>
      <xdr:col>2</xdr:col>
      <xdr:colOff>266700</xdr:colOff>
      <xdr:row>44</xdr:row>
      <xdr:rowOff>69849</xdr:rowOff>
    </xdr:to>
    <xdr:pic>
      <xdr:nvPicPr>
        <xdr:cNvPr id="31" name="Grafik 30" descr="Damage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89200" y="9093200"/>
          <a:ext cx="266700" cy="260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43</xdr:row>
      <xdr:rowOff>0</xdr:rowOff>
    </xdr:from>
    <xdr:to>
      <xdr:col>3</xdr:col>
      <xdr:colOff>266700</xdr:colOff>
      <xdr:row>44</xdr:row>
      <xdr:rowOff>69849</xdr:rowOff>
    </xdr:to>
    <xdr:pic>
      <xdr:nvPicPr>
        <xdr:cNvPr id="32" name="Grafik 31" descr="Damage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51200" y="9093200"/>
          <a:ext cx="266700" cy="260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43</xdr:row>
      <xdr:rowOff>0</xdr:rowOff>
    </xdr:from>
    <xdr:to>
      <xdr:col>4</xdr:col>
      <xdr:colOff>190500</xdr:colOff>
      <xdr:row>43</xdr:row>
      <xdr:rowOff>184150</xdr:rowOff>
    </xdr:to>
    <xdr:pic>
      <xdr:nvPicPr>
        <xdr:cNvPr id="33" name="Grafik 32" descr="Hitpoints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13200" y="9093200"/>
          <a:ext cx="190500" cy="18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43</xdr:row>
      <xdr:rowOff>0</xdr:rowOff>
    </xdr:from>
    <xdr:to>
      <xdr:col>5</xdr:col>
      <xdr:colOff>165100</xdr:colOff>
      <xdr:row>44</xdr:row>
      <xdr:rowOff>19049</xdr:rowOff>
    </xdr:to>
    <xdr:pic>
      <xdr:nvPicPr>
        <xdr:cNvPr id="34" name="Grafik 33" descr="Troop Capacity">
          <a:hlinkClick xmlns:r="http://schemas.openxmlformats.org/officeDocument/2006/relationships" r:id="rId12" tooltip="Troop Capacity"/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75200" y="9093200"/>
          <a:ext cx="16510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43</xdr:row>
      <xdr:rowOff>0</xdr:rowOff>
    </xdr:from>
    <xdr:to>
      <xdr:col>6</xdr:col>
      <xdr:colOff>190500</xdr:colOff>
      <xdr:row>44</xdr:row>
      <xdr:rowOff>-1</xdr:rowOff>
    </xdr:to>
    <xdr:pic>
      <xdr:nvPicPr>
        <xdr:cNvPr id="35" name="Grafik 34" descr="Gold">
          <a:hlinkClick xmlns:r="http://schemas.openxmlformats.org/officeDocument/2006/relationships" r:id="rId4" tooltip="Gold"/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37200" y="9093200"/>
          <a:ext cx="19050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43</xdr:row>
      <xdr:rowOff>0</xdr:rowOff>
    </xdr:from>
    <xdr:to>
      <xdr:col>7</xdr:col>
      <xdr:colOff>171450</xdr:colOff>
      <xdr:row>44</xdr:row>
      <xdr:rowOff>12699</xdr:rowOff>
    </xdr:to>
    <xdr:pic>
      <xdr:nvPicPr>
        <xdr:cNvPr id="36" name="Grafik 35" descr="Time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38950" y="9093200"/>
          <a:ext cx="171450" cy="203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43</xdr:row>
      <xdr:rowOff>0</xdr:rowOff>
    </xdr:from>
    <xdr:to>
      <xdr:col>8</xdr:col>
      <xdr:colOff>209550</xdr:colOff>
      <xdr:row>44</xdr:row>
      <xdr:rowOff>31749</xdr:rowOff>
    </xdr:to>
    <xdr:pic>
      <xdr:nvPicPr>
        <xdr:cNvPr id="37" name="Grafik 36" descr="Experience">
          <a:hlinkClick xmlns:r="http://schemas.openxmlformats.org/officeDocument/2006/relationships" r:id="rId7" tooltip="Experience"/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00950" y="9093200"/>
          <a:ext cx="209550" cy="222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43</xdr:row>
      <xdr:rowOff>0</xdr:rowOff>
    </xdr:from>
    <xdr:to>
      <xdr:col>9</xdr:col>
      <xdr:colOff>247650</xdr:colOff>
      <xdr:row>44</xdr:row>
      <xdr:rowOff>76199</xdr:rowOff>
    </xdr:to>
    <xdr:pic>
      <xdr:nvPicPr>
        <xdr:cNvPr id="38" name="Grafik 37" descr="Town Hall">
          <a:hlinkClick xmlns:r="http://schemas.openxmlformats.org/officeDocument/2006/relationships" r:id="rId9" tooltip="Town Hall"/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62950" y="9093200"/>
          <a:ext cx="24765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52</xdr:row>
      <xdr:rowOff>0</xdr:rowOff>
    </xdr:from>
    <xdr:to>
      <xdr:col>0</xdr:col>
      <xdr:colOff>165100</xdr:colOff>
      <xdr:row>52</xdr:row>
      <xdr:rowOff>171450</xdr:rowOff>
    </xdr:to>
    <xdr:pic>
      <xdr:nvPicPr>
        <xdr:cNvPr id="39" name="Grafik 38" descr="Level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902950"/>
          <a:ext cx="16510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52</xdr:row>
      <xdr:rowOff>0</xdr:rowOff>
    </xdr:from>
    <xdr:to>
      <xdr:col>1</xdr:col>
      <xdr:colOff>266700</xdr:colOff>
      <xdr:row>53</xdr:row>
      <xdr:rowOff>69850</xdr:rowOff>
    </xdr:to>
    <xdr:pic>
      <xdr:nvPicPr>
        <xdr:cNvPr id="40" name="Grafik 39" descr="Damage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27200" y="10902950"/>
          <a:ext cx="266700" cy="260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52</xdr:row>
      <xdr:rowOff>0</xdr:rowOff>
    </xdr:from>
    <xdr:to>
      <xdr:col>4</xdr:col>
      <xdr:colOff>266700</xdr:colOff>
      <xdr:row>53</xdr:row>
      <xdr:rowOff>69850</xdr:rowOff>
    </xdr:to>
    <xdr:pic>
      <xdr:nvPicPr>
        <xdr:cNvPr id="41" name="Grafik 40" descr="Damage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13200" y="10902950"/>
          <a:ext cx="266700" cy="260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52</xdr:row>
      <xdr:rowOff>0</xdr:rowOff>
    </xdr:from>
    <xdr:to>
      <xdr:col>7</xdr:col>
      <xdr:colOff>190500</xdr:colOff>
      <xdr:row>52</xdr:row>
      <xdr:rowOff>184150</xdr:rowOff>
    </xdr:to>
    <xdr:pic>
      <xdr:nvPicPr>
        <xdr:cNvPr id="42" name="Grafik 41" descr="Hitpoints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38950" y="10902950"/>
          <a:ext cx="190500" cy="18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52</xdr:row>
      <xdr:rowOff>0</xdr:rowOff>
    </xdr:from>
    <xdr:to>
      <xdr:col>8</xdr:col>
      <xdr:colOff>190500</xdr:colOff>
      <xdr:row>53</xdr:row>
      <xdr:rowOff>0</xdr:rowOff>
    </xdr:to>
    <xdr:pic>
      <xdr:nvPicPr>
        <xdr:cNvPr id="43" name="Grafik 42" descr="Gold">
          <a:hlinkClick xmlns:r="http://schemas.openxmlformats.org/officeDocument/2006/relationships" r:id="rId4" tooltip="Gold"/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00950" y="10902950"/>
          <a:ext cx="19050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52</xdr:row>
      <xdr:rowOff>0</xdr:rowOff>
    </xdr:from>
    <xdr:to>
      <xdr:col>9</xdr:col>
      <xdr:colOff>171450</xdr:colOff>
      <xdr:row>53</xdr:row>
      <xdr:rowOff>12700</xdr:rowOff>
    </xdr:to>
    <xdr:pic>
      <xdr:nvPicPr>
        <xdr:cNvPr id="44" name="Grafik 43" descr="Time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62950" y="10902950"/>
          <a:ext cx="171450" cy="203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52</xdr:row>
      <xdr:rowOff>0</xdr:rowOff>
    </xdr:from>
    <xdr:to>
      <xdr:col>10</xdr:col>
      <xdr:colOff>209550</xdr:colOff>
      <xdr:row>53</xdr:row>
      <xdr:rowOff>31750</xdr:rowOff>
    </xdr:to>
    <xdr:pic>
      <xdr:nvPicPr>
        <xdr:cNvPr id="45" name="Grafik 44" descr="Experience">
          <a:hlinkClick xmlns:r="http://schemas.openxmlformats.org/officeDocument/2006/relationships" r:id="rId7" tooltip="Experience"/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10902950"/>
          <a:ext cx="209550" cy="222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52</xdr:row>
      <xdr:rowOff>0</xdr:rowOff>
    </xdr:from>
    <xdr:to>
      <xdr:col>11</xdr:col>
      <xdr:colOff>247650</xdr:colOff>
      <xdr:row>53</xdr:row>
      <xdr:rowOff>76200</xdr:rowOff>
    </xdr:to>
    <xdr:pic>
      <xdr:nvPicPr>
        <xdr:cNvPr id="46" name="Grafik 45" descr="Town Hall">
          <a:hlinkClick xmlns:r="http://schemas.openxmlformats.org/officeDocument/2006/relationships" r:id="rId9" tooltip="Town Hall"/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86950" y="10902950"/>
          <a:ext cx="24765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66</xdr:row>
      <xdr:rowOff>0</xdr:rowOff>
    </xdr:from>
    <xdr:to>
      <xdr:col>0</xdr:col>
      <xdr:colOff>165100</xdr:colOff>
      <xdr:row>66</xdr:row>
      <xdr:rowOff>171450</xdr:rowOff>
    </xdr:to>
    <xdr:pic>
      <xdr:nvPicPr>
        <xdr:cNvPr id="47" name="Grafik 46" descr="Level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652500"/>
          <a:ext cx="16510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66</xdr:row>
      <xdr:rowOff>0</xdr:rowOff>
    </xdr:from>
    <xdr:to>
      <xdr:col>1</xdr:col>
      <xdr:colOff>266700</xdr:colOff>
      <xdr:row>67</xdr:row>
      <xdr:rowOff>69851</xdr:rowOff>
    </xdr:to>
    <xdr:pic>
      <xdr:nvPicPr>
        <xdr:cNvPr id="48" name="Grafik 47" descr="Damage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27200" y="13652500"/>
          <a:ext cx="266700" cy="260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66</xdr:row>
      <xdr:rowOff>0</xdr:rowOff>
    </xdr:from>
    <xdr:to>
      <xdr:col>2</xdr:col>
      <xdr:colOff>266700</xdr:colOff>
      <xdr:row>67</xdr:row>
      <xdr:rowOff>69851</xdr:rowOff>
    </xdr:to>
    <xdr:pic>
      <xdr:nvPicPr>
        <xdr:cNvPr id="49" name="Grafik 48" descr="Damage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89200" y="13652500"/>
          <a:ext cx="266700" cy="260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66</xdr:row>
      <xdr:rowOff>0</xdr:rowOff>
    </xdr:from>
    <xdr:to>
      <xdr:col>3</xdr:col>
      <xdr:colOff>190500</xdr:colOff>
      <xdr:row>66</xdr:row>
      <xdr:rowOff>184150</xdr:rowOff>
    </xdr:to>
    <xdr:pic>
      <xdr:nvPicPr>
        <xdr:cNvPr id="50" name="Grafik 49" descr="Hitpoints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51200" y="13652500"/>
          <a:ext cx="190500" cy="18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66</xdr:row>
      <xdr:rowOff>0</xdr:rowOff>
    </xdr:from>
    <xdr:to>
      <xdr:col>4</xdr:col>
      <xdr:colOff>190500</xdr:colOff>
      <xdr:row>67</xdr:row>
      <xdr:rowOff>1</xdr:rowOff>
    </xdr:to>
    <xdr:pic>
      <xdr:nvPicPr>
        <xdr:cNvPr id="51" name="Grafik 50" descr="Gold">
          <a:hlinkClick xmlns:r="http://schemas.openxmlformats.org/officeDocument/2006/relationships" r:id="rId4" tooltip="Gold"/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13200" y="13652500"/>
          <a:ext cx="19050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66</xdr:row>
      <xdr:rowOff>0</xdr:rowOff>
    </xdr:from>
    <xdr:to>
      <xdr:col>5</xdr:col>
      <xdr:colOff>171450</xdr:colOff>
      <xdr:row>67</xdr:row>
      <xdr:rowOff>12701</xdr:rowOff>
    </xdr:to>
    <xdr:pic>
      <xdr:nvPicPr>
        <xdr:cNvPr id="52" name="Grafik 51" descr="Time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75200" y="13652500"/>
          <a:ext cx="171450" cy="203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66</xdr:row>
      <xdr:rowOff>0</xdr:rowOff>
    </xdr:from>
    <xdr:to>
      <xdr:col>6</xdr:col>
      <xdr:colOff>209550</xdr:colOff>
      <xdr:row>67</xdr:row>
      <xdr:rowOff>31751</xdr:rowOff>
    </xdr:to>
    <xdr:pic>
      <xdr:nvPicPr>
        <xdr:cNvPr id="53" name="Grafik 52" descr="Experience">
          <a:hlinkClick xmlns:r="http://schemas.openxmlformats.org/officeDocument/2006/relationships" r:id="rId7" tooltip="Experience"/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37200" y="13652500"/>
          <a:ext cx="209550" cy="222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66</xdr:row>
      <xdr:rowOff>0</xdr:rowOff>
    </xdr:from>
    <xdr:to>
      <xdr:col>7</xdr:col>
      <xdr:colOff>247650</xdr:colOff>
      <xdr:row>67</xdr:row>
      <xdr:rowOff>76201</xdr:rowOff>
    </xdr:to>
    <xdr:pic>
      <xdr:nvPicPr>
        <xdr:cNvPr id="54" name="Grafik 53" descr="Town Hall">
          <a:hlinkClick xmlns:r="http://schemas.openxmlformats.org/officeDocument/2006/relationships" r:id="rId9" tooltip="Town Hall"/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38950" y="13652500"/>
          <a:ext cx="24765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79</xdr:row>
      <xdr:rowOff>0</xdr:rowOff>
    </xdr:from>
    <xdr:to>
      <xdr:col>0</xdr:col>
      <xdr:colOff>165100</xdr:colOff>
      <xdr:row>79</xdr:row>
      <xdr:rowOff>171450</xdr:rowOff>
    </xdr:to>
    <xdr:pic>
      <xdr:nvPicPr>
        <xdr:cNvPr id="55" name="Grafik 54" descr="Level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402050"/>
          <a:ext cx="16510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79</xdr:row>
      <xdr:rowOff>0</xdr:rowOff>
    </xdr:from>
    <xdr:to>
      <xdr:col>1</xdr:col>
      <xdr:colOff>266700</xdr:colOff>
      <xdr:row>80</xdr:row>
      <xdr:rowOff>69849</xdr:rowOff>
    </xdr:to>
    <xdr:pic>
      <xdr:nvPicPr>
        <xdr:cNvPr id="56" name="Grafik 55" descr="Damage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27200" y="16402050"/>
          <a:ext cx="266700" cy="260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79</xdr:row>
      <xdr:rowOff>0</xdr:rowOff>
    </xdr:from>
    <xdr:to>
      <xdr:col>2</xdr:col>
      <xdr:colOff>266700</xdr:colOff>
      <xdr:row>80</xdr:row>
      <xdr:rowOff>69849</xdr:rowOff>
    </xdr:to>
    <xdr:pic>
      <xdr:nvPicPr>
        <xdr:cNvPr id="57" name="Grafik 56" descr="Damage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89200" y="16402050"/>
          <a:ext cx="266700" cy="260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79</xdr:row>
      <xdr:rowOff>0</xdr:rowOff>
    </xdr:from>
    <xdr:to>
      <xdr:col>3</xdr:col>
      <xdr:colOff>165100</xdr:colOff>
      <xdr:row>80</xdr:row>
      <xdr:rowOff>662</xdr:rowOff>
    </xdr:to>
    <xdr:pic>
      <xdr:nvPicPr>
        <xdr:cNvPr id="58" name="Grafik 57" descr="Death Damage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51200" y="16402050"/>
          <a:ext cx="16510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79</xdr:row>
      <xdr:rowOff>0</xdr:rowOff>
    </xdr:from>
    <xdr:to>
      <xdr:col>4</xdr:col>
      <xdr:colOff>190500</xdr:colOff>
      <xdr:row>79</xdr:row>
      <xdr:rowOff>184150</xdr:rowOff>
    </xdr:to>
    <xdr:pic>
      <xdr:nvPicPr>
        <xdr:cNvPr id="59" name="Grafik 58" descr="Hitpoints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13200" y="16402050"/>
          <a:ext cx="190500" cy="18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79</xdr:row>
      <xdr:rowOff>0</xdr:rowOff>
    </xdr:from>
    <xdr:to>
      <xdr:col>5</xdr:col>
      <xdr:colOff>190500</xdr:colOff>
      <xdr:row>80</xdr:row>
      <xdr:rowOff>662</xdr:rowOff>
    </xdr:to>
    <xdr:pic>
      <xdr:nvPicPr>
        <xdr:cNvPr id="60" name="Grafik 59" descr="Gold">
          <a:hlinkClick xmlns:r="http://schemas.openxmlformats.org/officeDocument/2006/relationships" r:id="rId4" tooltip="Gold"/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75200" y="16402050"/>
          <a:ext cx="19050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79</xdr:row>
      <xdr:rowOff>0</xdr:rowOff>
    </xdr:from>
    <xdr:to>
      <xdr:col>6</xdr:col>
      <xdr:colOff>171450</xdr:colOff>
      <xdr:row>80</xdr:row>
      <xdr:rowOff>12699</xdr:rowOff>
    </xdr:to>
    <xdr:pic>
      <xdr:nvPicPr>
        <xdr:cNvPr id="61" name="Grafik 60" descr="Time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37200" y="16402050"/>
          <a:ext cx="171450" cy="203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79</xdr:row>
      <xdr:rowOff>0</xdr:rowOff>
    </xdr:from>
    <xdr:to>
      <xdr:col>7</xdr:col>
      <xdr:colOff>209550</xdr:colOff>
      <xdr:row>80</xdr:row>
      <xdr:rowOff>31749</xdr:rowOff>
    </xdr:to>
    <xdr:pic>
      <xdr:nvPicPr>
        <xdr:cNvPr id="62" name="Grafik 61" descr="Experience">
          <a:hlinkClick xmlns:r="http://schemas.openxmlformats.org/officeDocument/2006/relationships" r:id="rId7" tooltip="Experience"/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38950" y="16402050"/>
          <a:ext cx="209550" cy="222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79</xdr:row>
      <xdr:rowOff>0</xdr:rowOff>
    </xdr:from>
    <xdr:to>
      <xdr:col>8</xdr:col>
      <xdr:colOff>247650</xdr:colOff>
      <xdr:row>80</xdr:row>
      <xdr:rowOff>76199</xdr:rowOff>
    </xdr:to>
    <xdr:pic>
      <xdr:nvPicPr>
        <xdr:cNvPr id="63" name="Grafik 62" descr="Town Hall">
          <a:hlinkClick xmlns:r="http://schemas.openxmlformats.org/officeDocument/2006/relationships" r:id="rId9" tooltip="Town Hall"/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00950" y="16402050"/>
          <a:ext cx="24765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92</xdr:row>
      <xdr:rowOff>0</xdr:rowOff>
    </xdr:from>
    <xdr:to>
      <xdr:col>0</xdr:col>
      <xdr:colOff>165100</xdr:colOff>
      <xdr:row>92</xdr:row>
      <xdr:rowOff>171450</xdr:rowOff>
    </xdr:to>
    <xdr:pic>
      <xdr:nvPicPr>
        <xdr:cNvPr id="64" name="Grafik 63" descr="Level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9151600"/>
          <a:ext cx="16510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92</xdr:row>
      <xdr:rowOff>0</xdr:rowOff>
    </xdr:from>
    <xdr:to>
      <xdr:col>1</xdr:col>
      <xdr:colOff>266700</xdr:colOff>
      <xdr:row>93</xdr:row>
      <xdr:rowOff>69851</xdr:rowOff>
    </xdr:to>
    <xdr:pic>
      <xdr:nvPicPr>
        <xdr:cNvPr id="65" name="Grafik 64" descr="Damage">
          <a:extLst>
            <a:ext uri="{FF2B5EF4-FFF2-40B4-BE49-F238E27FC236}">
              <a16:creationId xmlns:a16="http://schemas.microsoft.com/office/drawing/2014/main" id="{00000000-0008-0000-0300-00004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27200" y="19151600"/>
          <a:ext cx="266700" cy="260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92</xdr:row>
      <xdr:rowOff>0</xdr:rowOff>
    </xdr:from>
    <xdr:to>
      <xdr:col>2</xdr:col>
      <xdr:colOff>266700</xdr:colOff>
      <xdr:row>93</xdr:row>
      <xdr:rowOff>69851</xdr:rowOff>
    </xdr:to>
    <xdr:pic>
      <xdr:nvPicPr>
        <xdr:cNvPr id="66" name="Grafik 65" descr="Damage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89200" y="19151600"/>
          <a:ext cx="266700" cy="260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92</xdr:row>
      <xdr:rowOff>0</xdr:rowOff>
    </xdr:from>
    <xdr:to>
      <xdr:col>3</xdr:col>
      <xdr:colOff>190500</xdr:colOff>
      <xdr:row>92</xdr:row>
      <xdr:rowOff>184150</xdr:rowOff>
    </xdr:to>
    <xdr:pic>
      <xdr:nvPicPr>
        <xdr:cNvPr id="67" name="Grafik 66" descr="Hitpoints">
          <a:extLst>
            <a:ext uri="{FF2B5EF4-FFF2-40B4-BE49-F238E27FC236}">
              <a16:creationId xmlns:a16="http://schemas.microsoft.com/office/drawing/2014/main" id="{00000000-0008-0000-0300-00004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51200" y="19151600"/>
          <a:ext cx="190500" cy="18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92</xdr:row>
      <xdr:rowOff>0</xdr:rowOff>
    </xdr:from>
    <xdr:to>
      <xdr:col>4</xdr:col>
      <xdr:colOff>190500</xdr:colOff>
      <xdr:row>93</xdr:row>
      <xdr:rowOff>1</xdr:rowOff>
    </xdr:to>
    <xdr:pic>
      <xdr:nvPicPr>
        <xdr:cNvPr id="68" name="Grafik 67" descr="Gold">
          <a:hlinkClick xmlns:r="http://schemas.openxmlformats.org/officeDocument/2006/relationships" r:id="rId4" tooltip="Gold"/>
          <a:extLst>
            <a:ext uri="{FF2B5EF4-FFF2-40B4-BE49-F238E27FC236}">
              <a16:creationId xmlns:a16="http://schemas.microsoft.com/office/drawing/2014/main" id="{00000000-0008-0000-0300-00004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13200" y="19151600"/>
          <a:ext cx="19050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92</xdr:row>
      <xdr:rowOff>0</xdr:rowOff>
    </xdr:from>
    <xdr:to>
      <xdr:col>5</xdr:col>
      <xdr:colOff>171450</xdr:colOff>
      <xdr:row>93</xdr:row>
      <xdr:rowOff>12701</xdr:rowOff>
    </xdr:to>
    <xdr:pic>
      <xdr:nvPicPr>
        <xdr:cNvPr id="69" name="Grafik 68" descr="Time">
          <a:extLst>
            <a:ext uri="{FF2B5EF4-FFF2-40B4-BE49-F238E27FC236}">
              <a16:creationId xmlns:a16="http://schemas.microsoft.com/office/drawing/2014/main" id="{00000000-0008-0000-0300-00004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75200" y="19151600"/>
          <a:ext cx="171450" cy="203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92</xdr:row>
      <xdr:rowOff>0</xdr:rowOff>
    </xdr:from>
    <xdr:to>
      <xdr:col>6</xdr:col>
      <xdr:colOff>209550</xdr:colOff>
      <xdr:row>93</xdr:row>
      <xdr:rowOff>31751</xdr:rowOff>
    </xdr:to>
    <xdr:pic>
      <xdr:nvPicPr>
        <xdr:cNvPr id="70" name="Grafik 69" descr="Experience">
          <a:hlinkClick xmlns:r="http://schemas.openxmlformats.org/officeDocument/2006/relationships" r:id="rId7" tooltip="Experience"/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37200" y="19151600"/>
          <a:ext cx="209550" cy="222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92</xdr:row>
      <xdr:rowOff>0</xdr:rowOff>
    </xdr:from>
    <xdr:to>
      <xdr:col>7</xdr:col>
      <xdr:colOff>247650</xdr:colOff>
      <xdr:row>93</xdr:row>
      <xdr:rowOff>76201</xdr:rowOff>
    </xdr:to>
    <xdr:pic>
      <xdr:nvPicPr>
        <xdr:cNvPr id="71" name="Grafik 70" descr="Town Hall">
          <a:hlinkClick xmlns:r="http://schemas.openxmlformats.org/officeDocument/2006/relationships" r:id="rId9" tooltip="Town Hall"/>
          <a:extLst>
            <a:ext uri="{FF2B5EF4-FFF2-40B4-BE49-F238E27FC236}">
              <a16:creationId xmlns:a16="http://schemas.microsoft.com/office/drawing/2014/main" id="{00000000-0008-0000-0300-00004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38950" y="19151600"/>
          <a:ext cx="24765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109</xdr:row>
      <xdr:rowOff>0</xdr:rowOff>
    </xdr:from>
    <xdr:to>
      <xdr:col>0</xdr:col>
      <xdr:colOff>165100</xdr:colOff>
      <xdr:row>109</xdr:row>
      <xdr:rowOff>171450</xdr:rowOff>
    </xdr:to>
    <xdr:pic>
      <xdr:nvPicPr>
        <xdr:cNvPr id="80" name="Grafik 79" descr="Level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548850"/>
          <a:ext cx="16510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109</xdr:row>
      <xdr:rowOff>0</xdr:rowOff>
    </xdr:from>
    <xdr:to>
      <xdr:col>1</xdr:col>
      <xdr:colOff>266700</xdr:colOff>
      <xdr:row>110</xdr:row>
      <xdr:rowOff>69848</xdr:rowOff>
    </xdr:to>
    <xdr:pic>
      <xdr:nvPicPr>
        <xdr:cNvPr id="81" name="Grafik 80" descr="Damage">
          <a:extLst>
            <a:ext uri="{FF2B5EF4-FFF2-40B4-BE49-F238E27FC236}">
              <a16:creationId xmlns:a16="http://schemas.microsoft.com/office/drawing/2014/main" id="{00000000-0008-0000-0300-00005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27200" y="22548850"/>
          <a:ext cx="266700" cy="260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109</xdr:row>
      <xdr:rowOff>0</xdr:rowOff>
    </xdr:from>
    <xdr:to>
      <xdr:col>2</xdr:col>
      <xdr:colOff>266700</xdr:colOff>
      <xdr:row>110</xdr:row>
      <xdr:rowOff>69848</xdr:rowOff>
    </xdr:to>
    <xdr:pic>
      <xdr:nvPicPr>
        <xdr:cNvPr id="82" name="Grafik 81" descr="Damage">
          <a:extLst>
            <a:ext uri="{FF2B5EF4-FFF2-40B4-BE49-F238E27FC236}">
              <a16:creationId xmlns:a16="http://schemas.microsoft.com/office/drawing/2014/main" id="{00000000-0008-0000-0300-00005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89200" y="22548850"/>
          <a:ext cx="266700" cy="260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109</xdr:row>
      <xdr:rowOff>0</xdr:rowOff>
    </xdr:from>
    <xdr:to>
      <xdr:col>3</xdr:col>
      <xdr:colOff>190500</xdr:colOff>
      <xdr:row>109</xdr:row>
      <xdr:rowOff>184150</xdr:rowOff>
    </xdr:to>
    <xdr:pic>
      <xdr:nvPicPr>
        <xdr:cNvPr id="83" name="Grafik 82" descr="Hitpoints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51200" y="22548850"/>
          <a:ext cx="190500" cy="18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109</xdr:row>
      <xdr:rowOff>0</xdr:rowOff>
    </xdr:from>
    <xdr:to>
      <xdr:col>4</xdr:col>
      <xdr:colOff>190500</xdr:colOff>
      <xdr:row>110</xdr:row>
      <xdr:rowOff>1687</xdr:rowOff>
    </xdr:to>
    <xdr:pic>
      <xdr:nvPicPr>
        <xdr:cNvPr id="84" name="Grafik 83" descr="Gold">
          <a:hlinkClick xmlns:r="http://schemas.openxmlformats.org/officeDocument/2006/relationships" r:id="rId4" tooltip="Gold"/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13200" y="22548850"/>
          <a:ext cx="19050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109</xdr:row>
      <xdr:rowOff>0</xdr:rowOff>
    </xdr:from>
    <xdr:to>
      <xdr:col>5</xdr:col>
      <xdr:colOff>171450</xdr:colOff>
      <xdr:row>110</xdr:row>
      <xdr:rowOff>12698</xdr:rowOff>
    </xdr:to>
    <xdr:pic>
      <xdr:nvPicPr>
        <xdr:cNvPr id="85" name="Grafik 84" descr="Time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75200" y="22548850"/>
          <a:ext cx="171450" cy="203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109</xdr:row>
      <xdr:rowOff>0</xdr:rowOff>
    </xdr:from>
    <xdr:to>
      <xdr:col>6</xdr:col>
      <xdr:colOff>209550</xdr:colOff>
      <xdr:row>110</xdr:row>
      <xdr:rowOff>31748</xdr:rowOff>
    </xdr:to>
    <xdr:pic>
      <xdr:nvPicPr>
        <xdr:cNvPr id="86" name="Grafik 85" descr="Experience">
          <a:hlinkClick xmlns:r="http://schemas.openxmlformats.org/officeDocument/2006/relationships" r:id="rId7" tooltip="Experience"/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37200" y="22548850"/>
          <a:ext cx="209550" cy="222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109</xdr:row>
      <xdr:rowOff>0</xdr:rowOff>
    </xdr:from>
    <xdr:to>
      <xdr:col>7</xdr:col>
      <xdr:colOff>247650</xdr:colOff>
      <xdr:row>110</xdr:row>
      <xdr:rowOff>76198</xdr:rowOff>
    </xdr:to>
    <xdr:pic>
      <xdr:nvPicPr>
        <xdr:cNvPr id="87" name="Grafik 86" descr="Town Hall">
          <a:hlinkClick xmlns:r="http://schemas.openxmlformats.org/officeDocument/2006/relationships" r:id="rId9" tooltip="Town Hall"/>
          <a:extLst>
            <a:ext uri="{FF2B5EF4-FFF2-40B4-BE49-F238E27FC236}">
              <a16:creationId xmlns:a16="http://schemas.microsoft.com/office/drawing/2014/main" id="{00000000-0008-0000-0300-00005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38950" y="22548850"/>
          <a:ext cx="24765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127</xdr:row>
      <xdr:rowOff>0</xdr:rowOff>
    </xdr:from>
    <xdr:to>
      <xdr:col>0</xdr:col>
      <xdr:colOff>165100</xdr:colOff>
      <xdr:row>127</xdr:row>
      <xdr:rowOff>171450</xdr:rowOff>
    </xdr:to>
    <xdr:pic>
      <xdr:nvPicPr>
        <xdr:cNvPr id="88" name="Grafik 87" descr="Level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6073100"/>
          <a:ext cx="16510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127</xdr:row>
      <xdr:rowOff>0</xdr:rowOff>
    </xdr:from>
    <xdr:to>
      <xdr:col>1</xdr:col>
      <xdr:colOff>266700</xdr:colOff>
      <xdr:row>128</xdr:row>
      <xdr:rowOff>69849</xdr:rowOff>
    </xdr:to>
    <xdr:pic>
      <xdr:nvPicPr>
        <xdr:cNvPr id="89" name="Grafik 88" descr="Damage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27200" y="26073100"/>
          <a:ext cx="266700" cy="260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127</xdr:row>
      <xdr:rowOff>0</xdr:rowOff>
    </xdr:from>
    <xdr:to>
      <xdr:col>2</xdr:col>
      <xdr:colOff>190500</xdr:colOff>
      <xdr:row>127</xdr:row>
      <xdr:rowOff>184150</xdr:rowOff>
    </xdr:to>
    <xdr:pic>
      <xdr:nvPicPr>
        <xdr:cNvPr id="90" name="Grafik 89" descr="Hitpoints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89200" y="26073100"/>
          <a:ext cx="190500" cy="18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127</xdr:row>
      <xdr:rowOff>0</xdr:rowOff>
    </xdr:from>
    <xdr:to>
      <xdr:col>3</xdr:col>
      <xdr:colOff>190500</xdr:colOff>
      <xdr:row>128</xdr:row>
      <xdr:rowOff>1688</xdr:rowOff>
    </xdr:to>
    <xdr:pic>
      <xdr:nvPicPr>
        <xdr:cNvPr id="91" name="Grafik 90" descr="Gold">
          <a:hlinkClick xmlns:r="http://schemas.openxmlformats.org/officeDocument/2006/relationships" r:id="rId4" tooltip="Gold"/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51200" y="26073100"/>
          <a:ext cx="19050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127</xdr:row>
      <xdr:rowOff>0</xdr:rowOff>
    </xdr:from>
    <xdr:to>
      <xdr:col>4</xdr:col>
      <xdr:colOff>171450</xdr:colOff>
      <xdr:row>128</xdr:row>
      <xdr:rowOff>12699</xdr:rowOff>
    </xdr:to>
    <xdr:pic>
      <xdr:nvPicPr>
        <xdr:cNvPr id="92" name="Grafik 91" descr="Time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13200" y="26073100"/>
          <a:ext cx="171450" cy="203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127</xdr:row>
      <xdr:rowOff>0</xdr:rowOff>
    </xdr:from>
    <xdr:to>
      <xdr:col>5</xdr:col>
      <xdr:colOff>209550</xdr:colOff>
      <xdr:row>128</xdr:row>
      <xdr:rowOff>31749</xdr:rowOff>
    </xdr:to>
    <xdr:pic>
      <xdr:nvPicPr>
        <xdr:cNvPr id="93" name="Grafik 92" descr="Experience">
          <a:hlinkClick xmlns:r="http://schemas.openxmlformats.org/officeDocument/2006/relationships" r:id="rId7" tooltip="Experience"/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75200" y="26073100"/>
          <a:ext cx="209550" cy="222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127</xdr:row>
      <xdr:rowOff>0</xdr:rowOff>
    </xdr:from>
    <xdr:to>
      <xdr:col>6</xdr:col>
      <xdr:colOff>247650</xdr:colOff>
      <xdr:row>128</xdr:row>
      <xdr:rowOff>76199</xdr:rowOff>
    </xdr:to>
    <xdr:pic>
      <xdr:nvPicPr>
        <xdr:cNvPr id="94" name="Grafik 93" descr="Town Hall">
          <a:hlinkClick xmlns:r="http://schemas.openxmlformats.org/officeDocument/2006/relationships" r:id="rId9" tooltip="Town Hall"/>
          <a:extLst>
            <a:ext uri="{FF2B5EF4-FFF2-40B4-BE49-F238E27FC236}">
              <a16:creationId xmlns:a16="http://schemas.microsoft.com/office/drawing/2014/main" id="{00000000-0008-0000-0300-00005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37200" y="26073100"/>
          <a:ext cx="24765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143</xdr:row>
      <xdr:rowOff>0</xdr:rowOff>
    </xdr:from>
    <xdr:to>
      <xdr:col>0</xdr:col>
      <xdr:colOff>165100</xdr:colOff>
      <xdr:row>143</xdr:row>
      <xdr:rowOff>171450</xdr:rowOff>
    </xdr:to>
    <xdr:pic>
      <xdr:nvPicPr>
        <xdr:cNvPr id="95" name="Grafik 94" descr="Level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9394150"/>
          <a:ext cx="16510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143</xdr:row>
      <xdr:rowOff>0</xdr:rowOff>
    </xdr:from>
    <xdr:to>
      <xdr:col>1</xdr:col>
      <xdr:colOff>266700</xdr:colOff>
      <xdr:row>144</xdr:row>
      <xdr:rowOff>69850</xdr:rowOff>
    </xdr:to>
    <xdr:pic>
      <xdr:nvPicPr>
        <xdr:cNvPr id="96" name="Grafik 95" descr="Damage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27200" y="29394150"/>
          <a:ext cx="266700" cy="260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143</xdr:row>
      <xdr:rowOff>0</xdr:rowOff>
    </xdr:from>
    <xdr:to>
      <xdr:col>2</xdr:col>
      <xdr:colOff>266700</xdr:colOff>
      <xdr:row>144</xdr:row>
      <xdr:rowOff>69850</xdr:rowOff>
    </xdr:to>
    <xdr:pic>
      <xdr:nvPicPr>
        <xdr:cNvPr id="97" name="Grafik 96" descr="Damage">
          <a:extLst>
            <a:ext uri="{FF2B5EF4-FFF2-40B4-BE49-F238E27FC236}">
              <a16:creationId xmlns:a16="http://schemas.microsoft.com/office/drawing/2014/main" id="{00000000-0008-0000-0300-00006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89200" y="29394150"/>
          <a:ext cx="266700" cy="260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143</xdr:row>
      <xdr:rowOff>0</xdr:rowOff>
    </xdr:from>
    <xdr:to>
      <xdr:col>3</xdr:col>
      <xdr:colOff>190500</xdr:colOff>
      <xdr:row>143</xdr:row>
      <xdr:rowOff>184150</xdr:rowOff>
    </xdr:to>
    <xdr:pic>
      <xdr:nvPicPr>
        <xdr:cNvPr id="98" name="Grafik 97" descr="Hitpoints">
          <a:extLst>
            <a:ext uri="{FF2B5EF4-FFF2-40B4-BE49-F238E27FC236}">
              <a16:creationId xmlns:a16="http://schemas.microsoft.com/office/drawing/2014/main" id="{00000000-0008-0000-0300-00006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51200" y="29394150"/>
          <a:ext cx="190500" cy="18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143</xdr:row>
      <xdr:rowOff>0</xdr:rowOff>
    </xdr:from>
    <xdr:to>
      <xdr:col>4</xdr:col>
      <xdr:colOff>190500</xdr:colOff>
      <xdr:row>144</xdr:row>
      <xdr:rowOff>0</xdr:rowOff>
    </xdr:to>
    <xdr:pic>
      <xdr:nvPicPr>
        <xdr:cNvPr id="99" name="Grafik 98" descr="Gold">
          <a:hlinkClick xmlns:r="http://schemas.openxmlformats.org/officeDocument/2006/relationships" r:id="rId4" tooltip="Gold"/>
          <a:extLst>
            <a:ext uri="{FF2B5EF4-FFF2-40B4-BE49-F238E27FC236}">
              <a16:creationId xmlns:a16="http://schemas.microsoft.com/office/drawing/2014/main" id="{00000000-0008-0000-0300-00006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13200" y="29394150"/>
          <a:ext cx="19050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143</xdr:row>
      <xdr:rowOff>0</xdr:rowOff>
    </xdr:from>
    <xdr:to>
      <xdr:col>5</xdr:col>
      <xdr:colOff>171450</xdr:colOff>
      <xdr:row>144</xdr:row>
      <xdr:rowOff>12700</xdr:rowOff>
    </xdr:to>
    <xdr:pic>
      <xdr:nvPicPr>
        <xdr:cNvPr id="100" name="Grafik 99" descr="Time">
          <a:extLst>
            <a:ext uri="{FF2B5EF4-FFF2-40B4-BE49-F238E27FC236}">
              <a16:creationId xmlns:a16="http://schemas.microsoft.com/office/drawing/2014/main" id="{00000000-0008-0000-0300-00006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75200" y="29394150"/>
          <a:ext cx="171450" cy="203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143</xdr:row>
      <xdr:rowOff>0</xdr:rowOff>
    </xdr:from>
    <xdr:to>
      <xdr:col>6</xdr:col>
      <xdr:colOff>209550</xdr:colOff>
      <xdr:row>144</xdr:row>
      <xdr:rowOff>31750</xdr:rowOff>
    </xdr:to>
    <xdr:pic>
      <xdr:nvPicPr>
        <xdr:cNvPr id="101" name="Grafik 100" descr="Experience">
          <a:hlinkClick xmlns:r="http://schemas.openxmlformats.org/officeDocument/2006/relationships" r:id="rId7" tooltip="Experience"/>
          <a:extLst>
            <a:ext uri="{FF2B5EF4-FFF2-40B4-BE49-F238E27FC236}">
              <a16:creationId xmlns:a16="http://schemas.microsoft.com/office/drawing/2014/main" id="{00000000-0008-0000-0300-00006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37200" y="29394150"/>
          <a:ext cx="209550" cy="222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143</xdr:row>
      <xdr:rowOff>0</xdr:rowOff>
    </xdr:from>
    <xdr:to>
      <xdr:col>7</xdr:col>
      <xdr:colOff>247650</xdr:colOff>
      <xdr:row>144</xdr:row>
      <xdr:rowOff>76200</xdr:rowOff>
    </xdr:to>
    <xdr:pic>
      <xdr:nvPicPr>
        <xdr:cNvPr id="102" name="Grafik 101" descr="Town Hall">
          <a:hlinkClick xmlns:r="http://schemas.openxmlformats.org/officeDocument/2006/relationships" r:id="rId9" tooltip="Town Hall"/>
          <a:extLst>
            <a:ext uri="{FF2B5EF4-FFF2-40B4-BE49-F238E27FC236}">
              <a16:creationId xmlns:a16="http://schemas.microsoft.com/office/drawing/2014/main" id="{00000000-0008-0000-0300-00006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38950" y="29394150"/>
          <a:ext cx="24765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161</xdr:row>
      <xdr:rowOff>0</xdr:rowOff>
    </xdr:from>
    <xdr:to>
      <xdr:col>0</xdr:col>
      <xdr:colOff>165100</xdr:colOff>
      <xdr:row>161</xdr:row>
      <xdr:rowOff>171450</xdr:rowOff>
    </xdr:to>
    <xdr:pic>
      <xdr:nvPicPr>
        <xdr:cNvPr id="103" name="Grafik 102" descr="Level">
          <a:extLst>
            <a:ext uri="{FF2B5EF4-FFF2-40B4-BE49-F238E27FC236}">
              <a16:creationId xmlns:a16="http://schemas.microsoft.com/office/drawing/2014/main" id="{00000000-0008-0000-0300-00006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3096200"/>
          <a:ext cx="16510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161</xdr:row>
      <xdr:rowOff>0</xdr:rowOff>
    </xdr:from>
    <xdr:to>
      <xdr:col>1</xdr:col>
      <xdr:colOff>266700</xdr:colOff>
      <xdr:row>162</xdr:row>
      <xdr:rowOff>69849</xdr:rowOff>
    </xdr:to>
    <xdr:pic>
      <xdr:nvPicPr>
        <xdr:cNvPr id="104" name="Grafik 103" descr="Damage">
          <a:extLst>
            <a:ext uri="{FF2B5EF4-FFF2-40B4-BE49-F238E27FC236}">
              <a16:creationId xmlns:a16="http://schemas.microsoft.com/office/drawing/2014/main" id="{00000000-0008-0000-0300-00006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27200" y="33096200"/>
          <a:ext cx="266700" cy="260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161</xdr:row>
      <xdr:rowOff>0</xdr:rowOff>
    </xdr:from>
    <xdr:to>
      <xdr:col>2</xdr:col>
      <xdr:colOff>266700</xdr:colOff>
      <xdr:row>162</xdr:row>
      <xdr:rowOff>69849</xdr:rowOff>
    </xdr:to>
    <xdr:pic>
      <xdr:nvPicPr>
        <xdr:cNvPr id="105" name="Grafik 104" descr="Damage">
          <a:extLst>
            <a:ext uri="{FF2B5EF4-FFF2-40B4-BE49-F238E27FC236}">
              <a16:creationId xmlns:a16="http://schemas.microsoft.com/office/drawing/2014/main" id="{00000000-0008-0000-0300-00006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89200" y="33096200"/>
          <a:ext cx="266700" cy="260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161</xdr:row>
      <xdr:rowOff>0</xdr:rowOff>
    </xdr:from>
    <xdr:to>
      <xdr:col>3</xdr:col>
      <xdr:colOff>190500</xdr:colOff>
      <xdr:row>161</xdr:row>
      <xdr:rowOff>184150</xdr:rowOff>
    </xdr:to>
    <xdr:pic>
      <xdr:nvPicPr>
        <xdr:cNvPr id="106" name="Grafik 105" descr="Hitpoints">
          <a:extLst>
            <a:ext uri="{FF2B5EF4-FFF2-40B4-BE49-F238E27FC236}">
              <a16:creationId xmlns:a16="http://schemas.microsoft.com/office/drawing/2014/main" id="{00000000-0008-0000-0300-00006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51200" y="33096200"/>
          <a:ext cx="190500" cy="18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161</xdr:row>
      <xdr:rowOff>0</xdr:rowOff>
    </xdr:from>
    <xdr:to>
      <xdr:col>4</xdr:col>
      <xdr:colOff>190500</xdr:colOff>
      <xdr:row>162</xdr:row>
      <xdr:rowOff>1688</xdr:rowOff>
    </xdr:to>
    <xdr:pic>
      <xdr:nvPicPr>
        <xdr:cNvPr id="107" name="Grafik 106" descr="Gold">
          <a:hlinkClick xmlns:r="http://schemas.openxmlformats.org/officeDocument/2006/relationships" r:id="rId4" tooltip="Gold"/>
          <a:extLst>
            <a:ext uri="{FF2B5EF4-FFF2-40B4-BE49-F238E27FC236}">
              <a16:creationId xmlns:a16="http://schemas.microsoft.com/office/drawing/2014/main" id="{00000000-0008-0000-0300-00006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13200" y="33096200"/>
          <a:ext cx="19050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161</xdr:row>
      <xdr:rowOff>0</xdr:rowOff>
    </xdr:from>
    <xdr:to>
      <xdr:col>5</xdr:col>
      <xdr:colOff>171450</xdr:colOff>
      <xdr:row>162</xdr:row>
      <xdr:rowOff>12699</xdr:rowOff>
    </xdr:to>
    <xdr:pic>
      <xdr:nvPicPr>
        <xdr:cNvPr id="108" name="Grafik 107" descr="Time">
          <a:extLst>
            <a:ext uri="{FF2B5EF4-FFF2-40B4-BE49-F238E27FC236}">
              <a16:creationId xmlns:a16="http://schemas.microsoft.com/office/drawing/2014/main" id="{00000000-0008-0000-0300-00006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75200" y="33096200"/>
          <a:ext cx="171450" cy="203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161</xdr:row>
      <xdr:rowOff>0</xdr:rowOff>
    </xdr:from>
    <xdr:to>
      <xdr:col>6</xdr:col>
      <xdr:colOff>209550</xdr:colOff>
      <xdr:row>162</xdr:row>
      <xdr:rowOff>31749</xdr:rowOff>
    </xdr:to>
    <xdr:pic>
      <xdr:nvPicPr>
        <xdr:cNvPr id="109" name="Grafik 108" descr="Experience">
          <a:hlinkClick xmlns:r="http://schemas.openxmlformats.org/officeDocument/2006/relationships" r:id="rId7" tooltip="Experience"/>
          <a:extLst>
            <a:ext uri="{FF2B5EF4-FFF2-40B4-BE49-F238E27FC236}">
              <a16:creationId xmlns:a16="http://schemas.microsoft.com/office/drawing/2014/main" id="{00000000-0008-0000-0300-00006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37200" y="33096200"/>
          <a:ext cx="209550" cy="222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161</xdr:row>
      <xdr:rowOff>0</xdr:rowOff>
    </xdr:from>
    <xdr:to>
      <xdr:col>7</xdr:col>
      <xdr:colOff>247650</xdr:colOff>
      <xdr:row>162</xdr:row>
      <xdr:rowOff>76199</xdr:rowOff>
    </xdr:to>
    <xdr:pic>
      <xdr:nvPicPr>
        <xdr:cNvPr id="110" name="Grafik 109" descr="Town Hall">
          <a:hlinkClick xmlns:r="http://schemas.openxmlformats.org/officeDocument/2006/relationships" r:id="rId9" tooltip="Town Hall"/>
          <a:extLst>
            <a:ext uri="{FF2B5EF4-FFF2-40B4-BE49-F238E27FC236}">
              <a16:creationId xmlns:a16="http://schemas.microsoft.com/office/drawing/2014/main" id="{00000000-0008-0000-0300-00006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38950" y="33096200"/>
          <a:ext cx="24765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161</xdr:row>
      <xdr:rowOff>0</xdr:rowOff>
    </xdr:from>
    <xdr:to>
      <xdr:col>0</xdr:col>
      <xdr:colOff>165100</xdr:colOff>
      <xdr:row>161</xdr:row>
      <xdr:rowOff>171450</xdr:rowOff>
    </xdr:to>
    <xdr:pic>
      <xdr:nvPicPr>
        <xdr:cNvPr id="111" name="Grafik 110" descr="Level">
          <a:extLst>
            <a:ext uri="{FF2B5EF4-FFF2-40B4-BE49-F238E27FC236}">
              <a16:creationId xmlns:a16="http://schemas.microsoft.com/office/drawing/2014/main" id="{00000000-0008-0000-0300-00006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3096200"/>
          <a:ext cx="16510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161</xdr:row>
      <xdr:rowOff>0</xdr:rowOff>
    </xdr:from>
    <xdr:to>
      <xdr:col>1</xdr:col>
      <xdr:colOff>266700</xdr:colOff>
      <xdr:row>162</xdr:row>
      <xdr:rowOff>69849</xdr:rowOff>
    </xdr:to>
    <xdr:pic>
      <xdr:nvPicPr>
        <xdr:cNvPr id="112" name="Grafik 111" descr="Damage">
          <a:extLst>
            <a:ext uri="{FF2B5EF4-FFF2-40B4-BE49-F238E27FC236}">
              <a16:creationId xmlns:a16="http://schemas.microsoft.com/office/drawing/2014/main" id="{00000000-0008-0000-0300-00007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27200" y="33096200"/>
          <a:ext cx="266700" cy="260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161</xdr:row>
      <xdr:rowOff>0</xdr:rowOff>
    </xdr:from>
    <xdr:to>
      <xdr:col>2</xdr:col>
      <xdr:colOff>266700</xdr:colOff>
      <xdr:row>162</xdr:row>
      <xdr:rowOff>69849</xdr:rowOff>
    </xdr:to>
    <xdr:pic>
      <xdr:nvPicPr>
        <xdr:cNvPr id="113" name="Grafik 112" descr="Damage">
          <a:extLst>
            <a:ext uri="{FF2B5EF4-FFF2-40B4-BE49-F238E27FC236}">
              <a16:creationId xmlns:a16="http://schemas.microsoft.com/office/drawing/2014/main" id="{00000000-0008-0000-0300-00007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89200" y="33096200"/>
          <a:ext cx="266700" cy="260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161</xdr:row>
      <xdr:rowOff>0</xdr:rowOff>
    </xdr:from>
    <xdr:to>
      <xdr:col>3</xdr:col>
      <xdr:colOff>190500</xdr:colOff>
      <xdr:row>161</xdr:row>
      <xdr:rowOff>184150</xdr:rowOff>
    </xdr:to>
    <xdr:pic>
      <xdr:nvPicPr>
        <xdr:cNvPr id="114" name="Grafik 113" descr="Hitpoints">
          <a:extLst>
            <a:ext uri="{FF2B5EF4-FFF2-40B4-BE49-F238E27FC236}">
              <a16:creationId xmlns:a16="http://schemas.microsoft.com/office/drawing/2014/main" id="{00000000-0008-0000-0300-00007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51200" y="33096200"/>
          <a:ext cx="190500" cy="18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161</xdr:row>
      <xdr:rowOff>0</xdr:rowOff>
    </xdr:from>
    <xdr:to>
      <xdr:col>4</xdr:col>
      <xdr:colOff>190500</xdr:colOff>
      <xdr:row>162</xdr:row>
      <xdr:rowOff>1688</xdr:rowOff>
    </xdr:to>
    <xdr:pic>
      <xdr:nvPicPr>
        <xdr:cNvPr id="115" name="Grafik 114" descr="Gold">
          <a:hlinkClick xmlns:r="http://schemas.openxmlformats.org/officeDocument/2006/relationships" r:id="rId4" tooltip="Gold"/>
          <a:extLst>
            <a:ext uri="{FF2B5EF4-FFF2-40B4-BE49-F238E27FC236}">
              <a16:creationId xmlns:a16="http://schemas.microsoft.com/office/drawing/2014/main" id="{00000000-0008-0000-0300-00007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13200" y="33096200"/>
          <a:ext cx="19050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161</xdr:row>
      <xdr:rowOff>0</xdr:rowOff>
    </xdr:from>
    <xdr:to>
      <xdr:col>5</xdr:col>
      <xdr:colOff>171450</xdr:colOff>
      <xdr:row>162</xdr:row>
      <xdr:rowOff>12699</xdr:rowOff>
    </xdr:to>
    <xdr:pic>
      <xdr:nvPicPr>
        <xdr:cNvPr id="116" name="Grafik 115" descr="Time">
          <a:extLst>
            <a:ext uri="{FF2B5EF4-FFF2-40B4-BE49-F238E27FC236}">
              <a16:creationId xmlns:a16="http://schemas.microsoft.com/office/drawing/2014/main" id="{00000000-0008-0000-0300-00007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75200" y="33096200"/>
          <a:ext cx="171450" cy="203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161</xdr:row>
      <xdr:rowOff>0</xdr:rowOff>
    </xdr:from>
    <xdr:to>
      <xdr:col>6</xdr:col>
      <xdr:colOff>209550</xdr:colOff>
      <xdr:row>162</xdr:row>
      <xdr:rowOff>31749</xdr:rowOff>
    </xdr:to>
    <xdr:pic>
      <xdr:nvPicPr>
        <xdr:cNvPr id="117" name="Grafik 116" descr="Experience">
          <a:hlinkClick xmlns:r="http://schemas.openxmlformats.org/officeDocument/2006/relationships" r:id="rId7" tooltip="Experience"/>
          <a:extLst>
            <a:ext uri="{FF2B5EF4-FFF2-40B4-BE49-F238E27FC236}">
              <a16:creationId xmlns:a16="http://schemas.microsoft.com/office/drawing/2014/main" id="{00000000-0008-0000-0300-00007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37200" y="33096200"/>
          <a:ext cx="209550" cy="222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161</xdr:row>
      <xdr:rowOff>0</xdr:rowOff>
    </xdr:from>
    <xdr:to>
      <xdr:col>7</xdr:col>
      <xdr:colOff>247650</xdr:colOff>
      <xdr:row>162</xdr:row>
      <xdr:rowOff>76199</xdr:rowOff>
    </xdr:to>
    <xdr:pic>
      <xdr:nvPicPr>
        <xdr:cNvPr id="118" name="Grafik 117" descr="Town Hall">
          <a:hlinkClick xmlns:r="http://schemas.openxmlformats.org/officeDocument/2006/relationships" r:id="rId9" tooltip="Town Hall"/>
          <a:extLst>
            <a:ext uri="{FF2B5EF4-FFF2-40B4-BE49-F238E27FC236}">
              <a16:creationId xmlns:a16="http://schemas.microsoft.com/office/drawing/2014/main" id="{00000000-0008-0000-0300-00007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38950" y="33096200"/>
          <a:ext cx="24765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45</xdr:col>
      <xdr:colOff>879711</xdr:colOff>
      <xdr:row>1</xdr:row>
      <xdr:rowOff>295616</xdr:rowOff>
    </xdr:from>
    <xdr:to>
      <xdr:col>57</xdr:col>
      <xdr:colOff>722489</xdr:colOff>
      <xdr:row>24</xdr:row>
      <xdr:rowOff>164506</xdr:rowOff>
    </xdr:to>
    <xdr:graphicFrame macro="">
      <xdr:nvGraphicFramePr>
        <xdr:cNvPr id="121" name="Diagramm 120">
          <a:extLst>
            <a:ext uri="{FF2B5EF4-FFF2-40B4-BE49-F238E27FC236}">
              <a16:creationId xmlns:a16="http://schemas.microsoft.com/office/drawing/2014/main" id="{00000000-0008-0000-0300-00007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46</xdr:col>
      <xdr:colOff>13474</xdr:colOff>
      <xdr:row>26</xdr:row>
      <xdr:rowOff>182743</xdr:rowOff>
    </xdr:from>
    <xdr:to>
      <xdr:col>57</xdr:col>
      <xdr:colOff>679176</xdr:colOff>
      <xdr:row>48</xdr:row>
      <xdr:rowOff>130548</xdr:rowOff>
    </xdr:to>
    <xdr:graphicFrame macro="">
      <xdr:nvGraphicFramePr>
        <xdr:cNvPr id="123" name="Diagramm 122">
          <a:extLst>
            <a:ext uri="{FF2B5EF4-FFF2-40B4-BE49-F238E27FC236}">
              <a16:creationId xmlns:a16="http://schemas.microsoft.com/office/drawing/2014/main" id="{00000000-0008-0000-03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34</xdr:col>
      <xdr:colOff>473588</xdr:colOff>
      <xdr:row>39</xdr:row>
      <xdr:rowOff>94863</xdr:rowOff>
    </xdr:from>
    <xdr:to>
      <xdr:col>44</xdr:col>
      <xdr:colOff>774066</xdr:colOff>
      <xdr:row>58</xdr:row>
      <xdr:rowOff>127364</xdr:rowOff>
    </xdr:to>
    <xdr:graphicFrame macro="">
      <xdr:nvGraphicFramePr>
        <xdr:cNvPr id="124" name="Diagramm 123">
          <a:extLst>
            <a:ext uri="{FF2B5EF4-FFF2-40B4-BE49-F238E27FC236}">
              <a16:creationId xmlns:a16="http://schemas.microsoft.com/office/drawing/2014/main" id="{00000000-0008-0000-0300-00007C000000}"/>
            </a:ext>
            <a:ext uri="{147F2762-F138-4A5C-976F-8EAC2B608ADB}">
              <a16:predDERef xmlns:a16="http://schemas.microsoft.com/office/drawing/2014/main" pred="{263AA301-70CD-4DF3-9E75-A8BE2CDE7F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34</xdr:col>
      <xdr:colOff>375613</xdr:colOff>
      <xdr:row>19</xdr:row>
      <xdr:rowOff>43528</xdr:rowOff>
    </xdr:from>
    <xdr:to>
      <xdr:col>44</xdr:col>
      <xdr:colOff>750149</xdr:colOff>
      <xdr:row>36</xdr:row>
      <xdr:rowOff>181410</xdr:rowOff>
    </xdr:to>
    <xdr:graphicFrame macro="">
      <xdr:nvGraphicFramePr>
        <xdr:cNvPr id="125" name="Diagramm 124">
          <a:extLst>
            <a:ext uri="{FF2B5EF4-FFF2-40B4-BE49-F238E27FC236}">
              <a16:creationId xmlns:a16="http://schemas.microsoft.com/office/drawing/2014/main" id="{00000000-0008-0000-0300-00007D000000}"/>
            </a:ext>
            <a:ext uri="{147F2762-F138-4A5C-976F-8EAC2B608ADB}">
              <a16:predDERef xmlns:a16="http://schemas.microsoft.com/office/drawing/2014/main" pred="{D7310F1E-45A3-47DF-AB09-52AB1EFF4D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34</xdr:col>
      <xdr:colOff>493779</xdr:colOff>
      <xdr:row>1</xdr:row>
      <xdr:rowOff>270824</xdr:rowOff>
    </xdr:from>
    <xdr:to>
      <xdr:col>44</xdr:col>
      <xdr:colOff>875723</xdr:colOff>
      <xdr:row>17</xdr:row>
      <xdr:rowOff>165468</xdr:rowOff>
    </xdr:to>
    <xdr:graphicFrame macro="">
      <xdr:nvGraphicFramePr>
        <xdr:cNvPr id="126" name="Diagramm 125">
          <a:extLst>
            <a:ext uri="{FF2B5EF4-FFF2-40B4-BE49-F238E27FC236}">
              <a16:creationId xmlns:a16="http://schemas.microsoft.com/office/drawing/2014/main" id="{00000000-0008-0000-0300-00007E000000}"/>
            </a:ext>
            <a:ext uri="{147F2762-F138-4A5C-976F-8EAC2B608ADB}">
              <a16:predDERef xmlns:a16="http://schemas.microsoft.com/office/drawing/2014/main" pred="{DC5F9AD0-9C68-4714-AA46-EE8034EB65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0</xdr:col>
      <xdr:colOff>0</xdr:colOff>
      <xdr:row>186</xdr:row>
      <xdr:rowOff>0</xdr:rowOff>
    </xdr:from>
    <xdr:to>
      <xdr:col>0</xdr:col>
      <xdr:colOff>165100</xdr:colOff>
      <xdr:row>186</xdr:row>
      <xdr:rowOff>171450</xdr:rowOff>
    </xdr:to>
    <xdr:pic>
      <xdr:nvPicPr>
        <xdr:cNvPr id="120" name="Grafik 119" descr="Level">
          <a:extLst>
            <a:ext uri="{FF2B5EF4-FFF2-40B4-BE49-F238E27FC236}">
              <a16:creationId xmlns:a16="http://schemas.microsoft.com/office/drawing/2014/main" id="{00000000-0008-0000-0300-00007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176200"/>
          <a:ext cx="16510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186</xdr:row>
      <xdr:rowOff>0</xdr:rowOff>
    </xdr:from>
    <xdr:to>
      <xdr:col>1</xdr:col>
      <xdr:colOff>266700</xdr:colOff>
      <xdr:row>187</xdr:row>
      <xdr:rowOff>69849</xdr:rowOff>
    </xdr:to>
    <xdr:pic>
      <xdr:nvPicPr>
        <xdr:cNvPr id="122" name="Grafik 121" descr="Damage">
          <a:extLst>
            <a:ext uri="{FF2B5EF4-FFF2-40B4-BE49-F238E27FC236}">
              <a16:creationId xmlns:a16="http://schemas.microsoft.com/office/drawing/2014/main" id="{00000000-0008-0000-0300-00007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73250" y="38176200"/>
          <a:ext cx="266700" cy="260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186</xdr:row>
      <xdr:rowOff>0</xdr:rowOff>
    </xdr:from>
    <xdr:to>
      <xdr:col>2</xdr:col>
      <xdr:colOff>266700</xdr:colOff>
      <xdr:row>187</xdr:row>
      <xdr:rowOff>69849</xdr:rowOff>
    </xdr:to>
    <xdr:pic>
      <xdr:nvPicPr>
        <xdr:cNvPr id="127" name="Grafik 126" descr="Damage">
          <a:extLst>
            <a:ext uri="{FF2B5EF4-FFF2-40B4-BE49-F238E27FC236}">
              <a16:creationId xmlns:a16="http://schemas.microsoft.com/office/drawing/2014/main" id="{00000000-0008-0000-0300-00007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50" y="38176200"/>
          <a:ext cx="266700" cy="260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186</xdr:row>
      <xdr:rowOff>0</xdr:rowOff>
    </xdr:from>
    <xdr:to>
      <xdr:col>3</xdr:col>
      <xdr:colOff>266700</xdr:colOff>
      <xdr:row>187</xdr:row>
      <xdr:rowOff>69849</xdr:rowOff>
    </xdr:to>
    <xdr:pic>
      <xdr:nvPicPr>
        <xdr:cNvPr id="128" name="Grafik 127" descr="Damage">
          <a:extLst>
            <a:ext uri="{FF2B5EF4-FFF2-40B4-BE49-F238E27FC236}">
              <a16:creationId xmlns:a16="http://schemas.microsoft.com/office/drawing/2014/main" id="{00000000-0008-0000-0300-00008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51250" y="38176200"/>
          <a:ext cx="266700" cy="260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186</xdr:row>
      <xdr:rowOff>0</xdr:rowOff>
    </xdr:from>
    <xdr:to>
      <xdr:col>4</xdr:col>
      <xdr:colOff>190500</xdr:colOff>
      <xdr:row>186</xdr:row>
      <xdr:rowOff>184150</xdr:rowOff>
    </xdr:to>
    <xdr:pic>
      <xdr:nvPicPr>
        <xdr:cNvPr id="129" name="Grafik 128" descr="Hitpoints">
          <a:extLst>
            <a:ext uri="{FF2B5EF4-FFF2-40B4-BE49-F238E27FC236}">
              <a16:creationId xmlns:a16="http://schemas.microsoft.com/office/drawing/2014/main" id="{00000000-0008-0000-0300-00008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40250" y="38176200"/>
          <a:ext cx="190500" cy="18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186</xdr:row>
      <xdr:rowOff>0</xdr:rowOff>
    </xdr:from>
    <xdr:to>
      <xdr:col>5</xdr:col>
      <xdr:colOff>190500</xdr:colOff>
      <xdr:row>187</xdr:row>
      <xdr:rowOff>31749</xdr:rowOff>
    </xdr:to>
    <xdr:pic>
      <xdr:nvPicPr>
        <xdr:cNvPr id="130" name="Grafik 129" descr="Dark Elixir">
          <a:hlinkClick xmlns:r="http://schemas.openxmlformats.org/officeDocument/2006/relationships" r:id="rId20" tooltip="Dark Elixir"/>
          <a:extLst>
            <a:ext uri="{FF2B5EF4-FFF2-40B4-BE49-F238E27FC236}">
              <a16:creationId xmlns:a16="http://schemas.microsoft.com/office/drawing/2014/main" id="{00000000-0008-0000-0300-00008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0" y="38176200"/>
          <a:ext cx="190500" cy="222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186</xdr:row>
      <xdr:rowOff>0</xdr:rowOff>
    </xdr:from>
    <xdr:to>
      <xdr:col>6</xdr:col>
      <xdr:colOff>171450</xdr:colOff>
      <xdr:row>187</xdr:row>
      <xdr:rowOff>12699</xdr:rowOff>
    </xdr:to>
    <xdr:pic>
      <xdr:nvPicPr>
        <xdr:cNvPr id="131" name="Grafik 130" descr="Time">
          <a:extLst>
            <a:ext uri="{FF2B5EF4-FFF2-40B4-BE49-F238E27FC236}">
              <a16:creationId xmlns:a16="http://schemas.microsoft.com/office/drawing/2014/main" id="{00000000-0008-0000-0300-00008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18250" y="38176200"/>
          <a:ext cx="171450" cy="203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186</xdr:row>
      <xdr:rowOff>0</xdr:rowOff>
    </xdr:from>
    <xdr:to>
      <xdr:col>7</xdr:col>
      <xdr:colOff>209550</xdr:colOff>
      <xdr:row>187</xdr:row>
      <xdr:rowOff>31749</xdr:rowOff>
    </xdr:to>
    <xdr:pic>
      <xdr:nvPicPr>
        <xdr:cNvPr id="132" name="Grafik 131" descr="Experience">
          <a:hlinkClick xmlns:r="http://schemas.openxmlformats.org/officeDocument/2006/relationships" r:id="rId7" tooltip="Experience"/>
          <a:extLst>
            <a:ext uri="{FF2B5EF4-FFF2-40B4-BE49-F238E27FC236}">
              <a16:creationId xmlns:a16="http://schemas.microsoft.com/office/drawing/2014/main" id="{00000000-0008-0000-0300-00008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34300" y="38176200"/>
          <a:ext cx="209550" cy="222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186</xdr:row>
      <xdr:rowOff>0</xdr:rowOff>
    </xdr:from>
    <xdr:to>
      <xdr:col>8</xdr:col>
      <xdr:colOff>247650</xdr:colOff>
      <xdr:row>187</xdr:row>
      <xdr:rowOff>76199</xdr:rowOff>
    </xdr:to>
    <xdr:pic>
      <xdr:nvPicPr>
        <xdr:cNvPr id="133" name="Grafik 132" descr="Town Hall">
          <a:hlinkClick xmlns:r="http://schemas.openxmlformats.org/officeDocument/2006/relationships" r:id="rId9" tooltip="Town Hall"/>
          <a:extLst>
            <a:ext uri="{FF2B5EF4-FFF2-40B4-BE49-F238E27FC236}">
              <a16:creationId xmlns:a16="http://schemas.microsoft.com/office/drawing/2014/main" id="{00000000-0008-0000-0300-00008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23300" y="38176200"/>
          <a:ext cx="24765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21</xdr:row>
          <xdr:rowOff>85725</xdr:rowOff>
        </xdr:from>
        <xdr:to>
          <xdr:col>13</xdr:col>
          <xdr:colOff>695325</xdr:colOff>
          <xdr:row>23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Trebuchet MS"/>
                </a:rPr>
                <a:t>calc scattershot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Berlin">
  <a:themeElements>
    <a:clrScheme name="Berlin">
      <a:dk1>
        <a:sysClr val="windowText" lastClr="000000"/>
      </a:dk1>
      <a:lt1>
        <a:sysClr val="window" lastClr="FFFFFF"/>
      </a:lt1>
      <a:dk2>
        <a:srgbClr val="9D360E"/>
      </a:dk2>
      <a:lt2>
        <a:srgbClr val="E7E6E6"/>
      </a:lt2>
      <a:accent1>
        <a:srgbClr val="F09415"/>
      </a:accent1>
      <a:accent2>
        <a:srgbClr val="C1B56B"/>
      </a:accent2>
      <a:accent3>
        <a:srgbClr val="4BAF73"/>
      </a:accent3>
      <a:accent4>
        <a:srgbClr val="5AA6C0"/>
      </a:accent4>
      <a:accent5>
        <a:srgbClr val="D17DF9"/>
      </a:accent5>
      <a:accent6>
        <a:srgbClr val="FA7E5C"/>
      </a:accent6>
      <a:hlink>
        <a:srgbClr val="FFAE3E"/>
      </a:hlink>
      <a:folHlink>
        <a:srgbClr val="FCC77E"/>
      </a:folHlink>
    </a:clrScheme>
    <a:fontScheme name="Berlin">
      <a:majorFont>
        <a:latin typeface="Trebuchet MS" panose="020B0603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Trebuchet MS" panose="020B0603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Berlin">
      <a:fillStyleLst>
        <a:solidFill>
          <a:schemeClr val="phClr"/>
        </a:solidFill>
        <a:gradFill rotWithShape="1">
          <a:gsLst>
            <a:gs pos="0">
              <a:schemeClr val="phClr">
                <a:tint val="60000"/>
                <a:satMod val="100000"/>
                <a:lumMod val="110000"/>
              </a:schemeClr>
            </a:gs>
            <a:gs pos="100000">
              <a:schemeClr val="phClr">
                <a:tint val="70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4000"/>
                <a:satMod val="103000"/>
                <a:lumMod val="102000"/>
              </a:schemeClr>
            </a:gs>
            <a:gs pos="50000">
              <a:schemeClr val="phClr">
                <a:shade val="100000"/>
                <a:satMod val="110000"/>
                <a:lumMod val="100000"/>
              </a:schemeClr>
            </a:gs>
            <a:gs pos="100000">
              <a:schemeClr val="phClr">
                <a:shade val="78000"/>
                <a:satMod val="120000"/>
                <a:lumMod val="99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6000"/>
                <a:shade val="100000"/>
                <a:hueMod val="270000"/>
                <a:satMod val="200000"/>
                <a:lumMod val="128000"/>
              </a:schemeClr>
            </a:gs>
            <a:gs pos="50000">
              <a:schemeClr val="phClr">
                <a:shade val="100000"/>
                <a:hueMod val="100000"/>
                <a:satMod val="110000"/>
                <a:lumMod val="130000"/>
              </a:schemeClr>
            </a:gs>
            <a:gs pos="100000">
              <a:schemeClr val="phClr">
                <a:shade val="78000"/>
                <a:hueMod val="44000"/>
                <a:satMod val="200000"/>
                <a:lumMod val="69000"/>
              </a:schemeClr>
            </a:gs>
          </a:gsLst>
          <a:lin ang="252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Berlin" id="{7B5DBA9E-B069-418E-9360-A61BDD0615A4}" vid="{C0CBE056-4EF4-4D92-969E-947779DA7AA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s://clashofclans.fandom.com/wiki/Defensive_Buildings" TargetMode="External"/><Relationship Id="rId18" Type="http://schemas.openxmlformats.org/officeDocument/2006/relationships/hyperlink" Target="https://clashofclans.fandom.com/wiki/Army_Camp/Home_Village" TargetMode="External"/><Relationship Id="rId26" Type="http://schemas.openxmlformats.org/officeDocument/2006/relationships/hyperlink" Target="https://clashofclans.fandom.com/wiki/Laboratory" TargetMode="External"/><Relationship Id="rId39" Type="http://schemas.openxmlformats.org/officeDocument/2006/relationships/hyperlink" Target="https://clashofclans.fandom.com/wiki/Resources" TargetMode="External"/><Relationship Id="rId21" Type="http://schemas.openxmlformats.org/officeDocument/2006/relationships/hyperlink" Target="https://clashofclans.fandom.com/wiki/Laboratory" TargetMode="External"/><Relationship Id="rId34" Type="http://schemas.openxmlformats.org/officeDocument/2006/relationships/hyperlink" Target="https://clashofclans.fandom.com/wiki/Laboratory" TargetMode="External"/><Relationship Id="rId42" Type="http://schemas.openxmlformats.org/officeDocument/2006/relationships/hyperlink" Target="https://clashofclans.fandom.com/wiki/Resources" TargetMode="External"/><Relationship Id="rId47" Type="http://schemas.openxmlformats.org/officeDocument/2006/relationships/hyperlink" Target="https://clashofclans.fandom.com/wiki/Laboratory" TargetMode="External"/><Relationship Id="rId50" Type="http://schemas.openxmlformats.org/officeDocument/2006/relationships/hyperlink" Target="https://clashofclans.fandom.com/wiki/Resources" TargetMode="External"/><Relationship Id="rId55" Type="http://schemas.openxmlformats.org/officeDocument/2006/relationships/drawing" Target="../drawings/drawing2.xml"/><Relationship Id="rId7" Type="http://schemas.openxmlformats.org/officeDocument/2006/relationships/hyperlink" Target="https://clashofclans.fandom.com/wiki/Army_Camp/Home_Village" TargetMode="External"/><Relationship Id="rId2" Type="http://schemas.openxmlformats.org/officeDocument/2006/relationships/hyperlink" Target="https://clashofclans.fandom.com/wiki/Laboratory" TargetMode="External"/><Relationship Id="rId16" Type="http://schemas.openxmlformats.org/officeDocument/2006/relationships/hyperlink" Target="https://clashofclans.fandom.com/wiki/Laboratory" TargetMode="External"/><Relationship Id="rId29" Type="http://schemas.openxmlformats.org/officeDocument/2006/relationships/hyperlink" Target="https://clashofclans.fandom.com/wiki/Resources" TargetMode="External"/><Relationship Id="rId11" Type="http://schemas.openxmlformats.org/officeDocument/2006/relationships/hyperlink" Target="https://clashofclans.fandom.com/wiki/Laboratory" TargetMode="External"/><Relationship Id="rId24" Type="http://schemas.openxmlformats.org/officeDocument/2006/relationships/hyperlink" Target="https://clashofclans.fandom.com/wiki/Walls/Home_Village" TargetMode="External"/><Relationship Id="rId32" Type="http://schemas.openxmlformats.org/officeDocument/2006/relationships/hyperlink" Target="https://clashofclans.fandom.com/wiki/Army_Camp/Home_Village" TargetMode="External"/><Relationship Id="rId37" Type="http://schemas.openxmlformats.org/officeDocument/2006/relationships/hyperlink" Target="https://clashofclans.fandom.com/wiki/Laboratory" TargetMode="External"/><Relationship Id="rId40" Type="http://schemas.openxmlformats.org/officeDocument/2006/relationships/hyperlink" Target="https://clashofclans.fandom.com/wiki/Laboratory" TargetMode="External"/><Relationship Id="rId45" Type="http://schemas.openxmlformats.org/officeDocument/2006/relationships/hyperlink" Target="https://clashofclans.fandom.com/wiki/Army_Camp" TargetMode="External"/><Relationship Id="rId53" Type="http://schemas.openxmlformats.org/officeDocument/2006/relationships/hyperlink" Target="https://clashofclans.fandom.com/wiki/Army_Camp" TargetMode="External"/><Relationship Id="rId5" Type="http://schemas.openxmlformats.org/officeDocument/2006/relationships/hyperlink" Target="https://clashofclans.fandom.com/wiki/Laboratory" TargetMode="External"/><Relationship Id="rId10" Type="http://schemas.openxmlformats.org/officeDocument/2006/relationships/hyperlink" Target="https://clashofclans.fandom.com/wiki/Laboratory" TargetMode="External"/><Relationship Id="rId19" Type="http://schemas.openxmlformats.org/officeDocument/2006/relationships/hyperlink" Target="https://clashofclans.fandom.com/wiki/Resources" TargetMode="External"/><Relationship Id="rId31" Type="http://schemas.openxmlformats.org/officeDocument/2006/relationships/hyperlink" Target="https://clashofclans.fandom.com/wiki/Laboratory" TargetMode="External"/><Relationship Id="rId44" Type="http://schemas.openxmlformats.org/officeDocument/2006/relationships/hyperlink" Target="https://clashofclans.fandom.com/wiki/Laboratory" TargetMode="External"/><Relationship Id="rId52" Type="http://schemas.openxmlformats.org/officeDocument/2006/relationships/hyperlink" Target="https://clashofclans.fandom.com/wiki/Laboratory" TargetMode="External"/><Relationship Id="rId4" Type="http://schemas.openxmlformats.org/officeDocument/2006/relationships/hyperlink" Target="https://clashofclans.fandom.com/wiki/Resources" TargetMode="External"/><Relationship Id="rId9" Type="http://schemas.openxmlformats.org/officeDocument/2006/relationships/hyperlink" Target="https://clashofclans.fandom.com/wiki/Resources" TargetMode="External"/><Relationship Id="rId14" Type="http://schemas.openxmlformats.org/officeDocument/2006/relationships/hyperlink" Target="https://clashofclans.fandom.com/wiki/Resource_Buildings" TargetMode="External"/><Relationship Id="rId22" Type="http://schemas.openxmlformats.org/officeDocument/2006/relationships/hyperlink" Target="https://clashofclans.fandom.com/wiki/Army_Camp/Home_Village" TargetMode="External"/><Relationship Id="rId27" Type="http://schemas.openxmlformats.org/officeDocument/2006/relationships/hyperlink" Target="https://clashofclans.fandom.com/wiki/Laboratory" TargetMode="External"/><Relationship Id="rId30" Type="http://schemas.openxmlformats.org/officeDocument/2006/relationships/hyperlink" Target="https://clashofclans.fandom.com/wiki/Laboratory" TargetMode="External"/><Relationship Id="rId35" Type="http://schemas.openxmlformats.org/officeDocument/2006/relationships/hyperlink" Target="https://clashofclans.fandom.com/wiki/Laboratory" TargetMode="External"/><Relationship Id="rId43" Type="http://schemas.openxmlformats.org/officeDocument/2006/relationships/hyperlink" Target="https://clashofclans.fandom.com/wiki/Laboratory" TargetMode="External"/><Relationship Id="rId48" Type="http://schemas.openxmlformats.org/officeDocument/2006/relationships/hyperlink" Target="https://clashofclans.fandom.com/wiki/Laboratory" TargetMode="External"/><Relationship Id="rId8" Type="http://schemas.openxmlformats.org/officeDocument/2006/relationships/hyperlink" Target="https://clashofclans.fandom.com/wiki/Army_Camp/Home_Village" TargetMode="External"/><Relationship Id="rId51" Type="http://schemas.openxmlformats.org/officeDocument/2006/relationships/hyperlink" Target="https://clashofclans.fandom.com/wiki/Laboratory" TargetMode="External"/><Relationship Id="rId3" Type="http://schemas.openxmlformats.org/officeDocument/2006/relationships/hyperlink" Target="https://clashofclans.fandom.com/wiki/Laboratory" TargetMode="External"/><Relationship Id="rId12" Type="http://schemas.openxmlformats.org/officeDocument/2006/relationships/hyperlink" Target="https://clashofclans.fandom.com/wiki/Army_Camp/Home_Village" TargetMode="External"/><Relationship Id="rId17" Type="http://schemas.openxmlformats.org/officeDocument/2006/relationships/hyperlink" Target="https://clashofclans.fandom.com/wiki/Laboratory" TargetMode="External"/><Relationship Id="rId25" Type="http://schemas.openxmlformats.org/officeDocument/2006/relationships/hyperlink" Target="https://clashofclans.fandom.com/wiki/Resources" TargetMode="External"/><Relationship Id="rId33" Type="http://schemas.openxmlformats.org/officeDocument/2006/relationships/hyperlink" Target="https://clashofclans.fandom.com/wiki/Resources" TargetMode="External"/><Relationship Id="rId38" Type="http://schemas.openxmlformats.org/officeDocument/2006/relationships/hyperlink" Target="https://clashofclans.fandom.com/wiki/Laboratory" TargetMode="External"/><Relationship Id="rId46" Type="http://schemas.openxmlformats.org/officeDocument/2006/relationships/hyperlink" Target="https://clashofclans.fandom.com/wiki/Resources" TargetMode="External"/><Relationship Id="rId20" Type="http://schemas.openxmlformats.org/officeDocument/2006/relationships/hyperlink" Target="https://clashofclans.fandom.com/wiki/Laboratory" TargetMode="External"/><Relationship Id="rId41" Type="http://schemas.openxmlformats.org/officeDocument/2006/relationships/hyperlink" Target="https://clashofclans.fandom.com/wiki/Laboratory" TargetMode="External"/><Relationship Id="rId54" Type="http://schemas.openxmlformats.org/officeDocument/2006/relationships/printerSettings" Target="../printerSettings/printerSettings2.bin"/><Relationship Id="rId1" Type="http://schemas.openxmlformats.org/officeDocument/2006/relationships/hyperlink" Target="https://clashofclans.fandom.com/wiki/Resources" TargetMode="External"/><Relationship Id="rId6" Type="http://schemas.openxmlformats.org/officeDocument/2006/relationships/hyperlink" Target="https://clashofclans.fandom.com/wiki/Laboratory" TargetMode="External"/><Relationship Id="rId15" Type="http://schemas.openxmlformats.org/officeDocument/2006/relationships/hyperlink" Target="https://clashofclans.fandom.com/wiki/Resources" TargetMode="External"/><Relationship Id="rId23" Type="http://schemas.openxmlformats.org/officeDocument/2006/relationships/hyperlink" Target="https://clashofclans.fandom.com/wiki/Defensive_Buildings" TargetMode="External"/><Relationship Id="rId28" Type="http://schemas.openxmlformats.org/officeDocument/2006/relationships/hyperlink" Target="https://clashofclans.fandom.com/wiki/Army_Camp/Home_Village" TargetMode="External"/><Relationship Id="rId36" Type="http://schemas.openxmlformats.org/officeDocument/2006/relationships/hyperlink" Target="https://clashofclans.fandom.com/wiki/Resources" TargetMode="External"/><Relationship Id="rId49" Type="http://schemas.openxmlformats.org/officeDocument/2006/relationships/hyperlink" Target="https://clashofclans.fandom.com/wiki/Army_Camp/Home_Village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3.xml"/><Relationship Id="rId3" Type="http://schemas.openxmlformats.org/officeDocument/2006/relationships/hyperlink" Target="https://clashofclans.fandom.com/wiki/Resources" TargetMode="External"/><Relationship Id="rId7" Type="http://schemas.openxmlformats.org/officeDocument/2006/relationships/printerSettings" Target="../printerSettings/printerSettings3.bin"/><Relationship Id="rId2" Type="http://schemas.openxmlformats.org/officeDocument/2006/relationships/hyperlink" Target="https://clashofclans.fandom.com/wiki/Town_Hall" TargetMode="External"/><Relationship Id="rId1" Type="http://schemas.openxmlformats.org/officeDocument/2006/relationships/hyperlink" Target="https://clashofclans.fandom.com/wiki/Experience" TargetMode="External"/><Relationship Id="rId6" Type="http://schemas.openxmlformats.org/officeDocument/2006/relationships/hyperlink" Target="https://clashofclans.fandom.com/wiki/Town_Hall" TargetMode="External"/><Relationship Id="rId5" Type="http://schemas.openxmlformats.org/officeDocument/2006/relationships/hyperlink" Target="https://clashofclans.fandom.com/wiki/Experience" TargetMode="External"/><Relationship Id="rId10" Type="http://schemas.openxmlformats.org/officeDocument/2006/relationships/ctrlProp" Target="../ctrlProps/ctrlProp7.xml"/><Relationship Id="rId4" Type="http://schemas.openxmlformats.org/officeDocument/2006/relationships/hyperlink" Target="https://clashofclans.fandom.com/wiki/Multi_Mortar" TargetMode="External"/><Relationship Id="rId9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s://clashofclans.fandom.com/wiki/Resources" TargetMode="External"/><Relationship Id="rId18" Type="http://schemas.openxmlformats.org/officeDocument/2006/relationships/hyperlink" Target="https://clashofclans.fandom.com/wiki/Experience" TargetMode="External"/><Relationship Id="rId26" Type="http://schemas.openxmlformats.org/officeDocument/2006/relationships/hyperlink" Target="https://clashofclans.fandom.com/wiki/Resources" TargetMode="External"/><Relationship Id="rId39" Type="http://schemas.openxmlformats.org/officeDocument/2006/relationships/ctrlProp" Target="../ctrlProps/ctrlProp8.xml"/><Relationship Id="rId21" Type="http://schemas.openxmlformats.org/officeDocument/2006/relationships/hyperlink" Target="https://clashofclans.fandom.com/wiki/Experience" TargetMode="External"/><Relationship Id="rId34" Type="http://schemas.openxmlformats.org/officeDocument/2006/relationships/hyperlink" Target="https://clashofclans.fandom.com/wiki/Experience" TargetMode="External"/><Relationship Id="rId7" Type="http://schemas.openxmlformats.org/officeDocument/2006/relationships/hyperlink" Target="https://clashofclans.fandom.com/wiki/Resources" TargetMode="External"/><Relationship Id="rId12" Type="http://schemas.openxmlformats.org/officeDocument/2006/relationships/hyperlink" Target="https://clashofclans.fandom.com/wiki/Experience" TargetMode="External"/><Relationship Id="rId17" Type="http://schemas.openxmlformats.org/officeDocument/2006/relationships/hyperlink" Target="https://clashofclans.fandom.com/wiki/Town_Hall" TargetMode="External"/><Relationship Id="rId25" Type="http://schemas.openxmlformats.org/officeDocument/2006/relationships/hyperlink" Target="https://clashofclans.fandom.com/wiki/Resources" TargetMode="External"/><Relationship Id="rId33" Type="http://schemas.openxmlformats.org/officeDocument/2006/relationships/hyperlink" Target="https://clashofclans.fandom.com/wiki/Experience" TargetMode="External"/><Relationship Id="rId38" Type="http://schemas.openxmlformats.org/officeDocument/2006/relationships/vmlDrawing" Target="../drawings/vmlDrawing3.vml"/><Relationship Id="rId2" Type="http://schemas.openxmlformats.org/officeDocument/2006/relationships/hyperlink" Target="https://clashofclans.fandom.com/wiki/Town_Hall" TargetMode="External"/><Relationship Id="rId16" Type="http://schemas.openxmlformats.org/officeDocument/2006/relationships/hyperlink" Target="https://clashofclans.fandom.com/wiki/Resources" TargetMode="External"/><Relationship Id="rId20" Type="http://schemas.openxmlformats.org/officeDocument/2006/relationships/hyperlink" Target="https://clashofclans.fandom.com/wiki/Town_Hall" TargetMode="External"/><Relationship Id="rId29" Type="http://schemas.openxmlformats.org/officeDocument/2006/relationships/hyperlink" Target="https://clashofclans.fandom.com/wiki/Town_Hall" TargetMode="External"/><Relationship Id="rId1" Type="http://schemas.openxmlformats.org/officeDocument/2006/relationships/hyperlink" Target="https://clashofclans.fandom.com/wiki/Town_Hall" TargetMode="External"/><Relationship Id="rId6" Type="http://schemas.openxmlformats.org/officeDocument/2006/relationships/hyperlink" Target="https://clashofclans.fandom.com/wiki/Experience" TargetMode="External"/><Relationship Id="rId11" Type="http://schemas.openxmlformats.org/officeDocument/2006/relationships/hyperlink" Target="https://clashofclans.fandom.com/wiki/Town_Hall" TargetMode="External"/><Relationship Id="rId24" Type="http://schemas.openxmlformats.org/officeDocument/2006/relationships/hyperlink" Target="https://clashofclans.fandom.com/wiki/Experience" TargetMode="External"/><Relationship Id="rId32" Type="http://schemas.openxmlformats.org/officeDocument/2006/relationships/hyperlink" Target="https://clashofclans.fandom.com/wiki/Town_Hall" TargetMode="External"/><Relationship Id="rId37" Type="http://schemas.openxmlformats.org/officeDocument/2006/relationships/drawing" Target="../drawings/drawing4.xml"/><Relationship Id="rId5" Type="http://schemas.openxmlformats.org/officeDocument/2006/relationships/hyperlink" Target="https://clashofclans.fandom.com/wiki/Town_Hall" TargetMode="External"/><Relationship Id="rId15" Type="http://schemas.openxmlformats.org/officeDocument/2006/relationships/hyperlink" Target="https://clashofclans.fandom.com/wiki/Experience" TargetMode="External"/><Relationship Id="rId23" Type="http://schemas.openxmlformats.org/officeDocument/2006/relationships/hyperlink" Target="https://clashofclans.fandom.com/wiki/Town_Hall" TargetMode="External"/><Relationship Id="rId28" Type="http://schemas.openxmlformats.org/officeDocument/2006/relationships/hyperlink" Target="https://clashofclans.fandom.com/wiki/Resources" TargetMode="External"/><Relationship Id="rId36" Type="http://schemas.openxmlformats.org/officeDocument/2006/relationships/printerSettings" Target="../printerSettings/printerSettings4.bin"/><Relationship Id="rId10" Type="http://schemas.openxmlformats.org/officeDocument/2006/relationships/hyperlink" Target="https://clashofclans.fandom.com/wiki/Resources" TargetMode="External"/><Relationship Id="rId19" Type="http://schemas.openxmlformats.org/officeDocument/2006/relationships/hyperlink" Target="https://clashofclans.fandom.com/wiki/Resources" TargetMode="External"/><Relationship Id="rId31" Type="http://schemas.openxmlformats.org/officeDocument/2006/relationships/hyperlink" Target="https://clashofclans.fandom.com/wiki/Experience" TargetMode="External"/><Relationship Id="rId4" Type="http://schemas.openxmlformats.org/officeDocument/2006/relationships/hyperlink" Target="https://clashofclans.fandom.com/wiki/Town_Hall" TargetMode="External"/><Relationship Id="rId9" Type="http://schemas.openxmlformats.org/officeDocument/2006/relationships/hyperlink" Target="https://clashofclans.fandom.com/wiki/Experience" TargetMode="External"/><Relationship Id="rId14" Type="http://schemas.openxmlformats.org/officeDocument/2006/relationships/hyperlink" Target="https://clashofclans.fandom.com/wiki/Town_Hall" TargetMode="External"/><Relationship Id="rId22" Type="http://schemas.openxmlformats.org/officeDocument/2006/relationships/hyperlink" Target="https://clashofclans.fandom.com/wiki/Resources" TargetMode="External"/><Relationship Id="rId27" Type="http://schemas.openxmlformats.org/officeDocument/2006/relationships/hyperlink" Target="https://clashofclans.fandom.com/wiki/Experience" TargetMode="External"/><Relationship Id="rId30" Type="http://schemas.openxmlformats.org/officeDocument/2006/relationships/hyperlink" Target="https://clashofclans.fandom.com/wiki/Experience" TargetMode="External"/><Relationship Id="rId35" Type="http://schemas.openxmlformats.org/officeDocument/2006/relationships/hyperlink" Target="https://clashofclans.fandom.com/wiki/Town_Hall" TargetMode="External"/><Relationship Id="rId8" Type="http://schemas.openxmlformats.org/officeDocument/2006/relationships/hyperlink" Target="https://clashofclans.fandom.com/wiki/Town_Hall" TargetMode="External"/><Relationship Id="rId3" Type="http://schemas.openxmlformats.org/officeDocument/2006/relationships/hyperlink" Target="https://clashofclans.fandom.com/wiki/Experienc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92074A-905E-4941-9031-FA3901F92E75}">
  <sheetPr codeName="Tabelle3"/>
  <dimension ref="A1:AD479"/>
  <sheetViews>
    <sheetView tabSelected="1" zoomScale="70" zoomScaleNormal="70" workbookViewId="0">
      <selection activeCell="B6" sqref="B6"/>
    </sheetView>
  </sheetViews>
  <sheetFormatPr baseColWidth="10" defaultColWidth="10.625" defaultRowHeight="16.5"/>
  <cols>
    <col min="1" max="1" width="26.875" style="1" bestFit="1" customWidth="1"/>
    <col min="2" max="2" width="22.5" style="71" customWidth="1"/>
    <col min="3" max="3" width="19" style="88" customWidth="1"/>
    <col min="4" max="4" width="10.625" style="1"/>
    <col min="5" max="17" width="13.25" style="1" customWidth="1"/>
    <col min="18" max="18" width="13.875" style="1" bestFit="1" customWidth="1"/>
    <col min="19" max="20" width="13.375" style="1" bestFit="1" customWidth="1"/>
    <col min="21" max="21" width="10.625" style="1"/>
    <col min="22" max="22" width="13" style="3" bestFit="1" customWidth="1"/>
    <col min="23" max="16384" width="10.625" style="1"/>
  </cols>
  <sheetData>
    <row r="1" spans="1:22">
      <c r="A1" s="104" t="s">
        <v>0</v>
      </c>
      <c r="R1" s="55" t="s">
        <v>1</v>
      </c>
      <c r="S1" s="55" t="s">
        <v>1</v>
      </c>
      <c r="T1" s="55" t="s">
        <v>1</v>
      </c>
      <c r="V1" s="94"/>
    </row>
    <row r="2" spans="1:22">
      <c r="R2" s="55" t="s">
        <v>2</v>
      </c>
      <c r="S2" s="55" t="s">
        <v>2</v>
      </c>
      <c r="T2" s="55" t="s">
        <v>2</v>
      </c>
      <c r="V2" s="94"/>
    </row>
    <row r="3" spans="1:22">
      <c r="A3" s="72" t="s">
        <v>3</v>
      </c>
      <c r="C3" s="90" t="s">
        <v>4</v>
      </c>
      <c r="R3" s="55" t="s">
        <v>5</v>
      </c>
      <c r="S3" s="55" t="s">
        <v>6</v>
      </c>
      <c r="T3" s="55" t="s">
        <v>7</v>
      </c>
      <c r="V3" s="94"/>
    </row>
    <row r="4" spans="1:22">
      <c r="C4" s="91" t="s">
        <v>959</v>
      </c>
      <c r="U4" s="1" t="s">
        <v>8</v>
      </c>
      <c r="V4" s="94"/>
    </row>
    <row r="5" spans="1:22">
      <c r="A5" s="72" t="s">
        <v>9</v>
      </c>
      <c r="B5" s="73" t="s">
        <v>892</v>
      </c>
      <c r="D5" s="74" t="s">
        <v>10</v>
      </c>
      <c r="E5" s="75" t="s">
        <v>11</v>
      </c>
      <c r="F5" s="75" t="s">
        <v>12</v>
      </c>
      <c r="G5" s="75" t="s">
        <v>13</v>
      </c>
      <c r="H5" s="75" t="s">
        <v>14</v>
      </c>
      <c r="I5" s="75" t="s">
        <v>15</v>
      </c>
      <c r="J5" s="75" t="s">
        <v>16</v>
      </c>
      <c r="K5" s="75" t="s">
        <v>17</v>
      </c>
      <c r="L5" s="75" t="s">
        <v>18</v>
      </c>
      <c r="M5" s="75" t="s">
        <v>19</v>
      </c>
      <c r="N5" s="75" t="s">
        <v>20</v>
      </c>
      <c r="O5" s="75" t="s">
        <v>21</v>
      </c>
      <c r="P5" s="75" t="s">
        <v>22</v>
      </c>
      <c r="Q5" s="75" t="s">
        <v>23</v>
      </c>
      <c r="R5" s="75" t="s">
        <v>24</v>
      </c>
      <c r="S5" s="75" t="s">
        <v>25</v>
      </c>
      <c r="T5" s="75" t="s">
        <v>26</v>
      </c>
      <c r="V5" s="94"/>
    </row>
    <row r="6" spans="1:22">
      <c r="A6" s="72" t="s">
        <v>27</v>
      </c>
      <c r="B6" s="72">
        <v>0.4</v>
      </c>
      <c r="D6" s="76" t="s">
        <v>28</v>
      </c>
      <c r="E6" s="77">
        <v>9</v>
      </c>
      <c r="F6" s="77">
        <v>9</v>
      </c>
      <c r="G6" s="77">
        <v>8</v>
      </c>
      <c r="H6" s="77">
        <v>8</v>
      </c>
      <c r="I6" s="77">
        <v>9</v>
      </c>
      <c r="J6" s="77">
        <v>9</v>
      </c>
      <c r="K6" s="77">
        <v>6</v>
      </c>
      <c r="L6" s="77">
        <v>8</v>
      </c>
      <c r="M6" s="77">
        <v>5</v>
      </c>
      <c r="N6" s="77">
        <v>7</v>
      </c>
      <c r="O6" s="77">
        <v>8</v>
      </c>
      <c r="P6" s="77">
        <v>3</v>
      </c>
      <c r="Q6" s="77">
        <v>6</v>
      </c>
      <c r="R6" s="78">
        <v>300</v>
      </c>
      <c r="S6" s="78">
        <v>250</v>
      </c>
      <c r="T6" s="78">
        <v>450</v>
      </c>
      <c r="V6" s="94"/>
    </row>
    <row r="7" spans="1:22">
      <c r="A7" s="72" t="s">
        <v>29</v>
      </c>
      <c r="B7" s="72">
        <v>0.5</v>
      </c>
      <c r="V7" s="94"/>
    </row>
    <row r="8" spans="1:22">
      <c r="A8" s="72"/>
      <c r="B8" s="72"/>
      <c r="V8" s="94"/>
    </row>
    <row r="9" spans="1:22">
      <c r="A9" s="79"/>
      <c r="B9" s="80"/>
      <c r="V9" s="94"/>
    </row>
    <row r="10" spans="1:22">
      <c r="A10" s="79"/>
      <c r="B10" s="80"/>
      <c r="V10" s="94"/>
    </row>
    <row r="11" spans="1:22">
      <c r="A11" s="79"/>
      <c r="B11" s="80"/>
      <c r="V11" s="94"/>
    </row>
    <row r="12" spans="1:22">
      <c r="A12" s="81"/>
      <c r="D12" s="74"/>
      <c r="V12" s="94"/>
    </row>
    <row r="13" spans="1:22">
      <c r="D13" s="76"/>
      <c r="F13" s="77"/>
      <c r="V13" s="94"/>
    </row>
    <row r="14" spans="1:22">
      <c r="V14" s="94"/>
    </row>
    <row r="15" spans="1:22">
      <c r="C15" s="91" t="s">
        <v>30</v>
      </c>
      <c r="V15" s="94"/>
    </row>
    <row r="16" spans="1:22">
      <c r="C16" s="91" t="s">
        <v>983</v>
      </c>
      <c r="V16" s="94"/>
    </row>
    <row r="17" spans="1:22">
      <c r="V17" s="94"/>
    </row>
    <row r="18" spans="1:22">
      <c r="C18" s="91" t="s">
        <v>905</v>
      </c>
      <c r="V18" s="94"/>
    </row>
    <row r="19" spans="1:22">
      <c r="C19" s="91" t="s">
        <v>31</v>
      </c>
      <c r="V19" s="94"/>
    </row>
    <row r="20" spans="1:22">
      <c r="V20" s="94"/>
    </row>
    <row r="21" spans="1:22">
      <c r="V21" s="94"/>
    </row>
    <row r="22" spans="1:22">
      <c r="V22" s="94"/>
    </row>
    <row r="23" spans="1:22">
      <c r="V23" s="94"/>
    </row>
    <row r="24" spans="1:22">
      <c r="A24" s="5"/>
      <c r="B24" s="20"/>
      <c r="F24" s="83"/>
      <c r="V24" s="94"/>
    </row>
    <row r="25" spans="1:22">
      <c r="A25" s="157" t="s">
        <v>963</v>
      </c>
      <c r="B25" s="171">
        <v>20.488907729263815</v>
      </c>
      <c r="F25" s="83"/>
      <c r="V25" s="94"/>
    </row>
    <row r="26" spans="1:22">
      <c r="A26" s="157" t="s">
        <v>913</v>
      </c>
      <c r="B26" s="171">
        <v>11.611135016389104</v>
      </c>
      <c r="F26" s="82" t="s">
        <v>32</v>
      </c>
      <c r="G26" s="72" t="s">
        <v>893</v>
      </c>
      <c r="V26" s="94"/>
    </row>
    <row r="27" spans="1:22">
      <c r="A27" s="161" t="s">
        <v>922</v>
      </c>
      <c r="B27" s="175">
        <v>11.064801418636005</v>
      </c>
      <c r="F27" s="82">
        <v>1</v>
      </c>
      <c r="G27" s="72" t="s">
        <v>894</v>
      </c>
      <c r="V27" s="94"/>
    </row>
    <row r="28" spans="1:22">
      <c r="A28" s="161" t="s">
        <v>967</v>
      </c>
      <c r="B28" s="175">
        <v>10.157022055110986</v>
      </c>
      <c r="C28" s="91" t="s">
        <v>906</v>
      </c>
      <c r="R28" s="3"/>
      <c r="V28" s="94"/>
    </row>
    <row r="29" spans="1:22">
      <c r="A29" s="161" t="s">
        <v>917</v>
      </c>
      <c r="B29" s="175">
        <v>8.535446174768925</v>
      </c>
      <c r="C29" s="91" t="s">
        <v>960</v>
      </c>
      <c r="N29" s="5" t="s">
        <v>908</v>
      </c>
      <c r="V29" s="94"/>
    </row>
    <row r="30" spans="1:22">
      <c r="A30" s="163" t="s">
        <v>971</v>
      </c>
      <c r="B30" s="177">
        <v>8.2556161930942658</v>
      </c>
      <c r="F30" s="5"/>
      <c r="N30" s="1" t="s">
        <v>921</v>
      </c>
      <c r="V30" s="94"/>
    </row>
    <row r="31" spans="1:22">
      <c r="A31" s="163" t="s">
        <v>972</v>
      </c>
      <c r="B31" s="177">
        <v>7.6125954970263843</v>
      </c>
      <c r="G31" s="5"/>
      <c r="H31" s="5"/>
      <c r="I31" s="5"/>
      <c r="J31" s="5"/>
      <c r="K31" s="5"/>
      <c r="L31" s="5"/>
      <c r="V31" s="94"/>
    </row>
    <row r="32" spans="1:22">
      <c r="A32" s="162" t="s">
        <v>918</v>
      </c>
      <c r="B32" s="176">
        <v>7.3649179671211362</v>
      </c>
      <c r="C32" s="185" t="s">
        <v>890</v>
      </c>
      <c r="F32" s="130" t="s">
        <v>33</v>
      </c>
      <c r="H32" s="5" t="s">
        <v>900</v>
      </c>
      <c r="M32" s="83" t="s">
        <v>34</v>
      </c>
      <c r="N32" s="5" t="s">
        <v>35</v>
      </c>
      <c r="V32" s="94"/>
    </row>
    <row r="33" spans="1:22">
      <c r="A33" s="165" t="s">
        <v>978</v>
      </c>
      <c r="B33" s="179">
        <v>6.7896335381348285</v>
      </c>
      <c r="C33" s="185" t="s">
        <v>891</v>
      </c>
      <c r="E33" s="129"/>
      <c r="F33" s="83" t="s">
        <v>984</v>
      </c>
      <c r="G33" s="55"/>
      <c r="H33" s="55"/>
      <c r="I33" s="55"/>
      <c r="J33" s="55"/>
      <c r="K33" s="55"/>
      <c r="L33" s="55"/>
      <c r="M33" s="182" t="s">
        <v>36</v>
      </c>
      <c r="N33" s="5" t="s">
        <v>37</v>
      </c>
      <c r="V33" s="94"/>
    </row>
    <row r="34" spans="1:22">
      <c r="A34" s="162" t="s">
        <v>923</v>
      </c>
      <c r="B34" s="176">
        <v>5.9899800805812244</v>
      </c>
      <c r="F34" s="181"/>
      <c r="M34" s="84" t="s">
        <v>38</v>
      </c>
      <c r="N34" s="5" t="s">
        <v>39</v>
      </c>
      <c r="V34" s="94"/>
    </row>
    <row r="35" spans="1:22">
      <c r="A35" s="183" t="s">
        <v>982</v>
      </c>
      <c r="B35" s="184">
        <v>5.2774606970110272</v>
      </c>
      <c r="F35" s="1" t="s">
        <v>895</v>
      </c>
      <c r="J35" s="1" t="s">
        <v>896</v>
      </c>
      <c r="M35" s="85" t="s">
        <v>40</v>
      </c>
      <c r="N35" s="5" t="s">
        <v>41</v>
      </c>
      <c r="V35" s="94"/>
    </row>
    <row r="36" spans="1:22">
      <c r="A36" s="163" t="s">
        <v>973</v>
      </c>
      <c r="B36" s="177">
        <v>5.1085053652144268</v>
      </c>
      <c r="F36" s="1" t="s">
        <v>897</v>
      </c>
      <c r="M36" s="86" t="s">
        <v>42</v>
      </c>
      <c r="N36" s="5" t="s">
        <v>43</v>
      </c>
      <c r="V36" s="94"/>
    </row>
    <row r="37" spans="1:22">
      <c r="A37" s="183" t="s">
        <v>981</v>
      </c>
      <c r="B37" s="184">
        <v>5.0881503590663089</v>
      </c>
      <c r="M37" s="60" t="s">
        <v>44</v>
      </c>
      <c r="N37" s="5" t="s">
        <v>45</v>
      </c>
      <c r="V37" s="94"/>
    </row>
    <row r="38" spans="1:22">
      <c r="A38" s="166" t="s">
        <v>979</v>
      </c>
      <c r="B38" s="180">
        <v>4.3802214564442874</v>
      </c>
      <c r="C38" s="91" t="s">
        <v>907</v>
      </c>
      <c r="D38" s="55" t="s">
        <v>899</v>
      </c>
      <c r="F38" s="5"/>
      <c r="M38" s="87" t="s">
        <v>46</v>
      </c>
      <c r="N38" s="5" t="s">
        <v>47</v>
      </c>
      <c r="V38" s="94"/>
    </row>
    <row r="39" spans="1:22">
      <c r="A39" s="154" t="s">
        <v>909</v>
      </c>
      <c r="B39" s="167">
        <v>4.2473250444932136</v>
      </c>
      <c r="C39" s="91" t="s">
        <v>919</v>
      </c>
      <c r="D39" s="55">
        <v>19</v>
      </c>
      <c r="V39" s="94"/>
    </row>
    <row r="40" spans="1:22">
      <c r="A40" s="160" t="s">
        <v>966</v>
      </c>
      <c r="B40" s="174">
        <v>4.1021174088472021</v>
      </c>
      <c r="V40" s="94"/>
    </row>
    <row r="41" spans="1:22">
      <c r="A41" s="159" t="s">
        <v>915</v>
      </c>
      <c r="B41" s="173">
        <v>3.9359565259477409</v>
      </c>
      <c r="V41" s="94"/>
    </row>
    <row r="42" spans="1:22">
      <c r="A42" s="160" t="s">
        <v>916</v>
      </c>
      <c r="B42" s="174">
        <v>3.8541297771388008</v>
      </c>
      <c r="V42" s="94"/>
    </row>
    <row r="43" spans="1:22">
      <c r="A43" s="159" t="s">
        <v>965</v>
      </c>
      <c r="B43" s="173">
        <v>3.5456020835247108</v>
      </c>
      <c r="V43" s="94"/>
    </row>
    <row r="44" spans="1:22">
      <c r="A44" s="155" t="s">
        <v>911</v>
      </c>
      <c r="B44" s="169">
        <v>3.1610823632222997</v>
      </c>
      <c r="V44" s="94"/>
    </row>
    <row r="45" spans="1:22">
      <c r="A45" s="155" t="s">
        <v>961</v>
      </c>
      <c r="B45" s="169">
        <v>3.0014888919756473</v>
      </c>
      <c r="V45" s="94"/>
    </row>
    <row r="46" spans="1:22">
      <c r="A46" s="158" t="s">
        <v>964</v>
      </c>
      <c r="B46" s="172">
        <v>2.9659236860578093</v>
      </c>
      <c r="V46" s="94"/>
    </row>
    <row r="47" spans="1:22">
      <c r="A47" s="166" t="s">
        <v>980</v>
      </c>
      <c r="B47" s="180">
        <v>2.5951073138623046</v>
      </c>
      <c r="C47" s="90"/>
      <c r="V47" s="94"/>
    </row>
    <row r="48" spans="1:22">
      <c r="A48" s="156" t="s">
        <v>912</v>
      </c>
      <c r="B48" s="170">
        <v>2.1555947481873421</v>
      </c>
      <c r="C48" s="90" t="s">
        <v>4</v>
      </c>
      <c r="F48" s="75"/>
      <c r="G48" s="75"/>
      <c r="H48" s="75"/>
      <c r="I48" s="75"/>
      <c r="J48" s="75"/>
      <c r="K48" s="75"/>
      <c r="M48" s="75"/>
      <c r="N48" s="75"/>
      <c r="R48" s="75"/>
      <c r="S48" s="75"/>
      <c r="T48" s="75"/>
      <c r="V48" s="94"/>
    </row>
    <row r="49" spans="1:28">
      <c r="A49" s="158" t="s">
        <v>914</v>
      </c>
      <c r="B49" s="172">
        <v>1.7788632299557658</v>
      </c>
      <c r="C49" s="91" t="s">
        <v>920</v>
      </c>
      <c r="V49" s="94"/>
    </row>
    <row r="50" spans="1:28">
      <c r="A50" s="165" t="s">
        <v>977</v>
      </c>
      <c r="B50" s="179">
        <v>1.3754907751085557</v>
      </c>
      <c r="V50" s="94"/>
    </row>
    <row r="51" spans="1:28">
      <c r="A51" s="153" t="s">
        <v>910</v>
      </c>
      <c r="B51" s="168">
        <v>0</v>
      </c>
      <c r="D51" s="75" t="s">
        <v>48</v>
      </c>
      <c r="E51" s="75" t="s">
        <v>49</v>
      </c>
      <c r="F51" s="75" t="s">
        <v>50</v>
      </c>
      <c r="G51" s="75" t="s">
        <v>51</v>
      </c>
      <c r="H51" s="75" t="s">
        <v>52</v>
      </c>
      <c r="I51" s="75" t="s">
        <v>53</v>
      </c>
      <c r="J51" s="75" t="s">
        <v>54</v>
      </c>
      <c r="K51" s="75" t="s">
        <v>55</v>
      </c>
      <c r="L51" s="75" t="s">
        <v>56</v>
      </c>
      <c r="M51" s="75" t="s">
        <v>57</v>
      </c>
      <c r="N51" s="75" t="s">
        <v>58</v>
      </c>
      <c r="O51" s="75" t="s">
        <v>59</v>
      </c>
      <c r="P51" s="75" t="s">
        <v>60</v>
      </c>
      <c r="Q51" s="75" t="s">
        <v>61</v>
      </c>
      <c r="R51" s="75"/>
      <c r="S51" s="75"/>
      <c r="T51" s="75"/>
      <c r="V51" s="94"/>
    </row>
    <row r="52" spans="1:28">
      <c r="A52" s="156" t="s">
        <v>962</v>
      </c>
      <c r="B52" s="170">
        <v>0</v>
      </c>
      <c r="D52" s="93" t="s">
        <v>62</v>
      </c>
      <c r="E52" s="93">
        <v>20</v>
      </c>
      <c r="F52" s="93">
        <v>20</v>
      </c>
      <c r="G52" s="93">
        <v>14</v>
      </c>
      <c r="H52" s="93">
        <v>12</v>
      </c>
      <c r="I52" s="93">
        <v>14</v>
      </c>
      <c r="J52" s="93">
        <v>13</v>
      </c>
      <c r="K52" s="93">
        <v>9</v>
      </c>
      <c r="L52" s="93">
        <v>8</v>
      </c>
      <c r="M52" s="93">
        <v>7</v>
      </c>
      <c r="N52" s="93">
        <v>5</v>
      </c>
      <c r="O52" s="93">
        <v>3</v>
      </c>
      <c r="P52" s="93">
        <v>4</v>
      </c>
      <c r="Q52" s="93"/>
      <c r="V52" s="94"/>
    </row>
    <row r="53" spans="1:28">
      <c r="A53" s="162" t="s">
        <v>968</v>
      </c>
      <c r="B53" s="176">
        <v>0</v>
      </c>
      <c r="D53" s="78" t="s">
        <v>63</v>
      </c>
      <c r="E53" s="78" t="s">
        <v>64</v>
      </c>
      <c r="F53" s="78" t="s">
        <v>64</v>
      </c>
      <c r="G53" s="78" t="s">
        <v>65</v>
      </c>
      <c r="H53" s="78"/>
      <c r="I53" s="78"/>
      <c r="J53" s="78"/>
      <c r="K53" s="78"/>
      <c r="L53" s="78" t="s">
        <v>66</v>
      </c>
      <c r="M53" s="78" t="s">
        <v>66</v>
      </c>
      <c r="N53" s="78"/>
      <c r="O53" s="78"/>
      <c r="P53" s="78"/>
      <c r="Q53" s="78"/>
      <c r="V53" s="94"/>
    </row>
    <row r="54" spans="1:28">
      <c r="A54" s="164" t="s">
        <v>974</v>
      </c>
      <c r="B54" s="178">
        <v>0</v>
      </c>
      <c r="V54" s="94"/>
    </row>
    <row r="55" spans="1:28">
      <c r="A55" s="164" t="s">
        <v>975</v>
      </c>
      <c r="B55" s="178">
        <v>0</v>
      </c>
      <c r="V55" s="94"/>
    </row>
    <row r="56" spans="1:28">
      <c r="A56" s="164" t="s">
        <v>976</v>
      </c>
      <c r="B56" s="178">
        <v>0</v>
      </c>
    </row>
    <row r="57" spans="1:28">
      <c r="A57" s="157"/>
      <c r="B57" s="171"/>
      <c r="C57" s="131"/>
      <c r="D57" s="132"/>
      <c r="E57" s="132"/>
      <c r="F57" s="132"/>
      <c r="G57" s="132"/>
      <c r="H57" s="132"/>
      <c r="I57" s="132"/>
      <c r="J57" s="132"/>
      <c r="K57" s="132"/>
      <c r="L57" s="132"/>
      <c r="M57" s="132"/>
      <c r="N57" s="132"/>
      <c r="O57" s="132"/>
      <c r="P57" s="132"/>
      <c r="Q57" s="132"/>
      <c r="R57" s="132"/>
      <c r="S57" s="132"/>
      <c r="T57" s="132"/>
      <c r="U57" s="132"/>
      <c r="V57" s="133"/>
      <c r="W57" s="132"/>
      <c r="X57" s="132"/>
      <c r="Y57" s="132"/>
    </row>
    <row r="58" spans="1:28">
      <c r="A58" s="161"/>
      <c r="B58" s="175"/>
      <c r="C58" s="131"/>
      <c r="D58" s="132"/>
      <c r="E58" s="132"/>
      <c r="F58" s="132"/>
      <c r="G58" s="132"/>
      <c r="H58" s="132"/>
      <c r="I58" s="132"/>
      <c r="J58" s="132"/>
      <c r="K58" s="132"/>
      <c r="L58" s="132"/>
      <c r="M58" s="132"/>
      <c r="N58" s="132"/>
      <c r="O58" s="132"/>
      <c r="P58" s="132"/>
      <c r="Q58" s="132"/>
      <c r="R58" s="132"/>
      <c r="S58" s="132"/>
      <c r="T58" s="132"/>
      <c r="U58" s="132"/>
      <c r="V58" s="133"/>
      <c r="W58" s="132"/>
      <c r="X58" s="132"/>
      <c r="Y58" s="132"/>
    </row>
    <row r="59" spans="1:28">
      <c r="A59" s="157"/>
      <c r="B59" s="171"/>
      <c r="C59" s="131"/>
      <c r="D59" s="132"/>
      <c r="E59" s="132"/>
      <c r="F59" s="132"/>
      <c r="G59" s="132"/>
      <c r="H59" s="132"/>
      <c r="I59" s="132"/>
      <c r="J59" s="132"/>
      <c r="K59" s="132"/>
      <c r="L59" s="132"/>
      <c r="M59" s="132"/>
      <c r="N59" s="132"/>
      <c r="O59" s="132"/>
      <c r="P59" s="132"/>
      <c r="Q59" s="132"/>
      <c r="R59" s="132"/>
      <c r="S59" s="132"/>
      <c r="T59" s="132"/>
      <c r="U59" s="132"/>
      <c r="V59" s="133"/>
      <c r="W59" s="132"/>
      <c r="X59" s="132"/>
      <c r="Y59" s="132"/>
    </row>
    <row r="60" spans="1:28">
      <c r="A60" s="162"/>
      <c r="B60" s="176"/>
      <c r="C60" s="131"/>
      <c r="D60" s="132"/>
      <c r="E60" s="132"/>
      <c r="F60" s="132"/>
      <c r="G60" s="132"/>
      <c r="H60" s="132"/>
      <c r="I60" s="132"/>
      <c r="J60" s="132"/>
      <c r="K60" s="132"/>
      <c r="L60" s="132"/>
      <c r="M60" s="132"/>
      <c r="N60" s="132"/>
      <c r="O60" s="132"/>
      <c r="P60" s="132"/>
      <c r="Q60" s="132"/>
      <c r="R60" s="132"/>
      <c r="S60" s="132"/>
      <c r="T60" s="132"/>
      <c r="U60" s="132"/>
      <c r="V60" s="133"/>
      <c r="W60" s="132"/>
      <c r="X60" s="132"/>
      <c r="Y60" s="132"/>
    </row>
    <row r="61" spans="1:28">
      <c r="A61" s="183"/>
      <c r="B61" s="184"/>
      <c r="C61" s="131"/>
      <c r="D61" s="132" t="s">
        <v>67</v>
      </c>
      <c r="E61" s="132"/>
      <c r="F61" s="132"/>
      <c r="G61" s="132" t="s">
        <v>68</v>
      </c>
      <c r="H61" s="132" t="s">
        <v>69</v>
      </c>
      <c r="I61" s="132" t="s">
        <v>70</v>
      </c>
      <c r="J61" s="132" t="s">
        <v>71</v>
      </c>
      <c r="K61" s="132" t="s">
        <v>72</v>
      </c>
      <c r="L61" s="132" t="s">
        <v>73</v>
      </c>
      <c r="M61" s="132" t="s">
        <v>74</v>
      </c>
      <c r="N61" s="132" t="s">
        <v>75</v>
      </c>
      <c r="O61" s="132" t="s">
        <v>76</v>
      </c>
      <c r="P61" s="132" t="s">
        <v>77</v>
      </c>
      <c r="Q61" s="132" t="s">
        <v>78</v>
      </c>
      <c r="R61" s="132" t="s">
        <v>79</v>
      </c>
      <c r="S61" s="132" t="s">
        <v>80</v>
      </c>
      <c r="T61" s="132" t="s">
        <v>81</v>
      </c>
      <c r="U61" s="132" t="s">
        <v>82</v>
      </c>
      <c r="V61" s="132" t="s">
        <v>83</v>
      </c>
      <c r="W61" s="132" t="s">
        <v>84</v>
      </c>
      <c r="X61" s="132" t="s">
        <v>85</v>
      </c>
      <c r="Y61" s="132" t="s">
        <v>86</v>
      </c>
      <c r="Z61" s="132"/>
      <c r="AA61" s="132"/>
      <c r="AB61" s="132"/>
    </row>
    <row r="62" spans="1:28">
      <c r="A62" s="159"/>
      <c r="B62" s="173"/>
      <c r="C62" s="131"/>
      <c r="D62" s="132" t="s">
        <v>49</v>
      </c>
      <c r="E62" s="132"/>
      <c r="F62" s="132"/>
      <c r="G62" s="132"/>
      <c r="H62" s="132"/>
      <c r="I62" s="132"/>
      <c r="J62" s="132"/>
      <c r="K62" s="132"/>
      <c r="L62" s="132"/>
      <c r="M62" s="132"/>
      <c r="N62" s="132"/>
      <c r="O62" s="132"/>
      <c r="P62" s="132"/>
      <c r="Q62" s="132"/>
      <c r="R62" s="132"/>
      <c r="S62" s="132"/>
      <c r="T62" s="132"/>
      <c r="U62" s="132"/>
      <c r="V62" s="132"/>
      <c r="W62" s="132"/>
      <c r="X62" s="132"/>
      <c r="Y62" s="132">
        <v>4.2473250444932136</v>
      </c>
      <c r="Z62" s="132"/>
      <c r="AA62" s="132"/>
      <c r="AB62" s="132"/>
    </row>
    <row r="63" spans="1:28">
      <c r="A63" s="166"/>
      <c r="B63" s="180"/>
      <c r="C63" s="131"/>
      <c r="D63" s="132" t="s">
        <v>50</v>
      </c>
      <c r="E63" s="132"/>
      <c r="F63" s="132"/>
      <c r="G63" s="132"/>
      <c r="H63" s="132"/>
      <c r="I63" s="132"/>
      <c r="J63" s="132"/>
      <c r="K63" s="132"/>
      <c r="L63" s="132"/>
      <c r="M63" s="132"/>
      <c r="N63" s="132"/>
      <c r="O63" s="132"/>
      <c r="P63" s="132"/>
      <c r="Q63" s="132"/>
      <c r="R63" s="132"/>
      <c r="S63" s="132"/>
      <c r="T63" s="132"/>
      <c r="U63" s="132"/>
      <c r="V63" s="132"/>
      <c r="W63" s="132"/>
      <c r="X63" s="132"/>
      <c r="Y63" s="132">
        <v>0</v>
      </c>
      <c r="Z63" s="132"/>
      <c r="AA63" s="132"/>
      <c r="AB63" s="132"/>
    </row>
    <row r="64" spans="1:28">
      <c r="A64" s="155"/>
      <c r="B64" s="169"/>
      <c r="C64" s="131"/>
      <c r="D64" s="132" t="s">
        <v>51</v>
      </c>
      <c r="E64" s="132"/>
      <c r="F64" s="132"/>
      <c r="G64" s="132"/>
      <c r="H64" s="132"/>
      <c r="I64" s="132"/>
      <c r="J64" s="132"/>
      <c r="K64" s="132"/>
      <c r="L64" s="132"/>
      <c r="M64" s="132"/>
      <c r="N64" s="132"/>
      <c r="O64" s="132"/>
      <c r="P64" s="132"/>
      <c r="Q64" s="132"/>
      <c r="R64" s="132"/>
      <c r="S64" s="132">
        <v>3.1610823632222997</v>
      </c>
      <c r="T64" s="132">
        <v>3.0014888919756473</v>
      </c>
      <c r="U64" s="132"/>
      <c r="V64" s="132"/>
      <c r="W64" s="132"/>
      <c r="X64" s="132"/>
      <c r="Y64" s="132"/>
      <c r="Z64" s="132"/>
      <c r="AA64" s="132"/>
      <c r="AB64" s="132"/>
    </row>
    <row r="65" spans="1:28">
      <c r="A65" s="156"/>
      <c r="B65" s="170"/>
      <c r="C65" s="131"/>
      <c r="D65" s="132" t="s">
        <v>87</v>
      </c>
      <c r="E65" s="132"/>
      <c r="F65" s="132"/>
      <c r="G65" s="132"/>
      <c r="H65" s="132"/>
      <c r="I65" s="132"/>
      <c r="J65" s="132"/>
      <c r="K65" s="132"/>
      <c r="L65" s="132"/>
      <c r="M65" s="132"/>
      <c r="N65" s="132"/>
      <c r="O65" s="132"/>
      <c r="P65" s="132"/>
      <c r="Q65" s="132"/>
      <c r="R65" s="132"/>
      <c r="S65" s="132">
        <v>2.1555947481873421</v>
      </c>
      <c r="T65" s="132">
        <v>0</v>
      </c>
      <c r="U65" s="132"/>
      <c r="V65" s="132"/>
      <c r="W65" s="132"/>
      <c r="X65" s="132"/>
      <c r="Y65" s="132"/>
      <c r="Z65" s="132"/>
      <c r="AA65" s="132"/>
      <c r="AB65" s="132"/>
    </row>
    <row r="66" spans="1:28">
      <c r="A66" s="153"/>
      <c r="B66" s="168"/>
      <c r="C66" s="131"/>
      <c r="D66" s="132" t="s">
        <v>52</v>
      </c>
      <c r="E66" s="132"/>
      <c r="F66" s="132"/>
      <c r="G66" s="132"/>
      <c r="H66" s="132"/>
      <c r="I66" s="132"/>
      <c r="J66" s="132"/>
      <c r="K66" s="132"/>
      <c r="L66" s="132"/>
      <c r="M66" s="132"/>
      <c r="N66" s="132"/>
      <c r="O66" s="132"/>
      <c r="P66" s="132"/>
      <c r="Q66" s="132">
        <v>11.611135016389104</v>
      </c>
      <c r="R66" s="132">
        <v>20.488907729263815</v>
      </c>
      <c r="S66" s="132"/>
      <c r="T66" s="132"/>
      <c r="U66" s="132"/>
      <c r="V66" s="132"/>
      <c r="W66" s="132"/>
      <c r="X66" s="132"/>
      <c r="Y66" s="132"/>
      <c r="Z66" s="132"/>
      <c r="AA66" s="132"/>
      <c r="AB66" s="132"/>
    </row>
    <row r="67" spans="1:28">
      <c r="A67" s="164"/>
      <c r="B67" s="178"/>
      <c r="C67" s="131"/>
      <c r="D67" s="132" t="s">
        <v>53</v>
      </c>
      <c r="E67" s="132"/>
      <c r="F67" s="132"/>
      <c r="G67" s="132"/>
      <c r="H67" s="132"/>
      <c r="I67" s="132"/>
      <c r="J67" s="132"/>
      <c r="K67" s="132"/>
      <c r="L67" s="132"/>
      <c r="M67" s="132"/>
      <c r="N67" s="132"/>
      <c r="O67" s="132"/>
      <c r="P67" s="132"/>
      <c r="Q67" s="132"/>
      <c r="R67" s="132"/>
      <c r="S67" s="132">
        <v>1.7788632299557658</v>
      </c>
      <c r="T67" s="132">
        <v>2.9659236860578093</v>
      </c>
      <c r="U67" s="132"/>
      <c r="V67" s="132"/>
      <c r="W67" s="132"/>
      <c r="X67" s="132"/>
      <c r="Y67" s="132"/>
      <c r="Z67" s="132"/>
      <c r="AA67" s="132"/>
      <c r="AB67" s="132"/>
    </row>
    <row r="68" spans="1:28">
      <c r="A68" s="161"/>
      <c r="B68" s="175"/>
      <c r="C68" s="131"/>
      <c r="D68" s="132" t="s">
        <v>54</v>
      </c>
      <c r="E68" s="132"/>
      <c r="F68" s="132"/>
      <c r="G68" s="132"/>
      <c r="H68" s="132"/>
      <c r="I68" s="132"/>
      <c r="J68" s="132"/>
      <c r="K68" s="132"/>
      <c r="L68" s="132"/>
      <c r="M68" s="132"/>
      <c r="N68" s="132"/>
      <c r="O68" s="132"/>
      <c r="P68" s="132"/>
      <c r="Q68" s="132"/>
      <c r="R68" s="132">
        <v>3.9359565259477409</v>
      </c>
      <c r="S68" s="132">
        <v>3.5456020835247108</v>
      </c>
      <c r="T68" s="132"/>
      <c r="U68" s="132"/>
      <c r="V68" s="132"/>
      <c r="W68" s="132"/>
      <c r="X68" s="132"/>
      <c r="Y68" s="132"/>
      <c r="Z68" s="132"/>
      <c r="AA68" s="132"/>
      <c r="AB68" s="132"/>
    </row>
    <row r="69" spans="1:28">
      <c r="A69" s="160"/>
      <c r="B69" s="174"/>
      <c r="C69" s="131"/>
      <c r="D69" s="132" t="s">
        <v>55</v>
      </c>
      <c r="E69" s="132"/>
      <c r="F69" s="132"/>
      <c r="G69" s="132"/>
      <c r="H69" s="132"/>
      <c r="I69" s="132"/>
      <c r="J69" s="132"/>
      <c r="K69" s="132"/>
      <c r="L69" s="132"/>
      <c r="M69" s="132"/>
      <c r="N69" s="132">
        <v>3.8541297771388008</v>
      </c>
      <c r="O69" s="132">
        <v>4.1021174088472021</v>
      </c>
      <c r="P69" s="132"/>
      <c r="Q69" s="132"/>
      <c r="R69" s="132"/>
      <c r="S69" s="132"/>
      <c r="T69" s="132"/>
      <c r="U69" s="132"/>
      <c r="V69" s="132"/>
      <c r="W69" s="132"/>
      <c r="X69" s="132"/>
      <c r="Y69" s="132"/>
      <c r="Z69" s="132"/>
      <c r="AA69" s="132"/>
      <c r="AB69" s="132"/>
    </row>
    <row r="70" spans="1:28">
      <c r="A70" s="156"/>
      <c r="B70" s="170"/>
      <c r="C70" s="131"/>
      <c r="D70" s="132" t="s">
        <v>88</v>
      </c>
      <c r="E70" s="132"/>
      <c r="F70" s="132"/>
      <c r="G70" s="132"/>
      <c r="H70" s="132"/>
      <c r="I70" s="132"/>
      <c r="J70" s="132"/>
      <c r="K70" s="132"/>
      <c r="L70" s="132"/>
      <c r="M70" s="132">
        <v>11.064801418636005</v>
      </c>
      <c r="N70" s="132">
        <v>8.535446174768925</v>
      </c>
      <c r="O70" s="132">
        <v>10.157022055110986</v>
      </c>
      <c r="P70" s="132"/>
      <c r="Q70" s="132"/>
      <c r="R70" s="132"/>
      <c r="S70" s="132"/>
      <c r="T70" s="132"/>
      <c r="U70" s="132"/>
      <c r="V70" s="132"/>
      <c r="W70" s="132"/>
      <c r="X70" s="132"/>
      <c r="Y70" s="132"/>
      <c r="Z70" s="132"/>
      <c r="AA70" s="132"/>
      <c r="AB70" s="132"/>
    </row>
    <row r="71" spans="1:28">
      <c r="A71" s="183"/>
      <c r="B71" s="184"/>
      <c r="C71" s="131"/>
      <c r="D71" s="132" t="s">
        <v>89</v>
      </c>
      <c r="E71" s="132"/>
      <c r="F71" s="132"/>
      <c r="G71" s="132"/>
      <c r="H71" s="132"/>
      <c r="I71" s="132"/>
      <c r="J71" s="132"/>
      <c r="K71" s="132"/>
      <c r="L71" s="132"/>
      <c r="M71" s="132">
        <v>5.9899800805812244</v>
      </c>
      <c r="N71" s="132">
        <v>7.3649179671211362</v>
      </c>
      <c r="O71" s="132">
        <v>0</v>
      </c>
      <c r="P71" s="132"/>
      <c r="Q71" s="132"/>
      <c r="R71" s="132"/>
      <c r="S71" s="132"/>
      <c r="T71" s="132"/>
      <c r="U71" s="132"/>
      <c r="V71" s="132"/>
      <c r="W71" s="132"/>
      <c r="X71" s="132"/>
      <c r="Y71" s="132"/>
      <c r="Z71" s="132"/>
      <c r="AA71" s="132"/>
      <c r="AB71" s="132"/>
    </row>
    <row r="72" spans="1:28">
      <c r="A72" s="163"/>
      <c r="B72" s="177"/>
      <c r="C72" s="131"/>
      <c r="D72" s="132" t="s">
        <v>90</v>
      </c>
      <c r="E72" s="132"/>
      <c r="F72" s="132"/>
      <c r="G72" s="132"/>
      <c r="H72" s="132"/>
      <c r="I72" s="132"/>
      <c r="J72" s="132"/>
      <c r="K72" s="132"/>
      <c r="L72" s="132">
        <v>8.2556161930942658</v>
      </c>
      <c r="M72" s="132">
        <v>7.6125954970263843</v>
      </c>
      <c r="N72" s="132">
        <v>5.1085053652144268</v>
      </c>
      <c r="O72" s="132"/>
      <c r="P72" s="132"/>
      <c r="Q72" s="132"/>
      <c r="R72" s="132"/>
      <c r="S72" s="132"/>
      <c r="T72" s="132"/>
      <c r="U72" s="132"/>
      <c r="V72" s="132"/>
      <c r="W72" s="132"/>
      <c r="X72" s="132"/>
      <c r="Y72" s="132"/>
      <c r="Z72" s="132"/>
      <c r="AA72" s="132"/>
      <c r="AB72" s="132"/>
    </row>
    <row r="73" spans="1:28">
      <c r="A73" s="164"/>
      <c r="B73" s="178"/>
      <c r="C73" s="131"/>
      <c r="D73" s="132" t="s">
        <v>91</v>
      </c>
      <c r="E73" s="132"/>
      <c r="F73" s="132"/>
      <c r="G73" s="132"/>
      <c r="H73" s="132"/>
      <c r="I73" s="132"/>
      <c r="J73" s="132"/>
      <c r="K73" s="132"/>
      <c r="L73" s="132">
        <v>0</v>
      </c>
      <c r="M73" s="132">
        <v>0</v>
      </c>
      <c r="N73" s="132">
        <v>0</v>
      </c>
      <c r="O73" s="132"/>
      <c r="P73" s="132"/>
      <c r="Q73" s="132"/>
      <c r="R73" s="132"/>
      <c r="S73" s="132"/>
      <c r="T73" s="132"/>
      <c r="U73" s="132"/>
      <c r="V73" s="132"/>
      <c r="W73" s="132"/>
      <c r="X73" s="132"/>
      <c r="Y73" s="132"/>
      <c r="Z73" s="132"/>
      <c r="AA73" s="132"/>
      <c r="AB73" s="132"/>
    </row>
    <row r="74" spans="1:28">
      <c r="A74" s="165"/>
      <c r="B74" s="179"/>
      <c r="C74" s="131"/>
      <c r="D74" s="132" t="s">
        <v>58</v>
      </c>
      <c r="E74" s="132"/>
      <c r="F74" s="132"/>
      <c r="G74" s="132"/>
      <c r="H74" s="132"/>
      <c r="I74" s="132"/>
      <c r="J74" s="132">
        <v>1.3754907751085557</v>
      </c>
      <c r="K74" s="132">
        <v>6.7896335381348285</v>
      </c>
      <c r="L74" s="132"/>
      <c r="M74" s="132"/>
      <c r="N74" s="132"/>
      <c r="O74" s="132"/>
      <c r="P74" s="132"/>
      <c r="Q74" s="132"/>
      <c r="R74" s="132"/>
      <c r="S74" s="132"/>
      <c r="T74" s="132"/>
      <c r="U74" s="132"/>
      <c r="V74" s="132"/>
      <c r="W74" s="132"/>
      <c r="X74" s="132"/>
      <c r="Y74" s="132"/>
      <c r="Z74" s="132"/>
      <c r="AA74" s="132"/>
      <c r="AB74" s="132"/>
    </row>
    <row r="75" spans="1:28">
      <c r="A75" s="166"/>
      <c r="B75" s="180"/>
      <c r="C75" s="131"/>
      <c r="D75" s="132" t="s">
        <v>59</v>
      </c>
      <c r="E75" s="132"/>
      <c r="F75" s="132"/>
      <c r="G75" s="132"/>
      <c r="H75" s="132">
        <v>4.3802214564442874</v>
      </c>
      <c r="I75" s="132">
        <v>2.5951073138623046</v>
      </c>
      <c r="J75" s="132"/>
      <c r="K75" s="132"/>
      <c r="L75" s="132"/>
      <c r="M75" s="132"/>
      <c r="N75" s="132"/>
      <c r="O75" s="132"/>
      <c r="P75" s="132"/>
      <c r="Q75" s="132"/>
      <c r="R75" s="132"/>
      <c r="S75" s="132"/>
      <c r="T75" s="132"/>
      <c r="U75" s="132"/>
      <c r="V75" s="132"/>
      <c r="W75" s="132"/>
      <c r="X75" s="132"/>
      <c r="Y75" s="132"/>
      <c r="Z75" s="132"/>
      <c r="AA75" s="132"/>
      <c r="AB75" s="132"/>
    </row>
    <row r="76" spans="1:28">
      <c r="A76" s="183"/>
      <c r="B76" s="184"/>
      <c r="C76" s="131"/>
      <c r="D76" s="132" t="s">
        <v>60</v>
      </c>
      <c r="E76" s="132"/>
      <c r="F76" s="132"/>
      <c r="G76" s="132"/>
      <c r="H76" s="132"/>
      <c r="I76" s="132">
        <v>5.0881503590663089</v>
      </c>
      <c r="J76" s="132">
        <v>5.2774606970110272</v>
      </c>
      <c r="K76" s="132"/>
      <c r="L76" s="132"/>
      <c r="M76" s="132"/>
      <c r="N76" s="132"/>
      <c r="O76" s="132"/>
      <c r="P76" s="132"/>
      <c r="Q76" s="132"/>
      <c r="R76" s="132"/>
      <c r="S76" s="132"/>
      <c r="T76" s="132"/>
      <c r="U76" s="132"/>
      <c r="V76" s="132"/>
      <c r="W76" s="132"/>
      <c r="X76" s="132"/>
      <c r="Y76" s="132"/>
      <c r="Z76" s="132"/>
      <c r="AA76" s="132"/>
      <c r="AB76" s="132"/>
    </row>
    <row r="77" spans="1:28">
      <c r="A77" s="155"/>
      <c r="B77" s="169"/>
      <c r="C77" s="131"/>
      <c r="D77" s="132"/>
      <c r="E77" s="132"/>
      <c r="F77" s="132"/>
      <c r="G77" s="132"/>
      <c r="H77" s="132"/>
      <c r="I77" s="132"/>
      <c r="J77" s="132"/>
      <c r="K77" s="132"/>
      <c r="L77" s="132"/>
      <c r="M77" s="132"/>
      <c r="N77" s="132"/>
      <c r="O77" s="132"/>
      <c r="P77" s="132"/>
      <c r="Q77" s="132"/>
      <c r="R77" s="132"/>
      <c r="S77" s="132"/>
      <c r="T77" s="132"/>
      <c r="U77" s="132"/>
      <c r="V77" s="132"/>
      <c r="W77" s="132"/>
      <c r="X77" s="132"/>
      <c r="Y77" s="132"/>
      <c r="Z77" s="132"/>
      <c r="AA77" s="132"/>
      <c r="AB77" s="132"/>
    </row>
    <row r="78" spans="1:28">
      <c r="A78" s="155"/>
      <c r="B78" s="169"/>
      <c r="C78" s="131"/>
      <c r="D78" s="132"/>
      <c r="E78" s="132"/>
      <c r="F78" s="132"/>
      <c r="G78" s="132"/>
      <c r="H78" s="132"/>
      <c r="I78" s="132"/>
      <c r="J78" s="132"/>
      <c r="K78" s="132"/>
      <c r="L78" s="132"/>
      <c r="M78" s="132"/>
      <c r="N78" s="132"/>
      <c r="O78" s="132"/>
      <c r="P78" s="132"/>
      <c r="Q78" s="132"/>
      <c r="R78" s="132"/>
      <c r="S78" s="132"/>
      <c r="T78" s="132"/>
      <c r="U78" s="132"/>
      <c r="V78" s="132"/>
      <c r="W78" s="132"/>
      <c r="X78" s="132"/>
      <c r="Y78" s="132"/>
      <c r="Z78" s="132"/>
      <c r="AA78" s="132"/>
      <c r="AB78" s="132"/>
    </row>
    <row r="79" spans="1:28">
      <c r="A79" s="155"/>
      <c r="B79" s="169"/>
      <c r="C79" s="131"/>
      <c r="D79" s="132"/>
      <c r="E79" s="132"/>
      <c r="F79" s="132"/>
      <c r="G79" s="132"/>
      <c r="H79" s="132"/>
      <c r="I79" s="132"/>
      <c r="J79" s="132"/>
      <c r="K79" s="132"/>
      <c r="L79" s="132"/>
      <c r="M79" s="132"/>
      <c r="N79" s="132"/>
      <c r="O79" s="132"/>
      <c r="P79" s="132"/>
      <c r="Q79" s="132"/>
      <c r="R79" s="132"/>
      <c r="S79" s="132"/>
      <c r="T79" s="132"/>
      <c r="U79" s="132"/>
      <c r="V79" s="132"/>
      <c r="W79" s="132"/>
      <c r="X79" s="132"/>
      <c r="Y79" s="132"/>
      <c r="Z79" s="132"/>
      <c r="AA79" s="132"/>
      <c r="AB79" s="132"/>
    </row>
    <row r="80" spans="1:28">
      <c r="A80" s="155"/>
      <c r="B80" s="169"/>
      <c r="C80" s="131"/>
      <c r="D80" s="132"/>
      <c r="E80" s="132"/>
      <c r="F80" s="132"/>
      <c r="G80" s="132"/>
      <c r="H80" s="132"/>
      <c r="I80" s="132"/>
      <c r="J80" s="132"/>
      <c r="K80" s="132"/>
      <c r="L80" s="132"/>
      <c r="M80" s="132"/>
      <c r="N80" s="132"/>
      <c r="O80" s="132"/>
      <c r="P80" s="132"/>
      <c r="Q80" s="132"/>
      <c r="R80" s="132"/>
      <c r="S80" s="132"/>
      <c r="T80" s="132"/>
      <c r="U80" s="132"/>
      <c r="V80" s="132"/>
      <c r="W80" s="132"/>
      <c r="X80" s="132"/>
      <c r="Y80" s="132"/>
      <c r="Z80" s="132"/>
      <c r="AA80" s="132"/>
      <c r="AB80" s="132"/>
    </row>
    <row r="81" spans="1:28">
      <c r="A81" s="155"/>
      <c r="B81" s="169"/>
      <c r="D81" s="132"/>
      <c r="E81" s="132"/>
      <c r="F81" s="132"/>
      <c r="G81" s="132"/>
      <c r="H81" s="132"/>
      <c r="I81" s="132"/>
      <c r="J81" s="132"/>
      <c r="K81" s="132"/>
      <c r="L81" s="132"/>
      <c r="M81" s="132"/>
      <c r="N81" s="132"/>
      <c r="O81" s="132"/>
      <c r="P81" s="132"/>
      <c r="Q81" s="132"/>
      <c r="R81" s="132"/>
      <c r="S81" s="132"/>
      <c r="T81" s="132"/>
      <c r="U81" s="132"/>
      <c r="V81" s="132"/>
      <c r="W81" s="132"/>
      <c r="X81" s="132"/>
      <c r="Y81" s="132"/>
      <c r="Z81" s="132"/>
      <c r="AA81" s="132"/>
      <c r="AB81" s="132"/>
    </row>
    <row r="82" spans="1:28">
      <c r="A82" s="162"/>
      <c r="B82" s="176"/>
      <c r="D82" s="132"/>
      <c r="E82" s="132"/>
      <c r="F82" s="132"/>
      <c r="G82" s="132"/>
      <c r="H82" s="132"/>
      <c r="I82" s="132"/>
      <c r="J82" s="132"/>
      <c r="K82" s="132"/>
      <c r="L82" s="132"/>
      <c r="M82" s="132"/>
      <c r="N82" s="132"/>
      <c r="O82" s="132"/>
      <c r="P82" s="132"/>
      <c r="Q82" s="132"/>
      <c r="R82" s="132"/>
      <c r="S82" s="132"/>
      <c r="T82" s="132"/>
      <c r="U82" s="132"/>
      <c r="V82" s="132"/>
      <c r="W82" s="132"/>
      <c r="X82" s="132"/>
      <c r="Y82" s="132"/>
      <c r="Z82" s="132"/>
      <c r="AA82" s="132"/>
      <c r="AB82" s="132"/>
    </row>
    <row r="83" spans="1:28">
      <c r="A83" s="156"/>
      <c r="B83" s="170"/>
      <c r="D83" s="132"/>
      <c r="E83" s="132"/>
      <c r="F83" s="132"/>
      <c r="G83" s="132"/>
      <c r="H83" s="132"/>
      <c r="I83" s="132"/>
      <c r="J83" s="132"/>
      <c r="K83" s="132"/>
      <c r="L83" s="132"/>
      <c r="M83" s="132"/>
      <c r="N83" s="132"/>
      <c r="O83" s="132"/>
      <c r="P83" s="132"/>
      <c r="Q83" s="132"/>
      <c r="R83" s="132"/>
      <c r="S83" s="132"/>
      <c r="T83" s="132"/>
      <c r="U83" s="132"/>
      <c r="V83" s="132"/>
      <c r="W83" s="132"/>
      <c r="X83" s="132"/>
      <c r="Y83" s="132"/>
      <c r="Z83" s="132"/>
      <c r="AA83" s="132"/>
      <c r="AB83" s="132"/>
    </row>
    <row r="84" spans="1:28">
      <c r="A84" s="156"/>
      <c r="B84" s="170"/>
      <c r="D84" s="132"/>
      <c r="E84" s="132"/>
      <c r="F84" s="132"/>
      <c r="G84" s="132"/>
      <c r="H84" s="132"/>
      <c r="I84" s="132"/>
      <c r="J84" s="132"/>
      <c r="K84" s="132"/>
      <c r="L84" s="132"/>
      <c r="M84" s="132"/>
      <c r="N84" s="132"/>
      <c r="O84" s="132"/>
      <c r="P84" s="132"/>
      <c r="Q84" s="132"/>
      <c r="R84" s="132"/>
      <c r="S84" s="132"/>
      <c r="T84" s="132"/>
      <c r="U84" s="132"/>
      <c r="V84" s="132"/>
      <c r="W84" s="132"/>
      <c r="X84" s="132"/>
      <c r="Y84" s="132"/>
      <c r="Z84" s="132"/>
      <c r="AA84" s="132"/>
      <c r="AB84" s="132"/>
    </row>
    <row r="85" spans="1:28">
      <c r="A85" s="156"/>
      <c r="B85" s="170"/>
      <c r="D85" s="132"/>
      <c r="E85" s="132"/>
      <c r="F85" s="132"/>
      <c r="G85" s="132"/>
      <c r="H85" s="132"/>
      <c r="I85" s="132"/>
      <c r="J85" s="132"/>
      <c r="K85" s="132"/>
      <c r="L85" s="132"/>
      <c r="M85" s="132"/>
      <c r="N85" s="132"/>
      <c r="O85" s="132"/>
      <c r="P85" s="132"/>
      <c r="Q85" s="132"/>
      <c r="R85" s="132"/>
      <c r="S85" s="132"/>
      <c r="T85" s="132"/>
      <c r="U85" s="132"/>
      <c r="V85" s="132"/>
      <c r="W85" s="132"/>
      <c r="X85" s="132"/>
      <c r="Y85" s="132"/>
      <c r="Z85" s="132"/>
      <c r="AA85" s="132"/>
      <c r="AB85" s="132"/>
    </row>
    <row r="86" spans="1:28">
      <c r="A86" s="156"/>
      <c r="B86" s="170"/>
      <c r="D86" s="132"/>
      <c r="E86" s="132"/>
      <c r="F86" s="132"/>
      <c r="G86" s="132"/>
      <c r="H86" s="132"/>
      <c r="I86" s="132"/>
      <c r="J86" s="132"/>
      <c r="K86" s="132"/>
      <c r="L86" s="132"/>
      <c r="M86" s="132"/>
      <c r="N86" s="132"/>
      <c r="O86" s="132"/>
      <c r="P86" s="132"/>
      <c r="Q86" s="132"/>
      <c r="R86" s="132"/>
      <c r="S86" s="132"/>
      <c r="T86" s="132"/>
      <c r="U86" s="132"/>
      <c r="V86" s="132"/>
      <c r="W86" s="132"/>
      <c r="X86" s="132"/>
      <c r="Y86" s="132"/>
      <c r="Z86" s="132"/>
      <c r="AA86" s="132"/>
      <c r="AB86" s="132"/>
    </row>
    <row r="87" spans="1:28">
      <c r="A87" s="156"/>
      <c r="B87" s="170"/>
      <c r="D87" s="132"/>
      <c r="E87" s="132"/>
      <c r="F87" s="132"/>
      <c r="G87" s="132"/>
      <c r="H87" s="132"/>
      <c r="I87" s="132"/>
      <c r="J87" s="132"/>
      <c r="K87" s="132"/>
      <c r="L87" s="132"/>
      <c r="M87" s="132"/>
      <c r="N87" s="132"/>
      <c r="O87" s="132"/>
      <c r="P87" s="132"/>
      <c r="Q87" s="132"/>
      <c r="R87" s="132"/>
      <c r="S87" s="132"/>
      <c r="T87" s="132"/>
      <c r="U87" s="132"/>
      <c r="V87" s="132"/>
      <c r="W87" s="132"/>
      <c r="X87" s="132"/>
      <c r="Y87" s="132"/>
      <c r="Z87" s="132"/>
      <c r="AA87" s="132"/>
      <c r="AB87" s="132"/>
    </row>
    <row r="88" spans="1:28">
      <c r="A88" s="156"/>
      <c r="B88" s="170"/>
      <c r="D88" s="132"/>
      <c r="E88" s="132"/>
      <c r="F88" s="132"/>
      <c r="G88" s="132"/>
      <c r="H88" s="132"/>
      <c r="I88" s="132"/>
      <c r="J88" s="132"/>
      <c r="K88" s="132"/>
      <c r="L88" s="132"/>
      <c r="M88" s="132"/>
      <c r="N88" s="132"/>
      <c r="O88" s="132"/>
      <c r="P88" s="132"/>
      <c r="Q88" s="132"/>
      <c r="R88" s="132"/>
      <c r="S88" s="132"/>
      <c r="T88" s="132"/>
      <c r="U88" s="132"/>
      <c r="V88" s="132"/>
      <c r="W88" s="132"/>
      <c r="X88" s="132"/>
      <c r="Y88" s="132"/>
      <c r="Z88" s="132"/>
      <c r="AA88" s="132"/>
      <c r="AB88" s="132"/>
    </row>
    <row r="89" spans="1:28">
      <c r="A89" s="156"/>
      <c r="B89" s="170"/>
      <c r="D89" s="132"/>
      <c r="E89" s="132"/>
      <c r="F89" s="132"/>
      <c r="G89" s="132"/>
      <c r="H89" s="132"/>
      <c r="I89" s="132"/>
      <c r="J89" s="132"/>
      <c r="K89" s="132"/>
      <c r="L89" s="132"/>
      <c r="M89" s="132"/>
      <c r="N89" s="132"/>
      <c r="O89" s="132"/>
      <c r="P89" s="132"/>
      <c r="Q89" s="132"/>
      <c r="R89" s="132"/>
      <c r="S89" s="132"/>
      <c r="T89" s="132"/>
      <c r="U89" s="132"/>
      <c r="V89" s="132"/>
      <c r="W89" s="132"/>
      <c r="X89" s="132"/>
      <c r="Y89" s="132"/>
      <c r="Z89" s="132"/>
      <c r="AA89" s="132"/>
      <c r="AB89" s="132"/>
    </row>
    <row r="90" spans="1:28">
      <c r="A90" s="156"/>
      <c r="B90" s="170"/>
      <c r="D90" s="132"/>
      <c r="E90" s="132"/>
      <c r="F90" s="132"/>
      <c r="G90" s="132"/>
      <c r="H90" s="132"/>
      <c r="I90" s="132"/>
      <c r="J90" s="132"/>
      <c r="K90" s="132"/>
      <c r="L90" s="132"/>
      <c r="M90" s="132"/>
      <c r="N90" s="132"/>
      <c r="O90" s="132"/>
      <c r="P90" s="132"/>
      <c r="Q90" s="132"/>
      <c r="R90" s="132"/>
      <c r="S90" s="132"/>
      <c r="T90" s="132"/>
      <c r="U90" s="132"/>
      <c r="V90" s="132"/>
      <c r="W90" s="132"/>
      <c r="X90" s="132"/>
      <c r="Y90" s="132"/>
      <c r="Z90" s="132"/>
      <c r="AA90" s="132"/>
      <c r="AB90" s="132"/>
    </row>
    <row r="91" spans="1:28">
      <c r="A91" s="156"/>
      <c r="B91" s="170"/>
      <c r="D91" s="132"/>
      <c r="E91" s="132"/>
      <c r="F91" s="132"/>
      <c r="G91" s="132"/>
      <c r="H91" s="132"/>
      <c r="I91" s="132"/>
      <c r="J91" s="132"/>
      <c r="K91" s="132"/>
      <c r="L91" s="132"/>
      <c r="M91" s="132"/>
      <c r="N91" s="132"/>
      <c r="O91" s="132"/>
      <c r="P91" s="132"/>
      <c r="Q91" s="132"/>
      <c r="R91" s="132"/>
      <c r="S91" s="132"/>
      <c r="T91" s="132"/>
      <c r="U91" s="132"/>
      <c r="V91" s="132"/>
      <c r="W91" s="132"/>
      <c r="X91" s="132"/>
      <c r="Y91" s="132"/>
      <c r="Z91" s="132"/>
      <c r="AA91" s="132"/>
      <c r="AB91" s="132"/>
    </row>
    <row r="92" spans="1:28">
      <c r="A92" s="156"/>
      <c r="B92" s="170"/>
      <c r="D92" s="132"/>
      <c r="E92" s="132"/>
      <c r="F92" s="132"/>
      <c r="G92" s="132"/>
      <c r="H92" s="132"/>
      <c r="I92" s="132"/>
      <c r="J92" s="132"/>
      <c r="K92" s="132"/>
      <c r="L92" s="132"/>
      <c r="M92" s="132"/>
      <c r="N92" s="132"/>
      <c r="O92" s="132"/>
      <c r="P92" s="132"/>
      <c r="Q92" s="132"/>
      <c r="R92" s="132"/>
      <c r="S92" s="132"/>
      <c r="T92" s="132"/>
      <c r="U92" s="132"/>
      <c r="V92" s="132"/>
      <c r="W92" s="132"/>
      <c r="X92" s="132"/>
      <c r="Y92" s="132"/>
      <c r="Z92" s="132"/>
      <c r="AA92" s="132"/>
      <c r="AB92" s="132"/>
    </row>
    <row r="93" spans="1:28">
      <c r="A93" s="156"/>
      <c r="B93" s="170"/>
      <c r="D93" s="132"/>
      <c r="E93" s="132"/>
      <c r="F93" s="132"/>
      <c r="G93" s="132"/>
      <c r="H93" s="132"/>
      <c r="I93" s="132"/>
      <c r="J93" s="132"/>
      <c r="K93" s="132"/>
      <c r="L93" s="132"/>
      <c r="M93" s="132"/>
      <c r="N93" s="132"/>
      <c r="O93" s="132"/>
      <c r="P93" s="132"/>
      <c r="Q93" s="132"/>
      <c r="R93" s="132"/>
      <c r="S93" s="132"/>
      <c r="T93" s="132"/>
      <c r="U93" s="132"/>
      <c r="V93" s="132"/>
      <c r="W93" s="132"/>
      <c r="X93" s="132"/>
      <c r="Y93" s="132"/>
      <c r="Z93" s="132"/>
      <c r="AA93" s="132"/>
      <c r="AB93" s="132"/>
    </row>
    <row r="94" spans="1:28">
      <c r="A94" s="156"/>
      <c r="B94" s="170"/>
      <c r="D94" s="132"/>
      <c r="E94" s="132"/>
      <c r="F94" s="132"/>
      <c r="G94" s="132"/>
      <c r="H94" s="132"/>
      <c r="I94" s="132"/>
      <c r="J94" s="132"/>
      <c r="K94" s="132"/>
      <c r="L94" s="132"/>
      <c r="M94" s="132"/>
      <c r="N94" s="132"/>
      <c r="O94" s="132"/>
      <c r="P94" s="132"/>
      <c r="Q94" s="132"/>
      <c r="R94" s="132"/>
      <c r="S94" s="132"/>
      <c r="T94" s="132"/>
      <c r="U94" s="132"/>
      <c r="V94" s="132"/>
      <c r="W94" s="132"/>
      <c r="X94" s="132"/>
      <c r="Y94" s="132"/>
      <c r="Z94" s="132"/>
      <c r="AA94" s="132"/>
      <c r="AB94" s="132"/>
    </row>
    <row r="95" spans="1:28">
      <c r="A95" s="156"/>
      <c r="B95" s="170"/>
      <c r="D95" s="132"/>
      <c r="E95" s="132"/>
      <c r="F95" s="132"/>
      <c r="G95" s="132"/>
      <c r="H95" s="132"/>
      <c r="I95" s="132"/>
      <c r="J95" s="132"/>
      <c r="K95" s="132"/>
      <c r="L95" s="132"/>
      <c r="M95" s="132"/>
      <c r="N95" s="132"/>
      <c r="O95" s="132"/>
      <c r="P95" s="132"/>
      <c r="Q95" s="132"/>
      <c r="R95" s="132"/>
      <c r="S95" s="132"/>
      <c r="T95" s="132"/>
      <c r="U95" s="132"/>
      <c r="V95" s="132"/>
      <c r="W95" s="132"/>
      <c r="X95" s="132"/>
      <c r="Y95" s="132"/>
      <c r="Z95" s="132"/>
      <c r="AA95" s="132"/>
      <c r="AB95" s="132"/>
    </row>
    <row r="96" spans="1:28">
      <c r="A96" s="156"/>
      <c r="B96" s="170"/>
      <c r="D96" s="132"/>
      <c r="E96" s="132"/>
      <c r="F96" s="132"/>
      <c r="G96" s="132"/>
      <c r="H96" s="132"/>
      <c r="I96" s="132"/>
      <c r="J96" s="132"/>
      <c r="K96" s="132"/>
      <c r="L96" s="132"/>
      <c r="M96" s="132"/>
      <c r="N96" s="132"/>
      <c r="O96" s="132"/>
      <c r="P96" s="132"/>
      <c r="Q96" s="132"/>
      <c r="R96" s="132"/>
      <c r="S96" s="132"/>
      <c r="T96" s="132"/>
      <c r="U96" s="132"/>
      <c r="V96" s="132"/>
      <c r="W96" s="132"/>
      <c r="X96" s="132"/>
      <c r="Y96" s="132"/>
      <c r="Z96" s="132"/>
      <c r="AA96" s="132"/>
      <c r="AB96" s="132"/>
    </row>
    <row r="97" spans="1:30">
      <c r="A97" s="165"/>
      <c r="B97" s="179"/>
      <c r="D97" s="132"/>
      <c r="E97" s="132"/>
      <c r="F97" s="132"/>
      <c r="G97" s="132"/>
      <c r="H97" s="132"/>
      <c r="I97" s="132"/>
      <c r="J97" s="132"/>
      <c r="K97" s="132"/>
      <c r="L97" s="132"/>
      <c r="M97" s="132"/>
      <c r="N97" s="132"/>
      <c r="O97" s="132"/>
      <c r="P97" s="132"/>
      <c r="Q97" s="132"/>
      <c r="R97" s="132"/>
      <c r="S97" s="132"/>
      <c r="T97" s="132"/>
      <c r="U97" s="132"/>
      <c r="V97" s="132"/>
      <c r="W97" s="132"/>
      <c r="X97" s="132"/>
      <c r="Y97" s="132"/>
      <c r="Z97" s="132"/>
      <c r="AA97" s="132"/>
      <c r="AB97" s="132"/>
    </row>
    <row r="98" spans="1:30">
      <c r="A98" s="157"/>
      <c r="B98" s="171"/>
      <c r="D98" s="132"/>
      <c r="E98" s="132"/>
      <c r="F98" s="132"/>
      <c r="G98" s="132"/>
      <c r="H98" s="132"/>
      <c r="I98" s="132"/>
      <c r="J98" s="132"/>
      <c r="K98" s="132"/>
      <c r="L98" s="132"/>
      <c r="M98" s="132"/>
      <c r="N98" s="132"/>
      <c r="O98" s="132"/>
      <c r="P98" s="132"/>
      <c r="Q98" s="132"/>
      <c r="R98" s="132"/>
      <c r="S98" s="132"/>
      <c r="T98" s="132"/>
      <c r="U98" s="132"/>
      <c r="V98" s="132"/>
      <c r="W98" s="132"/>
      <c r="X98" s="132"/>
      <c r="Y98" s="132"/>
      <c r="Z98" s="132"/>
      <c r="AA98" s="132"/>
      <c r="AB98" s="132"/>
    </row>
    <row r="99" spans="1:30">
      <c r="A99" s="157"/>
      <c r="B99" s="171"/>
      <c r="D99" s="132"/>
      <c r="E99" s="132"/>
      <c r="F99" s="132"/>
      <c r="G99" s="132"/>
      <c r="H99" s="132"/>
      <c r="I99" s="132"/>
      <c r="J99" s="132"/>
      <c r="K99" s="132"/>
      <c r="L99" s="132"/>
      <c r="M99" s="132"/>
      <c r="N99" s="132"/>
      <c r="O99" s="132"/>
      <c r="P99" s="132"/>
      <c r="Q99" s="132"/>
      <c r="R99" s="132"/>
      <c r="S99" s="132"/>
      <c r="T99" s="132"/>
      <c r="U99" s="132"/>
      <c r="V99" s="132"/>
      <c r="W99" s="132"/>
      <c r="X99" s="132"/>
      <c r="Y99" s="132"/>
      <c r="Z99" s="132"/>
      <c r="AA99" s="132"/>
      <c r="AB99" s="132"/>
    </row>
    <row r="100" spans="1:30">
      <c r="A100" s="157"/>
      <c r="B100" s="171"/>
      <c r="D100" s="132"/>
      <c r="E100" s="132"/>
      <c r="F100" s="132"/>
      <c r="G100" s="132"/>
      <c r="H100" s="132"/>
      <c r="I100" s="132"/>
      <c r="J100" s="132"/>
      <c r="K100" s="132"/>
      <c r="L100" s="132"/>
      <c r="M100" s="132"/>
      <c r="N100" s="132"/>
      <c r="O100" s="132"/>
      <c r="P100" s="132"/>
      <c r="Q100" s="132"/>
      <c r="R100" s="132"/>
      <c r="S100" s="132"/>
      <c r="T100" s="132"/>
      <c r="U100" s="132"/>
      <c r="V100" s="132"/>
      <c r="W100" s="132"/>
      <c r="X100" s="132"/>
      <c r="Y100" s="132"/>
      <c r="Z100" s="132"/>
      <c r="AA100" s="132"/>
      <c r="AB100" s="132"/>
    </row>
    <row r="101" spans="1:30">
      <c r="A101" s="157"/>
      <c r="B101" s="171"/>
      <c r="D101" s="132"/>
      <c r="E101" s="132"/>
      <c r="F101" s="132"/>
      <c r="G101" s="132"/>
      <c r="H101" s="132"/>
      <c r="I101" s="132"/>
      <c r="J101" s="132"/>
      <c r="K101" s="132"/>
      <c r="L101" s="132"/>
      <c r="M101" s="132"/>
      <c r="N101" s="132"/>
      <c r="O101" s="132"/>
      <c r="P101" s="132"/>
      <c r="Q101" s="132"/>
      <c r="R101" s="132"/>
      <c r="S101" s="132"/>
      <c r="T101" s="132"/>
      <c r="U101" s="132"/>
      <c r="V101" s="132"/>
      <c r="W101" s="132"/>
      <c r="X101" s="132"/>
      <c r="Y101" s="132"/>
      <c r="Z101" s="132"/>
      <c r="AA101" s="132"/>
      <c r="AB101" s="132"/>
    </row>
    <row r="102" spans="1:30">
      <c r="A102" s="157"/>
      <c r="B102" s="171"/>
      <c r="D102" s="132"/>
      <c r="E102" s="132"/>
      <c r="F102" s="132"/>
      <c r="G102" s="132"/>
      <c r="H102" s="132"/>
      <c r="I102" s="132"/>
      <c r="J102" s="132"/>
      <c r="K102" s="132"/>
      <c r="L102" s="132"/>
      <c r="M102" s="132"/>
      <c r="N102" s="132"/>
      <c r="O102" s="132"/>
      <c r="P102" s="132"/>
      <c r="Q102" s="132"/>
      <c r="R102" s="132"/>
      <c r="S102" s="132"/>
      <c r="T102" s="132"/>
      <c r="U102" s="132"/>
      <c r="V102" s="132"/>
      <c r="W102" s="132"/>
      <c r="X102" s="132"/>
      <c r="Y102" s="132"/>
      <c r="Z102" s="132"/>
      <c r="AA102" s="132"/>
      <c r="AB102" s="132"/>
      <c r="AC102" s="128"/>
      <c r="AD102" s="128"/>
    </row>
    <row r="103" spans="1:30">
      <c r="A103" s="157"/>
      <c r="B103" s="171"/>
      <c r="D103" s="132"/>
      <c r="E103" s="132"/>
      <c r="F103" s="132"/>
      <c r="G103" s="132"/>
      <c r="H103" s="132"/>
      <c r="I103" s="132"/>
      <c r="J103" s="132"/>
      <c r="K103" s="132"/>
      <c r="L103" s="132"/>
      <c r="M103" s="132"/>
      <c r="N103" s="132"/>
      <c r="O103" s="132"/>
      <c r="P103" s="132"/>
      <c r="Q103" s="132"/>
      <c r="R103" s="132"/>
      <c r="S103" s="132"/>
      <c r="T103" s="132"/>
      <c r="U103" s="132"/>
      <c r="V103" s="132"/>
      <c r="W103" s="132"/>
      <c r="X103" s="132"/>
      <c r="Y103" s="132"/>
      <c r="Z103" s="132"/>
      <c r="AA103" s="132"/>
      <c r="AB103" s="132"/>
      <c r="AC103" s="128"/>
      <c r="AD103" s="128"/>
    </row>
    <row r="104" spans="1:30">
      <c r="A104" s="157"/>
      <c r="B104" s="171"/>
      <c r="E104" s="128"/>
      <c r="F104" s="128"/>
      <c r="G104" s="128"/>
      <c r="H104" s="128"/>
      <c r="I104" s="128"/>
      <c r="J104" s="128"/>
      <c r="K104" s="128"/>
      <c r="L104" s="128"/>
      <c r="M104" s="128"/>
      <c r="N104" s="128"/>
      <c r="O104" s="128"/>
      <c r="P104" s="128"/>
      <c r="Q104" s="128"/>
      <c r="R104" s="128"/>
      <c r="S104" s="128"/>
      <c r="T104" s="128"/>
      <c r="U104" s="128"/>
      <c r="V104" s="128"/>
      <c r="W104" s="128"/>
      <c r="X104" s="128"/>
      <c r="Y104" s="128"/>
      <c r="Z104" s="128"/>
      <c r="AA104" s="128"/>
      <c r="AB104" s="128"/>
      <c r="AC104" s="128"/>
      <c r="AD104" s="128"/>
    </row>
    <row r="105" spans="1:30">
      <c r="A105" s="157"/>
      <c r="B105" s="171"/>
      <c r="D105" s="128"/>
      <c r="E105" s="128"/>
      <c r="F105" s="128"/>
      <c r="G105" s="128"/>
      <c r="H105" s="128"/>
      <c r="I105" s="128"/>
      <c r="J105" s="128"/>
      <c r="K105" s="128"/>
      <c r="L105" s="128"/>
      <c r="M105" s="128"/>
      <c r="N105" s="128"/>
      <c r="O105" s="128"/>
      <c r="P105" s="128"/>
      <c r="Q105" s="128"/>
      <c r="R105" s="128"/>
      <c r="S105" s="128"/>
      <c r="T105" s="128"/>
      <c r="U105" s="128"/>
      <c r="V105" s="128"/>
      <c r="W105" s="128"/>
      <c r="X105" s="128"/>
      <c r="Y105" s="128"/>
      <c r="Z105" s="128"/>
      <c r="AA105" s="128"/>
      <c r="AB105" s="128"/>
      <c r="AC105" s="128"/>
      <c r="AD105" s="128"/>
    </row>
    <row r="106" spans="1:30">
      <c r="A106" s="157"/>
      <c r="B106" s="171"/>
      <c r="D106" s="128" t="s">
        <v>92</v>
      </c>
      <c r="E106" s="128">
        <v>8</v>
      </c>
      <c r="F106" s="128">
        <v>8</v>
      </c>
      <c r="G106" s="128">
        <v>7</v>
      </c>
      <c r="H106" s="128">
        <v>7</v>
      </c>
      <c r="I106" s="128">
        <v>8</v>
      </c>
      <c r="J106" s="128">
        <v>8</v>
      </c>
      <c r="K106" s="128">
        <v>5</v>
      </c>
      <c r="L106" s="128">
        <v>7</v>
      </c>
      <c r="M106" s="128">
        <v>5</v>
      </c>
      <c r="N106" s="128">
        <v>6</v>
      </c>
      <c r="O106" s="128">
        <v>7</v>
      </c>
      <c r="P106" s="128">
        <v>2</v>
      </c>
      <c r="Q106" s="128">
        <v>5</v>
      </c>
      <c r="R106" s="128">
        <v>300</v>
      </c>
      <c r="S106" s="128">
        <v>250</v>
      </c>
      <c r="T106" s="128">
        <v>450</v>
      </c>
      <c r="U106" s="128"/>
      <c r="V106" s="128"/>
      <c r="W106" s="128"/>
      <c r="X106" s="128"/>
      <c r="Y106" s="128"/>
      <c r="Z106" s="128"/>
      <c r="AA106" s="128"/>
      <c r="AB106" s="128"/>
      <c r="AC106" s="128"/>
      <c r="AD106" s="128"/>
    </row>
    <row r="107" spans="1:30">
      <c r="A107" s="157"/>
      <c r="B107" s="171"/>
      <c r="E107" s="128"/>
      <c r="F107" s="128"/>
      <c r="G107" s="128"/>
      <c r="H107" s="128"/>
      <c r="I107" s="128"/>
      <c r="J107" s="128"/>
      <c r="K107" s="128"/>
      <c r="L107" s="128"/>
      <c r="M107" s="128"/>
      <c r="N107" s="128"/>
      <c r="O107" s="128"/>
      <c r="P107" s="128"/>
      <c r="Q107" s="128"/>
      <c r="R107" s="128"/>
      <c r="S107" s="128"/>
      <c r="T107" s="128"/>
      <c r="U107" s="128"/>
      <c r="V107" s="128"/>
      <c r="W107" s="128"/>
      <c r="X107" s="128"/>
      <c r="Y107" s="128"/>
      <c r="Z107" s="128"/>
      <c r="AA107" s="128"/>
      <c r="AB107" s="128"/>
      <c r="AC107" s="128"/>
      <c r="AD107" s="128"/>
    </row>
    <row r="108" spans="1:30">
      <c r="A108" s="157"/>
      <c r="B108" s="171"/>
      <c r="E108" s="128"/>
      <c r="F108" s="128"/>
      <c r="G108" s="128"/>
      <c r="H108" s="128"/>
      <c r="I108" s="128"/>
      <c r="J108" s="128"/>
      <c r="K108" s="128"/>
      <c r="L108" s="128"/>
      <c r="M108" s="128"/>
      <c r="N108" s="128"/>
      <c r="O108" s="128"/>
      <c r="P108" s="128"/>
      <c r="Q108" s="128"/>
      <c r="R108" s="128"/>
      <c r="S108" s="128"/>
      <c r="T108" s="128"/>
      <c r="U108" s="128"/>
      <c r="V108" s="128"/>
      <c r="W108" s="128"/>
      <c r="X108" s="128"/>
      <c r="Y108" s="128"/>
      <c r="Z108" s="128"/>
      <c r="AA108" s="128"/>
      <c r="AB108" s="128"/>
      <c r="AC108" s="128"/>
      <c r="AD108" s="128"/>
    </row>
    <row r="109" spans="1:30">
      <c r="A109" s="157"/>
      <c r="B109" s="171"/>
      <c r="E109" s="128"/>
      <c r="F109" s="128"/>
      <c r="G109" s="128"/>
      <c r="H109" s="128"/>
      <c r="I109" s="128"/>
      <c r="J109" s="128"/>
      <c r="K109" s="128"/>
      <c r="L109" s="128"/>
      <c r="M109" s="128"/>
      <c r="N109" s="5"/>
      <c r="O109" s="128"/>
      <c r="P109" s="128"/>
      <c r="Q109" s="128"/>
      <c r="R109" s="128"/>
      <c r="S109" s="128"/>
      <c r="T109" s="128"/>
      <c r="U109" s="128"/>
      <c r="V109" s="128"/>
      <c r="W109" s="128"/>
      <c r="X109" s="128"/>
      <c r="Y109" s="128"/>
      <c r="Z109" s="128"/>
      <c r="AA109" s="128"/>
      <c r="AB109" s="128"/>
      <c r="AC109" s="128"/>
      <c r="AD109" s="128"/>
    </row>
    <row r="110" spans="1:30">
      <c r="A110" s="5"/>
      <c r="B110" s="103"/>
      <c r="E110" s="128"/>
      <c r="F110" s="128"/>
      <c r="G110" s="128"/>
      <c r="H110" s="128"/>
      <c r="I110" s="128"/>
      <c r="J110" s="128"/>
      <c r="K110" s="128"/>
      <c r="L110" s="128"/>
      <c r="M110" s="128"/>
      <c r="N110" s="128"/>
      <c r="O110" s="128"/>
      <c r="P110" s="128"/>
      <c r="Q110" s="128"/>
      <c r="R110" s="128"/>
      <c r="S110" s="128"/>
      <c r="T110" s="128"/>
      <c r="U110" s="128"/>
      <c r="V110" s="128"/>
      <c r="W110" s="128"/>
      <c r="X110" s="128"/>
      <c r="Y110" s="128"/>
      <c r="Z110" s="128"/>
      <c r="AA110" s="128"/>
      <c r="AB110" s="128"/>
      <c r="AC110" s="128"/>
      <c r="AD110" s="128"/>
    </row>
    <row r="111" spans="1:30">
      <c r="A111" s="158"/>
      <c r="B111" s="172"/>
      <c r="E111" s="128"/>
      <c r="F111" s="128"/>
      <c r="G111" s="128"/>
      <c r="H111" s="128"/>
      <c r="I111" s="128"/>
      <c r="J111" s="128"/>
      <c r="K111" s="128"/>
      <c r="L111" s="128"/>
      <c r="M111" s="128"/>
      <c r="N111" s="128"/>
      <c r="O111" s="128"/>
      <c r="P111" s="128"/>
      <c r="Q111" s="128"/>
      <c r="R111" s="128"/>
      <c r="S111" s="128"/>
      <c r="T111" s="128"/>
      <c r="U111" s="128"/>
      <c r="V111" s="128"/>
      <c r="W111" s="128"/>
      <c r="X111" s="128"/>
      <c r="Y111" s="128"/>
      <c r="Z111" s="128"/>
      <c r="AA111" s="128"/>
      <c r="AB111" s="128"/>
      <c r="AC111" s="128"/>
      <c r="AD111" s="128"/>
    </row>
    <row r="112" spans="1:30">
      <c r="A112" s="158"/>
      <c r="B112" s="172"/>
      <c r="E112" s="128"/>
      <c r="F112" s="128"/>
      <c r="G112" s="128"/>
      <c r="H112" s="128"/>
      <c r="I112" s="128"/>
      <c r="J112" s="128"/>
      <c r="K112" s="128"/>
      <c r="L112" s="128"/>
      <c r="M112" s="128"/>
      <c r="N112" s="128"/>
      <c r="O112" s="128"/>
      <c r="P112" s="128"/>
      <c r="Q112" s="128"/>
      <c r="R112" s="128"/>
      <c r="S112" s="128"/>
      <c r="T112" s="128"/>
      <c r="U112" s="128"/>
      <c r="V112" s="128"/>
      <c r="W112" s="128"/>
      <c r="X112" s="128"/>
      <c r="Y112" s="128"/>
      <c r="Z112" s="128"/>
      <c r="AA112" s="128"/>
      <c r="AB112" s="128"/>
      <c r="AC112" s="128"/>
      <c r="AD112" s="128"/>
    </row>
    <row r="113" spans="1:30">
      <c r="A113" s="158"/>
      <c r="B113" s="172"/>
      <c r="E113" s="128"/>
      <c r="F113" s="128"/>
      <c r="G113" s="128"/>
      <c r="H113" s="128"/>
      <c r="I113" s="128"/>
      <c r="J113" s="128"/>
      <c r="K113" s="128"/>
      <c r="L113" s="128"/>
      <c r="M113" s="128"/>
      <c r="N113" s="128"/>
      <c r="O113" s="128"/>
      <c r="P113" s="128"/>
      <c r="Q113" s="128"/>
      <c r="R113" s="128"/>
      <c r="S113" s="128"/>
      <c r="T113" s="128"/>
      <c r="U113" s="128"/>
      <c r="V113" s="128"/>
      <c r="W113" s="128"/>
      <c r="X113" s="128"/>
      <c r="Y113" s="128"/>
      <c r="Z113" s="128"/>
      <c r="AA113" s="128"/>
      <c r="AB113" s="128"/>
      <c r="AC113" s="128"/>
      <c r="AD113" s="128"/>
    </row>
    <row r="114" spans="1:30">
      <c r="A114" s="158"/>
      <c r="B114" s="172"/>
      <c r="E114" s="128"/>
      <c r="F114" s="128"/>
      <c r="G114" s="128"/>
      <c r="H114" s="128"/>
      <c r="I114" s="128"/>
      <c r="J114" s="128"/>
      <c r="K114" s="128"/>
      <c r="L114" s="128"/>
      <c r="M114" s="128"/>
      <c r="N114" s="128"/>
      <c r="O114" s="128"/>
      <c r="P114" s="128"/>
      <c r="Q114" s="128"/>
      <c r="R114" s="128"/>
      <c r="S114" s="128"/>
      <c r="T114" s="128"/>
      <c r="U114" s="128"/>
      <c r="V114" s="128"/>
      <c r="W114" s="128"/>
      <c r="X114" s="128"/>
      <c r="Y114" s="128"/>
      <c r="Z114" s="128"/>
      <c r="AA114" s="128"/>
      <c r="AB114" s="128"/>
      <c r="AC114" s="128"/>
      <c r="AD114" s="128"/>
    </row>
    <row r="115" spans="1:30">
      <c r="A115" s="158"/>
      <c r="B115" s="172"/>
      <c r="E115" s="128"/>
      <c r="F115" s="128"/>
      <c r="G115" s="128"/>
      <c r="H115" s="128"/>
      <c r="I115" s="128"/>
      <c r="J115" s="128"/>
      <c r="K115" s="128"/>
      <c r="L115" s="128"/>
      <c r="M115" s="128"/>
      <c r="N115" s="128"/>
      <c r="O115" s="128"/>
      <c r="P115" s="128"/>
      <c r="Q115" s="128"/>
      <c r="R115" s="128"/>
      <c r="S115" s="128"/>
      <c r="T115" s="128"/>
      <c r="U115" s="128"/>
      <c r="V115" s="128"/>
      <c r="W115" s="128"/>
      <c r="X115" s="128"/>
      <c r="Y115" s="128"/>
      <c r="Z115" s="128"/>
      <c r="AA115" s="128"/>
      <c r="AB115" s="128"/>
      <c r="AC115" s="128"/>
      <c r="AD115" s="128"/>
    </row>
    <row r="116" spans="1:30">
      <c r="A116" s="158"/>
      <c r="B116" s="172"/>
      <c r="E116" s="128"/>
      <c r="F116" s="128"/>
      <c r="G116" s="128"/>
      <c r="H116" s="128"/>
      <c r="I116" s="128"/>
      <c r="J116" s="128"/>
      <c r="K116" s="128"/>
      <c r="L116" s="128"/>
      <c r="M116" s="128"/>
      <c r="N116" s="128"/>
      <c r="O116" s="128"/>
      <c r="P116" s="128"/>
      <c r="Q116" s="128"/>
      <c r="R116" s="128"/>
      <c r="S116" s="128"/>
      <c r="T116" s="128"/>
      <c r="U116" s="128"/>
      <c r="V116" s="128"/>
      <c r="W116" s="128"/>
      <c r="X116" s="128"/>
      <c r="Y116" s="128"/>
      <c r="Z116" s="128"/>
      <c r="AA116" s="128"/>
      <c r="AB116" s="128"/>
      <c r="AC116" s="128"/>
      <c r="AD116" s="128"/>
    </row>
    <row r="117" spans="1:30">
      <c r="A117" s="158"/>
      <c r="B117" s="172"/>
      <c r="E117" s="128"/>
      <c r="F117" s="128"/>
      <c r="G117" s="128"/>
      <c r="H117" s="128"/>
      <c r="I117" s="128"/>
      <c r="J117" s="128"/>
      <c r="K117" s="128"/>
      <c r="L117" s="128"/>
      <c r="M117" s="128"/>
      <c r="N117" s="128"/>
      <c r="O117" s="128"/>
      <c r="P117" s="128"/>
      <c r="Q117" s="128"/>
      <c r="R117" s="128"/>
      <c r="S117" s="128"/>
      <c r="T117" s="128"/>
      <c r="U117" s="128"/>
      <c r="V117" s="128"/>
      <c r="W117" s="128"/>
      <c r="X117" s="128"/>
      <c r="Y117" s="128"/>
      <c r="Z117" s="128"/>
      <c r="AA117" s="128"/>
      <c r="AB117" s="128"/>
      <c r="AC117" s="128"/>
      <c r="AD117" s="128"/>
    </row>
    <row r="118" spans="1:30">
      <c r="A118" s="158"/>
      <c r="B118" s="172"/>
    </row>
    <row r="119" spans="1:30">
      <c r="A119" s="158"/>
      <c r="B119" s="172"/>
    </row>
    <row r="120" spans="1:30">
      <c r="A120" s="158"/>
      <c r="B120" s="172"/>
    </row>
    <row r="121" spans="1:30">
      <c r="A121" s="158"/>
      <c r="B121" s="172"/>
    </row>
    <row r="122" spans="1:30">
      <c r="A122" s="158"/>
      <c r="B122" s="172"/>
    </row>
    <row r="123" spans="1:30">
      <c r="A123" s="158"/>
      <c r="B123" s="172"/>
    </row>
    <row r="124" spans="1:30">
      <c r="A124" s="158"/>
      <c r="B124" s="172"/>
    </row>
    <row r="125" spans="1:30">
      <c r="A125" s="5"/>
      <c r="B125" s="103"/>
    </row>
    <row r="126" spans="1:30">
      <c r="A126" s="159"/>
      <c r="B126" s="173"/>
    </row>
    <row r="127" spans="1:30">
      <c r="A127" s="159"/>
      <c r="B127" s="173"/>
    </row>
    <row r="128" spans="1:30">
      <c r="A128" s="159"/>
      <c r="B128" s="173"/>
    </row>
    <row r="129" spans="1:27">
      <c r="A129" s="159"/>
      <c r="B129" s="173"/>
    </row>
    <row r="130" spans="1:27">
      <c r="A130" s="159"/>
      <c r="B130" s="173"/>
    </row>
    <row r="131" spans="1:27">
      <c r="A131" s="159"/>
      <c r="B131" s="173"/>
    </row>
    <row r="132" spans="1:27">
      <c r="A132" s="159"/>
      <c r="B132" s="173"/>
    </row>
    <row r="133" spans="1:27">
      <c r="A133" s="159"/>
      <c r="B133" s="173"/>
    </row>
    <row r="134" spans="1:27">
      <c r="A134" s="159"/>
      <c r="B134" s="173"/>
    </row>
    <row r="135" spans="1:27">
      <c r="A135" s="159"/>
      <c r="B135" s="173"/>
    </row>
    <row r="136" spans="1:27">
      <c r="A136" s="159"/>
      <c r="B136" s="173"/>
    </row>
    <row r="137" spans="1:27">
      <c r="A137" s="159"/>
      <c r="B137" s="173"/>
    </row>
    <row r="138" spans="1:27">
      <c r="A138" s="159"/>
      <c r="B138" s="173"/>
    </row>
    <row r="139" spans="1:27">
      <c r="A139" s="5"/>
      <c r="B139" s="103"/>
    </row>
    <row r="140" spans="1:27">
      <c r="A140" s="160"/>
      <c r="B140" s="174"/>
    </row>
    <row r="141" spans="1:27">
      <c r="A141" s="160"/>
      <c r="B141" s="174"/>
    </row>
    <row r="142" spans="1:27">
      <c r="A142" s="160"/>
      <c r="B142" s="174"/>
    </row>
    <row r="143" spans="1:27">
      <c r="A143" s="160"/>
      <c r="B143" s="174"/>
      <c r="C143" s="128"/>
      <c r="D143" s="128"/>
      <c r="E143" s="128"/>
      <c r="F143" s="128"/>
      <c r="G143" s="128"/>
      <c r="H143" s="128"/>
      <c r="I143" s="128"/>
      <c r="J143" s="128"/>
      <c r="K143" s="128"/>
      <c r="L143" s="128"/>
      <c r="M143" s="128"/>
      <c r="N143" s="128"/>
      <c r="O143" s="128"/>
      <c r="P143" s="128"/>
      <c r="Q143" s="128"/>
      <c r="R143" s="128"/>
      <c r="S143" s="128"/>
      <c r="T143" s="128"/>
      <c r="U143" s="128"/>
      <c r="V143" s="128"/>
      <c r="W143" s="128"/>
      <c r="X143" s="128"/>
      <c r="Y143" s="128"/>
      <c r="Z143" s="128"/>
      <c r="AA143" s="128"/>
    </row>
    <row r="144" spans="1:27">
      <c r="A144" s="160"/>
      <c r="B144" s="174"/>
      <c r="C144" s="128"/>
      <c r="D144" s="128"/>
      <c r="E144" s="128"/>
      <c r="F144" s="128"/>
      <c r="G144" s="128"/>
      <c r="H144" s="128"/>
      <c r="I144" s="128"/>
      <c r="J144" s="128"/>
      <c r="K144" s="128"/>
      <c r="L144" s="128"/>
      <c r="M144" s="128"/>
      <c r="N144" s="128"/>
      <c r="O144" s="128"/>
      <c r="P144" s="128"/>
      <c r="Q144" s="128"/>
      <c r="R144" s="128"/>
      <c r="S144" s="128"/>
      <c r="T144" s="128"/>
      <c r="U144" s="128"/>
      <c r="V144" s="128"/>
      <c r="W144" s="128"/>
      <c r="X144" s="128"/>
      <c r="Y144" s="128"/>
      <c r="Z144" s="128"/>
      <c r="AA144" s="128"/>
    </row>
    <row r="145" spans="1:27">
      <c r="A145" s="160"/>
      <c r="B145" s="174"/>
      <c r="C145" s="128"/>
      <c r="D145" s="128"/>
      <c r="E145" s="128"/>
      <c r="F145" s="128"/>
      <c r="G145" s="128"/>
      <c r="H145" s="128"/>
      <c r="I145" s="128"/>
      <c r="J145" s="128"/>
      <c r="K145" s="128"/>
      <c r="L145" s="128"/>
      <c r="M145" s="128"/>
      <c r="N145" s="128"/>
      <c r="O145" s="128"/>
      <c r="P145" s="128"/>
      <c r="Q145" s="128"/>
      <c r="R145" s="128"/>
      <c r="S145" s="128"/>
      <c r="T145" s="128"/>
      <c r="U145" s="128"/>
      <c r="V145" s="128"/>
      <c r="W145" s="128"/>
      <c r="X145" s="128"/>
      <c r="Y145" s="128"/>
      <c r="Z145" s="128"/>
      <c r="AA145" s="128"/>
    </row>
    <row r="146" spans="1:27">
      <c r="A146" s="160"/>
      <c r="B146" s="174"/>
      <c r="C146" s="128"/>
      <c r="D146" s="128"/>
      <c r="E146" s="128"/>
      <c r="F146" s="128"/>
      <c r="G146" s="128"/>
      <c r="H146" s="128"/>
      <c r="I146" s="128"/>
      <c r="J146" s="128"/>
      <c r="K146" s="128"/>
      <c r="L146" s="128"/>
      <c r="M146" s="128"/>
      <c r="N146" s="128"/>
      <c r="O146" s="128"/>
      <c r="P146" s="128"/>
      <c r="Q146" s="128"/>
      <c r="R146" s="128"/>
      <c r="S146" s="128"/>
      <c r="T146" s="128"/>
      <c r="U146" s="128"/>
      <c r="V146" s="128"/>
      <c r="W146" s="128"/>
      <c r="X146" s="128"/>
      <c r="Y146" s="128"/>
      <c r="Z146" s="128"/>
      <c r="AA146" s="128"/>
    </row>
    <row r="147" spans="1:27">
      <c r="A147" s="160"/>
      <c r="B147" s="174"/>
      <c r="C147" s="128"/>
      <c r="D147" s="128"/>
      <c r="E147" s="128"/>
      <c r="F147" s="128"/>
      <c r="G147" s="128"/>
      <c r="H147" s="128"/>
      <c r="I147" s="128"/>
      <c r="J147" s="128"/>
      <c r="K147" s="128"/>
      <c r="L147" s="128"/>
      <c r="M147" s="128"/>
      <c r="N147" s="128"/>
      <c r="O147" s="128"/>
      <c r="P147" s="128"/>
      <c r="Q147" s="128"/>
      <c r="R147" s="128"/>
      <c r="S147" s="128"/>
      <c r="T147" s="128"/>
      <c r="U147" s="128"/>
      <c r="V147" s="128"/>
      <c r="W147" s="128"/>
      <c r="X147" s="128"/>
      <c r="Y147" s="128"/>
      <c r="Z147" s="128"/>
      <c r="AA147" s="128"/>
    </row>
    <row r="148" spans="1:27">
      <c r="A148" s="160"/>
      <c r="B148" s="174"/>
      <c r="C148" s="128"/>
      <c r="D148" s="128"/>
      <c r="E148" s="128"/>
      <c r="F148" s="128"/>
      <c r="G148" s="128"/>
      <c r="H148" s="128"/>
      <c r="I148" s="128"/>
      <c r="J148" s="128"/>
      <c r="K148" s="128"/>
      <c r="L148" s="128"/>
      <c r="M148" s="128"/>
      <c r="N148" s="128"/>
      <c r="O148" s="128"/>
      <c r="P148" s="128"/>
      <c r="Q148" s="128"/>
      <c r="R148" s="128"/>
      <c r="S148" s="128"/>
      <c r="T148" s="128"/>
      <c r="U148" s="128"/>
      <c r="V148" s="128"/>
      <c r="W148" s="128"/>
      <c r="X148" s="128"/>
      <c r="Y148" s="128"/>
      <c r="Z148" s="128"/>
      <c r="AA148" s="128"/>
    </row>
    <row r="149" spans="1:27">
      <c r="A149" s="5"/>
      <c r="B149" s="103"/>
      <c r="C149" s="128"/>
      <c r="D149" s="128"/>
      <c r="E149" s="128"/>
      <c r="F149" s="128"/>
      <c r="G149" s="128"/>
      <c r="H149" s="128"/>
      <c r="I149" s="128"/>
      <c r="J149" s="128"/>
      <c r="K149" s="128"/>
      <c r="L149" s="128"/>
      <c r="M149" s="128"/>
      <c r="N149" s="128"/>
      <c r="O149" s="128"/>
      <c r="P149" s="128"/>
      <c r="Q149" s="128"/>
      <c r="R149" s="128"/>
      <c r="S149" s="128"/>
      <c r="T149" s="128"/>
      <c r="U149" s="128"/>
      <c r="V149" s="128"/>
      <c r="W149" s="128"/>
      <c r="X149" s="128"/>
      <c r="Y149" s="128"/>
      <c r="Z149" s="128"/>
      <c r="AA149" s="128"/>
    </row>
    <row r="150" spans="1:27">
      <c r="A150" s="161"/>
      <c r="B150" s="175"/>
      <c r="C150" s="128"/>
      <c r="D150" s="128"/>
      <c r="E150" s="128"/>
      <c r="F150" s="128"/>
      <c r="G150" s="128"/>
      <c r="H150" s="128"/>
      <c r="I150" s="128"/>
      <c r="J150" s="128"/>
      <c r="K150" s="128"/>
      <c r="L150" s="128"/>
      <c r="M150" s="128"/>
      <c r="N150" s="128"/>
      <c r="O150" s="128"/>
      <c r="P150" s="128"/>
      <c r="Q150" s="128"/>
      <c r="R150" s="128"/>
      <c r="S150" s="128"/>
      <c r="T150" s="128"/>
      <c r="U150" s="128"/>
      <c r="V150" s="128"/>
      <c r="W150" s="128"/>
      <c r="X150" s="128"/>
      <c r="Y150" s="128"/>
      <c r="Z150" s="128"/>
      <c r="AA150" s="128"/>
    </row>
    <row r="151" spans="1:27">
      <c r="A151" s="161"/>
      <c r="B151" s="175"/>
      <c r="C151" s="128"/>
      <c r="D151" s="128"/>
      <c r="E151" s="128"/>
      <c r="F151" s="128"/>
      <c r="G151" s="128"/>
      <c r="H151" s="128"/>
      <c r="I151" s="128"/>
      <c r="J151" s="128"/>
      <c r="K151" s="128"/>
      <c r="L151" s="128"/>
      <c r="M151" s="128"/>
      <c r="N151" s="128"/>
      <c r="O151" s="128"/>
      <c r="P151" s="128"/>
      <c r="Q151" s="128"/>
      <c r="R151" s="128"/>
      <c r="S151" s="128"/>
      <c r="T151" s="128"/>
      <c r="U151" s="128"/>
      <c r="V151" s="128"/>
      <c r="W151" s="128"/>
      <c r="X151" s="128"/>
      <c r="Y151" s="128"/>
      <c r="Z151" s="128"/>
      <c r="AA151" s="128"/>
    </row>
    <row r="152" spans="1:27">
      <c r="A152" s="161"/>
      <c r="B152" s="175"/>
      <c r="C152" s="128"/>
      <c r="D152" s="128" t="s">
        <v>93</v>
      </c>
      <c r="E152" s="128">
        <v>20</v>
      </c>
      <c r="F152" s="128">
        <v>20</v>
      </c>
      <c r="G152" s="128">
        <v>14</v>
      </c>
      <c r="H152" s="128">
        <v>12</v>
      </c>
      <c r="I152" s="128">
        <v>14</v>
      </c>
      <c r="J152" s="128">
        <v>13</v>
      </c>
      <c r="K152" s="128">
        <v>9</v>
      </c>
      <c r="L152" s="128">
        <v>9</v>
      </c>
      <c r="M152" s="128">
        <v>8</v>
      </c>
      <c r="N152" s="128">
        <v>5</v>
      </c>
      <c r="O152" s="128">
        <v>3</v>
      </c>
      <c r="P152" s="128">
        <v>4</v>
      </c>
      <c r="Q152" s="128"/>
      <c r="R152" s="128"/>
      <c r="S152" s="128"/>
      <c r="T152" s="128"/>
      <c r="U152" s="128"/>
      <c r="V152" s="128"/>
      <c r="W152" s="128"/>
      <c r="X152" s="128"/>
      <c r="Y152" s="128"/>
      <c r="Z152" s="128"/>
      <c r="AA152" s="128"/>
    </row>
    <row r="153" spans="1:27">
      <c r="A153" s="161"/>
      <c r="B153" s="175"/>
      <c r="C153" s="128"/>
      <c r="D153" s="128" t="s">
        <v>94</v>
      </c>
      <c r="E153" s="128" t="s">
        <v>64</v>
      </c>
      <c r="F153" s="128" t="s">
        <v>64</v>
      </c>
      <c r="G153" s="128" t="s">
        <v>65</v>
      </c>
      <c r="H153" s="128"/>
      <c r="I153" s="128"/>
      <c r="J153" s="128"/>
      <c r="K153" s="128"/>
      <c r="L153" s="128" t="s">
        <v>66</v>
      </c>
      <c r="M153" s="128" t="s">
        <v>66</v>
      </c>
      <c r="N153" s="128"/>
      <c r="O153" s="128"/>
      <c r="P153" s="128"/>
      <c r="Q153" s="128"/>
      <c r="R153" s="128"/>
      <c r="S153" s="128"/>
      <c r="T153" s="128"/>
      <c r="U153" s="128"/>
      <c r="V153" s="128"/>
      <c r="W153" s="128"/>
      <c r="X153" s="128"/>
      <c r="Y153" s="128"/>
      <c r="Z153" s="128"/>
      <c r="AA153" s="128"/>
    </row>
    <row r="154" spans="1:27">
      <c r="A154" s="161"/>
      <c r="B154" s="175"/>
      <c r="C154" s="128"/>
      <c r="D154" s="128"/>
      <c r="E154" s="128"/>
      <c r="F154" s="128"/>
      <c r="G154" s="128"/>
      <c r="H154" s="128"/>
      <c r="I154" s="128"/>
      <c r="J154" s="128"/>
      <c r="K154" s="128"/>
      <c r="L154" s="128"/>
      <c r="M154" s="128"/>
      <c r="N154" s="128"/>
      <c r="O154" s="128"/>
      <c r="P154" s="128"/>
      <c r="Q154" s="128"/>
      <c r="R154" s="128"/>
      <c r="S154" s="128"/>
      <c r="T154" s="128"/>
      <c r="U154" s="128"/>
      <c r="V154" s="128"/>
      <c r="W154" s="128"/>
      <c r="X154" s="128"/>
      <c r="Y154" s="128"/>
      <c r="Z154" s="128"/>
      <c r="AA154" s="128"/>
    </row>
    <row r="155" spans="1:27">
      <c r="A155" s="161"/>
      <c r="B155" s="175"/>
      <c r="C155" s="128"/>
      <c r="D155" s="128"/>
      <c r="E155" s="128"/>
      <c r="F155" s="128"/>
      <c r="G155" s="128"/>
      <c r="H155" s="128"/>
      <c r="I155" s="128"/>
      <c r="J155" s="128"/>
      <c r="K155" s="128"/>
      <c r="L155" s="128"/>
      <c r="M155" s="128"/>
      <c r="N155" s="128"/>
      <c r="O155" s="128"/>
      <c r="P155" s="128"/>
      <c r="Q155" s="128"/>
      <c r="R155" s="128"/>
      <c r="S155" s="128"/>
      <c r="T155" s="128"/>
      <c r="U155" s="128"/>
      <c r="V155" s="128"/>
      <c r="W155" s="128"/>
      <c r="X155" s="128"/>
      <c r="Y155" s="128"/>
      <c r="Z155" s="128"/>
      <c r="AA155" s="128"/>
    </row>
    <row r="156" spans="1:27">
      <c r="A156" s="161"/>
      <c r="B156" s="175"/>
      <c r="C156" s="128"/>
      <c r="D156" s="128"/>
      <c r="E156" s="128"/>
      <c r="F156" s="128"/>
      <c r="G156" s="128"/>
      <c r="H156" s="128"/>
      <c r="I156" s="128"/>
      <c r="J156" s="128"/>
      <c r="K156" s="128"/>
      <c r="L156" s="128"/>
      <c r="M156" s="128"/>
      <c r="N156" s="128"/>
      <c r="O156" s="128"/>
      <c r="P156" s="128"/>
      <c r="Q156" s="128"/>
      <c r="R156" s="128"/>
      <c r="S156" s="128"/>
      <c r="T156" s="128"/>
      <c r="U156" s="128"/>
      <c r="V156" s="128"/>
      <c r="W156" s="128"/>
      <c r="X156" s="128"/>
      <c r="Y156" s="128"/>
      <c r="Z156" s="128"/>
      <c r="AA156" s="128"/>
    </row>
    <row r="157" spans="1:27">
      <c r="A157" s="161"/>
      <c r="B157" s="175"/>
      <c r="C157" s="128"/>
      <c r="D157" s="128"/>
      <c r="E157" s="128"/>
      <c r="F157" s="128"/>
      <c r="G157" s="128"/>
      <c r="H157" s="128"/>
      <c r="I157" s="128"/>
      <c r="J157" s="128"/>
      <c r="K157" s="128"/>
      <c r="L157" s="128"/>
      <c r="M157" s="128"/>
      <c r="N157" s="128"/>
      <c r="O157" s="128"/>
      <c r="P157" s="128"/>
      <c r="Q157" s="128"/>
      <c r="R157" s="128"/>
      <c r="S157" s="128"/>
      <c r="T157" s="128"/>
      <c r="U157" s="128"/>
      <c r="V157" s="128"/>
      <c r="W157" s="128"/>
      <c r="X157" s="128"/>
      <c r="Y157" s="128"/>
      <c r="Z157" s="128"/>
      <c r="AA157" s="128"/>
    </row>
    <row r="158" spans="1:27">
      <c r="A158" s="161"/>
      <c r="B158" s="175"/>
      <c r="C158" s="128"/>
      <c r="D158" s="128"/>
      <c r="E158" s="128"/>
      <c r="F158" s="128"/>
      <c r="G158" s="128"/>
      <c r="H158" s="128"/>
      <c r="I158" s="128"/>
      <c r="J158" s="128"/>
      <c r="K158" s="128"/>
      <c r="L158" s="128"/>
      <c r="M158" s="128"/>
      <c r="N158" s="128"/>
      <c r="O158" s="128"/>
      <c r="P158" s="128"/>
      <c r="Q158" s="128"/>
      <c r="R158" s="128"/>
      <c r="S158" s="128"/>
      <c r="T158" s="128"/>
      <c r="U158" s="128"/>
      <c r="V158" s="128"/>
      <c r="W158" s="128"/>
      <c r="X158" s="128"/>
      <c r="Y158" s="128"/>
      <c r="Z158" s="128"/>
      <c r="AA158" s="128"/>
    </row>
    <row r="159" spans="1:27">
      <c r="A159" s="5"/>
      <c r="B159" s="103"/>
      <c r="C159" s="128"/>
      <c r="D159" s="128"/>
      <c r="E159" s="128"/>
      <c r="F159" s="128"/>
      <c r="G159" s="128"/>
      <c r="H159" s="128"/>
      <c r="I159" s="128"/>
      <c r="J159" s="128"/>
      <c r="K159" s="128"/>
      <c r="L159" s="128"/>
      <c r="M159" s="128"/>
      <c r="N159" s="128"/>
      <c r="O159" s="128"/>
      <c r="P159" s="128"/>
      <c r="Q159" s="128"/>
      <c r="R159" s="128"/>
      <c r="S159" s="128"/>
      <c r="T159" s="128"/>
      <c r="U159" s="128"/>
      <c r="V159" s="128"/>
      <c r="W159" s="128"/>
      <c r="X159" s="128"/>
      <c r="Y159" s="128"/>
      <c r="Z159" s="128"/>
      <c r="AA159" s="128"/>
    </row>
    <row r="160" spans="1:27">
      <c r="A160" s="162"/>
      <c r="B160" s="176"/>
      <c r="C160" s="128"/>
      <c r="D160" s="128"/>
      <c r="E160" s="128"/>
      <c r="F160" s="128"/>
      <c r="G160" s="128"/>
      <c r="H160" s="128"/>
      <c r="I160" s="128"/>
      <c r="J160" s="128"/>
      <c r="K160" s="128"/>
      <c r="L160" s="128"/>
      <c r="M160" s="128"/>
      <c r="N160" s="128"/>
      <c r="O160" s="128"/>
      <c r="P160" s="128"/>
      <c r="Q160" s="128"/>
      <c r="R160" s="128"/>
      <c r="S160" s="128"/>
      <c r="T160" s="128"/>
      <c r="U160" s="128"/>
      <c r="V160" s="128"/>
      <c r="W160" s="128"/>
      <c r="X160" s="128"/>
      <c r="Y160" s="128"/>
      <c r="Z160" s="128"/>
      <c r="AA160" s="128"/>
    </row>
    <row r="161" spans="1:27">
      <c r="A161" s="162"/>
      <c r="B161" s="176"/>
      <c r="C161" s="128"/>
      <c r="D161" s="128"/>
      <c r="E161" s="128"/>
      <c r="F161" s="128"/>
      <c r="G161" s="128"/>
      <c r="H161" s="128"/>
      <c r="I161" s="128"/>
      <c r="J161" s="128"/>
      <c r="K161" s="128"/>
      <c r="L161" s="128"/>
      <c r="M161" s="128"/>
      <c r="N161" s="128"/>
      <c r="O161" s="128"/>
      <c r="P161" s="128"/>
      <c r="Q161" s="128"/>
      <c r="R161" s="128"/>
      <c r="S161" s="128"/>
      <c r="T161" s="128"/>
      <c r="U161" s="128"/>
      <c r="V161" s="128"/>
      <c r="W161" s="128"/>
      <c r="X161" s="128"/>
      <c r="Y161" s="128"/>
      <c r="Z161" s="128"/>
      <c r="AA161" s="128"/>
    </row>
    <row r="162" spans="1:27">
      <c r="A162" s="162"/>
      <c r="B162" s="176"/>
      <c r="C162" s="128"/>
      <c r="D162" s="128"/>
      <c r="E162" s="128"/>
      <c r="F162" s="128"/>
      <c r="G162" s="128"/>
      <c r="H162" s="128"/>
      <c r="I162" s="128"/>
      <c r="J162" s="128"/>
      <c r="K162" s="128"/>
      <c r="L162" s="128"/>
      <c r="M162" s="128"/>
      <c r="N162" s="128"/>
      <c r="O162" s="128"/>
      <c r="P162" s="128"/>
      <c r="Q162" s="128"/>
      <c r="R162" s="128"/>
      <c r="S162" s="128"/>
      <c r="T162" s="128"/>
      <c r="U162" s="128"/>
      <c r="V162" s="128"/>
      <c r="W162" s="128"/>
      <c r="X162" s="128"/>
      <c r="Y162" s="128"/>
      <c r="Z162" s="128"/>
      <c r="AA162" s="128"/>
    </row>
    <row r="163" spans="1:27">
      <c r="A163" s="162"/>
      <c r="B163" s="176"/>
      <c r="C163" s="128"/>
      <c r="D163" s="128"/>
      <c r="E163" s="128"/>
      <c r="F163" s="128"/>
      <c r="G163" s="128"/>
      <c r="H163" s="128"/>
      <c r="I163" s="128"/>
      <c r="J163" s="128"/>
      <c r="K163" s="128"/>
      <c r="L163" s="128"/>
      <c r="M163" s="128"/>
      <c r="N163" s="128"/>
      <c r="O163" s="128"/>
      <c r="P163" s="128"/>
      <c r="Q163" s="128"/>
      <c r="R163" s="128"/>
      <c r="S163" s="128"/>
      <c r="T163" s="128"/>
      <c r="U163" s="128"/>
      <c r="V163" s="128"/>
      <c r="W163" s="128"/>
      <c r="X163" s="128"/>
      <c r="Y163" s="128"/>
      <c r="Z163" s="128"/>
      <c r="AA163" s="128"/>
    </row>
    <row r="164" spans="1:27">
      <c r="A164" s="162"/>
      <c r="B164" s="176"/>
      <c r="C164" s="128"/>
      <c r="D164" s="128"/>
      <c r="E164" s="128"/>
      <c r="F164" s="128"/>
      <c r="G164" s="128"/>
      <c r="H164" s="128"/>
      <c r="I164" s="128"/>
      <c r="J164" s="128"/>
      <c r="K164" s="128"/>
      <c r="L164" s="128"/>
      <c r="M164" s="128"/>
      <c r="N164" s="128"/>
      <c r="O164" s="128"/>
      <c r="P164" s="128"/>
      <c r="Q164" s="128"/>
      <c r="R164" s="128"/>
      <c r="S164" s="128"/>
      <c r="T164" s="128"/>
      <c r="U164" s="128"/>
      <c r="V164" s="128"/>
      <c r="W164" s="128"/>
      <c r="X164" s="128"/>
      <c r="Y164" s="128"/>
      <c r="Z164" s="128"/>
      <c r="AA164" s="128"/>
    </row>
    <row r="165" spans="1:27">
      <c r="A165" s="162"/>
      <c r="B165" s="176"/>
      <c r="C165" s="128"/>
      <c r="D165" s="128"/>
      <c r="E165" s="128"/>
      <c r="F165" s="128"/>
      <c r="G165" s="128"/>
      <c r="H165" s="128"/>
      <c r="I165" s="128"/>
      <c r="J165" s="128"/>
      <c r="K165" s="128"/>
      <c r="L165" s="128"/>
      <c r="M165" s="128"/>
      <c r="N165" s="128"/>
      <c r="O165" s="128"/>
      <c r="P165" s="128"/>
      <c r="Q165" s="128"/>
      <c r="R165" s="128"/>
      <c r="S165" s="128"/>
      <c r="T165" s="128"/>
      <c r="U165" s="128"/>
      <c r="V165" s="128"/>
      <c r="W165" s="128"/>
      <c r="X165" s="128"/>
      <c r="Y165" s="128"/>
      <c r="Z165" s="128"/>
      <c r="AA165" s="128"/>
    </row>
    <row r="166" spans="1:27">
      <c r="A166" s="162"/>
      <c r="B166" s="176"/>
      <c r="C166" s="128"/>
      <c r="D166" s="128"/>
      <c r="E166" s="128"/>
      <c r="F166" s="128"/>
      <c r="G166" s="128"/>
      <c r="H166" s="128"/>
      <c r="I166" s="128"/>
      <c r="J166" s="128"/>
      <c r="K166" s="128"/>
      <c r="L166" s="128"/>
      <c r="M166" s="128"/>
      <c r="N166" s="128"/>
      <c r="O166" s="128"/>
      <c r="P166" s="128"/>
      <c r="Q166" s="128"/>
      <c r="R166" s="128"/>
      <c r="S166" s="128"/>
      <c r="T166" s="128"/>
      <c r="U166" s="128"/>
      <c r="V166" s="128"/>
      <c r="W166" s="128"/>
      <c r="X166" s="128"/>
      <c r="Y166" s="128"/>
      <c r="Z166" s="128"/>
      <c r="AA166" s="128"/>
    </row>
    <row r="167" spans="1:27">
      <c r="A167" s="162"/>
      <c r="B167" s="176"/>
      <c r="C167" s="128"/>
      <c r="D167" s="128"/>
      <c r="E167" s="128"/>
      <c r="F167" s="128"/>
      <c r="G167" s="128"/>
      <c r="H167" s="128"/>
      <c r="I167" s="128"/>
      <c r="J167" s="128"/>
      <c r="K167" s="128"/>
      <c r="L167" s="128"/>
      <c r="M167" s="128"/>
      <c r="N167" s="128"/>
      <c r="O167" s="128"/>
      <c r="P167" s="128"/>
      <c r="Q167" s="128"/>
      <c r="R167" s="128"/>
      <c r="S167" s="128"/>
      <c r="T167" s="128"/>
      <c r="U167" s="128"/>
      <c r="V167" s="128"/>
      <c r="W167" s="128"/>
      <c r="X167" s="128"/>
      <c r="Y167" s="128"/>
      <c r="Z167" s="128"/>
      <c r="AA167" s="128"/>
    </row>
    <row r="168" spans="1:27">
      <c r="A168" s="162"/>
      <c r="B168" s="176"/>
      <c r="C168" s="128"/>
      <c r="D168" s="128"/>
      <c r="E168" s="128"/>
      <c r="F168" s="128"/>
      <c r="G168" s="128"/>
      <c r="H168" s="128"/>
      <c r="I168" s="128"/>
      <c r="J168" s="128"/>
      <c r="K168" s="128"/>
      <c r="L168" s="128"/>
      <c r="M168" s="128"/>
      <c r="N168" s="128"/>
      <c r="O168" s="128"/>
      <c r="P168" s="128"/>
      <c r="Q168" s="128"/>
      <c r="R168" s="128"/>
      <c r="S168" s="128"/>
      <c r="T168" s="128"/>
      <c r="U168" s="128"/>
      <c r="V168" s="128"/>
      <c r="W168" s="128"/>
      <c r="X168" s="128"/>
      <c r="Y168" s="128"/>
      <c r="Z168" s="128"/>
      <c r="AA168" s="128"/>
    </row>
    <row r="169" spans="1:27">
      <c r="A169" s="5"/>
      <c r="B169" s="103"/>
      <c r="C169" s="128"/>
      <c r="D169" s="128"/>
      <c r="E169" s="128"/>
      <c r="F169" s="128"/>
      <c r="G169" s="128"/>
      <c r="H169" s="128"/>
      <c r="I169" s="128"/>
      <c r="J169" s="128"/>
      <c r="K169" s="128"/>
      <c r="L169" s="128"/>
      <c r="M169" s="128"/>
      <c r="N169" s="128"/>
      <c r="O169" s="128"/>
      <c r="P169" s="128"/>
      <c r="Q169" s="128"/>
      <c r="R169" s="128"/>
      <c r="S169" s="128"/>
      <c r="T169" s="128"/>
      <c r="U169" s="128"/>
      <c r="V169" s="128"/>
      <c r="W169" s="128"/>
      <c r="X169" s="128"/>
      <c r="Y169" s="128"/>
      <c r="Z169" s="128"/>
      <c r="AA169" s="128"/>
    </row>
    <row r="170" spans="1:27">
      <c r="A170" s="163"/>
      <c r="B170" s="177"/>
      <c r="C170" s="128"/>
      <c r="D170" s="128"/>
      <c r="E170" s="128"/>
      <c r="F170" s="128"/>
      <c r="G170" s="128"/>
      <c r="H170" s="128"/>
      <c r="I170" s="128"/>
      <c r="J170" s="128"/>
      <c r="K170" s="128"/>
      <c r="L170" s="128"/>
      <c r="M170" s="128"/>
      <c r="N170" s="128"/>
      <c r="O170" s="128"/>
      <c r="P170" s="128"/>
      <c r="Q170" s="128"/>
      <c r="R170" s="128"/>
      <c r="S170" s="128"/>
      <c r="T170" s="128"/>
      <c r="U170" s="128"/>
      <c r="V170" s="128"/>
      <c r="W170" s="128"/>
      <c r="X170" s="128"/>
      <c r="Y170" s="128"/>
      <c r="Z170" s="128"/>
      <c r="AA170" s="128"/>
    </row>
    <row r="171" spans="1:27">
      <c r="A171" s="163"/>
      <c r="B171" s="177"/>
    </row>
    <row r="172" spans="1:27">
      <c r="A172" s="163"/>
      <c r="B172" s="177"/>
    </row>
    <row r="173" spans="1:27">
      <c r="A173" s="163"/>
      <c r="B173" s="177"/>
    </row>
    <row r="174" spans="1:27">
      <c r="A174" s="163"/>
      <c r="B174" s="177"/>
    </row>
    <row r="175" spans="1:27">
      <c r="A175" s="163"/>
      <c r="B175" s="177"/>
    </row>
    <row r="176" spans="1:27">
      <c r="A176" s="163"/>
      <c r="B176" s="177"/>
    </row>
    <row r="177" spans="1:2">
      <c r="A177" s="163"/>
      <c r="B177" s="177"/>
    </row>
    <row r="178" spans="1:2">
      <c r="A178" s="5"/>
      <c r="B178" s="103"/>
    </row>
    <row r="179" spans="1:2">
      <c r="A179" s="164"/>
      <c r="B179" s="178"/>
    </row>
    <row r="180" spans="1:2">
      <c r="A180" s="164"/>
      <c r="B180" s="178"/>
    </row>
    <row r="181" spans="1:2">
      <c r="A181" s="164"/>
      <c r="B181" s="178"/>
    </row>
    <row r="182" spans="1:2">
      <c r="A182" s="164"/>
      <c r="B182" s="178"/>
    </row>
    <row r="183" spans="1:2">
      <c r="A183" s="164"/>
      <c r="B183" s="178"/>
    </row>
    <row r="184" spans="1:2">
      <c r="A184" s="164"/>
      <c r="B184" s="178"/>
    </row>
    <row r="185" spans="1:2">
      <c r="A185" s="164"/>
      <c r="B185" s="178"/>
    </row>
    <row r="186" spans="1:2">
      <c r="A186" s="164"/>
      <c r="B186" s="178"/>
    </row>
    <row r="187" spans="1:2">
      <c r="A187" s="5"/>
      <c r="B187" s="103"/>
    </row>
    <row r="188" spans="1:2">
      <c r="A188" s="165"/>
      <c r="B188" s="179"/>
    </row>
    <row r="189" spans="1:2">
      <c r="A189" s="165"/>
      <c r="B189" s="179"/>
    </row>
    <row r="190" spans="1:2">
      <c r="A190" s="165"/>
      <c r="B190" s="179"/>
    </row>
    <row r="191" spans="1:2">
      <c r="A191" s="165"/>
      <c r="B191" s="179"/>
    </row>
    <row r="192" spans="1:2">
      <c r="A192" s="165"/>
      <c r="B192" s="179"/>
    </row>
    <row r="193" spans="1:2">
      <c r="A193" s="5"/>
      <c r="B193" s="103"/>
    </row>
    <row r="194" spans="1:2">
      <c r="A194" s="166"/>
      <c r="B194" s="180"/>
    </row>
    <row r="195" spans="1:2">
      <c r="A195" s="166"/>
      <c r="B195" s="180"/>
    </row>
    <row r="196" spans="1:2">
      <c r="A196" s="166"/>
      <c r="B196" s="180"/>
    </row>
    <row r="197" spans="1:2">
      <c r="A197" s="5"/>
      <c r="B197" s="103"/>
    </row>
    <row r="198" spans="1:2">
      <c r="A198" s="183"/>
      <c r="B198" s="184"/>
    </row>
    <row r="199" spans="1:2">
      <c r="A199" s="183"/>
      <c r="B199" s="184"/>
    </row>
    <row r="200" spans="1:2">
      <c r="A200" s="183"/>
      <c r="B200" s="184"/>
    </row>
    <row r="201" spans="1:2">
      <c r="A201" s="183"/>
      <c r="B201" s="184"/>
    </row>
    <row r="202" spans="1:2">
      <c r="A202" s="5"/>
      <c r="B202" s="103"/>
    </row>
    <row r="203" spans="1:2">
      <c r="A203" s="5"/>
      <c r="B203" s="103"/>
    </row>
    <row r="204" spans="1:2">
      <c r="A204" s="5"/>
      <c r="B204" s="103"/>
    </row>
    <row r="205" spans="1:2">
      <c r="A205" s="5"/>
      <c r="B205" s="103"/>
    </row>
    <row r="206" spans="1:2">
      <c r="A206" s="5"/>
      <c r="B206" s="103"/>
    </row>
    <row r="207" spans="1:2">
      <c r="A207" s="5"/>
      <c r="B207" s="103"/>
    </row>
    <row r="208" spans="1:2">
      <c r="A208" s="5"/>
      <c r="B208" s="103"/>
    </row>
    <row r="209" spans="1:2">
      <c r="A209" s="5"/>
      <c r="B209" s="103"/>
    </row>
    <row r="210" spans="1:2">
      <c r="A210" s="5"/>
      <c r="B210" s="103"/>
    </row>
    <row r="211" spans="1:2">
      <c r="A211" s="5"/>
      <c r="B211" s="103"/>
    </row>
    <row r="212" spans="1:2">
      <c r="A212" s="5"/>
      <c r="B212" s="103"/>
    </row>
    <row r="213" spans="1:2">
      <c r="A213" s="5"/>
      <c r="B213" s="103"/>
    </row>
    <row r="214" spans="1:2">
      <c r="A214" s="5"/>
      <c r="B214" s="103"/>
    </row>
    <row r="215" spans="1:2">
      <c r="A215" s="5"/>
      <c r="B215" s="103"/>
    </row>
    <row r="216" spans="1:2">
      <c r="A216" s="5"/>
      <c r="B216" s="103"/>
    </row>
    <row r="217" spans="1:2">
      <c r="A217" s="5"/>
      <c r="B217" s="103"/>
    </row>
    <row r="218" spans="1:2">
      <c r="A218" s="5"/>
      <c r="B218" s="103"/>
    </row>
    <row r="219" spans="1:2">
      <c r="A219" s="5"/>
      <c r="B219" s="103"/>
    </row>
    <row r="220" spans="1:2">
      <c r="A220" s="5"/>
      <c r="B220" s="103"/>
    </row>
    <row r="221" spans="1:2">
      <c r="A221" s="5"/>
      <c r="B221" s="103"/>
    </row>
    <row r="222" spans="1:2">
      <c r="A222" s="5"/>
      <c r="B222" s="103"/>
    </row>
    <row r="223" spans="1:2">
      <c r="A223" s="5"/>
      <c r="B223" s="103"/>
    </row>
    <row r="224" spans="1:2">
      <c r="A224" s="5"/>
      <c r="B224" s="103"/>
    </row>
    <row r="225" spans="1:2">
      <c r="A225" s="5"/>
      <c r="B225" s="103"/>
    </row>
    <row r="226" spans="1:2">
      <c r="A226" s="5"/>
      <c r="B226" s="103"/>
    </row>
    <row r="227" spans="1:2">
      <c r="B227" s="105"/>
    </row>
    <row r="228" spans="1:2">
      <c r="B228" s="105"/>
    </row>
    <row r="229" spans="1:2">
      <c r="B229" s="105"/>
    </row>
    <row r="230" spans="1:2">
      <c r="B230" s="105"/>
    </row>
    <row r="231" spans="1:2">
      <c r="B231" s="105"/>
    </row>
    <row r="232" spans="1:2">
      <c r="B232" s="105"/>
    </row>
    <row r="233" spans="1:2">
      <c r="B233" s="105"/>
    </row>
    <row r="234" spans="1:2">
      <c r="B234" s="105"/>
    </row>
    <row r="235" spans="1:2">
      <c r="B235" s="105"/>
    </row>
    <row r="236" spans="1:2">
      <c r="B236" s="105"/>
    </row>
    <row r="237" spans="1:2">
      <c r="B237" s="105"/>
    </row>
    <row r="238" spans="1:2">
      <c r="B238" s="105"/>
    </row>
    <row r="239" spans="1:2">
      <c r="B239" s="105"/>
    </row>
    <row r="240" spans="1:2">
      <c r="B240" s="105"/>
    </row>
    <row r="241" spans="2:2">
      <c r="B241" s="105"/>
    </row>
    <row r="242" spans="2:2">
      <c r="B242" s="105"/>
    </row>
    <row r="243" spans="2:2">
      <c r="B243" s="105"/>
    </row>
    <row r="244" spans="2:2">
      <c r="B244" s="105"/>
    </row>
    <row r="245" spans="2:2">
      <c r="B245" s="105"/>
    </row>
    <row r="246" spans="2:2">
      <c r="B246" s="105"/>
    </row>
    <row r="247" spans="2:2">
      <c r="B247" s="105"/>
    </row>
    <row r="248" spans="2:2">
      <c r="B248" s="105"/>
    </row>
    <row r="249" spans="2:2">
      <c r="B249" s="105"/>
    </row>
    <row r="250" spans="2:2">
      <c r="B250" s="105"/>
    </row>
    <row r="251" spans="2:2">
      <c r="B251" s="105"/>
    </row>
    <row r="252" spans="2:2">
      <c r="B252" s="105"/>
    </row>
    <row r="253" spans="2:2">
      <c r="B253" s="105"/>
    </row>
    <row r="254" spans="2:2">
      <c r="B254" s="105"/>
    </row>
    <row r="255" spans="2:2">
      <c r="B255" s="105"/>
    </row>
    <row r="256" spans="2:2">
      <c r="B256" s="105"/>
    </row>
    <row r="257" spans="2:2">
      <c r="B257" s="105"/>
    </row>
    <row r="258" spans="2:2">
      <c r="B258" s="105"/>
    </row>
    <row r="259" spans="2:2">
      <c r="B259" s="105"/>
    </row>
    <row r="260" spans="2:2">
      <c r="B260" s="105"/>
    </row>
    <row r="261" spans="2:2">
      <c r="B261" s="105"/>
    </row>
    <row r="262" spans="2:2">
      <c r="B262" s="105"/>
    </row>
    <row r="263" spans="2:2">
      <c r="B263" s="105"/>
    </row>
    <row r="264" spans="2:2">
      <c r="B264" s="105"/>
    </row>
    <row r="265" spans="2:2">
      <c r="B265" s="105"/>
    </row>
    <row r="266" spans="2:2">
      <c r="B266" s="105"/>
    </row>
    <row r="267" spans="2:2">
      <c r="B267" s="105"/>
    </row>
    <row r="268" spans="2:2">
      <c r="B268" s="105"/>
    </row>
    <row r="269" spans="2:2">
      <c r="B269" s="105"/>
    </row>
    <row r="270" spans="2:2">
      <c r="B270" s="105"/>
    </row>
    <row r="271" spans="2:2">
      <c r="B271" s="105"/>
    </row>
    <row r="272" spans="2:2">
      <c r="B272" s="105"/>
    </row>
    <row r="273" spans="2:2">
      <c r="B273" s="105"/>
    </row>
    <row r="274" spans="2:2">
      <c r="B274" s="105"/>
    </row>
    <row r="275" spans="2:2">
      <c r="B275" s="105"/>
    </row>
    <row r="276" spans="2:2">
      <c r="B276" s="105"/>
    </row>
    <row r="277" spans="2:2">
      <c r="B277" s="105"/>
    </row>
    <row r="278" spans="2:2">
      <c r="B278" s="105"/>
    </row>
    <row r="279" spans="2:2">
      <c r="B279" s="105"/>
    </row>
    <row r="280" spans="2:2">
      <c r="B280" s="105"/>
    </row>
    <row r="281" spans="2:2">
      <c r="B281" s="105"/>
    </row>
    <row r="282" spans="2:2">
      <c r="B282" s="105"/>
    </row>
    <row r="283" spans="2:2">
      <c r="B283" s="105"/>
    </row>
    <row r="284" spans="2:2">
      <c r="B284" s="105"/>
    </row>
    <row r="285" spans="2:2">
      <c r="B285" s="105"/>
    </row>
    <row r="286" spans="2:2">
      <c r="B286" s="105"/>
    </row>
    <row r="287" spans="2:2">
      <c r="B287" s="105"/>
    </row>
    <row r="288" spans="2:2">
      <c r="B288" s="105"/>
    </row>
    <row r="289" spans="2:2">
      <c r="B289" s="105"/>
    </row>
    <row r="290" spans="2:2">
      <c r="B290" s="105"/>
    </row>
    <row r="291" spans="2:2">
      <c r="B291" s="105"/>
    </row>
    <row r="292" spans="2:2">
      <c r="B292" s="105"/>
    </row>
    <row r="293" spans="2:2">
      <c r="B293" s="105"/>
    </row>
    <row r="294" spans="2:2">
      <c r="B294" s="105"/>
    </row>
    <row r="295" spans="2:2">
      <c r="B295" s="105"/>
    </row>
    <row r="296" spans="2:2">
      <c r="B296" s="105"/>
    </row>
    <row r="297" spans="2:2">
      <c r="B297" s="105"/>
    </row>
    <row r="298" spans="2:2">
      <c r="B298" s="105"/>
    </row>
    <row r="299" spans="2:2">
      <c r="B299" s="105"/>
    </row>
    <row r="300" spans="2:2">
      <c r="B300" s="105"/>
    </row>
    <row r="325" spans="2:2">
      <c r="B325" s="106"/>
    </row>
    <row r="326" spans="2:2">
      <c r="B326" s="105"/>
    </row>
    <row r="327" spans="2:2">
      <c r="B327" s="105"/>
    </row>
    <row r="328" spans="2:2">
      <c r="B328" s="105"/>
    </row>
    <row r="329" spans="2:2">
      <c r="B329" s="105"/>
    </row>
    <row r="330" spans="2:2">
      <c r="B330" s="105"/>
    </row>
    <row r="331" spans="2:2">
      <c r="B331" s="105"/>
    </row>
    <row r="332" spans="2:2">
      <c r="B332" s="105"/>
    </row>
    <row r="333" spans="2:2">
      <c r="B333" s="105"/>
    </row>
    <row r="334" spans="2:2">
      <c r="B334" s="105"/>
    </row>
    <row r="335" spans="2:2">
      <c r="B335" s="105"/>
    </row>
    <row r="336" spans="2:2">
      <c r="B336" s="105"/>
    </row>
    <row r="337" spans="2:2">
      <c r="B337" s="105"/>
    </row>
    <row r="338" spans="2:2">
      <c r="B338" s="105"/>
    </row>
    <row r="339" spans="2:2">
      <c r="B339" s="105"/>
    </row>
    <row r="340" spans="2:2">
      <c r="B340" s="105"/>
    </row>
    <row r="341" spans="2:2">
      <c r="B341" s="105"/>
    </row>
    <row r="342" spans="2:2">
      <c r="B342" s="105"/>
    </row>
    <row r="343" spans="2:2">
      <c r="B343" s="105"/>
    </row>
    <row r="344" spans="2:2">
      <c r="B344" s="105"/>
    </row>
    <row r="345" spans="2:2">
      <c r="B345" s="105"/>
    </row>
    <row r="346" spans="2:2">
      <c r="B346" s="105"/>
    </row>
    <row r="347" spans="2:2">
      <c r="B347" s="105"/>
    </row>
    <row r="348" spans="2:2">
      <c r="B348" s="105"/>
    </row>
    <row r="349" spans="2:2">
      <c r="B349" s="105"/>
    </row>
    <row r="350" spans="2:2">
      <c r="B350" s="105"/>
    </row>
    <row r="351" spans="2:2">
      <c r="B351" s="105"/>
    </row>
    <row r="352" spans="2:2">
      <c r="B352" s="105"/>
    </row>
    <row r="353" spans="2:2">
      <c r="B353" s="105"/>
    </row>
    <row r="354" spans="2:2">
      <c r="B354" s="105"/>
    </row>
    <row r="355" spans="2:2">
      <c r="B355" s="105"/>
    </row>
    <row r="356" spans="2:2">
      <c r="B356" s="105"/>
    </row>
    <row r="357" spans="2:2">
      <c r="B357" s="105"/>
    </row>
    <row r="358" spans="2:2">
      <c r="B358" s="105"/>
    </row>
    <row r="359" spans="2:2">
      <c r="B359" s="105"/>
    </row>
    <row r="360" spans="2:2">
      <c r="B360" s="105"/>
    </row>
    <row r="361" spans="2:2">
      <c r="B361" s="105"/>
    </row>
    <row r="362" spans="2:2">
      <c r="B362" s="105"/>
    </row>
    <row r="363" spans="2:2">
      <c r="B363" s="105"/>
    </row>
    <row r="364" spans="2:2">
      <c r="B364" s="105"/>
    </row>
    <row r="365" spans="2:2">
      <c r="B365" s="105"/>
    </row>
    <row r="366" spans="2:2">
      <c r="B366" s="105"/>
    </row>
    <row r="367" spans="2:2">
      <c r="B367" s="105"/>
    </row>
    <row r="368" spans="2:2">
      <c r="B368" s="105"/>
    </row>
    <row r="369" spans="2:2">
      <c r="B369" s="105"/>
    </row>
    <row r="370" spans="2:2">
      <c r="B370" s="105"/>
    </row>
    <row r="371" spans="2:2">
      <c r="B371" s="105"/>
    </row>
    <row r="372" spans="2:2">
      <c r="B372" s="105"/>
    </row>
    <row r="373" spans="2:2">
      <c r="B373" s="105"/>
    </row>
    <row r="374" spans="2:2">
      <c r="B374" s="105"/>
    </row>
    <row r="375" spans="2:2">
      <c r="B375" s="105"/>
    </row>
    <row r="376" spans="2:2">
      <c r="B376" s="105"/>
    </row>
    <row r="377" spans="2:2">
      <c r="B377" s="105"/>
    </row>
    <row r="378" spans="2:2">
      <c r="B378" s="105"/>
    </row>
    <row r="379" spans="2:2">
      <c r="B379" s="105"/>
    </row>
    <row r="380" spans="2:2">
      <c r="B380" s="106"/>
    </row>
    <row r="381" spans="2:2">
      <c r="B381" s="106"/>
    </row>
    <row r="382" spans="2:2">
      <c r="B382" s="106"/>
    </row>
    <row r="383" spans="2:2">
      <c r="B383" s="106"/>
    </row>
    <row r="384" spans="2:2">
      <c r="B384" s="106"/>
    </row>
    <row r="385" spans="2:2">
      <c r="B385" s="106"/>
    </row>
    <row r="426" spans="2:2">
      <c r="B426" s="105"/>
    </row>
    <row r="427" spans="2:2">
      <c r="B427" s="105"/>
    </row>
    <row r="428" spans="2:2">
      <c r="B428" s="105"/>
    </row>
    <row r="429" spans="2:2">
      <c r="B429" s="105"/>
    </row>
    <row r="430" spans="2:2">
      <c r="B430" s="105"/>
    </row>
    <row r="431" spans="2:2">
      <c r="B431" s="105"/>
    </row>
    <row r="432" spans="2:2">
      <c r="B432" s="105"/>
    </row>
    <row r="433" spans="2:2">
      <c r="B433" s="105"/>
    </row>
    <row r="434" spans="2:2">
      <c r="B434" s="105"/>
    </row>
    <row r="435" spans="2:2">
      <c r="B435" s="105"/>
    </row>
    <row r="436" spans="2:2">
      <c r="B436" s="105"/>
    </row>
    <row r="437" spans="2:2">
      <c r="B437" s="105"/>
    </row>
    <row r="438" spans="2:2">
      <c r="B438" s="105"/>
    </row>
    <row r="439" spans="2:2">
      <c r="B439" s="105"/>
    </row>
    <row r="440" spans="2:2">
      <c r="B440" s="105"/>
    </row>
    <row r="441" spans="2:2">
      <c r="B441" s="105"/>
    </row>
    <row r="442" spans="2:2">
      <c r="B442" s="105"/>
    </row>
    <row r="443" spans="2:2">
      <c r="B443" s="105"/>
    </row>
    <row r="444" spans="2:2">
      <c r="B444" s="105"/>
    </row>
    <row r="445" spans="2:2">
      <c r="B445" s="105"/>
    </row>
    <row r="446" spans="2:2">
      <c r="B446" s="105"/>
    </row>
    <row r="447" spans="2:2">
      <c r="B447" s="105"/>
    </row>
    <row r="448" spans="2:2">
      <c r="B448" s="105"/>
    </row>
    <row r="449" spans="2:2">
      <c r="B449" s="105"/>
    </row>
    <row r="450" spans="2:2">
      <c r="B450" s="105"/>
    </row>
    <row r="451" spans="2:2">
      <c r="B451" s="105"/>
    </row>
    <row r="452" spans="2:2">
      <c r="B452" s="105"/>
    </row>
    <row r="453" spans="2:2">
      <c r="B453" s="105"/>
    </row>
    <row r="454" spans="2:2">
      <c r="B454" s="105"/>
    </row>
    <row r="455" spans="2:2">
      <c r="B455" s="105"/>
    </row>
    <row r="456" spans="2:2">
      <c r="B456" s="105"/>
    </row>
    <row r="457" spans="2:2">
      <c r="B457" s="105"/>
    </row>
    <row r="458" spans="2:2">
      <c r="B458" s="105"/>
    </row>
    <row r="459" spans="2:2">
      <c r="B459" s="105"/>
    </row>
    <row r="460" spans="2:2">
      <c r="B460" s="105"/>
    </row>
    <row r="461" spans="2:2">
      <c r="B461" s="105"/>
    </row>
    <row r="462" spans="2:2">
      <c r="B462" s="105"/>
    </row>
    <row r="463" spans="2:2">
      <c r="B463" s="105"/>
    </row>
    <row r="464" spans="2:2">
      <c r="B464" s="105"/>
    </row>
    <row r="465" spans="2:2">
      <c r="B465" s="105"/>
    </row>
    <row r="466" spans="2:2">
      <c r="B466" s="105"/>
    </row>
    <row r="467" spans="2:2">
      <c r="B467" s="105"/>
    </row>
    <row r="468" spans="2:2">
      <c r="B468" s="105"/>
    </row>
    <row r="469" spans="2:2">
      <c r="B469" s="105"/>
    </row>
    <row r="470" spans="2:2">
      <c r="B470" s="105"/>
    </row>
    <row r="471" spans="2:2">
      <c r="B471" s="105"/>
    </row>
    <row r="472" spans="2:2">
      <c r="B472" s="105"/>
    </row>
    <row r="473" spans="2:2">
      <c r="B473" s="105"/>
    </row>
    <row r="474" spans="2:2">
      <c r="B474" s="105"/>
    </row>
    <row r="475" spans="2:2">
      <c r="B475" s="105"/>
    </row>
    <row r="476" spans="2:2">
      <c r="B476" s="105"/>
    </row>
    <row r="477" spans="2:2">
      <c r="B477" s="105"/>
    </row>
    <row r="478" spans="2:2">
      <c r="B478" s="105"/>
    </row>
    <row r="479" spans="2:2">
      <c r="B479" s="105"/>
    </row>
  </sheetData>
  <sortState xmlns:xlrd2="http://schemas.microsoft.com/office/spreadsheetml/2017/richdata2" ref="A25:B72">
    <sortCondition descending="1" ref="B24"/>
  </sortState>
  <dataConsolidate/>
  <conditionalFormatting sqref="V1:V55">
    <cfRule type="beginsWith" dxfId="35" priority="1" operator="beginsWith" text="Archer">
      <formula>LEFT(V1,LEN("Archer"))="Archer"</formula>
    </cfRule>
    <cfRule type="beginsWith" dxfId="34" priority="2" operator="beginsWith" text="Mortar">
      <formula>LEFT(V1,LEN("Mortar"))="Mortar"</formula>
    </cfRule>
    <cfRule type="beginsWith" dxfId="33" priority="3" operator="beginsWith" text="Air">
      <formula>LEFT(V1,LEN("Air"))="Air"</formula>
    </cfRule>
    <cfRule type="beginsWith" dxfId="32" priority="4" operator="beginsWith" text="Wizard">
      <formula>LEFT(V1,LEN("Wizard"))="Wizard"</formula>
    </cfRule>
    <cfRule type="beginsWith" dxfId="31" priority="5" operator="beginsWith" text="Tesla">
      <formula>LEFT(V1,LEN("Tesla"))="Tesla"</formula>
    </cfRule>
    <cfRule type="beginsWith" dxfId="30" priority="6" operator="beginsWith" text="Bomb ">
      <formula>LEFT(V1,LEN("Bomb "))="Bomb "</formula>
    </cfRule>
    <cfRule type="beginsWith" dxfId="29" priority="7" operator="beginsWith" text="x-Bow">
      <formula>LEFT(V1,LEN("x-Bow"))="x-Bow"</formula>
    </cfRule>
    <cfRule type="beginsWith" dxfId="28" priority="8" operator="beginsWith" text="Scatter">
      <formula>LEFT(V1,LEN("Scatter"))="Scatter"</formula>
    </cfRule>
    <cfRule type="beginsWith" dxfId="27" priority="9" operator="beginsWith" text="Builder">
      <formula>LEFT(V1,LEN("Builder"))="Builder"</formula>
    </cfRule>
    <cfRule type="beginsWith" dxfId="26" priority="10" operator="beginsWith" text="Cannon">
      <formula>LEFT(V1,LEN("Cannon"))="Cannon"</formula>
    </cfRule>
    <cfRule type="beginsWith" dxfId="25" priority="11" operator="beginsWith" text="Inferno">
      <formula>LEFT(V1,LEN("Inferno"))="Inferno"</formula>
    </cfRule>
    <cfRule type="beginsWith" dxfId="24" priority="12" operator="beginsWith" text="Eagle">
      <formula>LEFT(V1,LEN("Eagle"))="Eagle"</formula>
    </cfRule>
  </conditionalFormatting>
  <dataValidations count="8">
    <dataValidation type="list" allowBlank="1" showInputMessage="1" showErrorMessage="1" sqref="C4 C49" xr:uid="{21A4C458-3A36-43E8-BEC8-5FB3268DA957}">
      <formula1>"TH 1,TH 2,TH 3,TH 4,TH 5,TH 6,TH 7,TH 8,TH 9,TH 10,TH 11,TH 12,TH 13,TH 14,TH 15"</formula1>
    </dataValidation>
    <dataValidation type="list" allowBlank="1" showInputMessage="1" showErrorMessage="1" sqref="L53" xr:uid="{EE43A90D-9CF0-4E94-BF69-3FD8ED0F8DE4}">
      <formula1>"Ground, Air and Ground, display both modes"</formula1>
    </dataValidation>
    <dataValidation type="list" allowBlank="1" showInputMessage="1" showErrorMessage="1" sqref="M53" xr:uid="{ECF6A73B-DF1E-4991-AD92-BEE1AE40293E}">
      <formula1>"Single, Multi, display both modes"</formula1>
    </dataValidation>
    <dataValidation type="list" allowBlank="1" showInputMessage="1" showErrorMessage="1" sqref="E53:G53" xr:uid="{44457F27-3DB5-45FD-BB33-E0695A8079A3}">
      <formula1>"Geared, Not Geared, display both"</formula1>
    </dataValidation>
    <dataValidation type="list" allowBlank="1" showInputMessage="1" showErrorMessage="1" sqref="C16" xr:uid="{4A89AE6A-9AC3-4895-AF6A-631D6CD0E8C0}">
      <formula1>"Dps, Dps increase, Dps increase per upgrade time, Dps increase per upgrade cost, Dps increase per upgrade time and upgrade cost"</formula1>
    </dataValidation>
    <dataValidation type="list" allowBlank="1" showInputMessage="1" showErrorMessage="1" sqref="C19" xr:uid="{2ABDFC55-DB5B-497C-85E9-52065953D14F}">
      <formula1>"show everything, show only relevant levels"</formula1>
    </dataValidation>
    <dataValidation type="list" allowBlank="1" showInputMessage="1" showErrorMessage="1" sqref="C33" xr:uid="{364A1922-99CF-4A33-A56E-7D2CCF039EA0}">
      <formula1>"grouped, single"</formula1>
    </dataValidation>
    <dataValidation type="list" allowBlank="1" showInputMessage="1" showErrorMessage="1" sqref="C29" xr:uid="{87291A5E-EFBD-4340-A08A-EDF4CE3CD9DB}">
      <formula1>"Yes, No"</formula1>
    </dataValidation>
  </dataValidations>
  <pageMargins left="0.7" right="0.7" top="0.78740157499999996" bottom="0.78740157499999996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4128" r:id="rId4" name="SpinButton1">
          <controlPr defaultSize="0" autoLine="0" r:id="rId5">
            <anchor moveWithCells="1">
              <from>
                <xdr:col>28</xdr:col>
                <xdr:colOff>590550</xdr:colOff>
                <xdr:row>33</xdr:row>
                <xdr:rowOff>19050</xdr:rowOff>
              </from>
              <to>
                <xdr:col>29</xdr:col>
                <xdr:colOff>171450</xdr:colOff>
                <xdr:row>37</xdr:row>
                <xdr:rowOff>28575</xdr:rowOff>
              </to>
            </anchor>
          </controlPr>
        </control>
      </mc:Choice>
      <mc:Fallback>
        <control shapeId="4128" r:id="rId4" name="SpinButton1"/>
      </mc:Fallback>
    </mc:AlternateContent>
    <mc:AlternateContent xmlns:mc="http://schemas.openxmlformats.org/markup-compatibility/2006">
      <mc:Choice Requires="x14">
        <control shapeId="4098" r:id="rId6" name="Button 2">
          <controlPr defaultSize="0" print="0" autoFill="0" autoPict="0" macro="[0]!saveLevels_Klicken">
            <anchor moveWithCells="1" sizeWithCells="1">
              <from>
                <xdr:col>2</xdr:col>
                <xdr:colOff>314325</xdr:colOff>
                <xdr:row>4</xdr:row>
                <xdr:rowOff>161925</xdr:rowOff>
              </from>
              <to>
                <xdr:col>2</xdr:col>
                <xdr:colOff>1133475</xdr:colOff>
                <xdr:row>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01" r:id="rId7" name="Button 5">
          <controlPr defaultSize="0" print="0" autoFill="0" autoPict="0" macro="[0]!loadLevels_Klicken">
            <anchor moveWithCells="1" sizeWithCells="1">
              <from>
                <xdr:col>2</xdr:col>
                <xdr:colOff>304800</xdr:colOff>
                <xdr:row>6</xdr:row>
                <xdr:rowOff>200025</xdr:rowOff>
              </from>
              <to>
                <xdr:col>2</xdr:col>
                <xdr:colOff>1104900</xdr:colOff>
                <xdr:row>8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12" r:id="rId8" name="Button 16">
          <controlPr defaultSize="0" print="0" autoFill="0" autoPict="0" macro="[0]!Schaltfläche3_Klicken">
            <anchor moveWithCells="1" sizeWithCells="1">
              <from>
                <xdr:col>3</xdr:col>
                <xdr:colOff>676275</xdr:colOff>
                <xdr:row>25</xdr:row>
                <xdr:rowOff>95250</xdr:rowOff>
              </from>
              <to>
                <xdr:col>4</xdr:col>
                <xdr:colOff>857250</xdr:colOff>
                <xdr:row>26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06" r:id="rId9" name="Button 10">
          <controlPr defaultSize="0" print="0" autoFill="0" autoPict="0" macro="[0]!saveLevels_defense_Klicken">
            <anchor moveWithCells="1" sizeWithCells="1">
              <from>
                <xdr:col>2</xdr:col>
                <xdr:colOff>371475</xdr:colOff>
                <xdr:row>49</xdr:row>
                <xdr:rowOff>190500</xdr:rowOff>
              </from>
              <to>
                <xdr:col>2</xdr:col>
                <xdr:colOff>1143000</xdr:colOff>
                <xdr:row>51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07" r:id="rId10" name="Button 11">
          <controlPr defaultSize="0" print="0" autoFill="0" autoPict="0" macro="[0]!loadLevels_defense_Klicken">
            <anchor moveWithCells="1" sizeWithCells="1">
              <from>
                <xdr:col>2</xdr:col>
                <xdr:colOff>361950</xdr:colOff>
                <xdr:row>52</xdr:row>
                <xdr:rowOff>28575</xdr:rowOff>
              </from>
              <to>
                <xdr:col>2</xdr:col>
                <xdr:colOff>1133475</xdr:colOff>
                <xdr:row>53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27" r:id="rId11" name="Button 31">
          <controlPr defaultSize="0" print="0" autoFill="0" autoPict="0" macro="[0]!TroopAdd_Klicken">
            <anchor moveWithCells="1" sizeWithCells="1">
              <from>
                <xdr:col>3</xdr:col>
                <xdr:colOff>657225</xdr:colOff>
                <xdr:row>31</xdr:row>
                <xdr:rowOff>142875</xdr:rowOff>
              </from>
              <to>
                <xdr:col>4</xdr:col>
                <xdr:colOff>828675</xdr:colOff>
                <xdr:row>33</xdr:row>
                <xdr:rowOff>19050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39ACF-27CF-4C53-BA1C-FDAFA8C45CC5}">
  <sheetPr codeName="Tabelle1"/>
  <dimension ref="A1:X253"/>
  <sheetViews>
    <sheetView workbookViewId="0">
      <selection activeCell="G22" sqref="G22"/>
    </sheetView>
  </sheetViews>
  <sheetFormatPr baseColWidth="10" defaultColWidth="10.625" defaultRowHeight="16.5"/>
  <cols>
    <col min="1" max="1" width="10.625" style="1"/>
    <col min="2" max="2" width="13.125" style="1" bestFit="1" customWidth="1"/>
    <col min="3" max="16384" width="10.625" style="1"/>
  </cols>
  <sheetData>
    <row r="1" spans="1:24">
      <c r="A1" s="5"/>
      <c r="B1" s="5" t="s">
        <v>95</v>
      </c>
      <c r="C1" s="5"/>
      <c r="D1" s="5" t="s">
        <v>96</v>
      </c>
      <c r="E1" s="5"/>
      <c r="F1" s="5"/>
      <c r="G1" s="5"/>
      <c r="H1" s="5"/>
      <c r="I1" s="5"/>
      <c r="J1" s="5"/>
      <c r="K1" s="5"/>
      <c r="L1" s="5"/>
    </row>
    <row r="2" spans="1:24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</row>
    <row r="3" spans="1:24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</row>
    <row r="4" spans="1:24" ht="17.25" thickBot="1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</row>
    <row r="5" spans="1:24" ht="28.5" customHeight="1">
      <c r="A5" s="5" t="s">
        <v>97</v>
      </c>
      <c r="B5" s="89" t="str">
        <f>'Army Selection'!E5</f>
        <v>Barb</v>
      </c>
      <c r="C5" s="5"/>
      <c r="D5" s="205" t="s">
        <v>98</v>
      </c>
      <c r="E5" s="205" t="s">
        <v>99</v>
      </c>
      <c r="F5" s="205" t="s">
        <v>100</v>
      </c>
      <c r="G5" s="205" t="s">
        <v>101</v>
      </c>
      <c r="H5" s="203" t="s">
        <v>102</v>
      </c>
      <c r="I5" s="203" t="s">
        <v>103</v>
      </c>
      <c r="J5" s="203" t="s">
        <v>104</v>
      </c>
      <c r="K5" s="5"/>
      <c r="L5" s="5"/>
      <c r="T5" s="57" t="s">
        <v>105</v>
      </c>
      <c r="X5" s="58"/>
    </row>
    <row r="6" spans="1:24" ht="17.25" thickBot="1">
      <c r="A6" s="5"/>
      <c r="B6" s="5"/>
      <c r="C6" s="5"/>
      <c r="D6" s="206"/>
      <c r="E6" s="206"/>
      <c r="F6" s="206"/>
      <c r="G6" s="206"/>
      <c r="H6" s="204"/>
      <c r="I6" s="204"/>
      <c r="J6" s="204"/>
      <c r="K6" s="5"/>
      <c r="L6" s="5"/>
      <c r="T6" s="59" t="s">
        <v>106</v>
      </c>
      <c r="X6" s="58"/>
    </row>
    <row r="7" spans="1:24" ht="18" thickBot="1">
      <c r="A7" s="5"/>
      <c r="B7" s="89"/>
      <c r="C7" s="5"/>
      <c r="D7" s="8">
        <v>1</v>
      </c>
      <c r="E7" s="8">
        <v>8</v>
      </c>
      <c r="F7" s="8">
        <v>8</v>
      </c>
      <c r="G7" s="8">
        <v>45</v>
      </c>
      <c r="H7" s="8" t="s">
        <v>107</v>
      </c>
      <c r="I7" s="8" t="s">
        <v>107</v>
      </c>
      <c r="J7" s="8" t="s">
        <v>107</v>
      </c>
      <c r="K7" s="92" t="str">
        <f t="shared" ref="K7:K17" si="0">IF(J7=J8,"",J7)</f>
        <v>N/A</v>
      </c>
      <c r="L7" s="5"/>
      <c r="T7" s="5" t="s">
        <v>7</v>
      </c>
      <c r="U7" s="5" t="s">
        <v>108</v>
      </c>
      <c r="V7" s="5" t="s">
        <v>109</v>
      </c>
      <c r="W7" s="5" t="s">
        <v>110</v>
      </c>
      <c r="X7" s="46"/>
    </row>
    <row r="8" spans="1:24" ht="18" thickBot="1">
      <c r="A8" s="5"/>
      <c r="B8" s="5"/>
      <c r="C8" s="5"/>
      <c r="D8" s="8">
        <v>2</v>
      </c>
      <c r="E8" s="8">
        <v>11</v>
      </c>
      <c r="F8" s="8">
        <v>11</v>
      </c>
      <c r="G8" s="8">
        <v>54</v>
      </c>
      <c r="H8" s="8">
        <v>20</v>
      </c>
      <c r="I8" s="8" t="s">
        <v>111</v>
      </c>
      <c r="J8" s="8">
        <v>1</v>
      </c>
      <c r="K8" s="92">
        <f t="shared" si="0"/>
        <v>1</v>
      </c>
      <c r="L8" s="5"/>
      <c r="T8" s="61" t="str">
        <f>B5</f>
        <v>Barb</v>
      </c>
      <c r="U8" s="62">
        <v>16</v>
      </c>
      <c r="V8" s="62">
        <v>200</v>
      </c>
      <c r="W8" s="62">
        <v>2</v>
      </c>
      <c r="X8" s="5">
        <f>U8 * 0.125</f>
        <v>2</v>
      </c>
    </row>
    <row r="9" spans="1:24" ht="18" thickBot="1">
      <c r="A9" s="5"/>
      <c r="B9" s="5"/>
      <c r="C9" s="5"/>
      <c r="D9" s="8">
        <v>3</v>
      </c>
      <c r="E9" s="8">
        <v>14</v>
      </c>
      <c r="F9" s="8">
        <v>14</v>
      </c>
      <c r="G9" s="8">
        <v>65</v>
      </c>
      <c r="H9" s="8">
        <v>60</v>
      </c>
      <c r="I9" s="8" t="s">
        <v>112</v>
      </c>
      <c r="J9" s="8">
        <v>3</v>
      </c>
      <c r="K9" s="92">
        <f t="shared" si="0"/>
        <v>3</v>
      </c>
      <c r="L9" s="5"/>
      <c r="T9" s="61" t="str">
        <f>B24</f>
        <v>Archer</v>
      </c>
      <c r="U9" s="62" t="s">
        <v>113</v>
      </c>
      <c r="V9" s="62" t="s">
        <v>114</v>
      </c>
      <c r="W9" s="62" t="s">
        <v>115</v>
      </c>
      <c r="X9" s="5">
        <f t="shared" ref="X9:X72" si="1">U9 * 0.125</f>
        <v>3</v>
      </c>
    </row>
    <row r="10" spans="1:24" ht="18" thickBot="1">
      <c r="A10" s="5"/>
      <c r="C10" s="5"/>
      <c r="D10" s="8">
        <v>4</v>
      </c>
      <c r="E10" s="8">
        <v>18</v>
      </c>
      <c r="F10" s="8">
        <v>18</v>
      </c>
      <c r="G10" s="8">
        <v>85</v>
      </c>
      <c r="H10" s="8">
        <v>200</v>
      </c>
      <c r="I10" s="8" t="s">
        <v>116</v>
      </c>
      <c r="J10" s="8">
        <v>5</v>
      </c>
      <c r="K10" s="92">
        <f t="shared" si="0"/>
        <v>5</v>
      </c>
      <c r="L10" s="5"/>
      <c r="T10" s="61" t="str">
        <f>B62</f>
        <v>Gob</v>
      </c>
      <c r="U10" s="62" t="s">
        <v>117</v>
      </c>
      <c r="V10" s="62" t="s">
        <v>118</v>
      </c>
      <c r="W10" s="62" t="s">
        <v>119</v>
      </c>
      <c r="X10" s="5">
        <f t="shared" si="1"/>
        <v>4</v>
      </c>
    </row>
    <row r="11" spans="1:24" ht="18" thickBot="1">
      <c r="A11" s="5"/>
      <c r="B11" s="5"/>
      <c r="C11" s="5"/>
      <c r="D11" s="8">
        <v>5</v>
      </c>
      <c r="E11" s="8">
        <v>23</v>
      </c>
      <c r="F11" s="8">
        <v>23</v>
      </c>
      <c r="G11" s="8">
        <v>105</v>
      </c>
      <c r="H11" s="8">
        <v>650</v>
      </c>
      <c r="I11" s="8" t="s">
        <v>120</v>
      </c>
      <c r="J11" s="8">
        <v>6</v>
      </c>
      <c r="K11" s="92">
        <f t="shared" si="0"/>
        <v>6</v>
      </c>
      <c r="L11" s="5"/>
      <c r="T11" s="61" t="str">
        <f>B43</f>
        <v>Gi</v>
      </c>
      <c r="U11" s="62" t="s">
        <v>121</v>
      </c>
      <c r="V11" s="62" t="s">
        <v>122</v>
      </c>
      <c r="W11" s="62" t="s">
        <v>123</v>
      </c>
      <c r="X11" s="5">
        <f t="shared" si="1"/>
        <v>1.5</v>
      </c>
    </row>
    <row r="12" spans="1:24" ht="18" thickBot="1">
      <c r="A12" s="5"/>
      <c r="B12" s="5"/>
      <c r="C12" s="5"/>
      <c r="D12" s="8">
        <v>6</v>
      </c>
      <c r="E12" s="8">
        <v>26</v>
      </c>
      <c r="F12" s="8">
        <v>26</v>
      </c>
      <c r="G12" s="8">
        <v>125</v>
      </c>
      <c r="H12" s="8" t="s">
        <v>124</v>
      </c>
      <c r="I12" s="8" t="s">
        <v>125</v>
      </c>
      <c r="J12" s="8">
        <v>7</v>
      </c>
      <c r="K12" s="92">
        <f t="shared" si="0"/>
        <v>7</v>
      </c>
      <c r="L12" s="5"/>
      <c r="T12" s="61" t="s">
        <v>126</v>
      </c>
      <c r="U12" s="62" t="s">
        <v>113</v>
      </c>
      <c r="V12" s="62" t="s">
        <v>114</v>
      </c>
      <c r="W12" s="62" t="s">
        <v>115</v>
      </c>
      <c r="X12" s="5">
        <f t="shared" si="1"/>
        <v>3</v>
      </c>
    </row>
    <row r="13" spans="1:24" ht="18" thickBot="1">
      <c r="A13" s="5"/>
      <c r="B13" s="5"/>
      <c r="C13" s="5"/>
      <c r="D13" s="8">
        <v>7</v>
      </c>
      <c r="E13" s="8">
        <v>30</v>
      </c>
      <c r="F13" s="8">
        <v>30</v>
      </c>
      <c r="G13" s="8">
        <v>160</v>
      </c>
      <c r="H13" s="8" t="s">
        <v>127</v>
      </c>
      <c r="I13" s="8" t="s">
        <v>128</v>
      </c>
      <c r="J13" s="8">
        <v>8</v>
      </c>
      <c r="K13" s="92">
        <f t="shared" si="0"/>
        <v>8</v>
      </c>
      <c r="L13" s="5"/>
      <c r="T13" s="61" t="str">
        <f>B78</f>
        <v>Loon</v>
      </c>
      <c r="U13" s="62" t="s">
        <v>129</v>
      </c>
      <c r="V13" s="62" t="s">
        <v>130</v>
      </c>
      <c r="W13" s="62" t="s">
        <v>131</v>
      </c>
      <c r="X13" s="5">
        <f t="shared" si="1"/>
        <v>1.25</v>
      </c>
    </row>
    <row r="14" spans="1:24" ht="18" thickBot="1">
      <c r="A14" s="5"/>
      <c r="B14" s="5"/>
      <c r="C14" s="5"/>
      <c r="D14" s="8">
        <v>8</v>
      </c>
      <c r="E14" s="8">
        <v>34</v>
      </c>
      <c r="F14" s="8">
        <v>34</v>
      </c>
      <c r="G14" s="8">
        <v>205</v>
      </c>
      <c r="H14" s="8" t="s">
        <v>132</v>
      </c>
      <c r="I14" s="8" t="s">
        <v>133</v>
      </c>
      <c r="J14" s="8">
        <v>9</v>
      </c>
      <c r="K14" s="92">
        <f t="shared" si="0"/>
        <v>9</v>
      </c>
      <c r="L14" s="5"/>
      <c r="T14" s="61" t="s">
        <v>134</v>
      </c>
      <c r="U14" s="62" t="s">
        <v>135</v>
      </c>
      <c r="V14" s="62" t="s">
        <v>136</v>
      </c>
      <c r="W14" s="62" t="s">
        <v>137</v>
      </c>
      <c r="X14" s="5">
        <f t="shared" si="1"/>
        <v>2</v>
      </c>
    </row>
    <row r="15" spans="1:24" ht="18" thickBot="1">
      <c r="A15" s="5"/>
      <c r="B15" s="5"/>
      <c r="C15" s="5"/>
      <c r="D15" s="8">
        <v>9</v>
      </c>
      <c r="E15" s="8">
        <v>38</v>
      </c>
      <c r="F15" s="8">
        <v>38</v>
      </c>
      <c r="G15" s="8">
        <v>230</v>
      </c>
      <c r="H15" s="8" t="s">
        <v>138</v>
      </c>
      <c r="I15" s="8" t="s">
        <v>139</v>
      </c>
      <c r="J15" s="8">
        <v>10</v>
      </c>
      <c r="K15" s="92">
        <f t="shared" si="0"/>
        <v>10</v>
      </c>
      <c r="L15" s="5"/>
      <c r="T15" s="61" t="s">
        <v>19</v>
      </c>
      <c r="U15" s="62" t="s">
        <v>135</v>
      </c>
      <c r="V15" s="62" t="s">
        <v>136</v>
      </c>
      <c r="W15" s="62" t="s">
        <v>137</v>
      </c>
      <c r="X15" s="5">
        <f t="shared" si="1"/>
        <v>2</v>
      </c>
    </row>
    <row r="16" spans="1:24" ht="18" thickBot="1">
      <c r="A16" s="5"/>
      <c r="B16" s="5"/>
      <c r="C16" s="5"/>
      <c r="D16" s="8">
        <v>10</v>
      </c>
      <c r="E16" s="8">
        <v>42</v>
      </c>
      <c r="F16" s="8">
        <v>42</v>
      </c>
      <c r="G16" s="8">
        <v>250</v>
      </c>
      <c r="H16" s="8" t="s">
        <v>140</v>
      </c>
      <c r="I16" s="8" t="s">
        <v>141</v>
      </c>
      <c r="J16" s="8">
        <v>12</v>
      </c>
      <c r="K16" s="92">
        <f t="shared" si="0"/>
        <v>12</v>
      </c>
      <c r="L16" s="5"/>
      <c r="T16" s="61" t="s">
        <v>142</v>
      </c>
      <c r="U16" s="62" t="s">
        <v>135</v>
      </c>
      <c r="V16" s="62" t="s">
        <v>136</v>
      </c>
      <c r="W16" s="62" t="s">
        <v>137</v>
      </c>
      <c r="X16" s="5">
        <f t="shared" si="1"/>
        <v>2</v>
      </c>
    </row>
    <row r="17" spans="1:24" ht="18" thickBot="1">
      <c r="A17" s="5"/>
      <c r="B17" s="5"/>
      <c r="C17" s="5"/>
      <c r="D17" s="8">
        <v>11</v>
      </c>
      <c r="E17" s="8">
        <v>45</v>
      </c>
      <c r="F17" s="8">
        <v>45</v>
      </c>
      <c r="G17" s="8">
        <v>270</v>
      </c>
      <c r="H17" s="8" t="s">
        <v>143</v>
      </c>
      <c r="I17" s="8" t="s">
        <v>144</v>
      </c>
      <c r="J17" s="8">
        <v>13</v>
      </c>
      <c r="K17" s="92">
        <f t="shared" si="0"/>
        <v>13</v>
      </c>
      <c r="L17" s="5"/>
      <c r="T17" s="61" t="s">
        <v>145</v>
      </c>
      <c r="U17" s="62" t="s">
        <v>135</v>
      </c>
      <c r="V17" s="62" t="s">
        <v>136</v>
      </c>
      <c r="W17" s="62" t="s">
        <v>137</v>
      </c>
      <c r="X17" s="5">
        <f t="shared" si="1"/>
        <v>2</v>
      </c>
    </row>
    <row r="18" spans="1:24" ht="17.25" thickBot="1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T18" s="61" t="s">
        <v>146</v>
      </c>
      <c r="U18" s="62" t="s">
        <v>135</v>
      </c>
      <c r="V18" s="62" t="s">
        <v>136</v>
      </c>
      <c r="W18" s="62" t="s">
        <v>137</v>
      </c>
      <c r="X18" s="5">
        <f t="shared" si="1"/>
        <v>2</v>
      </c>
    </row>
    <row r="19" spans="1:24" ht="33.75" thickBot="1">
      <c r="A19" s="5"/>
      <c r="B19" s="5"/>
      <c r="C19" s="5"/>
      <c r="D19" s="13" t="s">
        <v>147</v>
      </c>
      <c r="E19" s="13" t="s">
        <v>148</v>
      </c>
      <c r="F19" s="67" t="s">
        <v>149</v>
      </c>
      <c r="G19" s="68" t="s">
        <v>150</v>
      </c>
      <c r="H19" s="13" t="s">
        <v>151</v>
      </c>
      <c r="I19" s="13" t="s">
        <v>152</v>
      </c>
      <c r="J19" s="13" t="s">
        <v>153</v>
      </c>
      <c r="K19" s="13" t="s">
        <v>154</v>
      </c>
      <c r="L19" s="5"/>
      <c r="T19" s="61" t="s">
        <v>23</v>
      </c>
      <c r="U19" s="62" t="s">
        <v>117</v>
      </c>
      <c r="V19" s="62" t="s">
        <v>118</v>
      </c>
      <c r="W19" s="62" t="s">
        <v>119</v>
      </c>
      <c r="X19" s="5">
        <f t="shared" si="1"/>
        <v>4</v>
      </c>
    </row>
    <row r="20" spans="1:24" ht="18.75" thickBot="1">
      <c r="A20" s="5"/>
      <c r="B20" s="5"/>
      <c r="C20" s="5"/>
      <c r="D20" s="8" t="s">
        <v>155</v>
      </c>
      <c r="E20" s="8" t="s">
        <v>156</v>
      </c>
      <c r="F20" s="8">
        <v>1</v>
      </c>
      <c r="G20" s="8">
        <v>16</v>
      </c>
      <c r="H20" s="8" t="s">
        <v>157</v>
      </c>
      <c r="I20" s="8">
        <v>1</v>
      </c>
      <c r="J20" s="8" t="s">
        <v>158</v>
      </c>
      <c r="K20" s="13" t="s">
        <v>159</v>
      </c>
      <c r="L20" s="5"/>
      <c r="T20" s="61" t="s">
        <v>160</v>
      </c>
      <c r="U20" s="62" t="s">
        <v>161</v>
      </c>
      <c r="V20" s="62" t="s">
        <v>162</v>
      </c>
      <c r="W20" s="62" t="s">
        <v>163</v>
      </c>
      <c r="X20" s="5" t="e">
        <f t="shared" si="1"/>
        <v>#VALUE!</v>
      </c>
    </row>
    <row r="21" spans="1:24">
      <c r="A21" s="5"/>
      <c r="B21" s="5"/>
      <c r="C21" s="5"/>
      <c r="D21" s="11"/>
      <c r="E21" s="11"/>
      <c r="F21" s="11"/>
      <c r="G21" s="11"/>
      <c r="H21" s="11"/>
      <c r="I21" s="11"/>
      <c r="J21" s="11"/>
      <c r="K21" s="5"/>
      <c r="L21" s="5"/>
      <c r="T21" s="63" t="s">
        <v>164</v>
      </c>
      <c r="U21" s="62" t="s">
        <v>121</v>
      </c>
      <c r="V21" s="62" t="s">
        <v>122</v>
      </c>
      <c r="W21" s="62" t="s">
        <v>123</v>
      </c>
      <c r="X21" s="5">
        <f t="shared" si="1"/>
        <v>1.5</v>
      </c>
    </row>
    <row r="22" spans="1:24">
      <c r="A22" s="5"/>
      <c r="B22" s="5"/>
      <c r="C22" s="5"/>
      <c r="D22" s="11"/>
      <c r="E22" s="11"/>
      <c r="F22" s="11"/>
      <c r="G22" s="11"/>
      <c r="H22" s="11"/>
      <c r="I22" s="11"/>
      <c r="J22" s="11"/>
      <c r="K22" s="5"/>
      <c r="L22" s="5"/>
      <c r="T22" s="61" t="s">
        <v>165</v>
      </c>
      <c r="U22" s="62" t="s">
        <v>121</v>
      </c>
      <c r="V22" s="62" t="s">
        <v>122</v>
      </c>
      <c r="W22" s="62" t="s">
        <v>123</v>
      </c>
      <c r="X22" s="5">
        <f t="shared" si="1"/>
        <v>1.5</v>
      </c>
    </row>
    <row r="23" spans="1:24" ht="17.25" thickBot="1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T23" s="61" t="s">
        <v>166</v>
      </c>
      <c r="U23" s="62" t="s">
        <v>113</v>
      </c>
      <c r="V23" s="62" t="s">
        <v>114</v>
      </c>
      <c r="W23" s="62" t="s">
        <v>115</v>
      </c>
      <c r="X23" s="5">
        <f t="shared" si="1"/>
        <v>3</v>
      </c>
    </row>
    <row r="24" spans="1:24" ht="28.5" customHeight="1">
      <c r="A24" s="5" t="s">
        <v>97</v>
      </c>
      <c r="B24" s="89" t="str">
        <f>'Army Selection'!F5</f>
        <v>Archer</v>
      </c>
      <c r="C24" s="5"/>
      <c r="D24" s="205" t="s">
        <v>98</v>
      </c>
      <c r="E24" s="205" t="s">
        <v>99</v>
      </c>
      <c r="F24" s="205" t="s">
        <v>100</v>
      </c>
      <c r="G24" s="205" t="s">
        <v>101</v>
      </c>
      <c r="H24" s="203" t="s">
        <v>102</v>
      </c>
      <c r="I24" s="203" t="s">
        <v>103</v>
      </c>
      <c r="J24" s="203" t="s">
        <v>104</v>
      </c>
      <c r="K24" s="5"/>
      <c r="L24" s="5"/>
      <c r="T24" s="61" t="s">
        <v>167</v>
      </c>
      <c r="U24" s="62" t="s">
        <v>168</v>
      </c>
      <c r="V24" s="62" t="s">
        <v>162</v>
      </c>
      <c r="W24" s="62" t="s">
        <v>163</v>
      </c>
      <c r="X24" s="5">
        <f t="shared" si="1"/>
        <v>2.5</v>
      </c>
    </row>
    <row r="25" spans="1:24" ht="17.25" thickBot="1">
      <c r="A25" s="5"/>
      <c r="B25" s="89"/>
      <c r="C25" s="5"/>
      <c r="D25" s="206"/>
      <c r="E25" s="206"/>
      <c r="F25" s="206"/>
      <c r="G25" s="206"/>
      <c r="H25" s="204"/>
      <c r="I25" s="204"/>
      <c r="J25" s="204"/>
      <c r="K25" s="5"/>
      <c r="L25" s="5"/>
      <c r="T25" s="61" t="s">
        <v>169</v>
      </c>
      <c r="U25" s="62" t="s">
        <v>135</v>
      </c>
      <c r="V25" s="62" t="s">
        <v>136</v>
      </c>
      <c r="W25" s="62" t="s">
        <v>137</v>
      </c>
      <c r="X25" s="5">
        <f t="shared" si="1"/>
        <v>2</v>
      </c>
    </row>
    <row r="26" spans="1:24" ht="18" thickBot="1">
      <c r="A26" s="5"/>
      <c r="B26" s="89"/>
      <c r="C26" s="5"/>
      <c r="D26" s="8">
        <v>1</v>
      </c>
      <c r="E26" s="8">
        <v>7</v>
      </c>
      <c r="F26" s="8">
        <v>7</v>
      </c>
      <c r="G26" s="8">
        <v>20</v>
      </c>
      <c r="H26" s="8" t="s">
        <v>107</v>
      </c>
      <c r="I26" s="8" t="s">
        <v>107</v>
      </c>
      <c r="J26" s="8" t="s">
        <v>107</v>
      </c>
      <c r="K26" s="92" t="str">
        <f t="shared" ref="K26:K36" si="2">IF(J26=J27,"",J26)</f>
        <v>N/A</v>
      </c>
      <c r="L26" s="5"/>
      <c r="T26" s="61" t="s">
        <v>170</v>
      </c>
      <c r="U26" s="62" t="s">
        <v>117</v>
      </c>
      <c r="V26" s="62" t="s">
        <v>118</v>
      </c>
      <c r="W26" s="62" t="s">
        <v>119</v>
      </c>
      <c r="X26" s="5">
        <f t="shared" si="1"/>
        <v>4</v>
      </c>
    </row>
    <row r="27" spans="1:24" ht="18" thickBot="1">
      <c r="A27" s="5"/>
      <c r="B27" s="5"/>
      <c r="C27" s="5"/>
      <c r="D27" s="8">
        <v>2</v>
      </c>
      <c r="E27" s="8">
        <v>9</v>
      </c>
      <c r="F27" s="8">
        <v>9</v>
      </c>
      <c r="G27" s="8">
        <v>23</v>
      </c>
      <c r="H27" s="8">
        <v>30</v>
      </c>
      <c r="I27" s="8" t="s">
        <v>171</v>
      </c>
      <c r="J27" s="8">
        <v>1</v>
      </c>
      <c r="K27" s="92">
        <f t="shared" si="2"/>
        <v>1</v>
      </c>
      <c r="L27" s="5"/>
      <c r="T27" s="61" t="s">
        <v>172</v>
      </c>
      <c r="U27" s="62" t="s">
        <v>113</v>
      </c>
      <c r="V27" s="62" t="s">
        <v>114</v>
      </c>
      <c r="W27" s="62" t="s">
        <v>115</v>
      </c>
      <c r="X27" s="5">
        <f t="shared" si="1"/>
        <v>3</v>
      </c>
    </row>
    <row r="28" spans="1:24" ht="18" thickBot="1">
      <c r="A28" s="5"/>
      <c r="B28" s="5"/>
      <c r="C28" s="5"/>
      <c r="D28" s="8">
        <v>3</v>
      </c>
      <c r="E28" s="8">
        <v>12</v>
      </c>
      <c r="F28" s="8">
        <v>12</v>
      </c>
      <c r="G28" s="8">
        <v>28</v>
      </c>
      <c r="H28" s="8">
        <v>80</v>
      </c>
      <c r="I28" s="8" t="s">
        <v>173</v>
      </c>
      <c r="J28" s="8">
        <v>3</v>
      </c>
      <c r="K28" s="92">
        <f t="shared" si="2"/>
        <v>3</v>
      </c>
      <c r="L28" s="5"/>
      <c r="T28" s="61" t="s">
        <v>174</v>
      </c>
      <c r="U28" s="62" t="s">
        <v>113</v>
      </c>
      <c r="V28" s="62" t="s">
        <v>114</v>
      </c>
      <c r="W28" s="62" t="s">
        <v>115</v>
      </c>
      <c r="X28" s="5">
        <f t="shared" si="1"/>
        <v>3</v>
      </c>
    </row>
    <row r="29" spans="1:24" ht="18" thickBot="1">
      <c r="A29" s="5"/>
      <c r="B29" s="5"/>
      <c r="C29" s="5"/>
      <c r="D29" s="8">
        <v>4</v>
      </c>
      <c r="E29" s="8">
        <v>16</v>
      </c>
      <c r="F29" s="8">
        <v>16</v>
      </c>
      <c r="G29" s="8">
        <v>33</v>
      </c>
      <c r="H29" s="8">
        <v>300</v>
      </c>
      <c r="I29" s="8" t="s">
        <v>116</v>
      </c>
      <c r="J29" s="8">
        <v>5</v>
      </c>
      <c r="K29" s="92">
        <f t="shared" si="2"/>
        <v>5</v>
      </c>
      <c r="L29" s="5"/>
      <c r="T29" s="61" t="s">
        <v>175</v>
      </c>
      <c r="U29" s="62" t="s">
        <v>121</v>
      </c>
      <c r="V29" s="62" t="s">
        <v>122</v>
      </c>
      <c r="W29" s="62" t="s">
        <v>123</v>
      </c>
      <c r="X29" s="5">
        <f t="shared" si="1"/>
        <v>1.5</v>
      </c>
    </row>
    <row r="30" spans="1:24" ht="18" thickBot="1">
      <c r="A30" s="5"/>
      <c r="B30" s="5"/>
      <c r="C30" s="5"/>
      <c r="D30" s="8">
        <v>5</v>
      </c>
      <c r="E30" s="8">
        <v>20</v>
      </c>
      <c r="F30" s="8">
        <v>20</v>
      </c>
      <c r="G30" s="8">
        <v>40</v>
      </c>
      <c r="H30" s="8">
        <v>800</v>
      </c>
      <c r="I30" s="8" t="s">
        <v>120</v>
      </c>
      <c r="J30" s="8">
        <v>6</v>
      </c>
      <c r="K30" s="92">
        <f t="shared" si="2"/>
        <v>6</v>
      </c>
      <c r="L30" s="5"/>
      <c r="T30" s="61" t="s">
        <v>176</v>
      </c>
      <c r="U30" s="62" t="s">
        <v>121</v>
      </c>
      <c r="V30" s="62" t="s">
        <v>122</v>
      </c>
      <c r="W30" s="62" t="s">
        <v>123</v>
      </c>
      <c r="X30" s="5">
        <f t="shared" si="1"/>
        <v>1.5</v>
      </c>
    </row>
    <row r="31" spans="1:24" ht="18" thickBot="1">
      <c r="A31" s="5"/>
      <c r="B31" s="5"/>
      <c r="C31" s="5"/>
      <c r="D31" s="8">
        <v>6</v>
      </c>
      <c r="E31" s="8">
        <v>22</v>
      </c>
      <c r="F31" s="8">
        <v>22</v>
      </c>
      <c r="G31" s="8">
        <v>44</v>
      </c>
      <c r="H31" s="8" t="s">
        <v>177</v>
      </c>
      <c r="I31" s="8" t="s">
        <v>125</v>
      </c>
      <c r="J31" s="8">
        <v>7</v>
      </c>
      <c r="K31" s="92">
        <f t="shared" si="2"/>
        <v>7</v>
      </c>
      <c r="L31" s="5"/>
      <c r="T31" s="61" t="s">
        <v>178</v>
      </c>
      <c r="U31" s="62" t="s">
        <v>121</v>
      </c>
      <c r="V31" s="62" t="s">
        <v>122</v>
      </c>
      <c r="W31" s="62" t="s">
        <v>123</v>
      </c>
      <c r="X31" s="5">
        <f t="shared" si="1"/>
        <v>1.5</v>
      </c>
    </row>
    <row r="32" spans="1:24" ht="18" thickBot="1">
      <c r="A32" s="5"/>
      <c r="B32" s="5"/>
      <c r="C32" s="5"/>
      <c r="D32" s="8">
        <v>7</v>
      </c>
      <c r="E32" s="8">
        <v>25</v>
      </c>
      <c r="F32" s="8">
        <v>25</v>
      </c>
      <c r="G32" s="8">
        <v>48</v>
      </c>
      <c r="H32" s="8" t="s">
        <v>179</v>
      </c>
      <c r="I32" s="8" t="s">
        <v>128</v>
      </c>
      <c r="J32" s="8">
        <v>8</v>
      </c>
      <c r="K32" s="92">
        <f t="shared" si="2"/>
        <v>8</v>
      </c>
      <c r="L32" s="5"/>
      <c r="T32" s="61" t="s">
        <v>180</v>
      </c>
      <c r="U32" s="62" t="s">
        <v>168</v>
      </c>
      <c r="V32" s="62" t="s">
        <v>162</v>
      </c>
      <c r="W32" s="62" t="s">
        <v>163</v>
      </c>
      <c r="X32" s="5">
        <f t="shared" si="1"/>
        <v>2.5</v>
      </c>
    </row>
    <row r="33" spans="1:24" ht="18" thickBot="1">
      <c r="A33" s="5"/>
      <c r="B33" s="5"/>
      <c r="C33" s="5"/>
      <c r="D33" s="8">
        <v>8</v>
      </c>
      <c r="E33" s="8">
        <v>28</v>
      </c>
      <c r="F33" s="8">
        <v>28</v>
      </c>
      <c r="G33" s="8">
        <v>52</v>
      </c>
      <c r="H33" s="8" t="s">
        <v>181</v>
      </c>
      <c r="I33" s="8" t="s">
        <v>182</v>
      </c>
      <c r="J33" s="8">
        <v>9</v>
      </c>
      <c r="K33" s="92">
        <f t="shared" si="2"/>
        <v>9</v>
      </c>
      <c r="L33" s="5"/>
      <c r="T33" s="61" t="s">
        <v>183</v>
      </c>
      <c r="U33" s="62" t="s">
        <v>184</v>
      </c>
      <c r="V33" s="62" t="s">
        <v>185</v>
      </c>
      <c r="W33" s="62" t="s">
        <v>186</v>
      </c>
      <c r="X33" s="5">
        <f t="shared" si="1"/>
        <v>1.75</v>
      </c>
    </row>
    <row r="34" spans="1:24" ht="18" thickBot="1">
      <c r="A34" s="5"/>
      <c r="B34" s="5"/>
      <c r="C34" s="5"/>
      <c r="D34" s="8">
        <v>9</v>
      </c>
      <c r="E34" s="8">
        <v>31</v>
      </c>
      <c r="F34" s="8">
        <v>31</v>
      </c>
      <c r="G34" s="8">
        <v>56</v>
      </c>
      <c r="H34" s="8" t="s">
        <v>187</v>
      </c>
      <c r="I34" s="8" t="s">
        <v>139</v>
      </c>
      <c r="J34" s="8">
        <v>10</v>
      </c>
      <c r="K34" s="92">
        <f t="shared" si="2"/>
        <v>10</v>
      </c>
      <c r="L34" s="5"/>
      <c r="T34" s="61" t="s">
        <v>188</v>
      </c>
      <c r="U34" s="62" t="s">
        <v>121</v>
      </c>
      <c r="V34" s="62" t="s">
        <v>122</v>
      </c>
      <c r="W34" s="62" t="s">
        <v>123</v>
      </c>
      <c r="X34" s="5">
        <f t="shared" si="1"/>
        <v>1.5</v>
      </c>
    </row>
    <row r="35" spans="1:24" ht="18" thickBot="1">
      <c r="A35" s="5"/>
      <c r="B35" s="5"/>
      <c r="C35" s="5"/>
      <c r="D35" s="8">
        <v>10</v>
      </c>
      <c r="E35" s="8">
        <v>34</v>
      </c>
      <c r="F35" s="8">
        <v>34</v>
      </c>
      <c r="G35" s="8">
        <v>60</v>
      </c>
      <c r="H35" s="8" t="s">
        <v>189</v>
      </c>
      <c r="I35" s="8" t="s">
        <v>141</v>
      </c>
      <c r="J35" s="8">
        <v>12</v>
      </c>
      <c r="K35" s="92">
        <f t="shared" si="2"/>
        <v>12</v>
      </c>
      <c r="L35" s="5"/>
      <c r="T35" s="61" t="s">
        <v>190</v>
      </c>
      <c r="U35" s="62" t="s">
        <v>113</v>
      </c>
      <c r="V35" s="62" t="s">
        <v>114</v>
      </c>
      <c r="W35" s="62" t="s">
        <v>115</v>
      </c>
      <c r="X35" s="5">
        <f t="shared" si="1"/>
        <v>3</v>
      </c>
    </row>
    <row r="36" spans="1:24" ht="18" thickBot="1">
      <c r="A36" s="5"/>
      <c r="B36" s="5"/>
      <c r="C36" s="5"/>
      <c r="D36" s="8">
        <v>11</v>
      </c>
      <c r="E36" s="8">
        <v>37</v>
      </c>
      <c r="F36" s="8">
        <v>37</v>
      </c>
      <c r="G36" s="8">
        <v>64</v>
      </c>
      <c r="H36" s="8" t="s">
        <v>143</v>
      </c>
      <c r="I36" s="8" t="s">
        <v>144</v>
      </c>
      <c r="J36" s="8">
        <v>13</v>
      </c>
      <c r="K36" s="92">
        <f t="shared" si="2"/>
        <v>13</v>
      </c>
      <c r="L36" s="5"/>
      <c r="T36" s="61" t="s">
        <v>191</v>
      </c>
      <c r="U36" s="62" t="s">
        <v>168</v>
      </c>
      <c r="V36" s="62" t="s">
        <v>162</v>
      </c>
      <c r="W36" s="62" t="s">
        <v>163</v>
      </c>
      <c r="X36" s="5">
        <f t="shared" si="1"/>
        <v>2.5</v>
      </c>
    </row>
    <row r="37" spans="1:24" ht="17.25" thickBot="1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T37" s="61" t="s">
        <v>192</v>
      </c>
      <c r="U37" s="62" t="s">
        <v>113</v>
      </c>
      <c r="V37" s="62" t="s">
        <v>114</v>
      </c>
      <c r="W37" s="62" t="s">
        <v>115</v>
      </c>
      <c r="X37" s="5">
        <f t="shared" si="1"/>
        <v>3</v>
      </c>
    </row>
    <row r="38" spans="1:24" ht="33.75" thickBot="1">
      <c r="A38" s="5"/>
      <c r="B38" s="5"/>
      <c r="C38" s="5"/>
      <c r="D38" s="13" t="s">
        <v>147</v>
      </c>
      <c r="E38" s="13" t="s">
        <v>148</v>
      </c>
      <c r="F38" s="67" t="s">
        <v>149</v>
      </c>
      <c r="G38" s="13" t="s">
        <v>193</v>
      </c>
      <c r="H38" s="13" t="s">
        <v>151</v>
      </c>
      <c r="I38" s="13" t="s">
        <v>152</v>
      </c>
      <c r="J38" s="13" t="s">
        <v>153</v>
      </c>
      <c r="K38" s="13" t="s">
        <v>154</v>
      </c>
      <c r="L38" s="5"/>
      <c r="T38" s="61" t="s">
        <v>194</v>
      </c>
      <c r="U38" s="62" t="s">
        <v>121</v>
      </c>
      <c r="V38" s="62" t="s">
        <v>122</v>
      </c>
      <c r="W38" s="62" t="s">
        <v>123</v>
      </c>
      <c r="X38" s="5">
        <f t="shared" si="1"/>
        <v>1.5</v>
      </c>
    </row>
    <row r="39" spans="1:24" ht="18.75" thickBot="1">
      <c r="A39" s="5"/>
      <c r="B39" s="5"/>
      <c r="C39" s="5"/>
      <c r="D39" s="8" t="s">
        <v>155</v>
      </c>
      <c r="E39" s="8" t="s">
        <v>195</v>
      </c>
      <c r="F39" s="8">
        <v>1</v>
      </c>
      <c r="G39" s="8">
        <v>24</v>
      </c>
      <c r="H39" s="8" t="s">
        <v>157</v>
      </c>
      <c r="I39" s="8">
        <v>2</v>
      </c>
      <c r="J39" s="8" t="s">
        <v>196</v>
      </c>
      <c r="K39" s="13" t="s">
        <v>159</v>
      </c>
      <c r="L39" s="5"/>
      <c r="T39" s="61" t="s">
        <v>197</v>
      </c>
      <c r="U39" s="62" t="s">
        <v>117</v>
      </c>
      <c r="V39" s="62" t="s">
        <v>118</v>
      </c>
      <c r="W39" s="62" t="s">
        <v>119</v>
      </c>
      <c r="X39" s="5">
        <f t="shared" si="1"/>
        <v>4</v>
      </c>
    </row>
    <row r="40" spans="1:24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T40" s="61" t="s">
        <v>198</v>
      </c>
      <c r="U40" s="62" t="s">
        <v>199</v>
      </c>
      <c r="V40" s="62" t="s">
        <v>200</v>
      </c>
      <c r="W40" s="62" t="s">
        <v>201</v>
      </c>
      <c r="X40" s="5">
        <f t="shared" si="1"/>
        <v>3.5</v>
      </c>
    </row>
    <row r="41" spans="1:24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T41" s="61" t="s">
        <v>202</v>
      </c>
      <c r="U41" s="62" t="s">
        <v>121</v>
      </c>
      <c r="V41" s="62" t="s">
        <v>122</v>
      </c>
      <c r="W41" s="62" t="s">
        <v>123</v>
      </c>
      <c r="X41" s="5">
        <f t="shared" si="1"/>
        <v>1.5</v>
      </c>
    </row>
    <row r="42" spans="1:24" ht="17.25" thickBot="1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T42" s="61" t="s">
        <v>203</v>
      </c>
      <c r="U42" s="62" t="s">
        <v>168</v>
      </c>
      <c r="V42" s="62" t="s">
        <v>162</v>
      </c>
      <c r="W42" s="62" t="s">
        <v>163</v>
      </c>
      <c r="X42" s="5">
        <f t="shared" si="1"/>
        <v>2.5</v>
      </c>
    </row>
    <row r="43" spans="1:24" ht="28.5" customHeight="1">
      <c r="A43" s="5" t="s">
        <v>97</v>
      </c>
      <c r="B43" s="89" t="str">
        <f>'Army Selection'!I5</f>
        <v>Gi</v>
      </c>
      <c r="C43" s="5"/>
      <c r="D43" s="205" t="s">
        <v>98</v>
      </c>
      <c r="E43" s="205" t="s">
        <v>99</v>
      </c>
      <c r="F43" s="205" t="s">
        <v>100</v>
      </c>
      <c r="G43" s="205" t="s">
        <v>101</v>
      </c>
      <c r="H43" s="203" t="s">
        <v>102</v>
      </c>
      <c r="I43" s="203" t="s">
        <v>103</v>
      </c>
      <c r="J43" s="203" t="s">
        <v>104</v>
      </c>
      <c r="K43" s="5"/>
      <c r="L43" s="5"/>
      <c r="T43" s="61" t="s">
        <v>204</v>
      </c>
      <c r="U43" s="62" t="s">
        <v>184</v>
      </c>
      <c r="V43" s="62" t="s">
        <v>185</v>
      </c>
      <c r="W43" s="62" t="s">
        <v>186</v>
      </c>
      <c r="X43" s="5">
        <f t="shared" si="1"/>
        <v>1.75</v>
      </c>
    </row>
    <row r="44" spans="1:24" ht="17.25" thickBot="1">
      <c r="A44" s="5"/>
      <c r="B44" s="89"/>
      <c r="C44" s="5"/>
      <c r="D44" s="206"/>
      <c r="E44" s="206"/>
      <c r="F44" s="206"/>
      <c r="G44" s="206"/>
      <c r="H44" s="204"/>
      <c r="I44" s="204"/>
      <c r="J44" s="204"/>
      <c r="K44" s="5"/>
      <c r="L44" s="5"/>
      <c r="T44" s="61" t="s">
        <v>205</v>
      </c>
      <c r="U44" s="62" t="s">
        <v>168</v>
      </c>
      <c r="V44" s="62" t="s">
        <v>162</v>
      </c>
      <c r="W44" s="62" t="s">
        <v>163</v>
      </c>
      <c r="X44" s="5">
        <f t="shared" si="1"/>
        <v>2.5</v>
      </c>
    </row>
    <row r="45" spans="1:24" ht="18" thickBot="1">
      <c r="A45" s="5"/>
      <c r="B45" s="89"/>
      <c r="C45" s="5"/>
      <c r="D45" s="8">
        <v>1</v>
      </c>
      <c r="E45" s="8">
        <v>11</v>
      </c>
      <c r="F45" s="8">
        <v>22</v>
      </c>
      <c r="G45" s="8">
        <v>300</v>
      </c>
      <c r="H45" s="8" t="s">
        <v>107</v>
      </c>
      <c r="I45" s="8" t="s">
        <v>107</v>
      </c>
      <c r="J45" s="8" t="s">
        <v>107</v>
      </c>
      <c r="K45" s="92" t="str">
        <f t="shared" ref="K45:K55" si="3">IF(J45=J46,"",J45)</f>
        <v>N/A</v>
      </c>
      <c r="L45" s="5"/>
      <c r="T45" s="61" t="s">
        <v>206</v>
      </c>
      <c r="U45" s="62" t="s">
        <v>135</v>
      </c>
      <c r="V45" s="62" t="s">
        <v>136</v>
      </c>
      <c r="W45" s="62" t="s">
        <v>137</v>
      </c>
      <c r="X45" s="5">
        <f t="shared" si="1"/>
        <v>2</v>
      </c>
    </row>
    <row r="46" spans="1:24" ht="18" thickBot="1">
      <c r="A46" s="5"/>
      <c r="B46" s="5"/>
      <c r="C46" s="5"/>
      <c r="D46" s="8">
        <v>2</v>
      </c>
      <c r="E46" s="8">
        <v>14</v>
      </c>
      <c r="F46" s="8">
        <v>28</v>
      </c>
      <c r="G46" s="8">
        <v>360</v>
      </c>
      <c r="H46" s="8">
        <v>40</v>
      </c>
      <c r="I46" s="8" t="s">
        <v>207</v>
      </c>
      <c r="J46" s="8">
        <v>2</v>
      </c>
      <c r="K46" s="92">
        <f t="shared" si="3"/>
        <v>2</v>
      </c>
      <c r="L46" s="5"/>
      <c r="T46" s="61" t="s">
        <v>208</v>
      </c>
      <c r="U46" s="62" t="s">
        <v>168</v>
      </c>
      <c r="V46" s="62" t="s">
        <v>162</v>
      </c>
      <c r="W46" s="62" t="s">
        <v>163</v>
      </c>
      <c r="X46" s="5">
        <f t="shared" si="1"/>
        <v>2.5</v>
      </c>
    </row>
    <row r="47" spans="1:24" ht="18" thickBot="1">
      <c r="A47" s="5"/>
      <c r="B47" s="5"/>
      <c r="C47" s="5"/>
      <c r="D47" s="8">
        <v>3</v>
      </c>
      <c r="E47" s="8">
        <v>19</v>
      </c>
      <c r="F47" s="8">
        <v>38</v>
      </c>
      <c r="G47" s="8">
        <v>450</v>
      </c>
      <c r="H47" s="8">
        <v>150</v>
      </c>
      <c r="I47" s="8" t="s">
        <v>209</v>
      </c>
      <c r="J47" s="8">
        <v>4</v>
      </c>
      <c r="K47" s="92">
        <f t="shared" si="3"/>
        <v>4</v>
      </c>
      <c r="L47" s="5"/>
      <c r="T47" s="61" t="s">
        <v>210</v>
      </c>
      <c r="U47" s="62" t="s">
        <v>121</v>
      </c>
      <c r="V47" s="62" t="s">
        <v>122</v>
      </c>
      <c r="W47" s="62" t="s">
        <v>123</v>
      </c>
      <c r="X47" s="5">
        <f t="shared" si="1"/>
        <v>1.5</v>
      </c>
    </row>
    <row r="48" spans="1:24" ht="18" thickBot="1">
      <c r="A48" s="5"/>
      <c r="B48" s="5"/>
      <c r="C48" s="5"/>
      <c r="D48" s="8">
        <v>4</v>
      </c>
      <c r="E48" s="8">
        <v>24</v>
      </c>
      <c r="F48" s="8">
        <v>48</v>
      </c>
      <c r="G48" s="8">
        <v>600</v>
      </c>
      <c r="H48" s="8">
        <v>500</v>
      </c>
      <c r="I48" s="8" t="s">
        <v>116</v>
      </c>
      <c r="J48" s="8">
        <v>5</v>
      </c>
      <c r="K48" s="92">
        <f t="shared" si="3"/>
        <v>5</v>
      </c>
      <c r="L48" s="5"/>
      <c r="T48" s="61" t="s">
        <v>211</v>
      </c>
      <c r="U48" s="62" t="s">
        <v>168</v>
      </c>
      <c r="V48" s="62" t="s">
        <v>162</v>
      </c>
      <c r="W48" s="62" t="s">
        <v>163</v>
      </c>
      <c r="X48" s="5">
        <f t="shared" si="1"/>
        <v>2.5</v>
      </c>
    </row>
    <row r="49" spans="1:24" ht="18" thickBot="1">
      <c r="A49" s="5"/>
      <c r="B49" s="5"/>
      <c r="C49" s="5"/>
      <c r="D49" s="8">
        <v>5</v>
      </c>
      <c r="E49" s="8">
        <v>31</v>
      </c>
      <c r="F49" s="8">
        <v>62</v>
      </c>
      <c r="G49" s="8">
        <v>800</v>
      </c>
      <c r="H49" s="8" t="s">
        <v>212</v>
      </c>
      <c r="I49" s="8" t="s">
        <v>120</v>
      </c>
      <c r="J49" s="8">
        <v>6</v>
      </c>
      <c r="K49" s="92">
        <f t="shared" si="3"/>
        <v>6</v>
      </c>
      <c r="L49" s="5"/>
      <c r="T49" s="61" t="s">
        <v>213</v>
      </c>
      <c r="U49" s="62" t="s">
        <v>113</v>
      </c>
      <c r="V49" s="62" t="s">
        <v>114</v>
      </c>
      <c r="W49" s="62" t="s">
        <v>115</v>
      </c>
      <c r="X49" s="5">
        <f t="shared" si="1"/>
        <v>3</v>
      </c>
    </row>
    <row r="50" spans="1:24" ht="18" thickBot="1">
      <c r="A50" s="5"/>
      <c r="B50" s="5"/>
      <c r="C50" s="5"/>
      <c r="D50" s="8">
        <v>6</v>
      </c>
      <c r="E50" s="8">
        <v>43</v>
      </c>
      <c r="F50" s="8">
        <v>86</v>
      </c>
      <c r="G50" s="8">
        <v>1100</v>
      </c>
      <c r="H50" s="8" t="s">
        <v>177</v>
      </c>
      <c r="I50" s="8" t="s">
        <v>214</v>
      </c>
      <c r="J50" s="8">
        <v>7</v>
      </c>
      <c r="K50" s="92">
        <f t="shared" si="3"/>
        <v>7</v>
      </c>
      <c r="L50" s="5"/>
      <c r="T50" s="62" t="s">
        <v>215</v>
      </c>
      <c r="U50" s="62"/>
      <c r="V50" s="62"/>
      <c r="W50" s="62"/>
      <c r="X50" s="5">
        <f t="shared" si="1"/>
        <v>0</v>
      </c>
    </row>
    <row r="51" spans="1:24" ht="18" thickBot="1">
      <c r="A51" s="5"/>
      <c r="B51" s="5"/>
      <c r="C51" s="5"/>
      <c r="D51" s="8">
        <v>7</v>
      </c>
      <c r="E51" s="8">
        <v>55</v>
      </c>
      <c r="F51" s="8">
        <v>110</v>
      </c>
      <c r="G51" s="8">
        <v>1300</v>
      </c>
      <c r="H51" s="8" t="s">
        <v>216</v>
      </c>
      <c r="I51" s="8" t="s">
        <v>182</v>
      </c>
      <c r="J51" s="8">
        <v>8</v>
      </c>
      <c r="K51" s="92">
        <f t="shared" si="3"/>
        <v>8</v>
      </c>
      <c r="L51" s="5"/>
      <c r="T51" s="61" t="s">
        <v>217</v>
      </c>
      <c r="U51" s="62" t="s">
        <v>218</v>
      </c>
      <c r="V51" s="62" t="s">
        <v>219</v>
      </c>
      <c r="W51" s="62" t="s">
        <v>220</v>
      </c>
      <c r="X51" s="5" t="e">
        <f t="shared" si="1"/>
        <v>#VALUE!</v>
      </c>
    </row>
    <row r="52" spans="1:24" ht="18" thickBot="1">
      <c r="A52" s="5"/>
      <c r="B52" s="5"/>
      <c r="C52" s="5"/>
      <c r="D52" s="8">
        <v>8</v>
      </c>
      <c r="E52" s="8">
        <v>62</v>
      </c>
      <c r="F52" s="8">
        <v>124</v>
      </c>
      <c r="G52" s="8">
        <v>1500</v>
      </c>
      <c r="H52" s="8" t="s">
        <v>221</v>
      </c>
      <c r="I52" s="8" t="s">
        <v>222</v>
      </c>
      <c r="J52" s="8">
        <v>9</v>
      </c>
      <c r="K52" s="92">
        <f t="shared" si="3"/>
        <v>9</v>
      </c>
      <c r="L52" s="5"/>
      <c r="T52" s="63" t="s">
        <v>223</v>
      </c>
      <c r="U52" s="62" t="s">
        <v>121</v>
      </c>
      <c r="V52" s="62" t="s">
        <v>122</v>
      </c>
      <c r="W52" s="62" t="s">
        <v>123</v>
      </c>
      <c r="X52" s="5">
        <f t="shared" si="1"/>
        <v>1.5</v>
      </c>
    </row>
    <row r="53" spans="1:24" ht="18" thickBot="1">
      <c r="A53" s="5"/>
      <c r="B53" s="5"/>
      <c r="C53" s="5"/>
      <c r="D53" s="8">
        <v>9</v>
      </c>
      <c r="E53" s="8">
        <v>70</v>
      </c>
      <c r="F53" s="8">
        <v>140</v>
      </c>
      <c r="G53" s="8">
        <v>1850</v>
      </c>
      <c r="H53" s="8" t="s">
        <v>187</v>
      </c>
      <c r="I53" s="8" t="s">
        <v>224</v>
      </c>
      <c r="J53" s="8">
        <v>10</v>
      </c>
      <c r="K53" s="92">
        <f t="shared" si="3"/>
        <v>10</v>
      </c>
      <c r="L53" s="5"/>
      <c r="T53" s="61" t="s">
        <v>225</v>
      </c>
      <c r="U53" s="62" t="s">
        <v>117</v>
      </c>
      <c r="V53" s="62" t="s">
        <v>118</v>
      </c>
      <c r="W53" s="62" t="s">
        <v>119</v>
      </c>
      <c r="X53" s="5">
        <f t="shared" si="1"/>
        <v>4</v>
      </c>
    </row>
    <row r="54" spans="1:24" ht="18" thickBot="1">
      <c r="A54" s="5"/>
      <c r="B54" s="5"/>
      <c r="C54" s="5"/>
      <c r="D54" s="8">
        <v>10</v>
      </c>
      <c r="E54" s="8">
        <v>78</v>
      </c>
      <c r="F54" s="8">
        <v>156</v>
      </c>
      <c r="G54" s="8">
        <v>2000</v>
      </c>
      <c r="H54" s="8" t="s">
        <v>226</v>
      </c>
      <c r="I54" s="8" t="s">
        <v>227</v>
      </c>
      <c r="J54" s="8">
        <v>11</v>
      </c>
      <c r="K54" s="92">
        <f t="shared" si="3"/>
        <v>11</v>
      </c>
      <c r="L54" s="5"/>
      <c r="T54" s="61" t="s">
        <v>228</v>
      </c>
      <c r="U54" s="62" t="s">
        <v>117</v>
      </c>
      <c r="V54" s="62" t="s">
        <v>118</v>
      </c>
      <c r="W54" s="62" t="s">
        <v>119</v>
      </c>
      <c r="X54" s="5">
        <f t="shared" si="1"/>
        <v>4</v>
      </c>
    </row>
    <row r="55" spans="1:24" ht="18" thickBot="1">
      <c r="A55" s="5"/>
      <c r="B55" s="5"/>
      <c r="C55" s="5"/>
      <c r="D55" s="8">
        <v>11</v>
      </c>
      <c r="E55" s="8">
        <v>86</v>
      </c>
      <c r="F55" s="8">
        <v>172</v>
      </c>
      <c r="G55" s="8">
        <v>2200</v>
      </c>
      <c r="H55" s="8" t="s">
        <v>229</v>
      </c>
      <c r="I55" s="8" t="s">
        <v>230</v>
      </c>
      <c r="J55" s="8">
        <v>13</v>
      </c>
      <c r="K55" s="92">
        <f t="shared" si="3"/>
        <v>13</v>
      </c>
      <c r="L55" s="5"/>
      <c r="T55" s="61" t="s">
        <v>231</v>
      </c>
      <c r="U55" s="62" t="s">
        <v>232</v>
      </c>
      <c r="V55" s="62" t="s">
        <v>233</v>
      </c>
      <c r="W55" s="62" t="s">
        <v>234</v>
      </c>
      <c r="X55" s="5">
        <f t="shared" si="1"/>
        <v>7.125</v>
      </c>
    </row>
    <row r="56" spans="1:24" ht="17.25" thickBot="1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T56" s="63" t="s">
        <v>235</v>
      </c>
      <c r="U56" s="62" t="s">
        <v>113</v>
      </c>
      <c r="V56" s="62" t="s">
        <v>114</v>
      </c>
      <c r="W56" s="62" t="s">
        <v>115</v>
      </c>
      <c r="X56" s="5">
        <f t="shared" si="1"/>
        <v>3</v>
      </c>
    </row>
    <row r="57" spans="1:24" ht="33.75" thickBot="1">
      <c r="A57" s="5"/>
      <c r="B57" s="5"/>
      <c r="C57" s="5"/>
      <c r="D57" s="13" t="s">
        <v>147</v>
      </c>
      <c r="E57" s="13" t="s">
        <v>148</v>
      </c>
      <c r="F57" s="67" t="s">
        <v>149</v>
      </c>
      <c r="G57" s="13" t="s">
        <v>193</v>
      </c>
      <c r="H57" s="13" t="s">
        <v>151</v>
      </c>
      <c r="I57" s="13" t="s">
        <v>152</v>
      </c>
      <c r="J57" s="13" t="s">
        <v>153</v>
      </c>
      <c r="K57" s="13" t="s">
        <v>154</v>
      </c>
      <c r="L57" s="5"/>
      <c r="T57" s="63" t="s">
        <v>236</v>
      </c>
      <c r="U57" s="62"/>
      <c r="V57" s="62"/>
      <c r="W57" s="62"/>
      <c r="X57" s="5">
        <f t="shared" si="1"/>
        <v>0</v>
      </c>
    </row>
    <row r="58" spans="1:24" ht="18.75" thickBot="1">
      <c r="A58" s="5"/>
      <c r="B58" s="5"/>
      <c r="C58" s="5"/>
      <c r="D58" s="69" t="s">
        <v>237</v>
      </c>
      <c r="E58" s="8" t="s">
        <v>238</v>
      </c>
      <c r="F58" s="8">
        <v>5</v>
      </c>
      <c r="G58" s="8">
        <v>12</v>
      </c>
      <c r="H58" s="8" t="s">
        <v>239</v>
      </c>
      <c r="I58" s="8">
        <v>3</v>
      </c>
      <c r="J58" s="8" t="s">
        <v>240</v>
      </c>
      <c r="K58" s="13" t="s">
        <v>159</v>
      </c>
      <c r="L58" s="5"/>
      <c r="T58" s="1" t="s">
        <v>241</v>
      </c>
      <c r="U58" s="62" t="s">
        <v>108</v>
      </c>
      <c r="V58" s="62" t="s">
        <v>109</v>
      </c>
      <c r="W58" s="62" t="s">
        <v>110</v>
      </c>
      <c r="X58" s="5" t="e">
        <f t="shared" si="1"/>
        <v>#VALUE!</v>
      </c>
    </row>
    <row r="59" spans="1:24" ht="24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T59" s="59" t="s">
        <v>242</v>
      </c>
      <c r="U59" s="62" t="s">
        <v>135</v>
      </c>
      <c r="V59" s="62" t="s">
        <v>136</v>
      </c>
      <c r="W59" s="62" t="s">
        <v>137</v>
      </c>
      <c r="X59" s="5">
        <f t="shared" si="1"/>
        <v>2</v>
      </c>
    </row>
    <row r="60" spans="1:24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T60" s="1" t="s">
        <v>243</v>
      </c>
      <c r="U60" s="62" t="s">
        <v>113</v>
      </c>
      <c r="V60" s="62" t="s">
        <v>114</v>
      </c>
      <c r="W60" s="62" t="s">
        <v>115</v>
      </c>
      <c r="X60" s="5">
        <f t="shared" si="1"/>
        <v>3</v>
      </c>
    </row>
    <row r="61" spans="1:24" ht="17.25" thickBot="1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T61" s="63" t="s">
        <v>244</v>
      </c>
      <c r="U61" s="62" t="s">
        <v>135</v>
      </c>
      <c r="V61" s="62" t="s">
        <v>136</v>
      </c>
      <c r="W61" s="62" t="s">
        <v>137</v>
      </c>
      <c r="X61" s="5">
        <f t="shared" si="1"/>
        <v>2</v>
      </c>
    </row>
    <row r="62" spans="1:24" ht="28.5" customHeight="1">
      <c r="A62" s="5" t="s">
        <v>97</v>
      </c>
      <c r="B62" s="89" t="str">
        <f>'Army Selection'!G5</f>
        <v>Gob</v>
      </c>
      <c r="C62" s="5"/>
      <c r="D62" s="205" t="s">
        <v>98</v>
      </c>
      <c r="E62" s="205" t="s">
        <v>99</v>
      </c>
      <c r="F62" s="205" t="s">
        <v>100</v>
      </c>
      <c r="G62" s="203" t="s">
        <v>245</v>
      </c>
      <c r="H62" s="205" t="s">
        <v>101</v>
      </c>
      <c r="I62" s="203" t="s">
        <v>102</v>
      </c>
      <c r="J62" s="203" t="s">
        <v>103</v>
      </c>
      <c r="K62" s="203" t="s">
        <v>104</v>
      </c>
      <c r="L62" s="5"/>
      <c r="T62" s="61" t="s">
        <v>246</v>
      </c>
      <c r="U62" s="62" t="s">
        <v>113</v>
      </c>
      <c r="V62" s="62" t="s">
        <v>114</v>
      </c>
      <c r="W62" s="62" t="s">
        <v>115</v>
      </c>
      <c r="X62" s="5">
        <f t="shared" si="1"/>
        <v>3</v>
      </c>
    </row>
    <row r="63" spans="1:24" ht="17.25" thickBot="1">
      <c r="A63" s="5"/>
      <c r="B63" s="89"/>
      <c r="C63" s="5"/>
      <c r="D63" s="206"/>
      <c r="E63" s="206"/>
      <c r="F63" s="206"/>
      <c r="G63" s="204"/>
      <c r="H63" s="206"/>
      <c r="I63" s="204"/>
      <c r="J63" s="204"/>
      <c r="K63" s="204"/>
      <c r="L63" s="5"/>
      <c r="T63" s="61" t="s">
        <v>247</v>
      </c>
      <c r="U63" s="62" t="s">
        <v>117</v>
      </c>
      <c r="V63" s="62" t="s">
        <v>118</v>
      </c>
      <c r="W63" s="62" t="s">
        <v>119</v>
      </c>
      <c r="X63" s="5">
        <f t="shared" si="1"/>
        <v>4</v>
      </c>
    </row>
    <row r="64" spans="1:24" ht="18" thickBot="1">
      <c r="A64" s="5"/>
      <c r="B64" s="89"/>
      <c r="C64" s="5"/>
      <c r="D64" s="8">
        <v>1</v>
      </c>
      <c r="E64" s="8">
        <v>11</v>
      </c>
      <c r="F64" s="8">
        <v>11</v>
      </c>
      <c r="G64" s="8">
        <v>22</v>
      </c>
      <c r="H64" s="8">
        <v>25</v>
      </c>
      <c r="I64" s="8" t="s">
        <v>107</v>
      </c>
      <c r="J64" s="8" t="s">
        <v>107</v>
      </c>
      <c r="K64" s="8" t="s">
        <v>107</v>
      </c>
      <c r="L64" s="92" t="str">
        <f t="shared" ref="L64:L71" si="4">IF(K64=K65,"",K64)</f>
        <v>N/A</v>
      </c>
      <c r="M64" s="5"/>
      <c r="T64" s="61" t="s">
        <v>248</v>
      </c>
      <c r="U64" s="62" t="s">
        <v>168</v>
      </c>
      <c r="V64" s="62" t="s">
        <v>162</v>
      </c>
      <c r="W64" s="62" t="s">
        <v>163</v>
      </c>
      <c r="X64" s="5">
        <f t="shared" si="1"/>
        <v>2.5</v>
      </c>
    </row>
    <row r="65" spans="1:24" ht="18" thickBot="1">
      <c r="A65" s="5"/>
      <c r="B65" s="5"/>
      <c r="C65" s="5"/>
      <c r="D65" s="8">
        <v>2</v>
      </c>
      <c r="E65" s="8">
        <v>14</v>
      </c>
      <c r="F65" s="8">
        <v>14</v>
      </c>
      <c r="G65" s="8">
        <v>28</v>
      </c>
      <c r="H65" s="8">
        <v>30</v>
      </c>
      <c r="I65" s="8">
        <v>45</v>
      </c>
      <c r="J65" s="8" t="s">
        <v>112</v>
      </c>
      <c r="K65" s="8">
        <v>1</v>
      </c>
      <c r="L65" s="92">
        <f t="shared" si="4"/>
        <v>1</v>
      </c>
      <c r="M65" s="5"/>
      <c r="T65" s="61" t="s">
        <v>249</v>
      </c>
      <c r="U65" s="62" t="s">
        <v>168</v>
      </c>
      <c r="V65" s="62" t="s">
        <v>162</v>
      </c>
      <c r="W65" s="62" t="s">
        <v>163</v>
      </c>
      <c r="X65" s="5">
        <f t="shared" si="1"/>
        <v>2.5</v>
      </c>
    </row>
    <row r="66" spans="1:24" ht="18" thickBot="1">
      <c r="A66" s="5"/>
      <c r="B66" s="5"/>
      <c r="C66" s="5"/>
      <c r="D66" s="8">
        <v>3</v>
      </c>
      <c r="E66" s="8">
        <v>19</v>
      </c>
      <c r="F66" s="8">
        <v>19</v>
      </c>
      <c r="G66" s="8">
        <v>38</v>
      </c>
      <c r="H66" s="8">
        <v>36</v>
      </c>
      <c r="I66" s="8">
        <v>175</v>
      </c>
      <c r="J66" s="8" t="s">
        <v>250</v>
      </c>
      <c r="K66" s="8">
        <v>3</v>
      </c>
      <c r="L66" s="92">
        <f t="shared" si="4"/>
        <v>3</v>
      </c>
      <c r="M66" s="5"/>
      <c r="T66" s="61" t="s">
        <v>251</v>
      </c>
      <c r="U66" s="62" t="s">
        <v>135</v>
      </c>
      <c r="V66" s="62" t="s">
        <v>136</v>
      </c>
      <c r="W66" s="62" t="s">
        <v>137</v>
      </c>
      <c r="X66" s="5">
        <f t="shared" si="1"/>
        <v>2</v>
      </c>
    </row>
    <row r="67" spans="1:24" ht="18" thickBot="1">
      <c r="A67" s="5"/>
      <c r="B67" s="5"/>
      <c r="C67" s="5"/>
      <c r="D67" s="8">
        <v>4</v>
      </c>
      <c r="E67" s="8">
        <v>24</v>
      </c>
      <c r="F67" s="8">
        <v>24</v>
      </c>
      <c r="G67" s="8">
        <v>48</v>
      </c>
      <c r="H67" s="8">
        <v>50</v>
      </c>
      <c r="I67" s="8">
        <v>500</v>
      </c>
      <c r="J67" s="8" t="s">
        <v>116</v>
      </c>
      <c r="K67" s="8">
        <v>5</v>
      </c>
      <c r="L67" s="92">
        <f t="shared" si="4"/>
        <v>5</v>
      </c>
      <c r="M67" s="5"/>
      <c r="T67" s="61" t="s">
        <v>252</v>
      </c>
      <c r="U67" s="62" t="s">
        <v>113</v>
      </c>
      <c r="V67" s="62" t="s">
        <v>114</v>
      </c>
      <c r="W67" s="62" t="s">
        <v>115</v>
      </c>
      <c r="X67" s="5">
        <f t="shared" si="1"/>
        <v>3</v>
      </c>
    </row>
    <row r="68" spans="1:24" ht="18" thickBot="1">
      <c r="A68" s="5"/>
      <c r="B68" s="5"/>
      <c r="C68" s="5"/>
      <c r="D68" s="8">
        <v>5</v>
      </c>
      <c r="E68" s="8">
        <v>32</v>
      </c>
      <c r="F68" s="8">
        <v>32</v>
      </c>
      <c r="G68" s="8">
        <v>64</v>
      </c>
      <c r="H68" s="8">
        <v>65</v>
      </c>
      <c r="I68" s="8" t="s">
        <v>212</v>
      </c>
      <c r="J68" s="8" t="s">
        <v>120</v>
      </c>
      <c r="K68" s="8">
        <v>6</v>
      </c>
      <c r="L68" s="92">
        <f t="shared" si="4"/>
        <v>6</v>
      </c>
      <c r="M68" s="5"/>
      <c r="T68" s="61" t="s">
        <v>253</v>
      </c>
      <c r="U68" s="62" t="s">
        <v>117</v>
      </c>
      <c r="V68" s="62" t="s">
        <v>118</v>
      </c>
      <c r="W68" s="62" t="s">
        <v>119</v>
      </c>
      <c r="X68" s="5">
        <f t="shared" si="1"/>
        <v>4</v>
      </c>
    </row>
    <row r="69" spans="1:24" ht="18" thickBot="1">
      <c r="A69" s="5"/>
      <c r="B69" s="5"/>
      <c r="C69" s="5"/>
      <c r="D69" s="8">
        <v>6</v>
      </c>
      <c r="E69" s="8">
        <v>42</v>
      </c>
      <c r="F69" s="8">
        <v>42</v>
      </c>
      <c r="G69" s="8">
        <v>84</v>
      </c>
      <c r="H69" s="8">
        <v>80</v>
      </c>
      <c r="I69" s="8" t="s">
        <v>177</v>
      </c>
      <c r="J69" s="8" t="s">
        <v>125</v>
      </c>
      <c r="K69" s="8">
        <v>7</v>
      </c>
      <c r="L69" s="92">
        <f t="shared" si="4"/>
        <v>7</v>
      </c>
      <c r="M69" s="5"/>
      <c r="T69" s="61" t="s">
        <v>254</v>
      </c>
      <c r="U69" s="62" t="s">
        <v>255</v>
      </c>
      <c r="V69" s="62" t="s">
        <v>256</v>
      </c>
      <c r="W69" s="62" t="s">
        <v>257</v>
      </c>
      <c r="X69" s="5">
        <f t="shared" si="1"/>
        <v>4.5</v>
      </c>
    </row>
    <row r="70" spans="1:24" ht="18" thickBot="1">
      <c r="A70" s="5"/>
      <c r="B70" s="5"/>
      <c r="C70" s="5"/>
      <c r="D70" s="8">
        <v>7</v>
      </c>
      <c r="E70" s="8">
        <v>52</v>
      </c>
      <c r="F70" s="8">
        <v>52</v>
      </c>
      <c r="G70" s="8">
        <v>104</v>
      </c>
      <c r="H70" s="8">
        <v>105</v>
      </c>
      <c r="I70" s="8" t="s">
        <v>216</v>
      </c>
      <c r="J70" s="8" t="s">
        <v>182</v>
      </c>
      <c r="K70" s="8">
        <v>8</v>
      </c>
      <c r="L70" s="92">
        <f t="shared" si="4"/>
        <v>8</v>
      </c>
      <c r="M70" s="5"/>
      <c r="T70" s="61" t="s">
        <v>258</v>
      </c>
      <c r="U70" s="62" t="s">
        <v>135</v>
      </c>
      <c r="V70" s="62" t="s">
        <v>136</v>
      </c>
      <c r="W70" s="62" t="s">
        <v>137</v>
      </c>
      <c r="X70" s="5">
        <f t="shared" si="1"/>
        <v>2</v>
      </c>
    </row>
    <row r="71" spans="1:24" ht="18" thickBot="1">
      <c r="A71" s="5"/>
      <c r="B71" s="5"/>
      <c r="C71" s="5"/>
      <c r="D71" s="8">
        <v>8</v>
      </c>
      <c r="E71" s="8">
        <v>62</v>
      </c>
      <c r="F71" s="8">
        <v>62</v>
      </c>
      <c r="G71" s="8">
        <v>124</v>
      </c>
      <c r="H71" s="8">
        <v>126</v>
      </c>
      <c r="I71" s="8" t="s">
        <v>187</v>
      </c>
      <c r="J71" s="8" t="s">
        <v>259</v>
      </c>
      <c r="K71" s="8">
        <v>10</v>
      </c>
      <c r="L71" s="92">
        <f t="shared" si="4"/>
        <v>10</v>
      </c>
      <c r="M71" s="5"/>
      <c r="T71" s="61" t="s">
        <v>260</v>
      </c>
      <c r="U71" s="62"/>
      <c r="V71" s="62"/>
      <c r="W71" s="62"/>
      <c r="X71" s="5">
        <f t="shared" si="1"/>
        <v>0</v>
      </c>
    </row>
    <row r="72" spans="1:24" ht="18.75" thickBot="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T72" s="61" t="s">
        <v>261</v>
      </c>
      <c r="U72" s="62" t="s">
        <v>108</v>
      </c>
      <c r="V72" s="62" t="s">
        <v>109</v>
      </c>
      <c r="W72" s="62" t="s">
        <v>110</v>
      </c>
      <c r="X72" s="5" t="e">
        <f t="shared" si="1"/>
        <v>#VALUE!</v>
      </c>
    </row>
    <row r="73" spans="1:24" ht="33.75" thickBot="1">
      <c r="A73" s="5"/>
      <c r="B73" s="5"/>
      <c r="C73" s="5"/>
      <c r="D73" s="13" t="s">
        <v>147</v>
      </c>
      <c r="E73" s="13" t="s">
        <v>148</v>
      </c>
      <c r="F73" s="67" t="s">
        <v>149</v>
      </c>
      <c r="G73" s="13" t="s">
        <v>193</v>
      </c>
      <c r="H73" s="13" t="s">
        <v>151</v>
      </c>
      <c r="I73" s="13" t="s">
        <v>152</v>
      </c>
      <c r="J73" s="13" t="s">
        <v>153</v>
      </c>
      <c r="K73" s="13" t="s">
        <v>154</v>
      </c>
      <c r="L73" s="5"/>
      <c r="T73" s="61" t="s">
        <v>262</v>
      </c>
      <c r="U73" s="62" t="s">
        <v>121</v>
      </c>
      <c r="V73" s="62" t="s">
        <v>122</v>
      </c>
      <c r="W73" s="62" t="s">
        <v>123</v>
      </c>
      <c r="X73" s="5">
        <f t="shared" ref="X73:X89" si="5">U73 * 0.125</f>
        <v>1.5</v>
      </c>
    </row>
    <row r="74" spans="1:24" ht="18.75" thickBot="1">
      <c r="A74" s="5"/>
      <c r="B74" s="5"/>
      <c r="C74" s="5"/>
      <c r="D74" s="8" t="s">
        <v>263</v>
      </c>
      <c r="E74" s="8" t="s">
        <v>264</v>
      </c>
      <c r="F74" s="8">
        <v>1</v>
      </c>
      <c r="G74" s="8">
        <v>32</v>
      </c>
      <c r="H74" s="8" t="s">
        <v>157</v>
      </c>
      <c r="I74" s="8">
        <v>4</v>
      </c>
      <c r="J74" s="8" t="s">
        <v>158</v>
      </c>
      <c r="K74" s="13" t="s">
        <v>159</v>
      </c>
      <c r="L74" s="5"/>
      <c r="T74" s="1" t="s">
        <v>265</v>
      </c>
      <c r="U74" s="62" t="s">
        <v>266</v>
      </c>
      <c r="V74" s="62" t="s">
        <v>267</v>
      </c>
      <c r="W74" s="62" t="s">
        <v>268</v>
      </c>
      <c r="X74" s="5">
        <f t="shared" si="5"/>
        <v>2.25</v>
      </c>
    </row>
    <row r="75" spans="1:24" ht="24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T75" s="59" t="s">
        <v>269</v>
      </c>
      <c r="U75" s="62" t="s">
        <v>135</v>
      </c>
      <c r="V75" s="62" t="s">
        <v>136</v>
      </c>
      <c r="W75" s="62" t="s">
        <v>137</v>
      </c>
      <c r="X75" s="5">
        <f t="shared" si="5"/>
        <v>2</v>
      </c>
    </row>
    <row r="76" spans="1:24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T76" s="1" t="s">
        <v>270</v>
      </c>
      <c r="U76" s="62" t="s">
        <v>271</v>
      </c>
      <c r="V76" s="62" t="s">
        <v>271</v>
      </c>
      <c r="W76" s="62" t="s">
        <v>271</v>
      </c>
      <c r="X76" s="5">
        <f t="shared" si="5"/>
        <v>0</v>
      </c>
    </row>
    <row r="77" spans="1:24" ht="17.25" thickBot="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T77" s="61" t="s">
        <v>272</v>
      </c>
      <c r="U77" s="62" t="s">
        <v>273</v>
      </c>
      <c r="V77" s="62" t="s">
        <v>274</v>
      </c>
      <c r="W77" s="62" t="s">
        <v>275</v>
      </c>
      <c r="X77" s="5">
        <f t="shared" si="5"/>
        <v>0.625</v>
      </c>
    </row>
    <row r="78" spans="1:24" ht="28.5" customHeight="1">
      <c r="A78" s="5" t="s">
        <v>97</v>
      </c>
      <c r="B78" s="89" t="str">
        <f>'Army Selection'!L5</f>
        <v>Loon</v>
      </c>
      <c r="C78" s="5"/>
      <c r="D78" s="205" t="s">
        <v>98</v>
      </c>
      <c r="E78" s="205" t="s">
        <v>99</v>
      </c>
      <c r="F78" s="205" t="s">
        <v>100</v>
      </c>
      <c r="G78" s="205" t="s">
        <v>276</v>
      </c>
      <c r="H78" s="205" t="s">
        <v>101</v>
      </c>
      <c r="I78" s="203" t="s">
        <v>102</v>
      </c>
      <c r="J78" s="203" t="s">
        <v>103</v>
      </c>
      <c r="K78" s="203" t="s">
        <v>104</v>
      </c>
      <c r="L78" s="5"/>
      <c r="T78" s="61" t="s">
        <v>277</v>
      </c>
      <c r="U78" s="62" t="s">
        <v>278</v>
      </c>
      <c r="V78" s="62" t="s">
        <v>279</v>
      </c>
      <c r="W78" s="62" t="s">
        <v>280</v>
      </c>
      <c r="X78" s="5">
        <f t="shared" si="5"/>
        <v>0.75</v>
      </c>
    </row>
    <row r="79" spans="1:24" ht="17.25" thickBot="1">
      <c r="A79" s="5"/>
      <c r="B79" s="89"/>
      <c r="C79" s="5"/>
      <c r="D79" s="206"/>
      <c r="E79" s="206"/>
      <c r="F79" s="206"/>
      <c r="G79" s="206"/>
      <c r="H79" s="206"/>
      <c r="I79" s="204"/>
      <c r="J79" s="204"/>
      <c r="K79" s="204"/>
      <c r="L79" s="5"/>
      <c r="T79" s="61" t="s">
        <v>281</v>
      </c>
      <c r="U79" s="62" t="s">
        <v>113</v>
      </c>
      <c r="V79" s="62" t="s">
        <v>114</v>
      </c>
      <c r="W79" s="62" t="s">
        <v>115</v>
      </c>
      <c r="X79" s="5">
        <f t="shared" si="5"/>
        <v>3</v>
      </c>
    </row>
    <row r="80" spans="1:24" ht="18" thickBot="1">
      <c r="A80" s="5"/>
      <c r="B80" s="89"/>
      <c r="C80" s="5"/>
      <c r="D80" s="8">
        <v>1</v>
      </c>
      <c r="E80" s="8">
        <v>25</v>
      </c>
      <c r="F80" s="8">
        <v>75</v>
      </c>
      <c r="G80" s="8">
        <v>25</v>
      </c>
      <c r="H80" s="8">
        <v>150</v>
      </c>
      <c r="I80" s="8" t="s">
        <v>107</v>
      </c>
      <c r="J80" s="8" t="s">
        <v>107</v>
      </c>
      <c r="K80" s="8" t="s">
        <v>107</v>
      </c>
      <c r="L80" s="92" t="str">
        <f t="shared" ref="L80:L89" si="6">IF(K80=K81,"",K80)</f>
        <v>N/A</v>
      </c>
      <c r="M80" s="5"/>
      <c r="T80" s="61" t="s">
        <v>282</v>
      </c>
      <c r="U80" s="62"/>
      <c r="V80" s="62"/>
      <c r="W80" s="62"/>
      <c r="X80" s="5">
        <f t="shared" si="5"/>
        <v>0</v>
      </c>
    </row>
    <row r="81" spans="1:24" ht="18.75" thickBot="1">
      <c r="A81" s="5"/>
      <c r="B81" s="5"/>
      <c r="C81" s="5"/>
      <c r="D81" s="8">
        <v>2</v>
      </c>
      <c r="E81" s="8">
        <v>32</v>
      </c>
      <c r="F81" s="8">
        <v>96</v>
      </c>
      <c r="G81" s="8">
        <v>32</v>
      </c>
      <c r="H81" s="8">
        <v>180</v>
      </c>
      <c r="I81" s="8">
        <v>125</v>
      </c>
      <c r="J81" s="8" t="s">
        <v>209</v>
      </c>
      <c r="K81" s="8">
        <v>2</v>
      </c>
      <c r="L81" s="92">
        <f t="shared" si="6"/>
        <v>2</v>
      </c>
      <c r="M81" s="5"/>
      <c r="T81" s="61" t="s">
        <v>7</v>
      </c>
      <c r="U81" s="62" t="s">
        <v>108</v>
      </c>
      <c r="V81" s="62" t="s">
        <v>109</v>
      </c>
      <c r="W81" s="62" t="s">
        <v>110</v>
      </c>
      <c r="X81" s="5" t="e">
        <f t="shared" si="5"/>
        <v>#VALUE!</v>
      </c>
    </row>
    <row r="82" spans="1:24" ht="18" thickBot="1">
      <c r="A82" s="5"/>
      <c r="B82" s="5"/>
      <c r="C82" s="5"/>
      <c r="D82" s="8">
        <v>3</v>
      </c>
      <c r="E82" s="8">
        <v>48</v>
      </c>
      <c r="F82" s="8">
        <v>144</v>
      </c>
      <c r="G82" s="8">
        <v>48</v>
      </c>
      <c r="H82" s="8">
        <v>216</v>
      </c>
      <c r="I82" s="8">
        <v>400</v>
      </c>
      <c r="J82" s="8" t="s">
        <v>116</v>
      </c>
      <c r="K82" s="8">
        <v>4</v>
      </c>
      <c r="L82" s="92">
        <f t="shared" si="6"/>
        <v>4</v>
      </c>
      <c r="M82" s="5"/>
      <c r="T82" s="61" t="s">
        <v>283</v>
      </c>
      <c r="U82" s="62" t="s">
        <v>284</v>
      </c>
      <c r="V82" s="62" t="s">
        <v>285</v>
      </c>
      <c r="W82" s="62" t="s">
        <v>286</v>
      </c>
      <c r="X82" s="5">
        <f t="shared" si="5"/>
        <v>1.625</v>
      </c>
    </row>
    <row r="83" spans="1:24" ht="18" thickBot="1">
      <c r="A83" s="5"/>
      <c r="B83" s="5"/>
      <c r="C83" s="5"/>
      <c r="D83" s="8">
        <v>4</v>
      </c>
      <c r="E83" s="8">
        <v>72</v>
      </c>
      <c r="F83" s="8">
        <v>216</v>
      </c>
      <c r="G83" s="8">
        <v>72</v>
      </c>
      <c r="H83" s="8">
        <v>280</v>
      </c>
      <c r="I83" s="8">
        <v>800</v>
      </c>
      <c r="J83" s="8" t="s">
        <v>287</v>
      </c>
      <c r="K83" s="8">
        <v>5</v>
      </c>
      <c r="L83" s="92">
        <f t="shared" si="6"/>
        <v>5</v>
      </c>
      <c r="M83" s="5"/>
      <c r="T83" s="61" t="s">
        <v>288</v>
      </c>
      <c r="U83" s="62" t="s">
        <v>117</v>
      </c>
      <c r="V83" s="62" t="s">
        <v>118</v>
      </c>
      <c r="W83" s="62">
        <v>4</v>
      </c>
      <c r="X83" s="5">
        <f t="shared" si="5"/>
        <v>4</v>
      </c>
    </row>
    <row r="84" spans="1:24" ht="18" thickBot="1">
      <c r="A84" s="5"/>
      <c r="B84" s="5"/>
      <c r="C84" s="5"/>
      <c r="D84" s="8">
        <v>5</v>
      </c>
      <c r="E84" s="8">
        <v>108</v>
      </c>
      <c r="F84" s="8">
        <v>324</v>
      </c>
      <c r="G84" s="8">
        <v>108</v>
      </c>
      <c r="H84" s="8">
        <v>390</v>
      </c>
      <c r="I84" s="8" t="s">
        <v>289</v>
      </c>
      <c r="J84" s="8" t="s">
        <v>120</v>
      </c>
      <c r="K84" s="8">
        <v>6</v>
      </c>
      <c r="L84" s="92">
        <f t="shared" si="6"/>
        <v>6</v>
      </c>
      <c r="M84" s="5"/>
      <c r="T84" s="61" t="s">
        <v>290</v>
      </c>
      <c r="U84" s="62" t="s">
        <v>135</v>
      </c>
      <c r="V84" s="62" t="s">
        <v>136</v>
      </c>
      <c r="W84" s="62" t="s">
        <v>137</v>
      </c>
      <c r="X84" s="5">
        <f t="shared" si="5"/>
        <v>2</v>
      </c>
    </row>
    <row r="85" spans="1:24" ht="18" thickBot="1">
      <c r="A85" s="5"/>
      <c r="B85" s="5"/>
      <c r="C85" s="5"/>
      <c r="D85" s="8">
        <v>6</v>
      </c>
      <c r="E85" s="8">
        <v>162</v>
      </c>
      <c r="F85" s="8">
        <v>486</v>
      </c>
      <c r="G85" s="8">
        <v>162</v>
      </c>
      <c r="H85" s="8">
        <v>545</v>
      </c>
      <c r="I85" s="8" t="s">
        <v>291</v>
      </c>
      <c r="J85" s="8" t="s">
        <v>182</v>
      </c>
      <c r="K85" s="8">
        <v>7</v>
      </c>
      <c r="L85" s="92">
        <f t="shared" si="6"/>
        <v>7</v>
      </c>
      <c r="M85" s="5"/>
      <c r="T85" s="1" t="s">
        <v>292</v>
      </c>
      <c r="U85" s="62" t="s">
        <v>121</v>
      </c>
      <c r="V85" s="62" t="s">
        <v>122</v>
      </c>
      <c r="W85" s="62" t="s">
        <v>123</v>
      </c>
      <c r="X85" s="5">
        <f t="shared" si="5"/>
        <v>1.5</v>
      </c>
    </row>
    <row r="86" spans="1:24" ht="24.75" thickBot="1">
      <c r="A86" s="5"/>
      <c r="B86" s="5"/>
      <c r="C86" s="5"/>
      <c r="D86" s="8">
        <v>7</v>
      </c>
      <c r="E86" s="8">
        <v>198</v>
      </c>
      <c r="F86" s="8">
        <v>594</v>
      </c>
      <c r="G86" s="8">
        <v>214</v>
      </c>
      <c r="H86" s="8">
        <v>690</v>
      </c>
      <c r="I86" s="8" t="s">
        <v>293</v>
      </c>
      <c r="J86" s="8" t="s">
        <v>294</v>
      </c>
      <c r="K86" s="8">
        <v>9</v>
      </c>
      <c r="L86" s="92">
        <f t="shared" si="6"/>
        <v>9</v>
      </c>
      <c r="M86" s="5"/>
      <c r="T86" s="59" t="s">
        <v>295</v>
      </c>
      <c r="U86" s="62" t="s">
        <v>129</v>
      </c>
      <c r="V86" s="62" t="s">
        <v>296</v>
      </c>
      <c r="W86" s="62" t="s">
        <v>297</v>
      </c>
      <c r="X86" s="5">
        <f t="shared" si="5"/>
        <v>1.25</v>
      </c>
    </row>
    <row r="87" spans="1:24" ht="18" thickBot="1">
      <c r="A87" s="5"/>
      <c r="B87" s="5"/>
      <c r="C87" s="5"/>
      <c r="D87" s="8">
        <v>8</v>
      </c>
      <c r="E87" s="8">
        <v>236</v>
      </c>
      <c r="F87" s="8">
        <v>708</v>
      </c>
      <c r="G87" s="8">
        <v>268</v>
      </c>
      <c r="H87" s="8">
        <v>840</v>
      </c>
      <c r="I87" s="8" t="s">
        <v>298</v>
      </c>
      <c r="J87" s="8" t="s">
        <v>299</v>
      </c>
      <c r="K87" s="8">
        <v>10</v>
      </c>
      <c r="L87" s="92">
        <f t="shared" si="6"/>
        <v>10</v>
      </c>
      <c r="M87" s="5"/>
      <c r="T87" s="1" t="s">
        <v>300</v>
      </c>
      <c r="U87" s="62" t="s">
        <v>168</v>
      </c>
      <c r="V87" s="62" t="s">
        <v>162</v>
      </c>
      <c r="W87" s="62" t="s">
        <v>163</v>
      </c>
      <c r="X87" s="5">
        <f t="shared" si="5"/>
        <v>2.5</v>
      </c>
    </row>
    <row r="88" spans="1:24" ht="18" thickBot="1">
      <c r="A88" s="5"/>
      <c r="B88" s="5"/>
      <c r="C88" s="5"/>
      <c r="D88" s="8">
        <v>9</v>
      </c>
      <c r="E88" s="8">
        <v>256</v>
      </c>
      <c r="F88" s="8">
        <v>768</v>
      </c>
      <c r="G88" s="8">
        <v>322</v>
      </c>
      <c r="H88" s="8">
        <v>940</v>
      </c>
      <c r="I88" s="8" t="s">
        <v>301</v>
      </c>
      <c r="J88" s="8" t="s">
        <v>302</v>
      </c>
      <c r="K88" s="8">
        <v>11</v>
      </c>
      <c r="L88" s="92">
        <f t="shared" si="6"/>
        <v>11</v>
      </c>
      <c r="M88" s="5"/>
      <c r="T88" s="61" t="s">
        <v>303</v>
      </c>
      <c r="U88" s="62" t="s">
        <v>113</v>
      </c>
      <c r="V88" s="62" t="s">
        <v>114</v>
      </c>
      <c r="W88" s="62" t="s">
        <v>115</v>
      </c>
      <c r="X88" s="5">
        <f t="shared" si="5"/>
        <v>3</v>
      </c>
    </row>
    <row r="89" spans="1:24" ht="18" thickBot="1">
      <c r="A89" s="5"/>
      <c r="B89" s="5"/>
      <c r="C89" s="5"/>
      <c r="D89" s="8">
        <v>10</v>
      </c>
      <c r="E89" s="8">
        <v>276</v>
      </c>
      <c r="F89" s="8">
        <v>828</v>
      </c>
      <c r="G89" s="8">
        <v>352</v>
      </c>
      <c r="H89" s="8">
        <v>1040</v>
      </c>
      <c r="I89" s="8" t="s">
        <v>304</v>
      </c>
      <c r="J89" s="8" t="s">
        <v>305</v>
      </c>
      <c r="K89" s="8">
        <v>12</v>
      </c>
      <c r="L89" s="92">
        <f t="shared" si="6"/>
        <v>12</v>
      </c>
      <c r="M89" s="5"/>
      <c r="T89" s="61" t="s">
        <v>306</v>
      </c>
      <c r="U89" s="62" t="s">
        <v>135</v>
      </c>
      <c r="V89" s="62" t="s">
        <v>136</v>
      </c>
      <c r="W89" s="62" t="s">
        <v>137</v>
      </c>
      <c r="X89" s="5">
        <f t="shared" si="5"/>
        <v>2</v>
      </c>
    </row>
    <row r="90" spans="1:24" ht="17.25" thickBot="1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T90" s="61"/>
      <c r="U90" s="64"/>
      <c r="V90" s="64"/>
      <c r="W90" s="64"/>
      <c r="X90" s="58"/>
    </row>
    <row r="91" spans="1:24" ht="33.75" thickBot="1">
      <c r="A91" s="5"/>
      <c r="B91" s="5"/>
      <c r="C91" s="5"/>
      <c r="D91" s="13" t="s">
        <v>147</v>
      </c>
      <c r="E91" s="13" t="s">
        <v>148</v>
      </c>
      <c r="F91" s="67" t="s">
        <v>149</v>
      </c>
      <c r="G91" s="13" t="s">
        <v>193</v>
      </c>
      <c r="H91" s="13" t="s">
        <v>151</v>
      </c>
      <c r="I91" s="13" t="s">
        <v>152</v>
      </c>
      <c r="J91" s="13" t="s">
        <v>153</v>
      </c>
      <c r="K91" s="13" t="s">
        <v>307</v>
      </c>
      <c r="L91" s="13" t="s">
        <v>154</v>
      </c>
      <c r="T91" s="61"/>
      <c r="U91" s="65"/>
      <c r="V91" s="65"/>
      <c r="W91" s="65"/>
      <c r="X91" s="58"/>
    </row>
    <row r="92" spans="1:24" ht="27.75" thickBot="1">
      <c r="A92" s="5"/>
      <c r="B92" s="5"/>
      <c r="C92" s="5"/>
      <c r="D92" s="69" t="s">
        <v>237</v>
      </c>
      <c r="E92" s="8" t="s">
        <v>308</v>
      </c>
      <c r="F92" s="8">
        <v>5</v>
      </c>
      <c r="G92" s="8">
        <v>10</v>
      </c>
      <c r="H92" s="8" t="s">
        <v>309</v>
      </c>
      <c r="I92" s="8">
        <v>6</v>
      </c>
      <c r="J92" s="8" t="s">
        <v>310</v>
      </c>
      <c r="K92" s="8" t="s">
        <v>311</v>
      </c>
      <c r="L92" s="13" t="s">
        <v>312</v>
      </c>
      <c r="T92" s="61"/>
      <c r="U92" s="65"/>
      <c r="V92" s="65"/>
      <c r="W92" s="65"/>
      <c r="X92" s="58"/>
    </row>
    <row r="93" spans="1:24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T93" s="61"/>
      <c r="U93" s="65"/>
      <c r="V93" s="65"/>
      <c r="W93" s="65"/>
      <c r="X93" s="58"/>
    </row>
    <row r="94" spans="1:24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T94" s="61"/>
      <c r="U94" s="65"/>
      <c r="V94" s="65"/>
      <c r="W94" s="65"/>
      <c r="X94" s="58"/>
    </row>
    <row r="95" spans="1:24" ht="17.25" thickBot="1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T95" s="61"/>
      <c r="U95" s="65"/>
      <c r="V95" s="65"/>
      <c r="W95" s="65"/>
      <c r="X95" s="58"/>
    </row>
    <row r="96" spans="1:24" ht="28.5" customHeight="1">
      <c r="A96" s="5" t="s">
        <v>97</v>
      </c>
      <c r="B96" s="89" t="str">
        <f>'Army Selection'!H5</f>
        <v>WB</v>
      </c>
      <c r="C96" s="5"/>
      <c r="D96" s="205" t="s">
        <v>98</v>
      </c>
      <c r="E96" s="205" t="s">
        <v>313</v>
      </c>
      <c r="F96" s="205" t="s">
        <v>314</v>
      </c>
      <c r="G96" s="203" t="s">
        <v>315</v>
      </c>
      <c r="H96" s="205" t="s">
        <v>316</v>
      </c>
      <c r="I96" s="205" t="s">
        <v>101</v>
      </c>
      <c r="J96" s="203" t="s">
        <v>102</v>
      </c>
      <c r="K96" s="203" t="s">
        <v>103</v>
      </c>
      <c r="L96" s="203" t="s">
        <v>104</v>
      </c>
      <c r="T96" s="61"/>
      <c r="U96" s="65"/>
      <c r="V96" s="65"/>
      <c r="W96" s="65"/>
      <c r="X96" s="58"/>
    </row>
    <row r="97" spans="1:24" ht="17.25" thickBot="1">
      <c r="A97" s="5"/>
      <c r="B97" s="89"/>
      <c r="C97" s="5"/>
      <c r="D97" s="206"/>
      <c r="E97" s="206"/>
      <c r="F97" s="206"/>
      <c r="G97" s="204"/>
      <c r="H97" s="206"/>
      <c r="I97" s="206"/>
      <c r="J97" s="204"/>
      <c r="K97" s="204"/>
      <c r="L97" s="204"/>
      <c r="T97" s="58"/>
      <c r="U97" s="58"/>
      <c r="V97" s="58"/>
      <c r="W97" s="58"/>
      <c r="X97" s="58"/>
    </row>
    <row r="98" spans="1:24" ht="18" thickBot="1">
      <c r="A98" s="5"/>
      <c r="B98" s="89"/>
      <c r="C98" s="5"/>
      <c r="D98" s="8">
        <v>1</v>
      </c>
      <c r="E98" s="8">
        <v>6</v>
      </c>
      <c r="F98" s="8">
        <v>6</v>
      </c>
      <c r="G98" s="8">
        <v>240</v>
      </c>
      <c r="H98" s="8">
        <v>240</v>
      </c>
      <c r="I98" s="8">
        <v>20</v>
      </c>
      <c r="J98" s="8" t="s">
        <v>107</v>
      </c>
      <c r="K98" s="8" t="s">
        <v>107</v>
      </c>
      <c r="L98" s="8" t="s">
        <v>107</v>
      </c>
      <c r="M98" s="92" t="str">
        <f t="shared" ref="M98:M108" si="7">IF(L98=L99,"",L98)</f>
        <v>N/A</v>
      </c>
      <c r="T98" s="58"/>
      <c r="U98" s="58"/>
      <c r="V98" s="58"/>
      <c r="W98" s="58"/>
      <c r="X98" s="58"/>
    </row>
    <row r="99" spans="1:24" ht="18" thickBot="1">
      <c r="A99" s="5"/>
      <c r="B99" s="5"/>
      <c r="C99" s="5"/>
      <c r="D99" s="8">
        <v>2</v>
      </c>
      <c r="E99" s="8">
        <v>10</v>
      </c>
      <c r="F99" s="8">
        <v>9</v>
      </c>
      <c r="G99" s="8">
        <v>400</v>
      </c>
      <c r="H99" s="8">
        <v>360</v>
      </c>
      <c r="I99" s="8">
        <v>24</v>
      </c>
      <c r="J99" s="8">
        <v>100</v>
      </c>
      <c r="K99" s="8" t="s">
        <v>173</v>
      </c>
      <c r="L99" s="8">
        <v>2</v>
      </c>
      <c r="M99" s="92">
        <f t="shared" si="7"/>
        <v>2</v>
      </c>
      <c r="T99" s="58"/>
      <c r="U99" s="58"/>
      <c r="V99" s="58"/>
      <c r="W99" s="58"/>
      <c r="X99" s="58"/>
    </row>
    <row r="100" spans="1:24" ht="18" thickBot="1">
      <c r="A100" s="5"/>
      <c r="B100" s="5"/>
      <c r="C100" s="5"/>
      <c r="D100" s="8">
        <v>3</v>
      </c>
      <c r="E100" s="8">
        <v>15</v>
      </c>
      <c r="F100" s="8">
        <v>13</v>
      </c>
      <c r="G100" s="8">
        <v>600</v>
      </c>
      <c r="H100" s="8">
        <v>520</v>
      </c>
      <c r="I100" s="8">
        <v>29</v>
      </c>
      <c r="J100" s="8">
        <v>250</v>
      </c>
      <c r="K100" s="8" t="s">
        <v>116</v>
      </c>
      <c r="L100" s="8">
        <v>4</v>
      </c>
      <c r="M100" s="92">
        <f t="shared" si="7"/>
        <v>4</v>
      </c>
      <c r="T100" s="58"/>
      <c r="U100" s="58"/>
      <c r="V100" s="58"/>
      <c r="W100" s="58"/>
      <c r="X100" s="58"/>
    </row>
    <row r="101" spans="1:24" ht="18" thickBot="1">
      <c r="A101" s="5"/>
      <c r="B101" s="5"/>
      <c r="C101" s="5"/>
      <c r="D101" s="8">
        <v>4</v>
      </c>
      <c r="E101" s="8">
        <v>20</v>
      </c>
      <c r="F101" s="8">
        <v>16</v>
      </c>
      <c r="G101" s="8">
        <v>800</v>
      </c>
      <c r="H101" s="8">
        <v>640</v>
      </c>
      <c r="I101" s="8">
        <v>35</v>
      </c>
      <c r="J101" s="8">
        <v>600</v>
      </c>
      <c r="K101" s="8" t="s">
        <v>287</v>
      </c>
      <c r="L101" s="8">
        <v>5</v>
      </c>
      <c r="M101" s="92">
        <f t="shared" si="7"/>
        <v>5</v>
      </c>
      <c r="T101" s="58"/>
      <c r="U101" s="58"/>
      <c r="V101" s="58"/>
      <c r="W101" s="58"/>
      <c r="X101" s="58"/>
    </row>
    <row r="102" spans="1:24" ht="18" thickBot="1">
      <c r="A102" s="5"/>
      <c r="B102" s="5"/>
      <c r="C102" s="5"/>
      <c r="D102" s="8">
        <v>5</v>
      </c>
      <c r="E102" s="8">
        <v>43</v>
      </c>
      <c r="F102" s="8">
        <v>23</v>
      </c>
      <c r="G102" s="8">
        <v>1.72</v>
      </c>
      <c r="H102" s="8">
        <v>920</v>
      </c>
      <c r="I102" s="8">
        <v>53</v>
      </c>
      <c r="J102" s="8" t="s">
        <v>212</v>
      </c>
      <c r="K102" s="8" t="s">
        <v>120</v>
      </c>
      <c r="L102" s="8">
        <v>6</v>
      </c>
      <c r="M102" s="92">
        <f t="shared" si="7"/>
        <v>6</v>
      </c>
      <c r="T102" s="58"/>
      <c r="U102" s="58"/>
      <c r="V102" s="58"/>
      <c r="W102" s="58"/>
      <c r="X102" s="58"/>
    </row>
    <row r="103" spans="1:24" ht="18" thickBot="1">
      <c r="A103" s="5"/>
      <c r="B103" s="5"/>
      <c r="C103" s="5"/>
      <c r="D103" s="8">
        <v>6</v>
      </c>
      <c r="E103" s="8">
        <v>55</v>
      </c>
      <c r="F103" s="8">
        <v>30</v>
      </c>
      <c r="G103" s="8">
        <v>2.2000000000000002</v>
      </c>
      <c r="H103" s="8">
        <v>1.2</v>
      </c>
      <c r="I103" s="8">
        <v>72</v>
      </c>
      <c r="J103" s="8" t="s">
        <v>179</v>
      </c>
      <c r="K103" s="8" t="s">
        <v>317</v>
      </c>
      <c r="L103" s="8">
        <v>8</v>
      </c>
      <c r="M103" s="92">
        <f t="shared" si="7"/>
        <v>8</v>
      </c>
      <c r="T103" s="58"/>
      <c r="U103" s="58"/>
      <c r="V103" s="58"/>
      <c r="W103" s="58"/>
      <c r="X103" s="58"/>
    </row>
    <row r="104" spans="1:24" ht="18" thickBot="1">
      <c r="A104" s="5"/>
      <c r="B104" s="5"/>
      <c r="C104" s="5"/>
      <c r="D104" s="8">
        <v>7</v>
      </c>
      <c r="E104" s="8">
        <v>66</v>
      </c>
      <c r="F104" s="8">
        <v>36</v>
      </c>
      <c r="G104" s="8">
        <v>2.64</v>
      </c>
      <c r="H104" s="8">
        <v>1.44</v>
      </c>
      <c r="I104" s="8">
        <v>82</v>
      </c>
      <c r="J104" s="8" t="s">
        <v>318</v>
      </c>
      <c r="K104" s="8" t="s">
        <v>182</v>
      </c>
      <c r="L104" s="8">
        <v>9</v>
      </c>
      <c r="M104" s="92">
        <f t="shared" si="7"/>
        <v>9</v>
      </c>
      <c r="T104" s="58"/>
      <c r="U104" s="58"/>
      <c r="V104" s="58"/>
      <c r="W104" s="58"/>
      <c r="X104" s="58"/>
    </row>
    <row r="105" spans="1:24" ht="18" thickBot="1">
      <c r="A105" s="5"/>
      <c r="B105" s="5"/>
      <c r="C105" s="5"/>
      <c r="D105" s="8">
        <v>8</v>
      </c>
      <c r="E105" s="8">
        <v>75</v>
      </c>
      <c r="F105" s="8">
        <v>42</v>
      </c>
      <c r="G105" s="8">
        <v>3</v>
      </c>
      <c r="H105" s="8">
        <v>1.68</v>
      </c>
      <c r="I105" s="8">
        <v>92</v>
      </c>
      <c r="J105" s="8" t="s">
        <v>319</v>
      </c>
      <c r="K105" s="8" t="s">
        <v>139</v>
      </c>
      <c r="L105" s="8">
        <v>10</v>
      </c>
      <c r="M105" s="92">
        <f t="shared" si="7"/>
        <v>10</v>
      </c>
      <c r="T105" s="58"/>
      <c r="U105" s="58"/>
      <c r="V105" s="58"/>
      <c r="W105" s="58"/>
      <c r="X105" s="58"/>
    </row>
    <row r="106" spans="1:24" ht="18" thickBot="1">
      <c r="A106" s="5"/>
      <c r="B106" s="5"/>
      <c r="C106" s="5"/>
      <c r="D106" s="8">
        <v>9</v>
      </c>
      <c r="E106" s="8">
        <v>86</v>
      </c>
      <c r="F106" s="8">
        <v>48</v>
      </c>
      <c r="G106" s="8">
        <v>3.44</v>
      </c>
      <c r="H106" s="8">
        <v>1.92</v>
      </c>
      <c r="I106" s="8">
        <v>112</v>
      </c>
      <c r="J106" s="8" t="s">
        <v>226</v>
      </c>
      <c r="K106" s="8" t="s">
        <v>320</v>
      </c>
      <c r="L106" s="8">
        <v>11</v>
      </c>
      <c r="M106" s="92">
        <f t="shared" si="7"/>
        <v>11</v>
      </c>
      <c r="T106" s="58"/>
      <c r="U106" s="58"/>
      <c r="V106" s="58"/>
      <c r="W106" s="58"/>
      <c r="X106" s="58"/>
    </row>
    <row r="107" spans="1:24" ht="18" thickBot="1">
      <c r="A107" s="5"/>
      <c r="B107" s="5"/>
      <c r="C107" s="5"/>
      <c r="D107" s="8">
        <v>10</v>
      </c>
      <c r="E107" s="8">
        <v>94</v>
      </c>
      <c r="F107" s="8">
        <v>54</v>
      </c>
      <c r="G107" s="8">
        <v>3.76</v>
      </c>
      <c r="H107" s="8">
        <v>2.16</v>
      </c>
      <c r="I107" s="8">
        <v>130</v>
      </c>
      <c r="J107" s="8" t="s">
        <v>321</v>
      </c>
      <c r="K107" s="8" t="s">
        <v>322</v>
      </c>
      <c r="L107" s="8">
        <v>12</v>
      </c>
      <c r="M107" s="92">
        <f t="shared" si="7"/>
        <v>12</v>
      </c>
      <c r="T107" s="58"/>
      <c r="U107" s="58"/>
      <c r="V107" s="58"/>
      <c r="W107" s="58"/>
      <c r="X107" s="58"/>
    </row>
    <row r="108" spans="1:24" ht="18" thickBot="1">
      <c r="A108" s="5"/>
      <c r="B108" s="5"/>
      <c r="C108" s="5"/>
      <c r="D108" s="8">
        <v>11</v>
      </c>
      <c r="E108" s="8">
        <v>102</v>
      </c>
      <c r="F108" s="8">
        <v>60</v>
      </c>
      <c r="G108" s="8">
        <v>4.08</v>
      </c>
      <c r="H108" s="8">
        <v>2.4</v>
      </c>
      <c r="I108" s="8">
        <v>140</v>
      </c>
      <c r="J108" s="8" t="s">
        <v>229</v>
      </c>
      <c r="K108" s="8" t="s">
        <v>230</v>
      </c>
      <c r="L108" s="8">
        <v>13</v>
      </c>
      <c r="M108" s="92">
        <f t="shared" si="7"/>
        <v>13</v>
      </c>
      <c r="T108" s="58"/>
      <c r="U108" s="58"/>
      <c r="V108" s="58"/>
      <c r="W108" s="58"/>
      <c r="X108" s="58"/>
    </row>
    <row r="109" spans="1:24" ht="17.25" thickBot="1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T109" s="58"/>
      <c r="U109" s="58"/>
      <c r="V109" s="58"/>
      <c r="W109" s="58"/>
      <c r="X109" s="58"/>
    </row>
    <row r="110" spans="1:24" ht="33.75" thickBot="1">
      <c r="A110" s="5"/>
      <c r="B110" s="5"/>
      <c r="C110" s="5"/>
      <c r="D110" s="13" t="s">
        <v>147</v>
      </c>
      <c r="E110" s="13" t="s">
        <v>148</v>
      </c>
      <c r="F110" s="67" t="s">
        <v>149</v>
      </c>
      <c r="G110" s="13" t="s">
        <v>193</v>
      </c>
      <c r="H110" s="13" t="s">
        <v>151</v>
      </c>
      <c r="I110" s="13" t="s">
        <v>152</v>
      </c>
      <c r="J110" s="13" t="s">
        <v>153</v>
      </c>
      <c r="K110" s="13" t="s">
        <v>323</v>
      </c>
      <c r="L110" s="13" t="s">
        <v>154</v>
      </c>
      <c r="T110" s="58"/>
      <c r="U110" s="58"/>
      <c r="V110" s="58"/>
      <c r="W110" s="58"/>
      <c r="X110" s="58"/>
    </row>
    <row r="111" spans="1:24" ht="18.75" thickBot="1">
      <c r="A111" s="5"/>
      <c r="B111" s="5"/>
      <c r="C111" s="5"/>
      <c r="D111" s="8" t="s">
        <v>324</v>
      </c>
      <c r="E111" s="8" t="s">
        <v>325</v>
      </c>
      <c r="F111" s="8">
        <v>2</v>
      </c>
      <c r="G111" s="8">
        <v>24</v>
      </c>
      <c r="H111" s="8" t="s">
        <v>157</v>
      </c>
      <c r="I111" s="8">
        <v>5</v>
      </c>
      <c r="J111" s="8" t="s">
        <v>240</v>
      </c>
      <c r="K111" s="8" t="s">
        <v>326</v>
      </c>
      <c r="L111" s="13" t="s">
        <v>159</v>
      </c>
      <c r="T111" s="58"/>
      <c r="U111" s="58"/>
      <c r="V111" s="58"/>
      <c r="W111" s="58"/>
      <c r="X111" s="58"/>
    </row>
    <row r="112" spans="1:24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T112" s="58"/>
      <c r="U112" s="58"/>
      <c r="V112" s="58"/>
      <c r="W112" s="58"/>
      <c r="X112" s="58"/>
    </row>
    <row r="113" spans="1:24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T113" s="58"/>
      <c r="U113" s="58"/>
      <c r="V113" s="58"/>
      <c r="W113" s="58"/>
      <c r="X113" s="58"/>
    </row>
    <row r="114" spans="1:24" ht="17.25" thickBot="1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T114" s="58"/>
      <c r="U114" s="58"/>
      <c r="V114" s="58"/>
      <c r="W114" s="58"/>
      <c r="X114" s="58"/>
    </row>
    <row r="115" spans="1:24" ht="28.5" customHeight="1">
      <c r="A115" s="5" t="s">
        <v>97</v>
      </c>
      <c r="B115" s="89" t="str">
        <f>'Army Selection'!J5</f>
        <v>Wiz</v>
      </c>
      <c r="C115" s="5"/>
      <c r="D115" s="205" t="s">
        <v>98</v>
      </c>
      <c r="E115" s="205" t="s">
        <v>99</v>
      </c>
      <c r="F115" s="205" t="s">
        <v>100</v>
      </c>
      <c r="G115" s="205" t="s">
        <v>101</v>
      </c>
      <c r="H115" s="203" t="s">
        <v>102</v>
      </c>
      <c r="I115" s="203" t="s">
        <v>103</v>
      </c>
      <c r="J115" s="203" t="s">
        <v>104</v>
      </c>
      <c r="K115" s="5"/>
      <c r="L115" s="5"/>
      <c r="T115" s="58"/>
      <c r="U115" s="58"/>
      <c r="V115" s="58"/>
      <c r="W115" s="58"/>
      <c r="X115" s="58"/>
    </row>
    <row r="116" spans="1:24" ht="17.25" thickBot="1">
      <c r="A116" s="5"/>
      <c r="B116" s="5"/>
      <c r="C116" s="5"/>
      <c r="D116" s="206"/>
      <c r="E116" s="206"/>
      <c r="F116" s="206"/>
      <c r="G116" s="206"/>
      <c r="H116" s="204"/>
      <c r="I116" s="204"/>
      <c r="J116" s="204"/>
      <c r="K116" s="5"/>
      <c r="L116" s="5"/>
      <c r="T116" s="58"/>
      <c r="U116" s="58"/>
      <c r="V116" s="58"/>
      <c r="W116" s="58"/>
      <c r="X116" s="58"/>
    </row>
    <row r="117" spans="1:24" ht="18" thickBot="1">
      <c r="A117" s="5"/>
      <c r="B117" s="89"/>
      <c r="C117" s="5"/>
      <c r="D117" s="8">
        <v>1</v>
      </c>
      <c r="E117" s="8">
        <v>50</v>
      </c>
      <c r="F117" s="8">
        <v>75</v>
      </c>
      <c r="G117" s="8">
        <v>75</v>
      </c>
      <c r="H117" s="8" t="s">
        <v>107</v>
      </c>
      <c r="I117" s="8" t="s">
        <v>107</v>
      </c>
      <c r="J117" s="8" t="s">
        <v>107</v>
      </c>
      <c r="K117" s="92" t="str">
        <f t="shared" ref="K117:K127" si="8">IF(J117=J118,"",J117)</f>
        <v>N/A</v>
      </c>
      <c r="L117" s="5"/>
      <c r="T117" s="58"/>
      <c r="U117" s="58"/>
      <c r="V117" s="58"/>
      <c r="W117" s="58"/>
      <c r="X117" s="58"/>
    </row>
    <row r="118" spans="1:24" ht="18" thickBot="1">
      <c r="A118" s="5"/>
      <c r="B118" s="5"/>
      <c r="C118" s="5"/>
      <c r="D118" s="8">
        <v>2</v>
      </c>
      <c r="E118" s="8">
        <v>70</v>
      </c>
      <c r="F118" s="8">
        <v>105</v>
      </c>
      <c r="G118" s="8">
        <v>90</v>
      </c>
      <c r="H118" s="8">
        <v>120</v>
      </c>
      <c r="I118" s="8" t="s">
        <v>209</v>
      </c>
      <c r="J118" s="8">
        <v>3</v>
      </c>
      <c r="K118" s="92">
        <f t="shared" si="8"/>
        <v>3</v>
      </c>
      <c r="L118" s="5"/>
      <c r="T118" s="58"/>
      <c r="U118" s="58"/>
      <c r="V118" s="58"/>
      <c r="W118" s="58"/>
      <c r="X118" s="58"/>
    </row>
    <row r="119" spans="1:24" ht="18" thickBot="1">
      <c r="A119" s="5"/>
      <c r="B119" s="5"/>
      <c r="C119" s="5"/>
      <c r="D119" s="8">
        <v>3</v>
      </c>
      <c r="E119" s="8">
        <v>90</v>
      </c>
      <c r="F119" s="8">
        <v>135</v>
      </c>
      <c r="G119" s="8">
        <v>108</v>
      </c>
      <c r="H119" s="8">
        <v>320</v>
      </c>
      <c r="I119" s="8" t="s">
        <v>116</v>
      </c>
      <c r="J119" s="8">
        <v>4</v>
      </c>
      <c r="K119" s="92">
        <f t="shared" si="8"/>
        <v>4</v>
      </c>
      <c r="L119" s="5"/>
      <c r="T119" s="58"/>
      <c r="U119" s="58"/>
      <c r="V119" s="58"/>
      <c r="W119" s="58"/>
      <c r="X119" s="58"/>
    </row>
    <row r="120" spans="1:24" ht="18" thickBot="1">
      <c r="A120" s="5"/>
      <c r="B120" s="5"/>
      <c r="C120" s="5"/>
      <c r="D120" s="8">
        <v>4</v>
      </c>
      <c r="E120" s="8">
        <v>125</v>
      </c>
      <c r="F120" s="8" t="s">
        <v>327</v>
      </c>
      <c r="G120" s="8">
        <v>135</v>
      </c>
      <c r="H120" s="8">
        <v>620</v>
      </c>
      <c r="I120" s="8" t="s">
        <v>287</v>
      </c>
      <c r="J120" s="8">
        <v>5</v>
      </c>
      <c r="K120" s="92">
        <f t="shared" si="8"/>
        <v>5</v>
      </c>
      <c r="L120" s="5"/>
      <c r="T120" s="58"/>
      <c r="U120" s="58"/>
      <c r="V120" s="58"/>
      <c r="W120" s="58"/>
      <c r="X120" s="58"/>
    </row>
    <row r="121" spans="1:24" ht="18" thickBot="1">
      <c r="A121" s="5"/>
      <c r="B121" s="5"/>
      <c r="C121" s="5"/>
      <c r="D121" s="8">
        <v>5</v>
      </c>
      <c r="E121" s="8">
        <v>170</v>
      </c>
      <c r="F121" s="8">
        <v>255</v>
      </c>
      <c r="G121" s="8">
        <v>165</v>
      </c>
      <c r="H121" s="8" t="s">
        <v>212</v>
      </c>
      <c r="I121" s="8" t="s">
        <v>120</v>
      </c>
      <c r="J121" s="8">
        <v>6</v>
      </c>
      <c r="K121" s="92">
        <f t="shared" si="8"/>
        <v>6</v>
      </c>
      <c r="L121" s="5"/>
      <c r="T121" s="58"/>
      <c r="U121" s="58"/>
      <c r="V121" s="58"/>
      <c r="W121" s="58"/>
      <c r="X121" s="58"/>
    </row>
    <row r="122" spans="1:24" ht="18" thickBot="1">
      <c r="A122" s="5"/>
      <c r="B122" s="5"/>
      <c r="C122" s="5"/>
      <c r="D122" s="8">
        <v>6</v>
      </c>
      <c r="E122" s="8">
        <v>185</v>
      </c>
      <c r="F122" s="8" t="s">
        <v>328</v>
      </c>
      <c r="G122" s="8">
        <v>180</v>
      </c>
      <c r="H122" s="8" t="s">
        <v>329</v>
      </c>
      <c r="I122" s="8" t="s">
        <v>214</v>
      </c>
      <c r="J122" s="8">
        <v>7</v>
      </c>
      <c r="K122" s="92">
        <f t="shared" si="8"/>
        <v>7</v>
      </c>
      <c r="L122" s="5"/>
      <c r="T122" s="58"/>
      <c r="U122" s="58"/>
      <c r="V122" s="58"/>
      <c r="W122" s="58"/>
      <c r="X122" s="58"/>
    </row>
    <row r="123" spans="1:24" ht="18" thickBot="1">
      <c r="A123" s="5"/>
      <c r="B123" s="5"/>
      <c r="C123" s="5"/>
      <c r="D123" s="8">
        <v>7</v>
      </c>
      <c r="E123" s="8">
        <v>200</v>
      </c>
      <c r="F123" s="8">
        <v>300</v>
      </c>
      <c r="G123" s="8">
        <v>195</v>
      </c>
      <c r="H123" s="8" t="s">
        <v>221</v>
      </c>
      <c r="I123" s="8" t="s">
        <v>182</v>
      </c>
      <c r="J123" s="8">
        <v>8</v>
      </c>
      <c r="K123" s="92">
        <f t="shared" si="8"/>
        <v>8</v>
      </c>
      <c r="L123" s="5"/>
      <c r="T123" s="58"/>
      <c r="U123" s="58"/>
      <c r="V123" s="58"/>
      <c r="W123" s="58"/>
      <c r="X123" s="58"/>
    </row>
    <row r="124" spans="1:24" ht="18" thickBot="1">
      <c r="A124" s="5"/>
      <c r="B124" s="5"/>
      <c r="C124" s="5"/>
      <c r="D124" s="8">
        <v>8</v>
      </c>
      <c r="E124" s="8">
        <v>215</v>
      </c>
      <c r="F124" s="8" t="s">
        <v>330</v>
      </c>
      <c r="G124" s="8">
        <v>210</v>
      </c>
      <c r="H124" s="8" t="s">
        <v>331</v>
      </c>
      <c r="I124" s="8" t="s">
        <v>294</v>
      </c>
      <c r="J124" s="8">
        <v>9</v>
      </c>
      <c r="K124" s="92">
        <f t="shared" si="8"/>
        <v>9</v>
      </c>
      <c r="L124" s="5"/>
      <c r="T124" s="58"/>
      <c r="U124" s="58"/>
      <c r="V124" s="58"/>
      <c r="W124" s="58"/>
      <c r="X124" s="58"/>
    </row>
    <row r="125" spans="1:24" ht="18" thickBot="1">
      <c r="A125" s="5"/>
      <c r="B125" s="5"/>
      <c r="C125" s="5"/>
      <c r="D125" s="8">
        <v>9</v>
      </c>
      <c r="E125" s="8">
        <v>230</v>
      </c>
      <c r="F125" s="8">
        <v>345</v>
      </c>
      <c r="G125" s="8">
        <v>230</v>
      </c>
      <c r="H125" s="8" t="s">
        <v>332</v>
      </c>
      <c r="I125" s="8" t="s">
        <v>333</v>
      </c>
      <c r="J125" s="8">
        <v>10</v>
      </c>
      <c r="K125" s="92">
        <f t="shared" si="8"/>
        <v>10</v>
      </c>
      <c r="L125" s="5"/>
      <c r="T125" s="58"/>
      <c r="U125" s="58"/>
      <c r="V125" s="58"/>
      <c r="W125" s="58"/>
      <c r="X125" s="58"/>
    </row>
    <row r="126" spans="1:24" ht="18" thickBot="1">
      <c r="A126" s="5"/>
      <c r="B126" s="5"/>
      <c r="C126" s="5"/>
      <c r="D126" s="8">
        <v>10</v>
      </c>
      <c r="E126" s="8">
        <v>245</v>
      </c>
      <c r="F126" s="8" t="s">
        <v>334</v>
      </c>
      <c r="G126" s="8">
        <v>250</v>
      </c>
      <c r="H126" s="8" t="s">
        <v>301</v>
      </c>
      <c r="I126" s="8" t="s">
        <v>320</v>
      </c>
      <c r="J126" s="8">
        <v>11</v>
      </c>
      <c r="K126" s="92">
        <f t="shared" si="8"/>
        <v>11</v>
      </c>
      <c r="L126" s="5"/>
      <c r="T126" s="58"/>
      <c r="U126" s="58"/>
      <c r="V126" s="58"/>
      <c r="W126" s="58"/>
      <c r="X126" s="58"/>
    </row>
    <row r="127" spans="1:24" ht="18" thickBot="1">
      <c r="A127" s="5"/>
      <c r="B127" s="5"/>
      <c r="C127" s="5"/>
      <c r="D127" s="8">
        <v>11</v>
      </c>
      <c r="E127" s="8">
        <v>260</v>
      </c>
      <c r="F127" s="8">
        <v>390</v>
      </c>
      <c r="G127" s="8">
        <v>270</v>
      </c>
      <c r="H127" s="8" t="s">
        <v>335</v>
      </c>
      <c r="I127" s="8" t="s">
        <v>230</v>
      </c>
      <c r="J127" s="8">
        <v>13</v>
      </c>
      <c r="K127" s="92">
        <f t="shared" si="8"/>
        <v>13</v>
      </c>
      <c r="L127" s="5"/>
      <c r="T127" s="58"/>
      <c r="U127" s="58"/>
      <c r="V127" s="58"/>
      <c r="W127" s="58"/>
      <c r="X127" s="58"/>
    </row>
    <row r="128" spans="1:24" ht="17.25" thickBot="1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T128" s="58"/>
      <c r="U128" s="58"/>
      <c r="V128" s="58"/>
      <c r="W128" s="58"/>
      <c r="X128" s="58"/>
    </row>
    <row r="129" spans="1:24" ht="33.75" thickBot="1">
      <c r="A129" s="5"/>
      <c r="B129" s="5"/>
      <c r="C129" s="5"/>
      <c r="D129" s="13" t="s">
        <v>147</v>
      </c>
      <c r="E129" s="13" t="s">
        <v>148</v>
      </c>
      <c r="F129" s="67" t="s">
        <v>149</v>
      </c>
      <c r="G129" s="13" t="s">
        <v>193</v>
      </c>
      <c r="H129" s="13" t="s">
        <v>151</v>
      </c>
      <c r="I129" s="13" t="s">
        <v>152</v>
      </c>
      <c r="J129" s="13" t="s">
        <v>153</v>
      </c>
      <c r="K129" s="13" t="s">
        <v>154</v>
      </c>
      <c r="L129" s="5"/>
      <c r="T129" s="58"/>
      <c r="U129" s="58"/>
      <c r="V129" s="58"/>
      <c r="W129" s="58"/>
      <c r="X129" s="58"/>
    </row>
    <row r="130" spans="1:24" ht="27.75" thickBot="1">
      <c r="A130" s="5"/>
      <c r="B130" s="5"/>
      <c r="C130" s="5"/>
      <c r="D130" s="8" t="s">
        <v>155</v>
      </c>
      <c r="E130" s="8" t="s">
        <v>336</v>
      </c>
      <c r="F130" s="8">
        <v>4</v>
      </c>
      <c r="G130" s="8">
        <v>16</v>
      </c>
      <c r="H130" s="8" t="s">
        <v>337</v>
      </c>
      <c r="I130" s="8">
        <v>7</v>
      </c>
      <c r="J130" s="8" t="s">
        <v>338</v>
      </c>
      <c r="K130" s="13" t="s">
        <v>159</v>
      </c>
      <c r="L130" s="5"/>
      <c r="T130" s="58"/>
      <c r="U130" s="58"/>
      <c r="V130" s="58"/>
      <c r="W130" s="58"/>
      <c r="X130" s="58"/>
    </row>
    <row r="131" spans="1:24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T131" s="58"/>
      <c r="U131" s="58"/>
      <c r="V131" s="58"/>
      <c r="W131" s="58"/>
      <c r="X131" s="58"/>
    </row>
    <row r="132" spans="1:24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T132" s="58"/>
      <c r="U132" s="58"/>
      <c r="V132" s="58"/>
      <c r="W132" s="58"/>
      <c r="X132" s="58"/>
    </row>
    <row r="133" spans="1:24" ht="17.25" thickBot="1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T133" s="58"/>
      <c r="U133" s="58"/>
      <c r="V133" s="58"/>
      <c r="W133" s="58"/>
      <c r="X133" s="58"/>
    </row>
    <row r="134" spans="1:24" ht="28.5" customHeight="1">
      <c r="A134" s="5" t="s">
        <v>97</v>
      </c>
      <c r="B134" s="89" t="str">
        <f>'Army Selection'!M5</f>
        <v>Healer</v>
      </c>
      <c r="C134" s="5"/>
      <c r="D134" s="205" t="s">
        <v>98</v>
      </c>
      <c r="E134" s="205" t="s">
        <v>339</v>
      </c>
      <c r="F134" s="205" t="s">
        <v>340</v>
      </c>
      <c r="G134" s="205" t="s">
        <v>341</v>
      </c>
      <c r="H134" s="205" t="s">
        <v>101</v>
      </c>
      <c r="I134" s="203" t="s">
        <v>102</v>
      </c>
      <c r="J134" s="203" t="s">
        <v>103</v>
      </c>
      <c r="K134" s="203" t="s">
        <v>104</v>
      </c>
      <c r="L134" s="5"/>
      <c r="T134" s="58"/>
      <c r="U134" s="58"/>
      <c r="V134" s="58"/>
      <c r="W134" s="58"/>
      <c r="X134" s="58"/>
    </row>
    <row r="135" spans="1:24" ht="17.25" thickBot="1">
      <c r="A135" s="5"/>
      <c r="B135" s="5"/>
      <c r="C135" s="5"/>
      <c r="D135" s="206"/>
      <c r="E135" s="206"/>
      <c r="F135" s="206"/>
      <c r="G135" s="206"/>
      <c r="H135" s="206"/>
      <c r="I135" s="204"/>
      <c r="J135" s="204"/>
      <c r="K135" s="204"/>
      <c r="L135" s="5"/>
      <c r="T135" s="58"/>
      <c r="U135" s="58"/>
      <c r="V135" s="58"/>
      <c r="W135" s="58"/>
      <c r="X135" s="58"/>
    </row>
    <row r="136" spans="1:24" ht="18" thickBot="1">
      <c r="A136" s="5"/>
      <c r="B136" s="89"/>
      <c r="C136" s="5"/>
      <c r="D136" s="8">
        <v>1</v>
      </c>
      <c r="E136" s="8">
        <v>36</v>
      </c>
      <c r="F136" s="9">
        <v>44617</v>
      </c>
      <c r="G136" s="8">
        <v>19</v>
      </c>
      <c r="H136" s="8">
        <v>500</v>
      </c>
      <c r="I136" s="8" t="s">
        <v>107</v>
      </c>
      <c r="J136" s="8" t="s">
        <v>107</v>
      </c>
      <c r="K136" s="8" t="s">
        <v>107</v>
      </c>
      <c r="L136" s="92" t="str">
        <f t="shared" ref="L136:L142" si="9">IF(K136=K137,"",K136)</f>
        <v>N/A</v>
      </c>
      <c r="T136" s="58"/>
      <c r="U136" s="58"/>
      <c r="V136" s="58"/>
      <c r="W136" s="58"/>
      <c r="X136" s="58"/>
    </row>
    <row r="137" spans="1:24" ht="18" thickBot="1">
      <c r="A137" s="5"/>
      <c r="B137" s="5"/>
      <c r="C137" s="5"/>
      <c r="D137" s="8">
        <v>2</v>
      </c>
      <c r="E137" s="8">
        <v>48</v>
      </c>
      <c r="F137" s="8" t="s">
        <v>342</v>
      </c>
      <c r="G137" s="8">
        <v>26</v>
      </c>
      <c r="H137" s="8">
        <v>700</v>
      </c>
      <c r="I137" s="8">
        <v>450</v>
      </c>
      <c r="J137" s="8" t="s">
        <v>116</v>
      </c>
      <c r="K137" s="8">
        <v>5</v>
      </c>
      <c r="L137" s="92">
        <f t="shared" si="9"/>
        <v>5</v>
      </c>
      <c r="T137" s="58"/>
      <c r="U137" s="58"/>
      <c r="V137" s="58"/>
      <c r="W137" s="58"/>
      <c r="X137" s="58"/>
    </row>
    <row r="138" spans="1:24" ht="18" thickBot="1">
      <c r="A138" s="5"/>
      <c r="B138" s="5"/>
      <c r="C138" s="5"/>
      <c r="D138" s="8">
        <v>3</v>
      </c>
      <c r="E138" s="8">
        <v>60</v>
      </c>
      <c r="F138" s="8">
        <v>42</v>
      </c>
      <c r="G138" s="8">
        <v>33</v>
      </c>
      <c r="H138" s="8">
        <v>900</v>
      </c>
      <c r="I138" s="8">
        <v>900</v>
      </c>
      <c r="J138" s="8" t="s">
        <v>120</v>
      </c>
      <c r="K138" s="8">
        <v>6</v>
      </c>
      <c r="L138" s="92">
        <f t="shared" si="9"/>
        <v>6</v>
      </c>
      <c r="T138" s="58"/>
      <c r="U138" s="58"/>
      <c r="V138" s="58"/>
      <c r="W138" s="58"/>
      <c r="X138" s="58"/>
    </row>
    <row r="139" spans="1:24" ht="18" thickBot="1">
      <c r="A139" s="5"/>
      <c r="B139" s="5"/>
      <c r="C139" s="5"/>
      <c r="D139" s="8">
        <v>4</v>
      </c>
      <c r="E139" s="8">
        <v>66</v>
      </c>
      <c r="F139" s="8" t="s">
        <v>343</v>
      </c>
      <c r="G139" s="8">
        <v>36</v>
      </c>
      <c r="H139" s="8">
        <v>1200</v>
      </c>
      <c r="I139" s="8" t="s">
        <v>344</v>
      </c>
      <c r="J139" s="8" t="s">
        <v>214</v>
      </c>
      <c r="K139" s="8">
        <v>7</v>
      </c>
      <c r="L139" s="92">
        <f t="shared" si="9"/>
        <v>7</v>
      </c>
      <c r="T139" s="58"/>
      <c r="U139" s="58"/>
      <c r="V139" s="58"/>
      <c r="W139" s="58"/>
      <c r="X139" s="58"/>
    </row>
    <row r="140" spans="1:24" ht="18" thickBot="1">
      <c r="A140" s="5"/>
      <c r="B140" s="5"/>
      <c r="C140" s="5"/>
      <c r="D140" s="8">
        <v>5</v>
      </c>
      <c r="E140" s="8">
        <v>72</v>
      </c>
      <c r="F140" s="8" t="s">
        <v>345</v>
      </c>
      <c r="G140" s="8">
        <v>48</v>
      </c>
      <c r="H140" s="8">
        <v>1500</v>
      </c>
      <c r="I140" s="8" t="s">
        <v>318</v>
      </c>
      <c r="J140" s="8" t="s">
        <v>139</v>
      </c>
      <c r="K140" s="8">
        <v>9</v>
      </c>
      <c r="L140" s="92">
        <f t="shared" si="9"/>
        <v>9</v>
      </c>
      <c r="T140" s="58"/>
      <c r="U140" s="58"/>
      <c r="V140" s="58"/>
      <c r="W140" s="58"/>
      <c r="X140" s="58"/>
    </row>
    <row r="141" spans="1:24" ht="18" thickBot="1">
      <c r="A141" s="5"/>
      <c r="B141" s="5"/>
      <c r="C141" s="5"/>
      <c r="D141" s="8">
        <v>6</v>
      </c>
      <c r="E141" s="8">
        <v>72</v>
      </c>
      <c r="F141" s="8" t="s">
        <v>345</v>
      </c>
      <c r="G141" s="8">
        <v>56</v>
      </c>
      <c r="H141" s="8">
        <v>1600</v>
      </c>
      <c r="I141" s="8" t="s">
        <v>346</v>
      </c>
      <c r="J141" s="8" t="s">
        <v>347</v>
      </c>
      <c r="K141" s="8">
        <v>11</v>
      </c>
      <c r="L141" s="92">
        <f t="shared" si="9"/>
        <v>11</v>
      </c>
      <c r="T141" s="58"/>
      <c r="U141" s="58"/>
      <c r="V141" s="58"/>
      <c r="W141" s="58"/>
      <c r="X141" s="58"/>
    </row>
    <row r="142" spans="1:24" ht="18" thickBot="1">
      <c r="A142" s="5"/>
      <c r="B142" s="5"/>
      <c r="C142" s="5"/>
      <c r="D142" s="8">
        <v>7</v>
      </c>
      <c r="E142" s="8">
        <v>72</v>
      </c>
      <c r="F142" s="8" t="s">
        <v>345</v>
      </c>
      <c r="G142" s="8">
        <v>62</v>
      </c>
      <c r="H142" s="8">
        <v>1700</v>
      </c>
      <c r="I142" s="8" t="s">
        <v>143</v>
      </c>
      <c r="J142" s="8" t="s">
        <v>230</v>
      </c>
      <c r="K142" s="8">
        <v>12</v>
      </c>
      <c r="L142" s="92">
        <f t="shared" si="9"/>
        <v>12</v>
      </c>
      <c r="T142" s="58"/>
      <c r="U142" s="58"/>
      <c r="V142" s="58"/>
      <c r="W142" s="58"/>
      <c r="X142" s="58"/>
    </row>
    <row r="143" spans="1:24" ht="17.25" thickBot="1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T143" s="58"/>
      <c r="U143" s="58"/>
      <c r="V143" s="58"/>
      <c r="W143" s="58"/>
      <c r="X143" s="58"/>
    </row>
    <row r="144" spans="1:24" ht="18.75" thickBot="1">
      <c r="A144" s="5"/>
      <c r="B144" s="5"/>
      <c r="C144" s="5"/>
      <c r="D144" s="13" t="s">
        <v>147</v>
      </c>
      <c r="E144" s="13" t="s">
        <v>348</v>
      </c>
      <c r="F144" s="13" t="s">
        <v>149</v>
      </c>
      <c r="G144" s="13" t="s">
        <v>193</v>
      </c>
      <c r="H144" s="13" t="s">
        <v>349</v>
      </c>
      <c r="I144" s="13" t="s">
        <v>152</v>
      </c>
      <c r="J144" s="13" t="s">
        <v>153</v>
      </c>
      <c r="K144" s="13" t="s">
        <v>154</v>
      </c>
      <c r="L144" s="5"/>
      <c r="T144" s="58"/>
      <c r="U144" s="58"/>
      <c r="V144" s="58"/>
      <c r="W144" s="58"/>
      <c r="X144" s="58"/>
    </row>
    <row r="145" spans="1:24" ht="27.75" thickBot="1">
      <c r="A145" s="5"/>
      <c r="B145" s="5"/>
      <c r="C145" s="5"/>
      <c r="D145" s="8" t="s">
        <v>155</v>
      </c>
      <c r="E145" s="8" t="s">
        <v>350</v>
      </c>
      <c r="F145" s="8">
        <v>14</v>
      </c>
      <c r="G145" s="8">
        <v>16</v>
      </c>
      <c r="H145" s="8" t="s">
        <v>351</v>
      </c>
      <c r="I145" s="8">
        <v>8</v>
      </c>
      <c r="J145" s="8" t="s">
        <v>352</v>
      </c>
      <c r="K145" s="13" t="s">
        <v>312</v>
      </c>
      <c r="L145" s="5"/>
      <c r="T145" s="58"/>
      <c r="U145" s="58"/>
      <c r="V145" s="58"/>
      <c r="W145" s="58"/>
      <c r="X145" s="58"/>
    </row>
    <row r="146" spans="1:24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T146" s="58"/>
      <c r="U146" s="58"/>
      <c r="V146" s="58"/>
      <c r="W146" s="58"/>
      <c r="X146" s="58"/>
    </row>
    <row r="147" spans="1:24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T147" s="58"/>
      <c r="U147" s="58"/>
      <c r="V147" s="58"/>
      <c r="W147" s="58"/>
      <c r="X147" s="58"/>
    </row>
    <row r="148" spans="1:24" ht="17.25" thickBot="1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T148" s="58"/>
      <c r="U148" s="58"/>
      <c r="V148" s="58"/>
      <c r="W148" s="58"/>
      <c r="X148" s="58"/>
    </row>
    <row r="149" spans="1:24" ht="28.5" customHeight="1">
      <c r="A149" s="5" t="s">
        <v>97</v>
      </c>
      <c r="B149" s="89" t="str">
        <f>'Army Selection'!N5</f>
        <v>Drag</v>
      </c>
      <c r="C149" s="5"/>
      <c r="D149" s="205" t="s">
        <v>98</v>
      </c>
      <c r="E149" s="205" t="s">
        <v>99</v>
      </c>
      <c r="F149" s="205" t="s">
        <v>100</v>
      </c>
      <c r="G149" s="205" t="s">
        <v>101</v>
      </c>
      <c r="H149" s="203" t="s">
        <v>102</v>
      </c>
      <c r="I149" s="203" t="s">
        <v>103</v>
      </c>
      <c r="J149" s="203" t="s">
        <v>104</v>
      </c>
      <c r="K149" s="5"/>
      <c r="L149" s="5"/>
      <c r="T149" s="58"/>
      <c r="U149" s="58"/>
      <c r="V149" s="58"/>
      <c r="W149" s="58"/>
      <c r="X149" s="58"/>
    </row>
    <row r="150" spans="1:24" ht="17.25" thickBot="1">
      <c r="A150" s="5"/>
      <c r="B150" s="5"/>
      <c r="C150" s="5"/>
      <c r="D150" s="206"/>
      <c r="E150" s="206"/>
      <c r="F150" s="206"/>
      <c r="G150" s="206"/>
      <c r="H150" s="204"/>
      <c r="I150" s="204"/>
      <c r="J150" s="204"/>
      <c r="K150" s="5"/>
      <c r="L150" s="5"/>
      <c r="T150" s="58"/>
      <c r="U150" s="58"/>
      <c r="V150" s="58"/>
      <c r="W150" s="58"/>
      <c r="X150" s="58"/>
    </row>
    <row r="151" spans="1:24" ht="18" thickBot="1">
      <c r="A151" s="5"/>
      <c r="B151" s="89"/>
      <c r="C151" s="5"/>
      <c r="D151" s="8">
        <v>1</v>
      </c>
      <c r="E151" s="8">
        <v>140</v>
      </c>
      <c r="F151" s="8">
        <v>175</v>
      </c>
      <c r="G151" s="8">
        <v>1900</v>
      </c>
      <c r="H151" s="8" t="s">
        <v>107</v>
      </c>
      <c r="I151" s="8" t="s">
        <v>107</v>
      </c>
      <c r="J151" s="8" t="s">
        <v>107</v>
      </c>
      <c r="K151" s="92" t="str">
        <f t="shared" ref="K151:K159" si="10">IF(J151=J152,"",J151)</f>
        <v>N/A</v>
      </c>
      <c r="L151" s="5"/>
      <c r="T151" s="58"/>
      <c r="U151" s="58"/>
      <c r="V151" s="58"/>
      <c r="W151" s="58"/>
      <c r="X151" s="58"/>
    </row>
    <row r="152" spans="1:24" ht="18" thickBot="1">
      <c r="A152" s="5"/>
      <c r="B152" s="5"/>
      <c r="C152" s="5"/>
      <c r="D152" s="8">
        <v>2</v>
      </c>
      <c r="E152" s="8">
        <v>160</v>
      </c>
      <c r="F152" s="8">
        <v>200</v>
      </c>
      <c r="G152" s="8">
        <v>2100</v>
      </c>
      <c r="H152" s="8" t="s">
        <v>353</v>
      </c>
      <c r="I152" s="8" t="s">
        <v>287</v>
      </c>
      <c r="J152" s="8">
        <v>5</v>
      </c>
      <c r="K152" s="92">
        <f t="shared" si="10"/>
        <v>5</v>
      </c>
      <c r="L152" s="5"/>
      <c r="T152" s="58"/>
      <c r="U152" s="58"/>
      <c r="V152" s="58"/>
      <c r="W152" s="58"/>
      <c r="X152" s="58"/>
    </row>
    <row r="153" spans="1:24" ht="18" thickBot="1">
      <c r="A153" s="5"/>
      <c r="B153" s="5"/>
      <c r="C153" s="5"/>
      <c r="D153" s="8">
        <v>3</v>
      </c>
      <c r="E153" s="8">
        <v>180</v>
      </c>
      <c r="F153" s="8">
        <v>225</v>
      </c>
      <c r="G153" s="8">
        <v>2300</v>
      </c>
      <c r="H153" s="8" t="s">
        <v>177</v>
      </c>
      <c r="I153" s="8" t="s">
        <v>125</v>
      </c>
      <c r="J153" s="8">
        <v>6</v>
      </c>
      <c r="K153" s="92">
        <f t="shared" si="10"/>
        <v>6</v>
      </c>
      <c r="L153" s="5"/>
      <c r="T153" s="58"/>
      <c r="U153" s="58"/>
      <c r="V153" s="58"/>
      <c r="W153" s="58"/>
      <c r="X153" s="58"/>
    </row>
    <row r="154" spans="1:24" ht="18" thickBot="1">
      <c r="A154" s="5"/>
      <c r="B154" s="5"/>
      <c r="C154" s="5"/>
      <c r="D154" s="8">
        <v>4</v>
      </c>
      <c r="E154" s="8">
        <v>210</v>
      </c>
      <c r="F154" s="8" t="s">
        <v>354</v>
      </c>
      <c r="G154" s="8">
        <v>2700</v>
      </c>
      <c r="H154" s="8" t="s">
        <v>216</v>
      </c>
      <c r="I154" s="8" t="s">
        <v>133</v>
      </c>
      <c r="J154" s="8">
        <v>7</v>
      </c>
      <c r="K154" s="92">
        <f t="shared" si="10"/>
        <v>7</v>
      </c>
      <c r="L154" s="5"/>
      <c r="T154" s="58"/>
      <c r="U154" s="58"/>
      <c r="V154" s="58"/>
      <c r="W154" s="58"/>
      <c r="X154" s="58"/>
    </row>
    <row r="155" spans="1:24" ht="18" thickBot="1">
      <c r="A155" s="5"/>
      <c r="B155" s="5"/>
      <c r="C155" s="5"/>
      <c r="D155" s="8">
        <v>5</v>
      </c>
      <c r="E155" s="8">
        <v>240</v>
      </c>
      <c r="F155" s="8">
        <v>300</v>
      </c>
      <c r="G155" s="8">
        <v>3100</v>
      </c>
      <c r="H155" s="8" t="s">
        <v>355</v>
      </c>
      <c r="I155" s="8" t="s">
        <v>294</v>
      </c>
      <c r="J155" s="8">
        <v>8</v>
      </c>
      <c r="K155" s="92">
        <f t="shared" si="10"/>
        <v>8</v>
      </c>
      <c r="L155" s="5"/>
      <c r="T155" s="58"/>
      <c r="U155" s="58"/>
      <c r="V155" s="58"/>
      <c r="W155" s="58"/>
      <c r="X155" s="58"/>
    </row>
    <row r="156" spans="1:24" ht="18" thickBot="1">
      <c r="A156" s="5"/>
      <c r="B156" s="5"/>
      <c r="C156" s="5"/>
      <c r="D156" s="8">
        <v>6</v>
      </c>
      <c r="E156" s="8">
        <v>270</v>
      </c>
      <c r="F156" s="8" t="s">
        <v>356</v>
      </c>
      <c r="G156" s="8">
        <v>3400</v>
      </c>
      <c r="H156" s="8" t="s">
        <v>357</v>
      </c>
      <c r="I156" s="8" t="s">
        <v>222</v>
      </c>
      <c r="J156" s="8">
        <v>9</v>
      </c>
      <c r="K156" s="92">
        <f t="shared" si="10"/>
        <v>9</v>
      </c>
      <c r="L156" s="5"/>
      <c r="T156" s="58"/>
      <c r="U156" s="58"/>
      <c r="V156" s="58"/>
      <c r="W156" s="58"/>
      <c r="X156" s="58"/>
    </row>
    <row r="157" spans="1:24" ht="18" thickBot="1">
      <c r="A157" s="5"/>
      <c r="B157" s="5"/>
      <c r="C157" s="5"/>
      <c r="D157" s="8">
        <v>7</v>
      </c>
      <c r="E157" s="8">
        <v>310</v>
      </c>
      <c r="F157" s="8" t="s">
        <v>358</v>
      </c>
      <c r="G157" s="8">
        <v>3900</v>
      </c>
      <c r="H157" s="8" t="s">
        <v>359</v>
      </c>
      <c r="I157" s="8" t="s">
        <v>360</v>
      </c>
      <c r="J157" s="8">
        <v>10</v>
      </c>
      <c r="K157" s="92">
        <f t="shared" si="10"/>
        <v>10</v>
      </c>
      <c r="L157" s="5"/>
      <c r="T157" s="58"/>
      <c r="U157" s="58"/>
      <c r="V157" s="58"/>
      <c r="W157" s="58"/>
      <c r="X157" s="58"/>
    </row>
    <row r="158" spans="1:24" ht="18" thickBot="1">
      <c r="A158" s="5"/>
      <c r="B158" s="5"/>
      <c r="C158" s="5"/>
      <c r="D158" s="8">
        <v>8</v>
      </c>
      <c r="E158" s="8">
        <v>330</v>
      </c>
      <c r="F158" s="8" t="s">
        <v>361</v>
      </c>
      <c r="G158" s="8">
        <v>4200</v>
      </c>
      <c r="H158" s="8" t="s">
        <v>362</v>
      </c>
      <c r="I158" s="8" t="s">
        <v>302</v>
      </c>
      <c r="J158" s="8">
        <v>11</v>
      </c>
      <c r="K158" s="92">
        <f t="shared" si="10"/>
        <v>11</v>
      </c>
      <c r="L158" s="5"/>
      <c r="T158" s="58"/>
      <c r="U158" s="58"/>
      <c r="V158" s="58"/>
      <c r="W158" s="58"/>
      <c r="X158" s="58"/>
    </row>
    <row r="159" spans="1:24" ht="18" thickBot="1">
      <c r="A159" s="5"/>
      <c r="B159" s="5"/>
      <c r="C159" s="5"/>
      <c r="D159" s="8">
        <v>9</v>
      </c>
      <c r="E159" s="8">
        <v>350</v>
      </c>
      <c r="F159" s="8" t="s">
        <v>363</v>
      </c>
      <c r="G159" s="8">
        <v>4500</v>
      </c>
      <c r="H159" s="8" t="s">
        <v>364</v>
      </c>
      <c r="I159" s="8" t="s">
        <v>305</v>
      </c>
      <c r="J159" s="8">
        <v>12</v>
      </c>
      <c r="K159" s="92">
        <f t="shared" si="10"/>
        <v>12</v>
      </c>
      <c r="L159" s="5"/>
      <c r="T159" s="58"/>
      <c r="U159" s="58"/>
      <c r="V159" s="58"/>
      <c r="W159" s="58"/>
      <c r="X159" s="58"/>
    </row>
    <row r="160" spans="1:24" ht="17.25" thickBot="1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T160" s="58"/>
      <c r="U160" s="58"/>
      <c r="V160" s="58"/>
      <c r="W160" s="58"/>
      <c r="X160" s="58"/>
    </row>
    <row r="161" spans="1:24" ht="18.75" thickBot="1">
      <c r="A161" s="5"/>
      <c r="B161" s="5"/>
      <c r="C161" s="5"/>
      <c r="D161" s="13" t="s">
        <v>147</v>
      </c>
      <c r="E161" s="13" t="s">
        <v>148</v>
      </c>
      <c r="F161" s="13" t="s">
        <v>149</v>
      </c>
      <c r="G161" s="13" t="s">
        <v>193</v>
      </c>
      <c r="H161" s="13" t="s">
        <v>151</v>
      </c>
      <c r="I161" s="13" t="s">
        <v>152</v>
      </c>
      <c r="J161" s="13" t="s">
        <v>153</v>
      </c>
      <c r="K161" s="13" t="s">
        <v>154</v>
      </c>
      <c r="L161" s="5"/>
      <c r="T161" s="58"/>
      <c r="U161" s="58"/>
      <c r="V161" s="58"/>
      <c r="W161" s="58"/>
      <c r="X161" s="58"/>
    </row>
    <row r="162" spans="1:24" ht="27.75" thickBot="1">
      <c r="A162" s="5"/>
      <c r="B162" s="5"/>
      <c r="C162" s="5"/>
      <c r="D162" s="8" t="s">
        <v>155</v>
      </c>
      <c r="E162" s="8" t="s">
        <v>336</v>
      </c>
      <c r="F162" s="8">
        <v>20</v>
      </c>
      <c r="G162" s="8">
        <v>16</v>
      </c>
      <c r="H162" s="8" t="s">
        <v>365</v>
      </c>
      <c r="I162" s="8">
        <v>9</v>
      </c>
      <c r="J162" s="8" t="s">
        <v>338</v>
      </c>
      <c r="K162" s="13" t="s">
        <v>312</v>
      </c>
      <c r="L162" s="5"/>
      <c r="T162" s="58"/>
      <c r="U162" s="58"/>
      <c r="V162" s="58"/>
      <c r="W162" s="58"/>
      <c r="X162" s="58"/>
    </row>
    <row r="163" spans="1:24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T163" s="58"/>
      <c r="U163" s="58"/>
      <c r="V163" s="58"/>
      <c r="W163" s="58"/>
      <c r="X163" s="58"/>
    </row>
    <row r="164" spans="1:24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T164" s="58"/>
      <c r="U164" s="58"/>
      <c r="V164" s="58"/>
      <c r="W164" s="58"/>
      <c r="X164" s="58"/>
    </row>
    <row r="165" spans="1:24" ht="17.25" thickBot="1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T165" s="58"/>
      <c r="U165" s="58"/>
      <c r="V165" s="58"/>
      <c r="W165" s="58"/>
      <c r="X165" s="58"/>
    </row>
    <row r="166" spans="1:24" ht="28.5" customHeight="1">
      <c r="A166" s="5" t="s">
        <v>97</v>
      </c>
      <c r="B166" s="89" t="str">
        <f>'Army Selection'!O5</f>
        <v>Pekka</v>
      </c>
      <c r="C166" s="5"/>
      <c r="D166" s="205" t="s">
        <v>98</v>
      </c>
      <c r="E166" s="205" t="s">
        <v>99</v>
      </c>
      <c r="F166" s="205" t="s">
        <v>100</v>
      </c>
      <c r="G166" s="205" t="s">
        <v>101</v>
      </c>
      <c r="H166" s="203" t="s">
        <v>102</v>
      </c>
      <c r="I166" s="203" t="s">
        <v>103</v>
      </c>
      <c r="J166" s="203" t="s">
        <v>104</v>
      </c>
      <c r="K166" s="5"/>
      <c r="L166" s="5"/>
      <c r="T166" s="58"/>
      <c r="U166" s="58"/>
      <c r="V166" s="58"/>
      <c r="W166" s="58"/>
      <c r="X166" s="58"/>
    </row>
    <row r="167" spans="1:24" ht="17.25" thickBot="1">
      <c r="A167" s="5"/>
      <c r="B167" s="5"/>
      <c r="C167" s="5"/>
      <c r="D167" s="206"/>
      <c r="E167" s="206"/>
      <c r="F167" s="206"/>
      <c r="G167" s="206"/>
      <c r="H167" s="204"/>
      <c r="I167" s="204"/>
      <c r="J167" s="204"/>
      <c r="K167" s="5"/>
      <c r="L167" s="5"/>
      <c r="T167" s="58"/>
      <c r="U167" s="58"/>
      <c r="V167" s="58"/>
      <c r="W167" s="58"/>
      <c r="X167" s="58"/>
    </row>
    <row r="168" spans="1:24" ht="18" thickBot="1">
      <c r="A168" s="5"/>
      <c r="B168" s="89"/>
      <c r="C168" s="5"/>
      <c r="D168" s="8">
        <v>1</v>
      </c>
      <c r="E168" s="8">
        <v>260</v>
      </c>
      <c r="F168" s="8">
        <v>468</v>
      </c>
      <c r="G168" s="8">
        <v>3000</v>
      </c>
      <c r="H168" s="8" t="s">
        <v>107</v>
      </c>
      <c r="I168" s="8" t="s">
        <v>107</v>
      </c>
      <c r="J168" s="8" t="s">
        <v>107</v>
      </c>
      <c r="K168" s="92" t="str">
        <f t="shared" ref="K168:K176" si="11">IF(J168=J169,"",J168)</f>
        <v>N/A</v>
      </c>
      <c r="L168" s="5"/>
      <c r="T168" s="58"/>
      <c r="U168" s="58"/>
      <c r="V168" s="58"/>
      <c r="W168" s="58"/>
      <c r="X168" s="58"/>
    </row>
    <row r="169" spans="1:24" ht="18" thickBot="1">
      <c r="A169" s="5"/>
      <c r="B169" s="5"/>
      <c r="C169" s="5"/>
      <c r="D169" s="8">
        <v>2</v>
      </c>
      <c r="E169" s="8">
        <v>290</v>
      </c>
      <c r="F169" s="8">
        <v>522</v>
      </c>
      <c r="G169" s="8">
        <v>3500</v>
      </c>
      <c r="H169" s="8" t="s">
        <v>212</v>
      </c>
      <c r="I169" s="8" t="s">
        <v>116</v>
      </c>
      <c r="J169" s="8">
        <v>6</v>
      </c>
      <c r="K169" s="92" t="str">
        <f t="shared" si="11"/>
        <v/>
      </c>
      <c r="L169" s="5"/>
      <c r="T169" s="58"/>
      <c r="U169" s="58"/>
      <c r="V169" s="58"/>
      <c r="W169" s="58"/>
      <c r="X169" s="58"/>
    </row>
    <row r="170" spans="1:24" ht="18" thickBot="1">
      <c r="A170" s="5"/>
      <c r="B170" s="5"/>
      <c r="C170" s="5"/>
      <c r="D170" s="8">
        <v>3</v>
      </c>
      <c r="E170" s="8">
        <v>320</v>
      </c>
      <c r="F170" s="8">
        <v>576</v>
      </c>
      <c r="G170" s="8">
        <v>4000</v>
      </c>
      <c r="H170" s="8" t="s">
        <v>366</v>
      </c>
      <c r="I170" s="8" t="s">
        <v>120</v>
      </c>
      <c r="J170" s="8">
        <v>6</v>
      </c>
      <c r="K170" s="92">
        <f t="shared" si="11"/>
        <v>6</v>
      </c>
      <c r="L170" s="5"/>
      <c r="T170" s="58"/>
      <c r="U170" s="58"/>
      <c r="V170" s="58"/>
      <c r="W170" s="58"/>
      <c r="X170" s="58"/>
    </row>
    <row r="171" spans="1:24" ht="18" thickBot="1">
      <c r="A171" s="5"/>
      <c r="B171" s="5"/>
      <c r="C171" s="5"/>
      <c r="D171" s="8">
        <v>4</v>
      </c>
      <c r="E171" s="8">
        <v>360</v>
      </c>
      <c r="F171" s="8">
        <v>648</v>
      </c>
      <c r="G171" s="8">
        <v>4500</v>
      </c>
      <c r="H171" s="8" t="s">
        <v>132</v>
      </c>
      <c r="I171" s="8" t="s">
        <v>214</v>
      </c>
      <c r="J171" s="8">
        <v>7</v>
      </c>
      <c r="K171" s="92">
        <f t="shared" si="11"/>
        <v>7</v>
      </c>
      <c r="L171" s="5"/>
      <c r="T171" s="58"/>
      <c r="U171" s="58"/>
      <c r="V171" s="58"/>
      <c r="W171" s="58"/>
      <c r="X171" s="58"/>
    </row>
    <row r="172" spans="1:24" ht="18" thickBot="1">
      <c r="A172" s="5"/>
      <c r="B172" s="5"/>
      <c r="C172" s="5"/>
      <c r="D172" s="8">
        <v>5</v>
      </c>
      <c r="E172" s="8">
        <v>410</v>
      </c>
      <c r="F172" s="8">
        <v>738</v>
      </c>
      <c r="G172" s="8">
        <v>5000</v>
      </c>
      <c r="H172" s="8" t="s">
        <v>181</v>
      </c>
      <c r="I172" s="8" t="s">
        <v>182</v>
      </c>
      <c r="J172" s="8">
        <v>8</v>
      </c>
      <c r="K172" s="92" t="str">
        <f t="shared" si="11"/>
        <v/>
      </c>
      <c r="L172" s="5"/>
      <c r="T172" s="58"/>
      <c r="U172" s="58"/>
      <c r="V172" s="58"/>
      <c r="W172" s="58"/>
      <c r="X172" s="58"/>
    </row>
    <row r="173" spans="1:24" ht="18" thickBot="1">
      <c r="A173" s="5"/>
      <c r="B173" s="5"/>
      <c r="C173" s="5"/>
      <c r="D173" s="8">
        <v>6</v>
      </c>
      <c r="E173" s="8">
        <v>470</v>
      </c>
      <c r="F173" s="8">
        <v>846</v>
      </c>
      <c r="G173" s="8">
        <v>5500</v>
      </c>
      <c r="H173" s="8" t="s">
        <v>318</v>
      </c>
      <c r="I173" s="8" t="s">
        <v>367</v>
      </c>
      <c r="J173" s="8">
        <v>8</v>
      </c>
      <c r="K173" s="92">
        <f t="shared" si="11"/>
        <v>8</v>
      </c>
      <c r="L173" s="5"/>
      <c r="T173" s="58"/>
      <c r="U173" s="58"/>
      <c r="V173" s="58"/>
      <c r="W173" s="58"/>
      <c r="X173" s="58"/>
    </row>
    <row r="174" spans="1:24" ht="18" thickBot="1">
      <c r="A174" s="5"/>
      <c r="B174" s="5"/>
      <c r="C174" s="5"/>
      <c r="D174" s="8">
        <v>7</v>
      </c>
      <c r="E174" s="8">
        <v>540</v>
      </c>
      <c r="F174" s="8">
        <v>972</v>
      </c>
      <c r="G174" s="8">
        <v>5900</v>
      </c>
      <c r="H174" s="8" t="s">
        <v>368</v>
      </c>
      <c r="I174" s="8" t="s">
        <v>369</v>
      </c>
      <c r="J174" s="8">
        <v>9</v>
      </c>
      <c r="K174" s="92">
        <f t="shared" si="11"/>
        <v>9</v>
      </c>
      <c r="L174" s="5"/>
      <c r="T174" s="58"/>
      <c r="U174" s="58"/>
      <c r="V174" s="58"/>
      <c r="W174" s="58"/>
      <c r="X174" s="58"/>
    </row>
    <row r="175" spans="1:24" ht="18" thickBot="1">
      <c r="A175" s="5"/>
      <c r="B175" s="5"/>
      <c r="C175" s="5"/>
      <c r="D175" s="8">
        <v>8</v>
      </c>
      <c r="E175" s="8">
        <v>610</v>
      </c>
      <c r="F175" s="8">
        <v>1.0980000000000001</v>
      </c>
      <c r="G175" s="8">
        <v>6300</v>
      </c>
      <c r="H175" s="8" t="s">
        <v>298</v>
      </c>
      <c r="I175" s="8" t="s">
        <v>360</v>
      </c>
      <c r="J175" s="8">
        <v>10</v>
      </c>
      <c r="K175" s="92">
        <f t="shared" si="11"/>
        <v>10</v>
      </c>
      <c r="L175" s="5"/>
      <c r="T175" s="58"/>
      <c r="U175" s="58"/>
      <c r="V175" s="58"/>
      <c r="W175" s="58"/>
      <c r="X175" s="58"/>
    </row>
    <row r="176" spans="1:24" ht="18" thickBot="1">
      <c r="A176" s="5"/>
      <c r="B176" s="5"/>
      <c r="C176" s="5"/>
      <c r="D176" s="8">
        <v>9</v>
      </c>
      <c r="E176" s="8">
        <v>680</v>
      </c>
      <c r="F176" s="8">
        <v>1.224</v>
      </c>
      <c r="G176" s="8">
        <v>6700</v>
      </c>
      <c r="H176" s="8" t="s">
        <v>301</v>
      </c>
      <c r="I176" s="8" t="s">
        <v>227</v>
      </c>
      <c r="J176" s="8">
        <v>11</v>
      </c>
      <c r="K176" s="92">
        <f t="shared" si="11"/>
        <v>11</v>
      </c>
      <c r="L176" s="5"/>
      <c r="T176" s="58"/>
      <c r="U176" s="58"/>
      <c r="V176" s="58"/>
      <c r="W176" s="58"/>
      <c r="X176" s="58"/>
    </row>
    <row r="177" spans="1:24" ht="17.25" thickBot="1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T177" s="58"/>
      <c r="U177" s="58"/>
      <c r="V177" s="58"/>
      <c r="W177" s="58"/>
      <c r="X177" s="58"/>
    </row>
    <row r="178" spans="1:24" ht="18.75" thickBot="1">
      <c r="A178" s="5"/>
      <c r="B178" s="5"/>
      <c r="C178" s="5"/>
      <c r="D178" s="13" t="s">
        <v>147</v>
      </c>
      <c r="E178" s="13" t="s">
        <v>148</v>
      </c>
      <c r="F178" s="13" t="s">
        <v>149</v>
      </c>
      <c r="G178" s="13" t="s">
        <v>193</v>
      </c>
      <c r="H178" s="13" t="s">
        <v>151</v>
      </c>
      <c r="I178" s="13" t="s">
        <v>152</v>
      </c>
      <c r="J178" s="13" t="s">
        <v>153</v>
      </c>
      <c r="K178" s="13" t="s">
        <v>154</v>
      </c>
      <c r="L178" s="5"/>
      <c r="T178" s="58"/>
      <c r="U178" s="58"/>
      <c r="V178" s="58"/>
      <c r="W178" s="58"/>
      <c r="X178" s="58"/>
    </row>
    <row r="179" spans="1:24" ht="18.75" thickBot="1">
      <c r="A179" s="5"/>
      <c r="B179" s="5"/>
      <c r="C179" s="5"/>
      <c r="D179" s="8" t="s">
        <v>155</v>
      </c>
      <c r="E179" s="8" t="s">
        <v>264</v>
      </c>
      <c r="F179" s="8">
        <v>25</v>
      </c>
      <c r="G179" s="8">
        <v>16</v>
      </c>
      <c r="H179" s="8" t="s">
        <v>370</v>
      </c>
      <c r="I179" s="8">
        <v>10</v>
      </c>
      <c r="J179" s="8" t="s">
        <v>371</v>
      </c>
      <c r="K179" s="13" t="s">
        <v>159</v>
      </c>
      <c r="L179" s="5"/>
      <c r="T179" s="58"/>
      <c r="U179" s="58"/>
      <c r="V179" s="58"/>
      <c r="W179" s="58"/>
      <c r="X179" s="58"/>
    </row>
    <row r="180" spans="1:24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T180" s="58"/>
      <c r="U180" s="58"/>
      <c r="V180" s="58"/>
      <c r="W180" s="58"/>
      <c r="X180" s="58"/>
    </row>
    <row r="181" spans="1:24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T181" s="58"/>
      <c r="U181" s="58"/>
      <c r="V181" s="58"/>
      <c r="W181" s="58"/>
      <c r="X181" s="58"/>
    </row>
    <row r="182" spans="1:24" ht="17.25" thickBot="1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T182" s="58"/>
      <c r="U182" s="58"/>
      <c r="V182" s="58"/>
      <c r="W182" s="58"/>
      <c r="X182" s="58"/>
    </row>
    <row r="183" spans="1:24" ht="28.5" customHeight="1">
      <c r="A183" s="5" t="s">
        <v>97</v>
      </c>
      <c r="B183" s="89" t="str">
        <f>'Army Selection'!K5</f>
        <v>BabyD</v>
      </c>
      <c r="C183" s="5"/>
      <c r="D183" s="205" t="s">
        <v>98</v>
      </c>
      <c r="E183" s="205" t="s">
        <v>99</v>
      </c>
      <c r="F183" s="205" t="s">
        <v>100</v>
      </c>
      <c r="G183" s="205" t="s">
        <v>101</v>
      </c>
      <c r="H183" s="203" t="s">
        <v>102</v>
      </c>
      <c r="I183" s="203" t="s">
        <v>103</v>
      </c>
      <c r="J183" s="203" t="s">
        <v>104</v>
      </c>
      <c r="K183" s="5"/>
      <c r="L183" s="5"/>
      <c r="T183" s="58"/>
      <c r="U183" s="58"/>
      <c r="V183" s="58"/>
      <c r="W183" s="58"/>
      <c r="X183" s="58"/>
    </row>
    <row r="184" spans="1:24" ht="17.25" thickBot="1">
      <c r="A184" s="5"/>
      <c r="B184" s="5"/>
      <c r="C184" s="5"/>
      <c r="D184" s="206"/>
      <c r="E184" s="206"/>
      <c r="F184" s="206"/>
      <c r="G184" s="206"/>
      <c r="H184" s="204"/>
      <c r="I184" s="204"/>
      <c r="J184" s="204"/>
      <c r="K184" s="5"/>
      <c r="L184" s="5"/>
      <c r="T184" s="58"/>
      <c r="U184" s="58"/>
      <c r="V184" s="58"/>
      <c r="W184" s="58"/>
      <c r="X184" s="58"/>
    </row>
    <row r="185" spans="1:24" ht="18" thickBot="1">
      <c r="A185" s="5"/>
      <c r="B185" s="89"/>
      <c r="C185" s="5"/>
      <c r="D185" s="8">
        <v>1</v>
      </c>
      <c r="E185" s="8">
        <v>75</v>
      </c>
      <c r="F185" s="8">
        <v>75</v>
      </c>
      <c r="G185" s="8">
        <v>1200</v>
      </c>
      <c r="H185" s="8" t="s">
        <v>107</v>
      </c>
      <c r="I185" s="8" t="s">
        <v>107</v>
      </c>
      <c r="J185" s="8" t="s">
        <v>107</v>
      </c>
      <c r="K185" s="92" t="str">
        <f t="shared" ref="K185:K192" si="12">IF(J185=J186,"",J185)</f>
        <v>N/A</v>
      </c>
      <c r="L185" s="5"/>
      <c r="T185" s="58"/>
      <c r="U185" s="58"/>
      <c r="V185" s="58"/>
      <c r="W185" s="58"/>
      <c r="X185" s="58"/>
    </row>
    <row r="186" spans="1:24" ht="18" thickBot="1">
      <c r="A186" s="5"/>
      <c r="B186" s="5"/>
      <c r="C186" s="5"/>
      <c r="D186" s="8">
        <v>2</v>
      </c>
      <c r="E186" s="8">
        <v>85</v>
      </c>
      <c r="F186" s="8">
        <v>85</v>
      </c>
      <c r="G186" s="8">
        <v>1300</v>
      </c>
      <c r="H186" s="8" t="s">
        <v>177</v>
      </c>
      <c r="I186" s="8" t="s">
        <v>214</v>
      </c>
      <c r="J186" s="8">
        <v>7</v>
      </c>
      <c r="K186" s="92">
        <f t="shared" si="12"/>
        <v>7</v>
      </c>
      <c r="L186" s="5"/>
      <c r="T186" s="58"/>
      <c r="U186" s="58"/>
      <c r="V186" s="58"/>
      <c r="W186" s="58"/>
      <c r="X186" s="58"/>
    </row>
    <row r="187" spans="1:24" ht="18" thickBot="1">
      <c r="A187" s="5"/>
      <c r="B187" s="5"/>
      <c r="C187" s="5"/>
      <c r="D187" s="8">
        <v>3</v>
      </c>
      <c r="E187" s="8">
        <v>95</v>
      </c>
      <c r="F187" s="8">
        <v>95</v>
      </c>
      <c r="G187" s="8">
        <v>1400</v>
      </c>
      <c r="H187" s="8" t="s">
        <v>179</v>
      </c>
      <c r="I187" s="8" t="s">
        <v>182</v>
      </c>
      <c r="J187" s="8">
        <v>8</v>
      </c>
      <c r="K187" s="92" t="str">
        <f t="shared" si="12"/>
        <v/>
      </c>
      <c r="L187" s="5"/>
      <c r="T187" s="58"/>
      <c r="U187" s="58"/>
      <c r="V187" s="58"/>
      <c r="W187" s="58"/>
      <c r="X187" s="58"/>
    </row>
    <row r="188" spans="1:24" ht="18" thickBot="1">
      <c r="A188" s="5"/>
      <c r="B188" s="5"/>
      <c r="C188" s="5"/>
      <c r="D188" s="8">
        <v>4</v>
      </c>
      <c r="E188" s="8">
        <v>105</v>
      </c>
      <c r="F188" s="8">
        <v>105</v>
      </c>
      <c r="G188" s="8">
        <v>1500</v>
      </c>
      <c r="H188" s="8" t="s">
        <v>372</v>
      </c>
      <c r="I188" s="8" t="s">
        <v>373</v>
      </c>
      <c r="J188" s="8">
        <v>8</v>
      </c>
      <c r="K188" s="92">
        <f t="shared" si="12"/>
        <v>8</v>
      </c>
      <c r="L188" s="5"/>
      <c r="T188" s="58"/>
      <c r="U188" s="58"/>
      <c r="V188" s="58"/>
      <c r="W188" s="58"/>
      <c r="X188" s="58"/>
    </row>
    <row r="189" spans="1:24" ht="18" thickBot="1">
      <c r="A189" s="5"/>
      <c r="B189" s="5"/>
      <c r="C189" s="5"/>
      <c r="D189" s="8">
        <v>5</v>
      </c>
      <c r="E189" s="8">
        <v>115</v>
      </c>
      <c r="F189" s="8">
        <v>115</v>
      </c>
      <c r="G189" s="8">
        <v>1600</v>
      </c>
      <c r="H189" s="8" t="s">
        <v>318</v>
      </c>
      <c r="I189" s="8" t="s">
        <v>374</v>
      </c>
      <c r="J189" s="8">
        <v>9</v>
      </c>
      <c r="K189" s="92">
        <f t="shared" si="12"/>
        <v>9</v>
      </c>
      <c r="L189" s="5"/>
      <c r="T189" s="58"/>
      <c r="U189" s="58"/>
      <c r="V189" s="58"/>
      <c r="W189" s="58"/>
      <c r="X189" s="58"/>
    </row>
    <row r="190" spans="1:24" ht="18" thickBot="1">
      <c r="A190" s="5"/>
      <c r="B190" s="5"/>
      <c r="C190" s="5"/>
      <c r="D190" s="8">
        <v>6</v>
      </c>
      <c r="E190" s="8">
        <v>125</v>
      </c>
      <c r="F190" s="8">
        <v>125</v>
      </c>
      <c r="G190" s="8">
        <v>1700</v>
      </c>
      <c r="H190" s="8" t="s">
        <v>187</v>
      </c>
      <c r="I190" s="8" t="s">
        <v>375</v>
      </c>
      <c r="J190" s="8">
        <v>10</v>
      </c>
      <c r="K190" s="92">
        <f t="shared" si="12"/>
        <v>10</v>
      </c>
      <c r="L190" s="5"/>
      <c r="T190" s="58"/>
      <c r="U190" s="58"/>
      <c r="V190" s="58"/>
      <c r="W190" s="58"/>
      <c r="X190" s="58"/>
    </row>
    <row r="191" spans="1:24" ht="18" thickBot="1">
      <c r="A191" s="5"/>
      <c r="B191" s="5"/>
      <c r="C191" s="5"/>
      <c r="D191" s="8">
        <v>7</v>
      </c>
      <c r="E191" s="8">
        <v>135</v>
      </c>
      <c r="F191" s="8">
        <v>135</v>
      </c>
      <c r="G191" s="8">
        <v>1800</v>
      </c>
      <c r="H191" s="8" t="s">
        <v>376</v>
      </c>
      <c r="I191" s="8" t="s">
        <v>347</v>
      </c>
      <c r="J191" s="8">
        <v>11</v>
      </c>
      <c r="K191" s="92">
        <f t="shared" si="12"/>
        <v>11</v>
      </c>
      <c r="L191" s="5"/>
      <c r="T191" s="58"/>
      <c r="U191" s="58"/>
      <c r="V191" s="58"/>
      <c r="W191" s="58"/>
      <c r="X191" s="58"/>
    </row>
    <row r="192" spans="1:24" ht="18" thickBot="1">
      <c r="A192" s="5"/>
      <c r="B192" s="5"/>
      <c r="C192" s="5"/>
      <c r="D192" s="8">
        <v>8</v>
      </c>
      <c r="E192" s="8">
        <v>145</v>
      </c>
      <c r="F192" s="8">
        <v>145</v>
      </c>
      <c r="G192" s="8">
        <v>1900</v>
      </c>
      <c r="H192" s="8" t="s">
        <v>143</v>
      </c>
      <c r="I192" s="8" t="s">
        <v>377</v>
      </c>
      <c r="J192" s="8">
        <v>12</v>
      </c>
      <c r="K192" s="92">
        <f t="shared" si="12"/>
        <v>12</v>
      </c>
      <c r="L192" s="5"/>
      <c r="T192" s="58"/>
      <c r="U192" s="58"/>
      <c r="V192" s="58"/>
      <c r="W192" s="58"/>
      <c r="X192" s="58"/>
    </row>
    <row r="193" spans="1:24" ht="17.25" thickBot="1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T193" s="58"/>
      <c r="U193" s="58"/>
      <c r="V193" s="58"/>
      <c r="W193" s="58"/>
      <c r="X193" s="58"/>
    </row>
    <row r="194" spans="1:24" ht="33.75" thickBot="1">
      <c r="A194" s="5"/>
      <c r="B194" s="5"/>
      <c r="C194" s="5"/>
      <c r="D194" s="13" t="s">
        <v>147</v>
      </c>
      <c r="E194" s="13" t="s">
        <v>148</v>
      </c>
      <c r="F194" s="67" t="s">
        <v>149</v>
      </c>
      <c r="G194" s="13" t="s">
        <v>193</v>
      </c>
      <c r="H194" s="13" t="s">
        <v>151</v>
      </c>
      <c r="I194" s="13" t="s">
        <v>152</v>
      </c>
      <c r="J194" s="13" t="s">
        <v>153</v>
      </c>
      <c r="K194" s="13" t="s">
        <v>378</v>
      </c>
      <c r="L194" s="13" t="s">
        <v>379</v>
      </c>
      <c r="M194" s="13" t="s">
        <v>154</v>
      </c>
      <c r="T194" s="58"/>
      <c r="U194" s="58"/>
      <c r="V194" s="58"/>
      <c r="W194" s="58"/>
      <c r="X194" s="58"/>
    </row>
    <row r="195" spans="1:24" ht="27.75" thickBot="1">
      <c r="A195" s="5"/>
      <c r="B195" s="5"/>
      <c r="C195" s="5"/>
      <c r="D195" s="8" t="s">
        <v>155</v>
      </c>
      <c r="E195" s="8" t="s">
        <v>380</v>
      </c>
      <c r="F195" s="8">
        <v>10</v>
      </c>
      <c r="G195" s="8">
        <v>20</v>
      </c>
      <c r="H195" s="8" t="s">
        <v>157</v>
      </c>
      <c r="I195" s="8">
        <v>11</v>
      </c>
      <c r="J195" s="8" t="s">
        <v>381</v>
      </c>
      <c r="K195" s="70">
        <v>1</v>
      </c>
      <c r="L195" s="70">
        <v>0.5</v>
      </c>
      <c r="M195" s="13" t="s">
        <v>312</v>
      </c>
      <c r="T195" s="58"/>
      <c r="U195" s="58"/>
      <c r="V195" s="58"/>
      <c r="W195" s="58"/>
      <c r="X195" s="58"/>
    </row>
    <row r="196" spans="1:24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T196" s="58"/>
      <c r="U196" s="58"/>
      <c r="V196" s="58"/>
      <c r="W196" s="58"/>
      <c r="X196" s="58"/>
    </row>
    <row r="197" spans="1:24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T197" s="58"/>
      <c r="U197" s="58"/>
      <c r="V197" s="58"/>
      <c r="W197" s="58"/>
      <c r="X197" s="58"/>
    </row>
    <row r="198" spans="1:24" ht="17.25" thickBot="1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T198" s="58"/>
      <c r="U198" s="58"/>
      <c r="V198" s="58"/>
      <c r="W198" s="58"/>
      <c r="X198" s="58"/>
    </row>
    <row r="199" spans="1:24" ht="28.5" customHeight="1">
      <c r="A199" s="5" t="s">
        <v>97</v>
      </c>
      <c r="B199" s="89" t="str">
        <f>'Army Selection'!Q5</f>
        <v>Miner</v>
      </c>
      <c r="C199" s="5"/>
      <c r="D199" s="205" t="s">
        <v>98</v>
      </c>
      <c r="E199" s="205" t="s">
        <v>99</v>
      </c>
      <c r="F199" s="205" t="s">
        <v>100</v>
      </c>
      <c r="G199" s="205" t="s">
        <v>101</v>
      </c>
      <c r="H199" s="203" t="s">
        <v>102</v>
      </c>
      <c r="I199" s="203" t="s">
        <v>103</v>
      </c>
      <c r="J199" s="203" t="s">
        <v>104</v>
      </c>
      <c r="K199" s="5"/>
      <c r="L199" s="5"/>
      <c r="T199" s="58"/>
      <c r="U199" s="58"/>
      <c r="V199" s="58"/>
      <c r="W199" s="58"/>
      <c r="X199" s="58"/>
    </row>
    <row r="200" spans="1:24" ht="17.25" thickBot="1">
      <c r="A200" s="5"/>
      <c r="B200" s="5"/>
      <c r="C200" s="5"/>
      <c r="D200" s="206"/>
      <c r="E200" s="206"/>
      <c r="F200" s="206"/>
      <c r="G200" s="206"/>
      <c r="H200" s="204"/>
      <c r="I200" s="204"/>
      <c r="J200" s="204"/>
      <c r="K200" s="5"/>
      <c r="L200" s="5"/>
      <c r="T200" s="58"/>
      <c r="U200" s="58"/>
      <c r="V200" s="58"/>
      <c r="W200" s="58"/>
      <c r="X200" s="58"/>
    </row>
    <row r="201" spans="1:24" ht="18" thickBot="1">
      <c r="A201" s="5"/>
      <c r="B201" s="89"/>
      <c r="C201" s="5"/>
      <c r="D201" s="8">
        <v>1</v>
      </c>
      <c r="E201" s="8">
        <v>80</v>
      </c>
      <c r="F201" s="8">
        <v>136</v>
      </c>
      <c r="G201" s="8">
        <v>550</v>
      </c>
      <c r="H201" s="8" t="s">
        <v>107</v>
      </c>
      <c r="I201" s="8" t="s">
        <v>107</v>
      </c>
      <c r="J201" s="8" t="s">
        <v>107</v>
      </c>
      <c r="K201" s="92" t="str">
        <f t="shared" ref="K201:K209" si="13">IF(J201=J202,"",J201)</f>
        <v>N/A</v>
      </c>
      <c r="L201" s="5"/>
      <c r="T201" s="58"/>
      <c r="U201" s="58"/>
      <c r="V201" s="58"/>
      <c r="W201" s="58"/>
      <c r="X201" s="58"/>
    </row>
    <row r="202" spans="1:24" ht="18" thickBot="1">
      <c r="A202" s="5"/>
      <c r="B202" s="5"/>
      <c r="C202" s="5"/>
      <c r="D202" s="8">
        <v>2</v>
      </c>
      <c r="E202" s="8">
        <v>88</v>
      </c>
      <c r="F202" s="8" t="s">
        <v>382</v>
      </c>
      <c r="G202" s="8">
        <v>610</v>
      </c>
      <c r="H202" s="8" t="s">
        <v>179</v>
      </c>
      <c r="I202" s="8" t="s">
        <v>383</v>
      </c>
      <c r="J202" s="8">
        <v>8</v>
      </c>
      <c r="K202" s="92" t="str">
        <f t="shared" si="13"/>
        <v/>
      </c>
      <c r="L202" s="5"/>
      <c r="T202" s="58"/>
      <c r="U202" s="58"/>
      <c r="V202" s="58"/>
      <c r="W202" s="58"/>
      <c r="X202" s="58"/>
    </row>
    <row r="203" spans="1:24" ht="18" thickBot="1">
      <c r="A203" s="5"/>
      <c r="B203" s="5"/>
      <c r="C203" s="5"/>
      <c r="D203" s="8">
        <v>3</v>
      </c>
      <c r="E203" s="8">
        <v>96</v>
      </c>
      <c r="F203" s="8" t="s">
        <v>384</v>
      </c>
      <c r="G203" s="8">
        <v>670</v>
      </c>
      <c r="H203" s="8" t="s">
        <v>181</v>
      </c>
      <c r="I203" s="8" t="s">
        <v>182</v>
      </c>
      <c r="J203" s="8">
        <v>8</v>
      </c>
      <c r="K203" s="92">
        <f t="shared" si="13"/>
        <v>8</v>
      </c>
      <c r="L203" s="5"/>
      <c r="T203" s="58"/>
      <c r="U203" s="58"/>
      <c r="V203" s="58"/>
      <c r="W203" s="58"/>
      <c r="X203" s="58"/>
    </row>
    <row r="204" spans="1:24" ht="18" thickBot="1">
      <c r="A204" s="5"/>
      <c r="B204" s="5"/>
      <c r="C204" s="5"/>
      <c r="D204" s="8">
        <v>4</v>
      </c>
      <c r="E204" s="8">
        <v>104</v>
      </c>
      <c r="F204" s="8" t="s">
        <v>385</v>
      </c>
      <c r="G204" s="8">
        <v>730</v>
      </c>
      <c r="H204" s="8" t="s">
        <v>355</v>
      </c>
      <c r="I204" s="8" t="s">
        <v>386</v>
      </c>
      <c r="J204" s="8">
        <v>9</v>
      </c>
      <c r="K204" s="92" t="str">
        <f t="shared" si="13"/>
        <v/>
      </c>
      <c r="L204" s="5"/>
      <c r="T204" s="58"/>
      <c r="U204" s="58"/>
      <c r="V204" s="58"/>
      <c r="W204" s="58"/>
      <c r="X204" s="58"/>
    </row>
    <row r="205" spans="1:24" ht="18" thickBot="1">
      <c r="A205" s="5"/>
      <c r="B205" s="5"/>
      <c r="C205" s="5"/>
      <c r="D205" s="8">
        <v>5</v>
      </c>
      <c r="E205" s="8">
        <v>112</v>
      </c>
      <c r="F205" s="8" t="s">
        <v>387</v>
      </c>
      <c r="G205" s="8">
        <v>800</v>
      </c>
      <c r="H205" s="8" t="s">
        <v>331</v>
      </c>
      <c r="I205" s="8" t="s">
        <v>139</v>
      </c>
      <c r="J205" s="8">
        <v>9</v>
      </c>
      <c r="K205" s="92">
        <f t="shared" si="13"/>
        <v>9</v>
      </c>
      <c r="L205" s="5"/>
      <c r="T205" s="58"/>
      <c r="U205" s="58"/>
      <c r="V205" s="58"/>
      <c r="W205" s="58"/>
      <c r="X205" s="58"/>
    </row>
    <row r="206" spans="1:24" ht="18" thickBot="1">
      <c r="A206" s="5"/>
      <c r="B206" s="5"/>
      <c r="C206" s="5"/>
      <c r="D206" s="8">
        <v>6</v>
      </c>
      <c r="E206" s="8">
        <v>120</v>
      </c>
      <c r="F206" s="8">
        <v>204</v>
      </c>
      <c r="G206" s="8">
        <v>900</v>
      </c>
      <c r="H206" s="8" t="s">
        <v>332</v>
      </c>
      <c r="I206" s="8" t="s">
        <v>224</v>
      </c>
      <c r="J206" s="8">
        <v>10</v>
      </c>
      <c r="K206" s="92">
        <f t="shared" si="13"/>
        <v>10</v>
      </c>
      <c r="L206" s="5"/>
      <c r="T206" s="58"/>
      <c r="U206" s="58"/>
      <c r="V206" s="58"/>
      <c r="W206" s="58"/>
      <c r="X206" s="58"/>
    </row>
    <row r="207" spans="1:24" ht="18" thickBot="1">
      <c r="A207" s="5"/>
      <c r="B207" s="5"/>
      <c r="C207" s="5"/>
      <c r="D207" s="8">
        <v>7</v>
      </c>
      <c r="E207" s="8">
        <v>128</v>
      </c>
      <c r="F207" s="8" t="s">
        <v>388</v>
      </c>
      <c r="G207" s="8">
        <v>1000</v>
      </c>
      <c r="H207" s="8" t="s">
        <v>226</v>
      </c>
      <c r="I207" s="8" t="s">
        <v>389</v>
      </c>
      <c r="J207" s="8">
        <v>11</v>
      </c>
      <c r="K207" s="92">
        <f t="shared" si="13"/>
        <v>11</v>
      </c>
      <c r="L207" s="5"/>
      <c r="T207" s="58"/>
      <c r="U207" s="58"/>
      <c r="V207" s="58"/>
      <c r="W207" s="58"/>
      <c r="X207" s="58"/>
    </row>
    <row r="208" spans="1:24" ht="18" thickBot="1">
      <c r="A208" s="5"/>
      <c r="B208" s="5"/>
      <c r="C208" s="5"/>
      <c r="D208" s="8">
        <v>8</v>
      </c>
      <c r="E208" s="8">
        <v>136</v>
      </c>
      <c r="F208" s="8" t="s">
        <v>390</v>
      </c>
      <c r="G208" s="8">
        <v>1100</v>
      </c>
      <c r="H208" s="8" t="s">
        <v>229</v>
      </c>
      <c r="I208" s="8" t="s">
        <v>230</v>
      </c>
      <c r="J208" s="8">
        <v>12</v>
      </c>
      <c r="K208" s="92">
        <f t="shared" si="13"/>
        <v>12</v>
      </c>
      <c r="L208" s="5"/>
      <c r="T208" s="58"/>
      <c r="U208" s="58"/>
      <c r="V208" s="58"/>
      <c r="W208" s="58"/>
      <c r="X208" s="58"/>
    </row>
    <row r="209" spans="1:24" ht="18" thickBot="1">
      <c r="A209" s="5"/>
      <c r="B209" s="5"/>
      <c r="C209" s="5"/>
      <c r="D209" s="8">
        <v>9</v>
      </c>
      <c r="E209" s="8">
        <v>144</v>
      </c>
      <c r="F209" s="8" t="s">
        <v>391</v>
      </c>
      <c r="G209" s="8">
        <v>1200</v>
      </c>
      <c r="H209" s="8" t="s">
        <v>392</v>
      </c>
      <c r="I209" s="8" t="s">
        <v>305</v>
      </c>
      <c r="J209" s="8">
        <v>13</v>
      </c>
      <c r="K209" s="92">
        <f t="shared" si="13"/>
        <v>13</v>
      </c>
      <c r="L209" s="5"/>
      <c r="T209" s="58"/>
      <c r="U209" s="58"/>
      <c r="V209" s="58"/>
      <c r="W209" s="58"/>
      <c r="X209" s="58"/>
    </row>
    <row r="210" spans="1:24" ht="17.25" thickBot="1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T210" s="58"/>
      <c r="U210" s="58"/>
      <c r="V210" s="58"/>
      <c r="W210" s="58"/>
      <c r="X210" s="58"/>
    </row>
    <row r="211" spans="1:24" ht="33.75" thickBot="1">
      <c r="A211" s="5"/>
      <c r="B211" s="5"/>
      <c r="C211" s="5"/>
      <c r="D211" s="13" t="s">
        <v>147</v>
      </c>
      <c r="E211" s="13" t="s">
        <v>148</v>
      </c>
      <c r="F211" s="67" t="s">
        <v>149</v>
      </c>
      <c r="G211" s="13" t="s">
        <v>193</v>
      </c>
      <c r="H211" s="13" t="s">
        <v>151</v>
      </c>
      <c r="I211" s="13" t="s">
        <v>152</v>
      </c>
      <c r="J211" s="13" t="s">
        <v>153</v>
      </c>
      <c r="K211" s="13" t="s">
        <v>154</v>
      </c>
      <c r="L211" s="5"/>
      <c r="T211" s="58"/>
      <c r="U211" s="58"/>
      <c r="V211" s="58"/>
      <c r="W211" s="58"/>
      <c r="X211" s="58"/>
    </row>
    <row r="212" spans="1:24" ht="17.25" thickBot="1">
      <c r="A212" s="5"/>
      <c r="B212" s="5"/>
      <c r="C212" s="5"/>
      <c r="D212" s="8" t="s">
        <v>155</v>
      </c>
      <c r="E212" s="8" t="s">
        <v>393</v>
      </c>
      <c r="F212" s="8">
        <v>6</v>
      </c>
      <c r="G212" s="8">
        <v>32</v>
      </c>
      <c r="H212" s="8" t="s">
        <v>394</v>
      </c>
      <c r="I212" s="8">
        <v>12</v>
      </c>
      <c r="J212" s="8" t="s">
        <v>310</v>
      </c>
      <c r="K212" s="13" t="s">
        <v>159</v>
      </c>
      <c r="L212" s="5"/>
      <c r="T212" s="58"/>
      <c r="U212" s="58"/>
      <c r="V212" s="58"/>
      <c r="W212" s="58"/>
      <c r="X212" s="58"/>
    </row>
    <row r="213" spans="1:24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T213" s="58"/>
      <c r="U213" s="58"/>
      <c r="V213" s="58"/>
      <c r="W213" s="58"/>
      <c r="X213" s="58"/>
    </row>
    <row r="214" spans="1:24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T214" s="58"/>
      <c r="U214" s="58"/>
      <c r="V214" s="58"/>
      <c r="W214" s="58"/>
      <c r="X214" s="58"/>
    </row>
    <row r="215" spans="1:24" ht="17.25" thickBot="1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T215" s="58"/>
      <c r="U215" s="58"/>
      <c r="V215" s="58"/>
      <c r="W215" s="58"/>
      <c r="X215" s="58"/>
    </row>
    <row r="216" spans="1:24" ht="28.5" customHeight="1">
      <c r="A216" s="5" t="s">
        <v>97</v>
      </c>
      <c r="B216" s="89" t="str">
        <f>'Army Selection'!P5</f>
        <v>Edrag</v>
      </c>
      <c r="C216" s="5"/>
      <c r="D216" s="205" t="s">
        <v>98</v>
      </c>
      <c r="E216" s="205" t="s">
        <v>395</v>
      </c>
      <c r="F216" s="205" t="s">
        <v>396</v>
      </c>
      <c r="G216" s="205" t="s">
        <v>314</v>
      </c>
      <c r="H216" s="205" t="s">
        <v>101</v>
      </c>
      <c r="I216" s="203" t="s">
        <v>102</v>
      </c>
      <c r="J216" s="203" t="s">
        <v>103</v>
      </c>
      <c r="K216" s="203" t="s">
        <v>104</v>
      </c>
      <c r="L216" s="5"/>
      <c r="T216" s="58"/>
      <c r="U216" s="58"/>
      <c r="V216" s="58"/>
      <c r="W216" s="58"/>
      <c r="X216" s="58"/>
    </row>
    <row r="217" spans="1:24" ht="17.25" thickBot="1">
      <c r="A217" s="5"/>
      <c r="B217" s="5"/>
      <c r="C217" s="5"/>
      <c r="D217" s="206"/>
      <c r="E217" s="206"/>
      <c r="F217" s="206"/>
      <c r="G217" s="206"/>
      <c r="H217" s="206"/>
      <c r="I217" s="204"/>
      <c r="J217" s="204"/>
      <c r="K217" s="204"/>
      <c r="L217" s="5"/>
      <c r="T217" s="58"/>
      <c r="U217" s="58"/>
      <c r="V217" s="58"/>
      <c r="W217" s="58"/>
      <c r="X217" s="58"/>
    </row>
    <row r="218" spans="1:24" ht="18" thickBot="1">
      <c r="A218" s="5"/>
      <c r="B218" s="89"/>
      <c r="C218" s="5"/>
      <c r="D218" s="8">
        <v>1</v>
      </c>
      <c r="E218" s="8">
        <v>240</v>
      </c>
      <c r="F218" s="8">
        <v>840</v>
      </c>
      <c r="G218" s="8" t="s">
        <v>397</v>
      </c>
      <c r="H218" s="8">
        <v>3200</v>
      </c>
      <c r="I218" s="8" t="s">
        <v>107</v>
      </c>
      <c r="J218" s="8" t="s">
        <v>107</v>
      </c>
      <c r="K218" s="8" t="s">
        <v>107</v>
      </c>
      <c r="L218" s="92" t="str">
        <f t="shared" ref="L218:L223" si="14">IF(K218=K219,"",K218)</f>
        <v>N/A</v>
      </c>
      <c r="T218" s="58"/>
      <c r="U218" s="58"/>
      <c r="V218" s="58"/>
      <c r="W218" s="58"/>
      <c r="X218" s="58"/>
    </row>
    <row r="219" spans="1:24" ht="18" thickBot="1">
      <c r="A219" s="5"/>
      <c r="B219" s="5"/>
      <c r="C219" s="5"/>
      <c r="D219" s="8">
        <v>2</v>
      </c>
      <c r="E219" s="8">
        <v>270</v>
      </c>
      <c r="F219" s="8">
        <v>945</v>
      </c>
      <c r="G219" s="8" t="s">
        <v>398</v>
      </c>
      <c r="H219" s="8">
        <v>3700</v>
      </c>
      <c r="I219" s="8" t="s">
        <v>187</v>
      </c>
      <c r="J219" s="8" t="s">
        <v>222</v>
      </c>
      <c r="K219" s="8">
        <v>9</v>
      </c>
      <c r="L219" s="92">
        <f t="shared" si="14"/>
        <v>9</v>
      </c>
      <c r="T219" s="58"/>
      <c r="U219" s="58"/>
      <c r="V219" s="58"/>
      <c r="W219" s="58"/>
      <c r="X219" s="58"/>
    </row>
    <row r="220" spans="1:24" ht="18" thickBot="1">
      <c r="A220" s="5"/>
      <c r="B220" s="5"/>
      <c r="C220" s="5"/>
      <c r="D220" s="8">
        <v>3</v>
      </c>
      <c r="E220" s="8">
        <v>300</v>
      </c>
      <c r="F220" s="8">
        <v>1.05</v>
      </c>
      <c r="G220" s="8" t="s">
        <v>399</v>
      </c>
      <c r="H220" s="8">
        <v>4200</v>
      </c>
      <c r="I220" s="8" t="s">
        <v>298</v>
      </c>
      <c r="J220" s="8" t="s">
        <v>400</v>
      </c>
      <c r="K220" s="8">
        <v>10</v>
      </c>
      <c r="L220" s="92">
        <f t="shared" si="14"/>
        <v>10</v>
      </c>
      <c r="T220" s="58"/>
      <c r="U220" s="58"/>
      <c r="V220" s="58"/>
      <c r="W220" s="58"/>
      <c r="X220" s="58"/>
    </row>
    <row r="221" spans="1:24" ht="18" thickBot="1">
      <c r="A221" s="5"/>
      <c r="B221" s="5"/>
      <c r="C221" s="5"/>
      <c r="D221" s="8">
        <v>4</v>
      </c>
      <c r="E221" s="8">
        <v>330</v>
      </c>
      <c r="F221" s="8">
        <v>1.155</v>
      </c>
      <c r="G221" s="8" t="s">
        <v>401</v>
      </c>
      <c r="H221" s="8">
        <v>4500</v>
      </c>
      <c r="I221" s="8" t="s">
        <v>402</v>
      </c>
      <c r="J221" s="8" t="s">
        <v>302</v>
      </c>
      <c r="K221" s="8">
        <v>11</v>
      </c>
      <c r="L221" s="92">
        <f t="shared" si="14"/>
        <v>11</v>
      </c>
      <c r="T221" s="58"/>
      <c r="U221" s="58"/>
      <c r="V221" s="58"/>
      <c r="W221" s="58"/>
      <c r="X221" s="58"/>
    </row>
    <row r="222" spans="1:24" ht="18" thickBot="1">
      <c r="A222" s="5"/>
      <c r="B222" s="5"/>
      <c r="C222" s="5"/>
      <c r="D222" s="8">
        <v>5</v>
      </c>
      <c r="E222" s="8">
        <v>360</v>
      </c>
      <c r="F222" s="8">
        <v>1.26</v>
      </c>
      <c r="G222" s="8" t="s">
        <v>403</v>
      </c>
      <c r="H222" s="8">
        <v>4800</v>
      </c>
      <c r="I222" s="8" t="s">
        <v>404</v>
      </c>
      <c r="J222" s="8" t="s">
        <v>305</v>
      </c>
      <c r="K222" s="8">
        <v>12</v>
      </c>
      <c r="L222" s="92">
        <f t="shared" si="14"/>
        <v>12</v>
      </c>
      <c r="T222" s="58"/>
      <c r="U222" s="58"/>
      <c r="V222" s="58"/>
      <c r="W222" s="58"/>
      <c r="X222" s="58"/>
    </row>
    <row r="223" spans="1:24" ht="18" thickBot="1">
      <c r="A223" s="5"/>
      <c r="B223" s="5"/>
      <c r="C223" s="5"/>
      <c r="D223" s="8">
        <v>6</v>
      </c>
      <c r="E223" s="8">
        <v>390</v>
      </c>
      <c r="F223" s="8">
        <v>1.365</v>
      </c>
      <c r="G223" s="8" t="s">
        <v>405</v>
      </c>
      <c r="H223" s="8">
        <v>5100</v>
      </c>
      <c r="I223" s="8" t="s">
        <v>406</v>
      </c>
      <c r="J223" s="8" t="s">
        <v>407</v>
      </c>
      <c r="K223" s="8">
        <v>13</v>
      </c>
      <c r="L223" s="92">
        <f t="shared" si="14"/>
        <v>13</v>
      </c>
      <c r="T223" s="58"/>
      <c r="U223" s="58"/>
      <c r="V223" s="58"/>
      <c r="W223" s="58"/>
      <c r="X223" s="58"/>
    </row>
    <row r="224" spans="1:24" ht="17.25" thickBot="1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T224" s="58"/>
      <c r="U224" s="58"/>
      <c r="V224" s="58"/>
      <c r="W224" s="58"/>
      <c r="X224" s="58"/>
    </row>
    <row r="225" spans="1:24" ht="33.75" thickBot="1">
      <c r="A225" s="5"/>
      <c r="B225" s="5"/>
      <c r="C225" s="5"/>
      <c r="D225" s="13" t="s">
        <v>147</v>
      </c>
      <c r="E225" s="13" t="s">
        <v>148</v>
      </c>
      <c r="F225" s="67" t="s">
        <v>149</v>
      </c>
      <c r="G225" s="13" t="s">
        <v>193</v>
      </c>
      <c r="H225" s="13" t="s">
        <v>151</v>
      </c>
      <c r="I225" s="13" t="s">
        <v>152</v>
      </c>
      <c r="J225" s="13" t="s">
        <v>153</v>
      </c>
      <c r="K225" s="13" t="s">
        <v>154</v>
      </c>
      <c r="L225" s="5"/>
      <c r="T225" s="58"/>
      <c r="U225" s="58"/>
      <c r="V225" s="58"/>
      <c r="W225" s="58"/>
      <c r="X225" s="58"/>
    </row>
    <row r="226" spans="1:24" ht="18.75" thickBot="1">
      <c r="A226" s="5"/>
      <c r="B226" s="5"/>
      <c r="C226" s="5"/>
      <c r="D226" s="8" t="s">
        <v>408</v>
      </c>
      <c r="E226" s="8" t="s">
        <v>409</v>
      </c>
      <c r="F226" s="8">
        <v>30</v>
      </c>
      <c r="G226" s="8">
        <v>13</v>
      </c>
      <c r="H226" s="8" t="s">
        <v>410</v>
      </c>
      <c r="I226" s="8">
        <v>13</v>
      </c>
      <c r="J226" s="8" t="s">
        <v>338</v>
      </c>
      <c r="K226" s="13" t="s">
        <v>312</v>
      </c>
      <c r="L226" s="5"/>
      <c r="T226" s="58"/>
      <c r="U226" s="58"/>
      <c r="V226" s="58"/>
      <c r="W226" s="58"/>
      <c r="X226" s="58"/>
    </row>
    <row r="227" spans="1:24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T227" s="66"/>
      <c r="U227" s="66"/>
      <c r="V227" s="66"/>
      <c r="W227" s="66"/>
      <c r="X227" s="66"/>
    </row>
    <row r="228" spans="1:24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T228" s="66"/>
      <c r="U228" s="66"/>
      <c r="V228" s="66"/>
      <c r="W228" s="66"/>
      <c r="X228" s="66"/>
    </row>
    <row r="229" spans="1:24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</row>
    <row r="230" spans="1:24">
      <c r="A230" s="5" t="s">
        <v>97</v>
      </c>
      <c r="B230" s="89" t="str">
        <f>'Army Selection'!R5</f>
        <v>GvHTB</v>
      </c>
    </row>
    <row r="231" spans="1:24">
      <c r="A231" s="5"/>
      <c r="B231" s="5"/>
    </row>
    <row r="232" spans="1:24" ht="17.25" thickBot="1"/>
    <row r="233" spans="1:24" ht="18.75" thickBot="1">
      <c r="A233" s="5" t="s">
        <v>411</v>
      </c>
      <c r="B233" s="5">
        <v>2</v>
      </c>
      <c r="D233" s="13" t="s">
        <v>193</v>
      </c>
      <c r="E233" s="13" t="s">
        <v>154</v>
      </c>
    </row>
    <row r="234" spans="1:24" ht="17.25" thickBot="1">
      <c r="A234" s="5" t="s">
        <v>412</v>
      </c>
      <c r="B234" s="89">
        <f>'Army Selection'!R6</f>
        <v>300</v>
      </c>
      <c r="D234" s="8">
        <v>16</v>
      </c>
      <c r="E234" s="13" t="s">
        <v>159</v>
      </c>
    </row>
    <row r="238" spans="1:24">
      <c r="A238" s="5" t="s">
        <v>97</v>
      </c>
      <c r="B238" s="89" t="str">
        <f>'Army Selection'!S5</f>
        <v>GvHTA</v>
      </c>
    </row>
    <row r="239" spans="1:24">
      <c r="A239" s="5"/>
      <c r="B239" s="5"/>
    </row>
    <row r="240" spans="1:24" ht="17.25" thickBot="1"/>
    <row r="241" spans="1:5" ht="18.75" thickBot="1">
      <c r="A241" s="5" t="s">
        <v>411</v>
      </c>
      <c r="B241" s="5">
        <v>2</v>
      </c>
      <c r="D241" s="13" t="s">
        <v>193</v>
      </c>
      <c r="E241" s="13" t="s">
        <v>154</v>
      </c>
    </row>
    <row r="242" spans="1:5" ht="17.25" thickBot="1">
      <c r="A242" s="5" t="s">
        <v>412</v>
      </c>
      <c r="B242" s="89">
        <f>'Army Selection'!S6</f>
        <v>250</v>
      </c>
      <c r="D242" s="8">
        <v>16</v>
      </c>
      <c r="E242" s="13" t="s">
        <v>312</v>
      </c>
    </row>
    <row r="245" spans="1:5">
      <c r="A245" s="5" t="s">
        <v>97</v>
      </c>
      <c r="B245" s="89" t="str">
        <f>'Army Selection'!T5</f>
        <v>GvHT</v>
      </c>
    </row>
    <row r="246" spans="1:5">
      <c r="A246" s="5"/>
      <c r="B246" s="5"/>
    </row>
    <row r="247" spans="1:5" ht="17.25" thickBot="1"/>
    <row r="248" spans="1:5" ht="18.75" thickBot="1">
      <c r="A248" s="5" t="s">
        <v>411</v>
      </c>
      <c r="B248" s="5">
        <v>2</v>
      </c>
      <c r="D248" s="13" t="s">
        <v>193</v>
      </c>
      <c r="E248" s="13" t="s">
        <v>154</v>
      </c>
    </row>
    <row r="249" spans="1:5" ht="17.25" thickBot="1">
      <c r="A249" s="5" t="s">
        <v>412</v>
      </c>
      <c r="B249" s="89">
        <f>'Army Selection'!T6</f>
        <v>450</v>
      </c>
      <c r="D249" s="8">
        <v>16</v>
      </c>
      <c r="E249" s="13" t="s">
        <v>413</v>
      </c>
    </row>
    <row r="253" spans="1:5" ht="16.5" customHeight="1">
      <c r="A253" s="1" t="s">
        <v>97</v>
      </c>
      <c r="B253" s="2" t="s">
        <v>165</v>
      </c>
    </row>
  </sheetData>
  <mergeCells count="97">
    <mergeCell ref="J5:J6"/>
    <mergeCell ref="D24:D25"/>
    <mergeCell ref="E24:E25"/>
    <mergeCell ref="F24:F25"/>
    <mergeCell ref="G24:G25"/>
    <mergeCell ref="H24:H25"/>
    <mergeCell ref="I24:I25"/>
    <mergeCell ref="J24:J25"/>
    <mergeCell ref="D5:D6"/>
    <mergeCell ref="E5:E6"/>
    <mergeCell ref="F5:F6"/>
    <mergeCell ref="G5:G6"/>
    <mergeCell ref="H5:H6"/>
    <mergeCell ref="I5:I6"/>
    <mergeCell ref="J43:J44"/>
    <mergeCell ref="D62:D63"/>
    <mergeCell ref="E62:E63"/>
    <mergeCell ref="F62:F63"/>
    <mergeCell ref="G62:G63"/>
    <mergeCell ref="H62:H63"/>
    <mergeCell ref="I62:I63"/>
    <mergeCell ref="J62:J63"/>
    <mergeCell ref="D43:D44"/>
    <mergeCell ref="E43:E44"/>
    <mergeCell ref="F43:F44"/>
    <mergeCell ref="G43:G44"/>
    <mergeCell ref="H43:H44"/>
    <mergeCell ref="I43:I44"/>
    <mergeCell ref="K62:K63"/>
    <mergeCell ref="D78:D79"/>
    <mergeCell ref="E78:E79"/>
    <mergeCell ref="F78:F79"/>
    <mergeCell ref="G78:G79"/>
    <mergeCell ref="H78:H79"/>
    <mergeCell ref="I78:I79"/>
    <mergeCell ref="J78:J79"/>
    <mergeCell ref="K78:K79"/>
    <mergeCell ref="J96:J97"/>
    <mergeCell ref="K96:K97"/>
    <mergeCell ref="L96:L97"/>
    <mergeCell ref="D115:D116"/>
    <mergeCell ref="E115:E116"/>
    <mergeCell ref="F115:F116"/>
    <mergeCell ref="G115:G116"/>
    <mergeCell ref="H115:H116"/>
    <mergeCell ref="I115:I116"/>
    <mergeCell ref="J115:J116"/>
    <mergeCell ref="D96:D97"/>
    <mergeCell ref="E96:E97"/>
    <mergeCell ref="F96:F97"/>
    <mergeCell ref="G96:G97"/>
    <mergeCell ref="H96:H97"/>
    <mergeCell ref="I96:I97"/>
    <mergeCell ref="J134:J135"/>
    <mergeCell ref="K134:K135"/>
    <mergeCell ref="D149:D150"/>
    <mergeCell ref="E149:E150"/>
    <mergeCell ref="F149:F150"/>
    <mergeCell ref="G149:G150"/>
    <mergeCell ref="H149:H150"/>
    <mergeCell ref="I149:I150"/>
    <mergeCell ref="J149:J150"/>
    <mergeCell ref="D134:D135"/>
    <mergeCell ref="E134:E135"/>
    <mergeCell ref="F134:F135"/>
    <mergeCell ref="G134:G135"/>
    <mergeCell ref="H134:H135"/>
    <mergeCell ref="I134:I135"/>
    <mergeCell ref="J166:J167"/>
    <mergeCell ref="D183:D184"/>
    <mergeCell ref="E183:E184"/>
    <mergeCell ref="F183:F184"/>
    <mergeCell ref="G183:G184"/>
    <mergeCell ref="H183:H184"/>
    <mergeCell ref="I183:I184"/>
    <mergeCell ref="J183:J184"/>
    <mergeCell ref="D166:D167"/>
    <mergeCell ref="E166:E167"/>
    <mergeCell ref="F166:F167"/>
    <mergeCell ref="G166:G167"/>
    <mergeCell ref="H166:H167"/>
    <mergeCell ref="I166:I167"/>
    <mergeCell ref="K216:K217"/>
    <mergeCell ref="J199:J200"/>
    <mergeCell ref="D216:D217"/>
    <mergeCell ref="E216:E217"/>
    <mergeCell ref="F216:F217"/>
    <mergeCell ref="G216:G217"/>
    <mergeCell ref="H216:H217"/>
    <mergeCell ref="I216:I217"/>
    <mergeCell ref="J216:J217"/>
    <mergeCell ref="D199:D200"/>
    <mergeCell ref="E199:E200"/>
    <mergeCell ref="F199:F200"/>
    <mergeCell ref="G199:G200"/>
    <mergeCell ref="H199:H200"/>
    <mergeCell ref="I199:I200"/>
  </mergeCells>
  <dataValidations count="1">
    <dataValidation type="list" allowBlank="1" showInputMessage="1" showErrorMessage="1" sqref="B79 B97" xr:uid="{18CD66EE-ECB0-4A75-8B2F-3B99BDF347C1}">
      <formula1>"1,2,3,4,5,6,7,8,9,10,11"</formula1>
    </dataValidation>
  </dataValidations>
  <hyperlinks>
    <hyperlink ref="H5" r:id="rId1" location="Elixir" tooltip="Resources" display="https://clashofclans.fandom.com/wiki/Resources - Elixir" xr:uid="{A00E283C-3118-4FBF-AB7D-3F7123086253}"/>
    <hyperlink ref="I5" r:id="rId2" tooltip="Laboratory" display="https://clashofclans.fandom.com/wiki/Laboratory" xr:uid="{CA7157C5-0BB3-438F-825E-4F12632F76D4}"/>
    <hyperlink ref="J5" r:id="rId3" tooltip="Laboratory" display="https://clashofclans.fandom.com/wiki/Laboratory" xr:uid="{B3D81D5B-FF9F-4DB9-B8C4-9B4881D0B141}"/>
    <hyperlink ref="H24" r:id="rId4" location="Elixir" tooltip="Resources" display="https://clashofclans.fandom.com/wiki/Resources - Elixir" xr:uid="{445573AD-FA30-4C8E-BFB3-B3E9E0AC41B8}"/>
    <hyperlink ref="I24" r:id="rId5" tooltip="Laboratory" display="https://clashofclans.fandom.com/wiki/Laboratory" xr:uid="{EB5D9667-A2B8-482F-BA00-6AFAE0C5C1FB}"/>
    <hyperlink ref="J24" r:id="rId6" tooltip="Laboratory" display="https://clashofclans.fandom.com/wiki/Laboratory" xr:uid="{42EC518E-FAD5-4C34-8AD6-59DF58D68EFA}"/>
    <hyperlink ref="F38" r:id="rId7" tooltip="Army Camp/Home Village" display="https://clashofclans.fandom.com/wiki/Army_Camp/Home_Village" xr:uid="{BFFDFFF8-5F50-41DB-92C7-8251FFFA6121}"/>
    <hyperlink ref="F19" r:id="rId8" tooltip="Army Camp/Home Village" display="https://clashofclans.fandom.com/wiki/Army_Camp/Home_Village" xr:uid="{DC3776A9-4F5F-4F7D-BD4C-90603CD4BBCF}"/>
    <hyperlink ref="H43" r:id="rId9" location="Elixir" tooltip="Resources" display="https://clashofclans.fandom.com/wiki/Resources - Elixir" xr:uid="{4730735B-D1D4-4AF1-B575-0332092ACC62}"/>
    <hyperlink ref="I43" r:id="rId10" tooltip="Laboratory" display="https://clashofclans.fandom.com/wiki/Laboratory" xr:uid="{3E387A87-9CCB-4351-ABA0-32D8D94D5CA7}"/>
    <hyperlink ref="J43" r:id="rId11" tooltip="Laboratory" display="https://clashofclans.fandom.com/wiki/Laboratory" xr:uid="{9389D7F1-6785-4914-AB3A-71E806661BAE}"/>
    <hyperlink ref="F57" r:id="rId12" tooltip="Army Camp/Home Village" display="https://clashofclans.fandom.com/wiki/Army_Camp/Home_Village" xr:uid="{9FD69733-88B7-4D37-BDA2-BF61679416D7}"/>
    <hyperlink ref="D58" r:id="rId13" tooltip="Defensive Buildings" display="https://clashofclans.fandom.com/wiki/Defensive_Buildings" xr:uid="{6B2E56DC-758D-4F5E-B9B8-9E56A6CE9209}"/>
    <hyperlink ref="G62" r:id="rId14" tooltip="Resource Buildings" display="https://clashofclans.fandom.com/wiki/Resource_Buildings" xr:uid="{AB405D0C-19CE-4850-8128-F3745ABBAA5E}"/>
    <hyperlink ref="I62" r:id="rId15" location="Elixir" tooltip="Resources" display="https://clashofclans.fandom.com/wiki/Resources - Elixir" xr:uid="{C7AFC63F-2AAE-4971-B9C8-38C5201948F2}"/>
    <hyperlink ref="J62" r:id="rId16" tooltip="Laboratory" display="https://clashofclans.fandom.com/wiki/Laboratory" xr:uid="{8CE8F882-F277-4328-B99C-7880C61B930D}"/>
    <hyperlink ref="K62" r:id="rId17" tooltip="Laboratory" display="https://clashofclans.fandom.com/wiki/Laboratory" xr:uid="{376050F3-D45E-43CF-B418-55F0C1F60D95}"/>
    <hyperlink ref="F73" r:id="rId18" tooltip="Army Camp/Home Village" display="https://clashofclans.fandom.com/wiki/Army_Camp/Home_Village" xr:uid="{4DAA2233-49C7-46DB-BE6F-19EF2B8F226F}"/>
    <hyperlink ref="I78" r:id="rId19" location="Elixir" tooltip="Resources" display="https://clashofclans.fandom.com/wiki/Resources - Elixir" xr:uid="{F6FDCDF4-D918-4F32-A883-1F843E8AED8B}"/>
    <hyperlink ref="J78" r:id="rId20" tooltip="Laboratory" display="https://clashofclans.fandom.com/wiki/Laboratory" xr:uid="{1083FD21-182C-4A0F-BF37-BB25CD8CEB2B}"/>
    <hyperlink ref="K78" r:id="rId21" tooltip="Laboratory" display="https://clashofclans.fandom.com/wiki/Laboratory" xr:uid="{0614BDB1-DAD8-4EB9-AE63-1DF701E2FCDE}"/>
    <hyperlink ref="F91" r:id="rId22" tooltip="Army Camp/Home Village" display="https://clashofclans.fandom.com/wiki/Army_Camp/Home_Village" xr:uid="{FDF2896F-1360-4068-9C80-423CCAC5937E}"/>
    <hyperlink ref="D92" r:id="rId23" tooltip="Defensive Buildings" display="https://clashofclans.fandom.com/wiki/Defensive_Buildings" xr:uid="{B8AC3D4B-B491-4A39-AFE2-2A38415D4A17}"/>
    <hyperlink ref="G96" r:id="rId24" tooltip="Walls/Home Village" display="https://clashofclans.fandom.com/wiki/Walls/Home_Village" xr:uid="{901C9670-520C-4354-AA7E-666F5FBBCEFF}"/>
    <hyperlink ref="J96" r:id="rId25" location="Elixir" tooltip="Resources" display="https://clashofclans.fandom.com/wiki/Resources - Elixir" xr:uid="{D5462BC9-43B1-49E6-BF92-7C3BB3B3B50E}"/>
    <hyperlink ref="K96" r:id="rId26" tooltip="Laboratory" display="https://clashofclans.fandom.com/wiki/Laboratory" xr:uid="{8DBEFBE3-A5E3-4A40-A541-7749A181A38A}"/>
    <hyperlink ref="L96" r:id="rId27" tooltip="Laboratory" display="https://clashofclans.fandom.com/wiki/Laboratory" xr:uid="{95B73B09-4DCC-46D5-9647-99A6B0961DE4}"/>
    <hyperlink ref="F110" r:id="rId28" tooltip="Army Camp/Home Village" display="https://clashofclans.fandom.com/wiki/Army_Camp/Home_Village" xr:uid="{6D6F98E4-08AD-4470-86F9-7F1AEB4EBD3E}"/>
    <hyperlink ref="H115" r:id="rId29" location="Elixir" tooltip="Resources" display="https://clashofclans.fandom.com/wiki/Resources - Elixir" xr:uid="{8A74A714-B49B-4894-9F4E-FB82E1CFC2A6}"/>
    <hyperlink ref="I115" r:id="rId30" tooltip="Laboratory" display="https://clashofclans.fandom.com/wiki/Laboratory" xr:uid="{C9969AFC-BA05-4233-B1E2-19F8FEB98D82}"/>
    <hyperlink ref="J115" r:id="rId31" tooltip="Laboratory" display="https://clashofclans.fandom.com/wiki/Laboratory" xr:uid="{F0E4E6F1-180C-4042-A7D2-D58A3889AABD}"/>
    <hyperlink ref="F129" r:id="rId32" tooltip="Army Camp/Home Village" display="https://clashofclans.fandom.com/wiki/Army_Camp/Home_Village" xr:uid="{5C6106F0-772A-434D-B883-745E45883109}"/>
    <hyperlink ref="I134" r:id="rId33" location="Elixir" tooltip="Resources" display="https://clashofclans.fandom.com/wiki/Resources - Elixir" xr:uid="{6F4C5ABB-385A-40F5-9DEA-203D93931BB4}"/>
    <hyperlink ref="J134" r:id="rId34" tooltip="Laboratory" display="https://clashofclans.fandom.com/wiki/Laboratory" xr:uid="{246D246A-6264-4A72-9782-6C5148A9A3F9}"/>
    <hyperlink ref="K134" r:id="rId35" tooltip="Laboratory" display="https://clashofclans.fandom.com/wiki/Laboratory" xr:uid="{9AF2B028-8B48-4357-A66C-FC18329CBBBA}"/>
    <hyperlink ref="H149" r:id="rId36" location="Elixir" tooltip="Resources" display="https://clashofclans.fandom.com/wiki/Resources - Elixir" xr:uid="{A0D15E87-898F-4B07-B4CF-82631F92F33F}"/>
    <hyperlink ref="I149" r:id="rId37" tooltip="Laboratory" display="https://clashofclans.fandom.com/wiki/Laboratory" xr:uid="{2F5CED84-E219-4E26-A7E5-217A3F59A609}"/>
    <hyperlink ref="J149" r:id="rId38" tooltip="Laboratory" display="https://clashofclans.fandom.com/wiki/Laboratory" xr:uid="{FDEFF0C0-A288-4E66-B83B-DB6BD9836104}"/>
    <hyperlink ref="H166" r:id="rId39" location="Elixir" tooltip="Resources" display="https://clashofclans.fandom.com/wiki/Resources - Elixir" xr:uid="{14126E6A-7046-48D5-A7E2-51A9B58E9FF7}"/>
    <hyperlink ref="I166" r:id="rId40" tooltip="Laboratory" display="https://clashofclans.fandom.com/wiki/Laboratory" xr:uid="{567EA45D-B94D-4330-BD02-76AB1BD26CE0}"/>
    <hyperlink ref="J166" r:id="rId41" tooltip="Laboratory" display="https://clashofclans.fandom.com/wiki/Laboratory" xr:uid="{791AE8E6-B0C9-493A-A6EF-8C60F1788FF2}"/>
    <hyperlink ref="H183" r:id="rId42" location="Elixir" tooltip="Resources" display="https://clashofclans.fandom.com/wiki/Resources - Elixir" xr:uid="{4B78E608-A80C-422B-97CC-14E40D3C527D}"/>
    <hyperlink ref="I183" r:id="rId43" tooltip="Laboratory" display="https://clashofclans.fandom.com/wiki/Laboratory" xr:uid="{88261EF7-F637-4022-ACE9-40648B7ED4A6}"/>
    <hyperlink ref="J183" r:id="rId44" tooltip="Laboratory" display="https://clashofclans.fandom.com/wiki/Laboratory" xr:uid="{7C5D02E5-19B0-49BF-AC92-E21B8AE15614}"/>
    <hyperlink ref="F194" r:id="rId45" tooltip="Army Camp" display="https://clashofclans.fandom.com/wiki/Army_Camp" xr:uid="{DB26A24A-5740-4C51-B5F6-387A52C31F59}"/>
    <hyperlink ref="H199" r:id="rId46" location="Elixir" tooltip="Resources" display="https://clashofclans.fandom.com/wiki/Resources - Elixir" xr:uid="{6F1932DB-E088-4A7F-BA59-87848E41A9CD}"/>
    <hyperlink ref="I199" r:id="rId47" tooltip="Laboratory" display="https://clashofclans.fandom.com/wiki/Laboratory" xr:uid="{ECD8175D-8E40-403F-B3DA-2C03C87F0EAD}"/>
    <hyperlink ref="J199" r:id="rId48" tooltip="Laboratory" display="https://clashofclans.fandom.com/wiki/Laboratory" xr:uid="{C3D7599E-59F5-4F54-B0F1-2A894821E89A}"/>
    <hyperlink ref="F211" r:id="rId49" tooltip="Army Camp/Home Village" display="https://clashofclans.fandom.com/wiki/Army_Camp/Home_Village" xr:uid="{468C025C-88A4-4CAA-91E5-CA83A72A02EA}"/>
    <hyperlink ref="I216" r:id="rId50" location="Elixir" tooltip="Resources" display="https://clashofclans.fandom.com/wiki/Resources - Elixir" xr:uid="{B21E5FC5-F5CC-43A4-ACE7-C85C3C236E56}"/>
    <hyperlink ref="J216" r:id="rId51" tooltip="Laboratory" display="https://clashofclans.fandom.com/wiki/Laboratory" xr:uid="{7B833F1F-2E0C-4B4D-AD13-DF3BE3EEA3E3}"/>
    <hyperlink ref="K216" r:id="rId52" tooltip="Laboratory" display="https://clashofclans.fandom.com/wiki/Laboratory" xr:uid="{0AA043E5-097C-45D2-BCC3-796D17039C45}"/>
    <hyperlink ref="F225" r:id="rId53" tooltip="Army Camp" display="https://clashofclans.fandom.com/wiki/Army_Camp" xr:uid="{22E06491-23E2-420D-A202-984E24916BDE}"/>
  </hyperlinks>
  <pageMargins left="0.7" right="0.7" top="0.78740157499999996" bottom="0.78740157499999996" header="0.3" footer="0.3"/>
  <pageSetup paperSize="9" orientation="portrait" horizontalDpi="300" verticalDpi="300" r:id="rId54"/>
  <drawing r:id="rId55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1533A-769B-481C-AFA7-EEBE26CECFE3}">
  <sheetPr codeName="Tabelle4"/>
  <dimension ref="A1:O414"/>
  <sheetViews>
    <sheetView topLeftCell="A301" zoomScale="96" zoomScaleNormal="85" workbookViewId="0">
      <selection activeCell="O337" sqref="O337"/>
    </sheetView>
  </sheetViews>
  <sheetFormatPr baseColWidth="10" defaultColWidth="10.625" defaultRowHeight="16.5"/>
  <cols>
    <col min="1" max="16384" width="10.625" style="5"/>
  </cols>
  <sheetData>
    <row r="1" spans="1:11">
      <c r="B1" s="5" t="s">
        <v>414</v>
      </c>
      <c r="D1" s="5" t="s">
        <v>96</v>
      </c>
    </row>
    <row r="2" spans="1:11">
      <c r="G2" s="20" t="s">
        <v>91</v>
      </c>
    </row>
    <row r="7" spans="1:11" ht="17.25" thickBot="1"/>
    <row r="8" spans="1:11">
      <c r="A8" s="5" t="s">
        <v>48</v>
      </c>
      <c r="B8" s="20" t="str">
        <f>'Army Selection'!E51</f>
        <v>Cannon</v>
      </c>
      <c r="D8" s="237" t="s">
        <v>98</v>
      </c>
      <c r="E8" s="246" t="s">
        <v>99</v>
      </c>
      <c r="F8" s="237" t="s">
        <v>415</v>
      </c>
      <c r="G8" s="246" t="s">
        <v>101</v>
      </c>
      <c r="H8" s="211" t="s">
        <v>416</v>
      </c>
      <c r="I8" s="213" t="s">
        <v>417</v>
      </c>
      <c r="J8" s="245" t="s">
        <v>924</v>
      </c>
      <c r="K8" s="205" t="s">
        <v>925</v>
      </c>
    </row>
    <row r="9" spans="1:11" ht="17.25" thickBot="1">
      <c r="B9" s="5" t="s">
        <v>898</v>
      </c>
      <c r="D9" s="238"/>
      <c r="E9" s="247"/>
      <c r="F9" s="238"/>
      <c r="G9" s="247"/>
      <c r="H9" s="212"/>
      <c r="I9" s="214"/>
      <c r="J9" s="212"/>
      <c r="K9" s="206"/>
    </row>
    <row r="10" spans="1:11" ht="16.5" customHeight="1" thickBot="1">
      <c r="D10" s="122">
        <v>1</v>
      </c>
      <c r="E10" s="124">
        <v>9</v>
      </c>
      <c r="F10" s="122">
        <v>7.2</v>
      </c>
      <c r="G10" s="124">
        <v>420</v>
      </c>
      <c r="H10" s="125">
        <v>250</v>
      </c>
      <c r="I10" s="126" t="s">
        <v>420</v>
      </c>
      <c r="J10" s="121">
        <v>3</v>
      </c>
      <c r="K10" s="95">
        <v>1</v>
      </c>
    </row>
    <row r="11" spans="1:11" ht="16.5" customHeight="1" thickBot="1">
      <c r="D11" s="186">
        <v>2</v>
      </c>
      <c r="E11" s="124">
        <v>11</v>
      </c>
      <c r="F11" s="186">
        <v>8.8000000000000007</v>
      </c>
      <c r="G11" s="124">
        <v>470</v>
      </c>
      <c r="H11" s="125">
        <v>1000</v>
      </c>
      <c r="I11" s="126" t="s">
        <v>421</v>
      </c>
      <c r="J11" s="121">
        <v>10</v>
      </c>
      <c r="K11" s="95">
        <v>1</v>
      </c>
    </row>
    <row r="12" spans="1:11" ht="16.5" customHeight="1" thickBot="1">
      <c r="D12" s="186">
        <v>3</v>
      </c>
      <c r="E12" s="124">
        <v>15</v>
      </c>
      <c r="F12" s="186">
        <v>12</v>
      </c>
      <c r="G12" s="124">
        <v>520</v>
      </c>
      <c r="H12" s="125">
        <v>4000</v>
      </c>
      <c r="I12" s="126" t="s">
        <v>422</v>
      </c>
      <c r="J12" s="121">
        <v>24</v>
      </c>
      <c r="K12" s="95">
        <v>2</v>
      </c>
    </row>
    <row r="13" spans="1:11" ht="16.5" customHeight="1" thickBot="1">
      <c r="D13" s="186">
        <v>4</v>
      </c>
      <c r="E13" s="124">
        <v>19</v>
      </c>
      <c r="F13" s="186">
        <v>15.2</v>
      </c>
      <c r="G13" s="124">
        <v>570</v>
      </c>
      <c r="H13" s="125">
        <v>16000</v>
      </c>
      <c r="I13" s="126" t="s">
        <v>423</v>
      </c>
      <c r="J13" s="121">
        <v>51</v>
      </c>
      <c r="K13" s="95">
        <v>3</v>
      </c>
    </row>
    <row r="14" spans="1:11" ht="16.5" customHeight="1" thickBot="1">
      <c r="D14" s="186">
        <v>5</v>
      </c>
      <c r="E14" s="124">
        <v>25</v>
      </c>
      <c r="F14" s="186">
        <v>20</v>
      </c>
      <c r="G14" s="124">
        <v>620</v>
      </c>
      <c r="H14" s="125">
        <v>50000</v>
      </c>
      <c r="I14" s="126" t="s">
        <v>926</v>
      </c>
      <c r="J14" s="121">
        <v>60</v>
      </c>
      <c r="K14" s="95">
        <v>4</v>
      </c>
    </row>
    <row r="15" spans="1:11" ht="16.5" customHeight="1" thickBot="1">
      <c r="D15" s="186">
        <v>6</v>
      </c>
      <c r="E15" s="124">
        <v>31</v>
      </c>
      <c r="F15" s="186">
        <v>24.8</v>
      </c>
      <c r="G15" s="124">
        <v>670</v>
      </c>
      <c r="H15" s="125">
        <v>100000</v>
      </c>
      <c r="I15" s="126" t="s">
        <v>111</v>
      </c>
      <c r="J15" s="121">
        <v>84</v>
      </c>
      <c r="K15" s="95">
        <v>5</v>
      </c>
    </row>
    <row r="16" spans="1:11" ht="16.5" customHeight="1" thickBot="1">
      <c r="D16" s="186">
        <v>7</v>
      </c>
      <c r="E16" s="124">
        <v>40</v>
      </c>
      <c r="F16" s="186">
        <v>32</v>
      </c>
      <c r="G16" s="124">
        <v>730</v>
      </c>
      <c r="H16" s="125">
        <v>150000</v>
      </c>
      <c r="I16" s="126" t="s">
        <v>207</v>
      </c>
      <c r="J16" s="121">
        <v>120</v>
      </c>
      <c r="K16" s="95">
        <v>6</v>
      </c>
    </row>
    <row r="17" spans="4:11" ht="16.5" customHeight="1" thickBot="1">
      <c r="D17" s="186">
        <v>8</v>
      </c>
      <c r="E17" s="124">
        <v>48</v>
      </c>
      <c r="F17" s="186">
        <v>38.4</v>
      </c>
      <c r="G17" s="124">
        <v>800</v>
      </c>
      <c r="H17" s="125">
        <v>240000</v>
      </c>
      <c r="I17" s="126" t="s">
        <v>209</v>
      </c>
      <c r="J17" s="121">
        <v>169</v>
      </c>
      <c r="K17" s="95">
        <v>7</v>
      </c>
    </row>
    <row r="18" spans="4:11" ht="17.25" thickBot="1">
      <c r="D18" s="123">
        <v>9</v>
      </c>
      <c r="E18" s="124">
        <v>56</v>
      </c>
      <c r="F18" s="123">
        <v>44.8</v>
      </c>
      <c r="G18" s="124">
        <v>880</v>
      </c>
      <c r="H18" s="125">
        <v>360000</v>
      </c>
      <c r="I18" s="126" t="s">
        <v>425</v>
      </c>
      <c r="J18" s="121">
        <v>189</v>
      </c>
      <c r="K18" s="95">
        <v>8</v>
      </c>
    </row>
    <row r="19" spans="4:11" ht="17.25" thickBot="1">
      <c r="D19" s="123">
        <v>10</v>
      </c>
      <c r="E19" s="124">
        <v>64</v>
      </c>
      <c r="F19" s="123">
        <v>51.2</v>
      </c>
      <c r="G19" s="124">
        <v>960</v>
      </c>
      <c r="H19" s="125">
        <v>500000</v>
      </c>
      <c r="I19" s="126" t="s">
        <v>425</v>
      </c>
      <c r="J19" s="121">
        <v>189</v>
      </c>
      <c r="K19" s="95">
        <v>8</v>
      </c>
    </row>
    <row r="20" spans="4:11" ht="17.25" thickBot="1">
      <c r="D20" s="123">
        <v>11</v>
      </c>
      <c r="E20" s="124">
        <v>74</v>
      </c>
      <c r="F20" s="123">
        <v>59.2</v>
      </c>
      <c r="G20" s="124">
        <v>1060</v>
      </c>
      <c r="H20" s="125">
        <v>800000</v>
      </c>
      <c r="I20" s="126" t="s">
        <v>116</v>
      </c>
      <c r="J20" s="121">
        <v>207</v>
      </c>
      <c r="K20" s="95">
        <v>9</v>
      </c>
    </row>
    <row r="21" spans="4:11" ht="17.25" thickBot="1">
      <c r="D21" s="123">
        <v>12</v>
      </c>
      <c r="E21" s="124">
        <v>85</v>
      </c>
      <c r="F21" s="123">
        <v>68</v>
      </c>
      <c r="G21" s="124">
        <v>1160</v>
      </c>
      <c r="H21" s="125">
        <v>900000</v>
      </c>
      <c r="I21" s="126" t="s">
        <v>287</v>
      </c>
      <c r="J21" s="121">
        <v>254</v>
      </c>
      <c r="K21" s="95">
        <v>10</v>
      </c>
    </row>
    <row r="22" spans="4:11" ht="17.25" thickBot="1">
      <c r="D22" s="123">
        <v>13</v>
      </c>
      <c r="E22" s="124">
        <v>95</v>
      </c>
      <c r="F22" s="123">
        <v>76</v>
      </c>
      <c r="G22" s="124">
        <v>1260</v>
      </c>
      <c r="H22" s="125">
        <v>1700000</v>
      </c>
      <c r="I22" s="126" t="s">
        <v>287</v>
      </c>
      <c r="J22" s="121">
        <v>254</v>
      </c>
      <c r="K22" s="95">
        <v>10</v>
      </c>
    </row>
    <row r="23" spans="4:11" ht="17.25" thickBot="1">
      <c r="D23" s="123">
        <v>14</v>
      </c>
      <c r="E23" s="124">
        <v>105</v>
      </c>
      <c r="F23" s="123">
        <v>84</v>
      </c>
      <c r="G23" s="124">
        <v>1380</v>
      </c>
      <c r="H23" s="125">
        <v>2000000</v>
      </c>
      <c r="I23" s="126" t="s">
        <v>430</v>
      </c>
      <c r="J23" s="121">
        <v>328</v>
      </c>
      <c r="K23" s="95">
        <v>11</v>
      </c>
    </row>
    <row r="24" spans="4:11" ht="17.25" thickBot="1">
      <c r="D24" s="123">
        <v>15</v>
      </c>
      <c r="E24" s="124">
        <v>115</v>
      </c>
      <c r="F24" s="123">
        <v>92</v>
      </c>
      <c r="G24" s="124">
        <v>1500</v>
      </c>
      <c r="H24" s="125">
        <v>2500000</v>
      </c>
      <c r="I24" s="126" t="s">
        <v>430</v>
      </c>
      <c r="J24" s="121">
        <v>328</v>
      </c>
      <c r="K24" s="95">
        <v>11</v>
      </c>
    </row>
    <row r="25" spans="4:11" ht="17.25" thickBot="1">
      <c r="D25" s="123">
        <v>16</v>
      </c>
      <c r="E25" s="124">
        <v>120</v>
      </c>
      <c r="F25" s="123">
        <v>96</v>
      </c>
      <c r="G25" s="124">
        <v>1620</v>
      </c>
      <c r="H25" s="125">
        <v>4400000</v>
      </c>
      <c r="I25" s="126" t="s">
        <v>133</v>
      </c>
      <c r="J25" s="121">
        <v>509</v>
      </c>
      <c r="K25" s="95">
        <v>12</v>
      </c>
    </row>
    <row r="26" spans="4:11" ht="17.25" thickBot="1">
      <c r="D26" s="123">
        <v>17</v>
      </c>
      <c r="E26" s="124">
        <v>125</v>
      </c>
      <c r="F26" s="123">
        <v>100</v>
      </c>
      <c r="G26" s="124">
        <v>1740</v>
      </c>
      <c r="H26" s="125">
        <v>5600000</v>
      </c>
      <c r="I26" s="126" t="s">
        <v>133</v>
      </c>
      <c r="J26" s="121">
        <v>509</v>
      </c>
      <c r="K26" s="95">
        <v>12</v>
      </c>
    </row>
    <row r="27" spans="4:11" ht="17.25" thickBot="1">
      <c r="D27" s="123">
        <v>18</v>
      </c>
      <c r="E27" s="124">
        <v>130</v>
      </c>
      <c r="F27" s="123">
        <v>104</v>
      </c>
      <c r="G27" s="124">
        <v>1870</v>
      </c>
      <c r="H27" s="125">
        <v>6500000</v>
      </c>
      <c r="I27" s="126" t="s">
        <v>139</v>
      </c>
      <c r="J27" s="121">
        <v>777</v>
      </c>
      <c r="K27" s="95">
        <v>13</v>
      </c>
    </row>
    <row r="28" spans="4:11" ht="17.25" thickBot="1">
      <c r="D28" s="123">
        <v>19</v>
      </c>
      <c r="E28" s="124">
        <v>140</v>
      </c>
      <c r="F28" s="123">
        <v>112</v>
      </c>
      <c r="G28" s="124">
        <v>2000</v>
      </c>
      <c r="H28" s="125">
        <v>7800000</v>
      </c>
      <c r="I28" s="126" t="s">
        <v>139</v>
      </c>
      <c r="J28" s="121">
        <v>777</v>
      </c>
      <c r="K28" s="95">
        <v>13</v>
      </c>
    </row>
    <row r="29" spans="4:11" ht="17.25" thickBot="1">
      <c r="D29" s="123">
        <v>20</v>
      </c>
      <c r="E29" s="124">
        <v>150</v>
      </c>
      <c r="F29" s="123">
        <v>120</v>
      </c>
      <c r="G29" s="124">
        <v>2150</v>
      </c>
      <c r="H29" s="125">
        <v>11600000</v>
      </c>
      <c r="I29" s="126" t="s">
        <v>299</v>
      </c>
      <c r="J29" s="121">
        <v>905</v>
      </c>
      <c r="K29" s="95">
        <v>14</v>
      </c>
    </row>
    <row r="30" spans="4:11" ht="17.25" thickBot="1">
      <c r="D30" s="123">
        <v>21</v>
      </c>
      <c r="E30" s="124">
        <v>160</v>
      </c>
      <c r="F30" s="123">
        <v>128</v>
      </c>
      <c r="G30" s="124">
        <v>2250</v>
      </c>
      <c r="H30" s="125">
        <v>16000000</v>
      </c>
      <c r="I30" s="126" t="s">
        <v>687</v>
      </c>
      <c r="J30" s="121">
        <v>1069</v>
      </c>
      <c r="K30" s="95">
        <v>15</v>
      </c>
    </row>
    <row r="31" spans="4:11" ht="17.25" thickBot="1">
      <c r="D31" s="124"/>
      <c r="E31" s="124"/>
      <c r="F31" s="124"/>
      <c r="G31" s="124"/>
      <c r="H31" s="97"/>
      <c r="I31" s="187"/>
      <c r="J31" s="97"/>
      <c r="K31" s="97"/>
    </row>
    <row r="32" spans="4:11" ht="18.75" thickBot="1">
      <c r="D32" s="13" t="s">
        <v>153</v>
      </c>
      <c r="E32" s="13" t="s">
        <v>151</v>
      </c>
      <c r="F32" s="13" t="s">
        <v>442</v>
      </c>
      <c r="G32" s="13" t="s">
        <v>443</v>
      </c>
    </row>
    <row r="33" spans="2:11" ht="17.25" thickBot="1">
      <c r="D33" s="13">
        <v>7</v>
      </c>
      <c r="E33" s="13" t="s">
        <v>927</v>
      </c>
      <c r="F33" s="13" t="s">
        <v>393</v>
      </c>
      <c r="G33" s="13" t="s">
        <v>159</v>
      </c>
    </row>
    <row r="34" spans="2:11">
      <c r="D34" s="97"/>
      <c r="E34" s="97"/>
      <c r="F34" s="97"/>
      <c r="G34" s="97"/>
    </row>
    <row r="35" spans="2:11">
      <c r="D35" s="97"/>
      <c r="E35" s="97"/>
      <c r="F35" s="97"/>
      <c r="G35" s="97"/>
    </row>
    <row r="36" spans="2:11" ht="17.25" thickBot="1">
      <c r="D36" s="97"/>
      <c r="E36" s="97"/>
      <c r="F36" s="97"/>
      <c r="G36" s="97"/>
    </row>
    <row r="37" spans="2:11" ht="32.25" customHeight="1">
      <c r="B37" s="20" t="s">
        <v>904</v>
      </c>
      <c r="D37" s="205"/>
      <c r="E37" s="205"/>
      <c r="F37" s="205"/>
      <c r="G37" s="205"/>
      <c r="H37" s="205"/>
      <c r="I37" s="205"/>
      <c r="J37" s="205"/>
      <c r="K37" s="205"/>
    </row>
    <row r="38" spans="2:11" ht="17.25" thickBot="1">
      <c r="D38" s="206"/>
      <c r="E38" s="206"/>
      <c r="F38" s="206"/>
      <c r="G38" s="206"/>
      <c r="H38" s="206"/>
      <c r="I38" s="206"/>
      <c r="J38" s="206"/>
      <c r="K38" s="206"/>
    </row>
    <row r="39" spans="2:11" ht="17.25" thickBot="1">
      <c r="D39" s="95"/>
      <c r="E39" s="95"/>
      <c r="F39" s="95"/>
      <c r="G39" s="95"/>
      <c r="H39" s="95"/>
      <c r="I39" s="95"/>
      <c r="J39" s="95"/>
      <c r="K39" s="95"/>
    </row>
    <row r="40" spans="2:11" ht="17.25" thickBot="1">
      <c r="D40" s="95"/>
      <c r="E40" s="95"/>
      <c r="F40" s="95"/>
      <c r="G40" s="95"/>
      <c r="H40" s="95"/>
      <c r="I40" s="95"/>
      <c r="J40" s="95"/>
      <c r="K40" s="95"/>
    </row>
    <row r="41" spans="2:11" ht="17.25" thickBot="1">
      <c r="D41" s="95"/>
      <c r="E41" s="95"/>
      <c r="F41" s="95"/>
      <c r="G41" s="95"/>
      <c r="H41" s="95"/>
      <c r="I41" s="95"/>
      <c r="J41" s="95"/>
      <c r="K41" s="95"/>
    </row>
    <row r="42" spans="2:11" ht="17.25" thickBot="1">
      <c r="D42" s="95"/>
      <c r="E42" s="95"/>
      <c r="F42" s="95"/>
      <c r="G42" s="95"/>
      <c r="H42" s="95"/>
      <c r="I42" s="95"/>
      <c r="J42" s="95"/>
      <c r="K42" s="95"/>
    </row>
    <row r="43" spans="2:11" ht="17.25" thickBot="1">
      <c r="D43" s="95"/>
      <c r="E43" s="95"/>
      <c r="F43" s="95"/>
      <c r="G43" s="95"/>
      <c r="H43" s="95"/>
      <c r="I43" s="95"/>
      <c r="J43" s="95"/>
      <c r="K43" s="95"/>
    </row>
    <row r="44" spans="2:11" ht="17.25" thickBot="1">
      <c r="D44" s="95"/>
      <c r="E44" s="95"/>
      <c r="F44" s="95"/>
      <c r="G44" s="95"/>
      <c r="H44" s="95"/>
      <c r="I44" s="95"/>
      <c r="J44" s="95"/>
      <c r="K44" s="95"/>
    </row>
    <row r="45" spans="2:11" ht="17.25" thickBot="1">
      <c r="D45" s="95"/>
      <c r="E45" s="95"/>
      <c r="F45" s="95"/>
      <c r="G45" s="95"/>
      <c r="H45" s="95"/>
      <c r="I45" s="95"/>
      <c r="J45" s="95"/>
      <c r="K45" s="95"/>
    </row>
    <row r="46" spans="2:11" ht="17.25" thickBot="1">
      <c r="D46" s="95"/>
      <c r="E46" s="95"/>
      <c r="F46" s="95"/>
      <c r="G46" s="95"/>
      <c r="H46" s="95"/>
      <c r="I46" s="95"/>
      <c r="J46" s="95"/>
      <c r="K46" s="95"/>
    </row>
    <row r="47" spans="2:11" ht="17.25" thickBot="1">
      <c r="D47" s="95"/>
      <c r="E47" s="95"/>
      <c r="F47" s="95"/>
      <c r="G47" s="95"/>
      <c r="H47" s="95"/>
      <c r="I47" s="95"/>
      <c r="J47" s="95"/>
      <c r="K47" s="95"/>
    </row>
    <row r="48" spans="2:11" ht="17.25" thickBot="1">
      <c r="D48" s="95"/>
      <c r="E48" s="95"/>
      <c r="F48" s="95"/>
      <c r="G48" s="95"/>
      <c r="H48" s="95"/>
      <c r="I48" s="95"/>
      <c r="J48" s="95"/>
      <c r="K48" s="95"/>
    </row>
    <row r="49" spans="4:11" ht="17.25" thickBot="1">
      <c r="D49" s="95"/>
      <c r="E49" s="95"/>
      <c r="F49" s="95"/>
      <c r="G49" s="95"/>
      <c r="H49" s="95"/>
      <c r="I49" s="95"/>
      <c r="J49" s="95"/>
      <c r="K49" s="95"/>
    </row>
    <row r="50" spans="4:11" ht="17.25" thickBot="1">
      <c r="D50" s="95"/>
      <c r="E50" s="95"/>
      <c r="F50" s="95"/>
      <c r="G50" s="95"/>
      <c r="H50" s="95"/>
      <c r="I50" s="95"/>
      <c r="J50" s="95"/>
      <c r="K50" s="95"/>
    </row>
    <row r="51" spans="4:11" ht="17.25" thickBot="1">
      <c r="D51" s="95"/>
      <c r="E51" s="95"/>
      <c r="F51" s="95"/>
      <c r="G51" s="95"/>
      <c r="H51" s="95"/>
      <c r="I51" s="95"/>
      <c r="J51" s="95"/>
      <c r="K51" s="95"/>
    </row>
    <row r="52" spans="4:11" ht="17.25" thickBot="1">
      <c r="D52" s="95" t="s">
        <v>284</v>
      </c>
      <c r="E52" s="95" t="s">
        <v>455</v>
      </c>
      <c r="F52" s="95" t="s">
        <v>456</v>
      </c>
      <c r="G52" s="95" t="s">
        <v>457</v>
      </c>
      <c r="H52" s="95" t="s">
        <v>431</v>
      </c>
      <c r="I52" s="95" t="s">
        <v>432</v>
      </c>
      <c r="J52" s="95" t="s">
        <v>458</v>
      </c>
      <c r="K52" s="95" t="s">
        <v>129</v>
      </c>
    </row>
    <row r="53" spans="4:11" ht="17.25" thickBot="1">
      <c r="D53" s="95" t="s">
        <v>184</v>
      </c>
      <c r="E53" s="95" t="s">
        <v>459</v>
      </c>
      <c r="F53" s="95" t="s">
        <v>460</v>
      </c>
      <c r="G53" s="95" t="s">
        <v>461</v>
      </c>
      <c r="H53" s="95" t="s">
        <v>127</v>
      </c>
      <c r="I53" s="95" t="s">
        <v>133</v>
      </c>
      <c r="J53" s="95" t="s">
        <v>462</v>
      </c>
      <c r="K53" s="95" t="s">
        <v>453</v>
      </c>
    </row>
    <row r="54" spans="4:11" ht="17.25" thickBot="1">
      <c r="D54" s="95" t="s">
        <v>463</v>
      </c>
      <c r="E54" s="95" t="s">
        <v>464</v>
      </c>
      <c r="F54" s="95" t="s">
        <v>433</v>
      </c>
      <c r="G54" s="95" t="s">
        <v>465</v>
      </c>
      <c r="H54" s="95" t="s">
        <v>181</v>
      </c>
      <c r="I54" s="95" t="s">
        <v>434</v>
      </c>
      <c r="J54" s="95" t="s">
        <v>466</v>
      </c>
      <c r="K54" s="95" t="s">
        <v>453</v>
      </c>
    </row>
    <row r="55" spans="4:11" ht="17.25" thickBot="1">
      <c r="D55" s="95" t="s">
        <v>135</v>
      </c>
      <c r="E55" s="95" t="s">
        <v>467</v>
      </c>
      <c r="F55" s="95" t="s">
        <v>435</v>
      </c>
      <c r="G55" s="95" t="s">
        <v>468</v>
      </c>
      <c r="H55" s="95" t="s">
        <v>357</v>
      </c>
      <c r="I55" s="95" t="s">
        <v>374</v>
      </c>
      <c r="J55" s="95" t="s">
        <v>469</v>
      </c>
      <c r="K55" s="95" t="s">
        <v>121</v>
      </c>
    </row>
    <row r="56" spans="4:11" ht="17.25" thickBot="1">
      <c r="D56" s="95" t="s">
        <v>470</v>
      </c>
      <c r="E56" s="95" t="s">
        <v>185</v>
      </c>
      <c r="F56" s="95" t="s">
        <v>471</v>
      </c>
      <c r="G56" s="95" t="s">
        <v>472</v>
      </c>
      <c r="H56" s="95" t="s">
        <v>187</v>
      </c>
      <c r="I56" s="95" t="s">
        <v>436</v>
      </c>
      <c r="J56" s="95" t="s">
        <v>473</v>
      </c>
      <c r="K56" s="95" t="s">
        <v>121</v>
      </c>
    </row>
    <row r="57" spans="4:11" ht="17.25" thickBot="1">
      <c r="D57" s="95" t="s">
        <v>266</v>
      </c>
      <c r="E57" s="95" t="s">
        <v>474</v>
      </c>
      <c r="F57" s="95" t="s">
        <v>437</v>
      </c>
      <c r="G57" s="95" t="s">
        <v>475</v>
      </c>
      <c r="H57" s="95" t="s">
        <v>438</v>
      </c>
      <c r="I57" s="95" t="s">
        <v>227</v>
      </c>
      <c r="J57" s="95" t="s">
        <v>476</v>
      </c>
      <c r="K57" s="95" t="s">
        <v>284</v>
      </c>
    </row>
    <row r="58" spans="4:11" ht="17.25" thickBot="1">
      <c r="D58" s="95" t="s">
        <v>477</v>
      </c>
      <c r="E58" s="95" t="s">
        <v>478</v>
      </c>
      <c r="F58" s="95" t="s">
        <v>439</v>
      </c>
      <c r="G58" s="95" t="s">
        <v>479</v>
      </c>
      <c r="H58" s="95" t="s">
        <v>346</v>
      </c>
      <c r="I58" s="95" t="s">
        <v>302</v>
      </c>
      <c r="J58" s="95" t="s">
        <v>480</v>
      </c>
      <c r="K58" s="95" t="s">
        <v>284</v>
      </c>
    </row>
    <row r="59" spans="4:11" ht="17.25" thickBot="1">
      <c r="D59" s="95" t="s">
        <v>168</v>
      </c>
      <c r="E59" s="95" t="s">
        <v>481</v>
      </c>
      <c r="F59" s="95" t="s">
        <v>440</v>
      </c>
      <c r="G59" s="95" t="s">
        <v>482</v>
      </c>
      <c r="H59" s="95" t="s">
        <v>229</v>
      </c>
      <c r="I59" s="95" t="s">
        <v>441</v>
      </c>
      <c r="J59" s="95" t="s">
        <v>483</v>
      </c>
      <c r="K59" s="95" t="s">
        <v>184</v>
      </c>
    </row>
    <row r="60" spans="4:11" ht="17.25" thickBot="1">
      <c r="D60" s="95" t="s">
        <v>484</v>
      </c>
      <c r="E60" s="95" t="s">
        <v>485</v>
      </c>
      <c r="F60" s="95" t="s">
        <v>486</v>
      </c>
      <c r="G60" s="95" t="s">
        <v>487</v>
      </c>
      <c r="H60" s="95" t="s">
        <v>404</v>
      </c>
      <c r="I60" s="95" t="s">
        <v>305</v>
      </c>
      <c r="J60" s="95" t="s">
        <v>488</v>
      </c>
      <c r="K60" s="95" t="s">
        <v>463</v>
      </c>
    </row>
    <row r="61" spans="4:11" ht="17.25" thickBot="1">
      <c r="D61" s="99"/>
      <c r="E61" s="99"/>
      <c r="F61" s="99"/>
      <c r="G61" s="99"/>
      <c r="H61" s="46"/>
      <c r="I61" s="46"/>
      <c r="J61" s="46"/>
      <c r="K61" s="46"/>
    </row>
    <row r="62" spans="4:11" ht="18.75" thickBot="1">
      <c r="D62" s="100" t="s">
        <v>576</v>
      </c>
      <c r="E62" s="13" t="s">
        <v>662</v>
      </c>
      <c r="F62" s="13" t="s">
        <v>490</v>
      </c>
      <c r="G62" s="13" t="s">
        <v>442</v>
      </c>
      <c r="H62" s="13" t="s">
        <v>443</v>
      </c>
      <c r="I62" s="46"/>
      <c r="J62" s="46"/>
      <c r="K62" s="46"/>
    </row>
    <row r="63" spans="4:11" ht="17.25" thickBot="1">
      <c r="D63" s="13">
        <v>7</v>
      </c>
      <c r="E63" s="13" t="s">
        <v>903</v>
      </c>
      <c r="F63" s="13" t="s">
        <v>491</v>
      </c>
      <c r="G63" s="13" t="s">
        <v>393</v>
      </c>
      <c r="H63" s="13" t="s">
        <v>159</v>
      </c>
      <c r="I63" s="46"/>
      <c r="J63" s="46"/>
      <c r="K63" s="46"/>
    </row>
    <row r="64" spans="4:11" ht="17.25" thickBot="1">
      <c r="D64" s="98" t="s">
        <v>889</v>
      </c>
      <c r="E64" s="98" t="s">
        <v>889</v>
      </c>
      <c r="F64" s="98"/>
      <c r="G64" s="98"/>
      <c r="H64" s="98"/>
      <c r="I64" s="46"/>
      <c r="J64" s="46"/>
      <c r="K64" s="46"/>
    </row>
    <row r="65" spans="2:11" ht="27.75" thickBot="1">
      <c r="D65" s="13" t="s">
        <v>901</v>
      </c>
      <c r="E65" s="13" t="s">
        <v>902</v>
      </c>
      <c r="F65" s="13" t="s">
        <v>494</v>
      </c>
      <c r="G65" s="13" t="s">
        <v>495</v>
      </c>
      <c r="H65" s="98"/>
      <c r="I65" s="46"/>
      <c r="J65" s="46"/>
      <c r="K65" s="46"/>
    </row>
    <row r="66" spans="2:11" ht="17.25" thickBot="1">
      <c r="D66" s="13" t="s">
        <v>289</v>
      </c>
      <c r="E66" s="13" t="s">
        <v>214</v>
      </c>
      <c r="F66" s="13">
        <v>7</v>
      </c>
      <c r="G66" s="13">
        <v>4</v>
      </c>
      <c r="H66" s="98"/>
      <c r="I66" s="46"/>
      <c r="J66" s="46"/>
      <c r="K66" s="46"/>
    </row>
    <row r="67" spans="2:11">
      <c r="D67" s="98" t="s">
        <v>889</v>
      </c>
      <c r="E67" s="98" t="s">
        <v>889</v>
      </c>
      <c r="F67" s="98"/>
      <c r="G67" s="98"/>
      <c r="H67" s="98"/>
      <c r="I67" s="46"/>
      <c r="J67" s="46"/>
      <c r="K67" s="46"/>
    </row>
    <row r="68" spans="2:11">
      <c r="D68" s="46" t="s">
        <v>889</v>
      </c>
      <c r="E68" s="46" t="s">
        <v>889</v>
      </c>
      <c r="F68" s="46"/>
      <c r="G68" s="46"/>
      <c r="H68" s="46"/>
      <c r="I68" s="46"/>
      <c r="J68" s="46"/>
      <c r="K68" s="46"/>
    </row>
    <row r="69" spans="2:11" ht="17.25" thickBot="1">
      <c r="D69" s="46" t="s">
        <v>889</v>
      </c>
      <c r="E69" s="46" t="s">
        <v>889</v>
      </c>
      <c r="F69" s="46"/>
      <c r="G69" s="46"/>
      <c r="H69" s="46"/>
      <c r="I69" s="46"/>
      <c r="J69" s="46"/>
      <c r="K69" s="46"/>
    </row>
    <row r="70" spans="2:11" ht="32.25" customHeight="1">
      <c r="B70" s="20" t="s">
        <v>50</v>
      </c>
      <c r="D70" s="205" t="s">
        <v>98</v>
      </c>
      <c r="E70" s="205" t="s">
        <v>99</v>
      </c>
      <c r="F70" s="205" t="s">
        <v>415</v>
      </c>
      <c r="G70" s="205" t="s">
        <v>101</v>
      </c>
      <c r="H70" s="205" t="s">
        <v>765</v>
      </c>
      <c r="I70" s="205" t="s">
        <v>417</v>
      </c>
      <c r="J70" s="205" t="s">
        <v>924</v>
      </c>
      <c r="K70" s="205" t="s">
        <v>925</v>
      </c>
    </row>
    <row r="71" spans="2:11" ht="17.25" thickBot="1">
      <c r="B71" s="5" t="s">
        <v>928</v>
      </c>
      <c r="D71" s="206"/>
      <c r="E71" s="206"/>
      <c r="F71" s="206"/>
      <c r="G71" s="206"/>
      <c r="H71" s="206"/>
      <c r="I71" s="206"/>
      <c r="J71" s="206"/>
      <c r="K71" s="206"/>
    </row>
    <row r="72" spans="2:11" ht="17.25" thickBot="1">
      <c r="D72" s="96">
        <v>1</v>
      </c>
      <c r="E72" s="96">
        <v>11</v>
      </c>
      <c r="F72" s="96">
        <v>5.5</v>
      </c>
      <c r="G72" s="96">
        <v>380</v>
      </c>
      <c r="H72" s="96">
        <v>1000</v>
      </c>
      <c r="I72" s="96" t="s">
        <v>932</v>
      </c>
      <c r="J72" s="96">
        <v>7</v>
      </c>
      <c r="K72" s="96">
        <v>2</v>
      </c>
    </row>
    <row r="73" spans="2:11" ht="17.25" thickBot="1">
      <c r="D73" s="96">
        <v>2</v>
      </c>
      <c r="E73" s="96">
        <v>15</v>
      </c>
      <c r="F73" s="96">
        <v>7.5</v>
      </c>
      <c r="G73" s="96">
        <v>420</v>
      </c>
      <c r="H73" s="96">
        <v>2000</v>
      </c>
      <c r="I73" s="96" t="s">
        <v>933</v>
      </c>
      <c r="J73" s="96">
        <v>30</v>
      </c>
      <c r="K73" s="96">
        <v>2</v>
      </c>
    </row>
    <row r="74" spans="2:11" ht="17.25" thickBot="1">
      <c r="D74" s="96">
        <v>3</v>
      </c>
      <c r="E74" s="96">
        <v>19</v>
      </c>
      <c r="F74" s="96">
        <v>9.5</v>
      </c>
      <c r="G74" s="96">
        <v>460</v>
      </c>
      <c r="H74" s="96">
        <v>5000</v>
      </c>
      <c r="I74" s="96" t="s">
        <v>423</v>
      </c>
      <c r="J74" s="96">
        <v>51</v>
      </c>
      <c r="K74" s="96">
        <v>3</v>
      </c>
    </row>
    <row r="75" spans="2:11" ht="17.25" thickBot="1">
      <c r="D75" s="96">
        <v>4</v>
      </c>
      <c r="E75" s="96">
        <v>25</v>
      </c>
      <c r="F75" s="96">
        <v>12.5</v>
      </c>
      <c r="G75" s="96">
        <v>500</v>
      </c>
      <c r="H75" s="96">
        <v>20000</v>
      </c>
      <c r="I75" s="96" t="s">
        <v>171</v>
      </c>
      <c r="J75" s="96">
        <v>103</v>
      </c>
      <c r="K75" s="96">
        <v>4</v>
      </c>
    </row>
    <row r="76" spans="2:11" ht="17.25" thickBot="1">
      <c r="D76" s="96">
        <v>5</v>
      </c>
      <c r="E76" s="96">
        <v>30</v>
      </c>
      <c r="F76" s="96">
        <v>15</v>
      </c>
      <c r="G76" s="96">
        <v>540</v>
      </c>
      <c r="H76" s="96">
        <v>80000</v>
      </c>
      <c r="I76" s="96" t="s">
        <v>207</v>
      </c>
      <c r="J76" s="96">
        <v>120</v>
      </c>
      <c r="K76" s="96">
        <v>5</v>
      </c>
    </row>
    <row r="77" spans="2:11" ht="17.25" thickBot="1">
      <c r="D77" s="96">
        <v>6</v>
      </c>
      <c r="E77" s="96">
        <v>35</v>
      </c>
      <c r="F77" s="96">
        <v>17.5</v>
      </c>
      <c r="G77" s="96">
        <v>580</v>
      </c>
      <c r="H77" s="96">
        <v>150000</v>
      </c>
      <c r="I77" s="96" t="s">
        <v>112</v>
      </c>
      <c r="J77" s="96">
        <v>134</v>
      </c>
      <c r="K77" s="96">
        <v>5</v>
      </c>
    </row>
    <row r="78" spans="2:11" ht="17.25" thickBot="1">
      <c r="D78" s="96">
        <v>7</v>
      </c>
      <c r="E78" s="96">
        <v>42</v>
      </c>
      <c r="F78" s="96">
        <v>21</v>
      </c>
      <c r="G78" s="96">
        <v>630</v>
      </c>
      <c r="H78" s="96">
        <v>300000</v>
      </c>
      <c r="I78" s="96" t="s">
        <v>209</v>
      </c>
      <c r="J78" s="96">
        <v>169</v>
      </c>
      <c r="K78" s="96">
        <v>6</v>
      </c>
    </row>
    <row r="79" spans="2:11" ht="17.25" thickBot="1">
      <c r="D79" s="96">
        <v>8</v>
      </c>
      <c r="E79" s="96">
        <v>48</v>
      </c>
      <c r="F79" s="96">
        <v>24</v>
      </c>
      <c r="G79" s="96">
        <v>690</v>
      </c>
      <c r="H79" s="96">
        <v>480000</v>
      </c>
      <c r="I79" s="96" t="s">
        <v>425</v>
      </c>
      <c r="J79" s="96">
        <v>189</v>
      </c>
      <c r="K79" s="96">
        <v>7</v>
      </c>
    </row>
    <row r="80" spans="2:11" ht="17.25" thickBot="1">
      <c r="D80" s="96">
        <v>9</v>
      </c>
      <c r="E80" s="96">
        <v>56</v>
      </c>
      <c r="F80" s="96">
        <v>28</v>
      </c>
      <c r="G80" s="96">
        <v>750</v>
      </c>
      <c r="H80" s="96">
        <v>580000</v>
      </c>
      <c r="I80" s="96" t="s">
        <v>116</v>
      </c>
      <c r="J80" s="96">
        <v>207</v>
      </c>
      <c r="K80" s="96">
        <v>8</v>
      </c>
    </row>
    <row r="81" spans="4:11" ht="17.25" thickBot="1">
      <c r="D81" s="96">
        <v>10</v>
      </c>
      <c r="E81" s="96">
        <v>63</v>
      </c>
      <c r="F81" s="96">
        <v>31.5</v>
      </c>
      <c r="G81" s="96">
        <v>810</v>
      </c>
      <c r="H81" s="96">
        <v>760000</v>
      </c>
      <c r="I81" s="96" t="s">
        <v>116</v>
      </c>
      <c r="J81" s="96">
        <v>207</v>
      </c>
      <c r="K81" s="96">
        <v>8</v>
      </c>
    </row>
    <row r="82" spans="4:11" ht="17.25" thickBot="1">
      <c r="D82" s="96">
        <v>11</v>
      </c>
      <c r="E82" s="96">
        <v>70</v>
      </c>
      <c r="F82" s="96">
        <v>35</v>
      </c>
      <c r="G82" s="96">
        <v>890</v>
      </c>
      <c r="H82" s="96">
        <v>1000000</v>
      </c>
      <c r="I82" s="96" t="s">
        <v>934</v>
      </c>
      <c r="J82" s="96">
        <v>224</v>
      </c>
      <c r="K82" s="96">
        <v>9</v>
      </c>
    </row>
    <row r="83" spans="4:11" ht="17.25" thickBot="1">
      <c r="D83" s="96">
        <v>12</v>
      </c>
      <c r="E83" s="96">
        <v>75</v>
      </c>
      <c r="F83" s="96">
        <v>37.5</v>
      </c>
      <c r="G83" s="96">
        <v>970</v>
      </c>
      <c r="H83" s="96">
        <v>1100000</v>
      </c>
      <c r="I83" s="96" t="s">
        <v>287</v>
      </c>
      <c r="J83" s="96">
        <v>254</v>
      </c>
      <c r="K83" s="96">
        <v>10</v>
      </c>
    </row>
    <row r="84" spans="4:11" ht="17.25" thickBot="1">
      <c r="D84" s="96">
        <v>13</v>
      </c>
      <c r="E84" s="96">
        <v>80</v>
      </c>
      <c r="F84" s="96">
        <v>40</v>
      </c>
      <c r="G84" s="96">
        <v>1050</v>
      </c>
      <c r="H84" s="96">
        <v>2000000</v>
      </c>
      <c r="I84" s="96" t="s">
        <v>287</v>
      </c>
      <c r="J84" s="96">
        <v>254</v>
      </c>
      <c r="K84" s="96">
        <v>10</v>
      </c>
    </row>
    <row r="85" spans="4:11" ht="17.25" thickBot="1">
      <c r="D85" s="96">
        <v>14</v>
      </c>
      <c r="E85" s="96">
        <v>90</v>
      </c>
      <c r="F85" s="96">
        <v>45</v>
      </c>
      <c r="G85" s="96">
        <v>1130</v>
      </c>
      <c r="H85" s="96">
        <v>2200000</v>
      </c>
      <c r="I85" s="96" t="s">
        <v>430</v>
      </c>
      <c r="J85" s="96">
        <v>328</v>
      </c>
      <c r="K85" s="96">
        <v>11</v>
      </c>
    </row>
    <row r="86" spans="4:11" ht="17.25" thickBot="1">
      <c r="D86" s="96">
        <v>15</v>
      </c>
      <c r="E86" s="96">
        <v>100</v>
      </c>
      <c r="F86" s="96">
        <v>50</v>
      </c>
      <c r="G86" s="96">
        <v>1230</v>
      </c>
      <c r="H86" s="96">
        <v>2500000</v>
      </c>
      <c r="I86" s="96" t="s">
        <v>430</v>
      </c>
      <c r="J86" s="96">
        <v>328</v>
      </c>
      <c r="K86" s="96">
        <v>11</v>
      </c>
    </row>
    <row r="87" spans="4:11" ht="17.25" thickBot="1">
      <c r="D87" s="96">
        <v>16</v>
      </c>
      <c r="E87" s="96">
        <v>105</v>
      </c>
      <c r="F87" s="96">
        <v>52.5</v>
      </c>
      <c r="G87" s="96">
        <v>1310</v>
      </c>
      <c r="H87" s="96">
        <v>4700000</v>
      </c>
      <c r="I87" s="96" t="s">
        <v>133</v>
      </c>
      <c r="J87" s="96">
        <v>509</v>
      </c>
      <c r="K87" s="96">
        <v>12</v>
      </c>
    </row>
    <row r="88" spans="4:11" ht="17.25" thickBot="1">
      <c r="D88" s="96">
        <v>17</v>
      </c>
      <c r="E88" s="96">
        <v>110</v>
      </c>
      <c r="F88" s="96">
        <v>55</v>
      </c>
      <c r="G88" s="96">
        <v>1390</v>
      </c>
      <c r="H88" s="96">
        <v>6100000</v>
      </c>
      <c r="I88" s="96" t="s">
        <v>133</v>
      </c>
      <c r="J88" s="96">
        <v>509</v>
      </c>
      <c r="K88" s="96">
        <v>12</v>
      </c>
    </row>
    <row r="89" spans="4:11" ht="17.25" thickBot="1">
      <c r="D89" s="96">
        <v>18</v>
      </c>
      <c r="E89" s="96">
        <v>120</v>
      </c>
      <c r="F89" s="96">
        <v>60</v>
      </c>
      <c r="G89" s="96">
        <v>1510</v>
      </c>
      <c r="H89" s="96">
        <v>6800000</v>
      </c>
      <c r="I89" s="96" t="s">
        <v>139</v>
      </c>
      <c r="J89" s="96">
        <v>777</v>
      </c>
      <c r="K89" s="96">
        <v>13</v>
      </c>
    </row>
    <row r="90" spans="4:11" ht="17.25" thickBot="1">
      <c r="D90" s="96">
        <v>19</v>
      </c>
      <c r="E90" s="96">
        <v>130</v>
      </c>
      <c r="F90" s="96">
        <v>65</v>
      </c>
      <c r="G90" s="96">
        <v>1600</v>
      </c>
      <c r="H90" s="96">
        <v>8000000</v>
      </c>
      <c r="I90" s="96" t="s">
        <v>139</v>
      </c>
      <c r="J90" s="96">
        <v>777</v>
      </c>
      <c r="K90" s="96">
        <v>13</v>
      </c>
    </row>
    <row r="91" spans="4:11" ht="17.25" thickBot="1">
      <c r="D91" s="96">
        <v>20</v>
      </c>
      <c r="E91" s="96">
        <v>138</v>
      </c>
      <c r="F91" s="96">
        <v>69</v>
      </c>
      <c r="G91" s="96">
        <v>1700</v>
      </c>
      <c r="H91" s="96">
        <v>11600000</v>
      </c>
      <c r="I91" s="96" t="s">
        <v>299</v>
      </c>
      <c r="J91" s="96">
        <v>905</v>
      </c>
      <c r="K91" s="96">
        <v>14</v>
      </c>
    </row>
    <row r="92" spans="4:11" ht="17.25" thickBot="1">
      <c r="D92" s="96">
        <v>21</v>
      </c>
      <c r="E92" s="96">
        <v>145</v>
      </c>
      <c r="F92" s="96">
        <v>72.5</v>
      </c>
      <c r="G92" s="96">
        <v>1800</v>
      </c>
      <c r="H92" s="96">
        <v>16000000</v>
      </c>
      <c r="I92" s="96" t="s">
        <v>687</v>
      </c>
      <c r="J92" s="96">
        <v>1069</v>
      </c>
      <c r="K92" s="96">
        <v>15</v>
      </c>
    </row>
    <row r="93" spans="4:11" ht="17.25" thickBot="1">
      <c r="D93" s="46"/>
      <c r="E93" s="46"/>
      <c r="F93" s="46"/>
      <c r="G93" s="46"/>
      <c r="H93" s="46"/>
      <c r="I93" s="46"/>
      <c r="J93" s="46"/>
      <c r="K93" s="46"/>
    </row>
    <row r="94" spans="4:11" ht="18.75" thickBot="1">
      <c r="D94" s="13" t="s">
        <v>153</v>
      </c>
      <c r="E94" s="13" t="s">
        <v>151</v>
      </c>
      <c r="F94" s="13" t="s">
        <v>442</v>
      </c>
      <c r="G94" s="13" t="s">
        <v>443</v>
      </c>
      <c r="H94" s="46"/>
      <c r="I94" s="46"/>
      <c r="J94" s="46"/>
      <c r="K94" s="46"/>
    </row>
    <row r="95" spans="4:11" ht="17.25" thickBot="1">
      <c r="D95" s="13"/>
      <c r="E95" s="13"/>
      <c r="F95" s="13"/>
      <c r="G95" s="13"/>
      <c r="H95" s="46"/>
      <c r="I95" s="46"/>
      <c r="J95" s="46"/>
      <c r="K95" s="46"/>
    </row>
    <row r="98" spans="2:11" ht="17.25" thickBot="1"/>
    <row r="99" spans="2:11" ht="32.25" customHeight="1">
      <c r="B99" s="20" t="s">
        <v>524</v>
      </c>
      <c r="D99" s="205"/>
      <c r="E99" s="205"/>
      <c r="F99" s="205"/>
      <c r="G99" s="205"/>
      <c r="H99" s="205"/>
      <c r="I99" s="205"/>
      <c r="J99" s="205"/>
      <c r="K99" s="205"/>
    </row>
    <row r="100" spans="2:11" ht="17.25" thickBot="1">
      <c r="D100" s="206"/>
      <c r="E100" s="206"/>
      <c r="F100" s="206"/>
      <c r="G100" s="206"/>
      <c r="H100" s="206"/>
      <c r="I100" s="206"/>
      <c r="J100" s="206"/>
      <c r="K100" s="206"/>
    </row>
    <row r="101" spans="2:11" ht="17.25" thickBot="1">
      <c r="D101" s="96"/>
      <c r="E101" s="96"/>
      <c r="F101" s="96"/>
      <c r="G101" s="96"/>
      <c r="H101" s="96"/>
      <c r="I101" s="96"/>
      <c r="J101" s="96"/>
      <c r="K101" s="96"/>
    </row>
    <row r="102" spans="2:11" ht="17.25" thickBot="1">
      <c r="D102" s="96"/>
      <c r="E102" s="96"/>
      <c r="F102" s="96"/>
      <c r="G102" s="96"/>
      <c r="H102" s="96"/>
      <c r="I102" s="96"/>
      <c r="J102" s="96"/>
      <c r="K102" s="96"/>
    </row>
    <row r="103" spans="2:11" ht="17.25" thickBot="1">
      <c r="D103" s="96"/>
      <c r="E103" s="96"/>
      <c r="F103" s="96"/>
      <c r="G103" s="96"/>
      <c r="H103" s="96"/>
      <c r="I103" s="96"/>
      <c r="J103" s="96"/>
      <c r="K103" s="96"/>
    </row>
    <row r="104" spans="2:11" ht="17.25" thickBot="1">
      <c r="D104" s="96"/>
      <c r="E104" s="96"/>
      <c r="F104" s="96"/>
      <c r="G104" s="96"/>
      <c r="H104" s="96"/>
      <c r="I104" s="96"/>
      <c r="J104" s="96"/>
      <c r="K104" s="96"/>
    </row>
    <row r="105" spans="2:11" ht="17.25" thickBot="1">
      <c r="D105" s="96"/>
      <c r="E105" s="96"/>
      <c r="F105" s="96"/>
      <c r="G105" s="96"/>
      <c r="H105" s="96"/>
      <c r="I105" s="96"/>
      <c r="J105" s="96"/>
      <c r="K105" s="96"/>
    </row>
    <row r="106" spans="2:11" ht="17.25" thickBot="1">
      <c r="D106" s="96"/>
      <c r="E106" s="96"/>
      <c r="F106" s="96"/>
      <c r="G106" s="96"/>
      <c r="H106" s="96"/>
      <c r="I106" s="96"/>
      <c r="J106" s="96"/>
      <c r="K106" s="96"/>
    </row>
    <row r="107" spans="2:11" ht="17.25" thickBot="1">
      <c r="D107" s="96"/>
      <c r="E107" s="96"/>
      <c r="F107" s="96"/>
      <c r="G107" s="96"/>
      <c r="H107" s="96"/>
      <c r="I107" s="96"/>
      <c r="J107" s="96"/>
      <c r="K107" s="96"/>
    </row>
    <row r="108" spans="2:11" ht="17.25" thickBot="1">
      <c r="D108" s="96"/>
      <c r="E108" s="96"/>
      <c r="F108" s="96"/>
      <c r="G108" s="96"/>
      <c r="H108" s="96"/>
      <c r="I108" s="96"/>
      <c r="J108" s="96"/>
      <c r="K108" s="96"/>
    </row>
    <row r="109" spans="2:11" ht="17.25" thickBot="1">
      <c r="D109" s="96"/>
      <c r="E109" s="96"/>
      <c r="F109" s="96"/>
      <c r="G109" s="96"/>
      <c r="H109" s="96"/>
      <c r="I109" s="96"/>
      <c r="J109" s="96"/>
      <c r="K109" s="96"/>
    </row>
    <row r="110" spans="2:11" ht="17.25" thickBot="1">
      <c r="D110" s="96"/>
      <c r="E110" s="96"/>
      <c r="F110" s="96"/>
      <c r="G110" s="96"/>
      <c r="H110" s="96"/>
      <c r="I110" s="96"/>
      <c r="J110" s="96"/>
      <c r="K110" s="96"/>
    </row>
    <row r="111" spans="2:11" ht="17.25" thickBot="1">
      <c r="D111" s="96"/>
      <c r="E111" s="96"/>
      <c r="F111" s="96"/>
      <c r="G111" s="96"/>
      <c r="H111" s="96"/>
      <c r="I111" s="96"/>
      <c r="J111" s="96"/>
      <c r="K111" s="96"/>
    </row>
    <row r="112" spans="2:11" ht="17.25" thickBot="1">
      <c r="D112" s="96"/>
      <c r="E112" s="96"/>
      <c r="F112" s="96"/>
      <c r="G112" s="96"/>
      <c r="H112" s="96"/>
      <c r="I112" s="96"/>
      <c r="J112" s="96"/>
      <c r="K112" s="96"/>
    </row>
    <row r="113" spans="4:11" ht="17.25" thickBot="1">
      <c r="D113" s="96"/>
      <c r="E113" s="96"/>
      <c r="F113" s="96"/>
      <c r="G113" s="96"/>
      <c r="H113" s="96"/>
      <c r="I113" s="96"/>
      <c r="J113" s="96"/>
      <c r="K113" s="96"/>
    </row>
    <row r="114" spans="4:11" ht="17.25" thickBot="1">
      <c r="D114" s="96" t="s">
        <v>184</v>
      </c>
      <c r="E114" s="96" t="s">
        <v>525</v>
      </c>
      <c r="F114" s="96" t="s">
        <v>505</v>
      </c>
      <c r="G114" s="96" t="s">
        <v>506</v>
      </c>
      <c r="H114" s="96" t="s">
        <v>179</v>
      </c>
      <c r="I114" s="96" t="s">
        <v>182</v>
      </c>
      <c r="J114" s="96" t="s">
        <v>507</v>
      </c>
      <c r="K114" s="96" t="s">
        <v>453</v>
      </c>
    </row>
    <row r="115" spans="4:11" ht="17.25" thickBot="1">
      <c r="D115" s="96" t="s">
        <v>463</v>
      </c>
      <c r="E115" s="96" t="s">
        <v>481</v>
      </c>
      <c r="F115" s="96" t="s">
        <v>508</v>
      </c>
      <c r="G115" s="96" t="s">
        <v>509</v>
      </c>
      <c r="H115" s="96" t="s">
        <v>221</v>
      </c>
      <c r="I115" s="96" t="s">
        <v>373</v>
      </c>
      <c r="J115" s="96" t="s">
        <v>510</v>
      </c>
      <c r="K115" s="96" t="s">
        <v>453</v>
      </c>
    </row>
    <row r="116" spans="4:11" ht="17.25" thickBot="1">
      <c r="D116" s="96" t="s">
        <v>135</v>
      </c>
      <c r="E116" s="96" t="s">
        <v>501</v>
      </c>
      <c r="F116" s="96" t="s">
        <v>500</v>
      </c>
      <c r="G116" s="96" t="s">
        <v>511</v>
      </c>
      <c r="H116" s="96" t="s">
        <v>512</v>
      </c>
      <c r="I116" s="96" t="s">
        <v>374</v>
      </c>
      <c r="J116" s="96" t="s">
        <v>469</v>
      </c>
      <c r="K116" s="96" t="s">
        <v>121</v>
      </c>
    </row>
    <row r="117" spans="4:11" ht="17.25" thickBot="1">
      <c r="D117" s="96" t="s">
        <v>470</v>
      </c>
      <c r="E117" s="96" t="s">
        <v>526</v>
      </c>
      <c r="F117" s="96" t="s">
        <v>513</v>
      </c>
      <c r="G117" s="96" t="s">
        <v>514</v>
      </c>
      <c r="H117" s="96" t="s">
        <v>515</v>
      </c>
      <c r="I117" s="96" t="s">
        <v>436</v>
      </c>
      <c r="J117" s="96" t="s">
        <v>473</v>
      </c>
      <c r="K117" s="96" t="s">
        <v>121</v>
      </c>
    </row>
    <row r="118" spans="4:11" ht="17.25" thickBot="1">
      <c r="D118" s="96" t="s">
        <v>266</v>
      </c>
      <c r="E118" s="96" t="s">
        <v>527</v>
      </c>
      <c r="F118" s="96" t="s">
        <v>449</v>
      </c>
      <c r="G118" s="96" t="s">
        <v>516</v>
      </c>
      <c r="H118" s="96" t="s">
        <v>517</v>
      </c>
      <c r="I118" s="96" t="s">
        <v>227</v>
      </c>
      <c r="J118" s="96" t="s">
        <v>476</v>
      </c>
      <c r="K118" s="96" t="s">
        <v>284</v>
      </c>
    </row>
    <row r="119" spans="4:11" ht="17.25" thickBot="1">
      <c r="D119" s="96" t="s">
        <v>477</v>
      </c>
      <c r="E119" s="96" t="s">
        <v>528</v>
      </c>
      <c r="F119" s="96" t="s">
        <v>518</v>
      </c>
      <c r="G119" s="96" t="s">
        <v>519</v>
      </c>
      <c r="H119" s="96" t="s">
        <v>346</v>
      </c>
      <c r="I119" s="96" t="s">
        <v>302</v>
      </c>
      <c r="J119" s="96" t="s">
        <v>480</v>
      </c>
      <c r="K119" s="96" t="s">
        <v>284</v>
      </c>
    </row>
    <row r="120" spans="4:11" ht="17.25" thickBot="1">
      <c r="D120" s="96" t="s">
        <v>168</v>
      </c>
      <c r="E120" s="96" t="s">
        <v>529</v>
      </c>
      <c r="F120" s="96" t="s">
        <v>502</v>
      </c>
      <c r="G120" s="96" t="s">
        <v>520</v>
      </c>
      <c r="H120" s="96" t="s">
        <v>229</v>
      </c>
      <c r="I120" s="96" t="s">
        <v>441</v>
      </c>
      <c r="J120" s="96" t="s">
        <v>483</v>
      </c>
      <c r="K120" s="96" t="s">
        <v>184</v>
      </c>
    </row>
    <row r="121" spans="4:11" ht="17.25" thickBot="1">
      <c r="D121" s="96" t="s">
        <v>484</v>
      </c>
      <c r="E121" s="96" t="s">
        <v>530</v>
      </c>
      <c r="F121" s="96" t="s">
        <v>522</v>
      </c>
      <c r="G121" s="96" t="s">
        <v>523</v>
      </c>
      <c r="H121" s="96" t="s">
        <v>392</v>
      </c>
      <c r="I121" s="96" t="s">
        <v>305</v>
      </c>
      <c r="J121" s="96" t="s">
        <v>488</v>
      </c>
      <c r="K121" s="96" t="s">
        <v>463</v>
      </c>
    </row>
    <row r="122" spans="4:11" ht="17.25" thickBot="1"/>
    <row r="123" spans="4:11" ht="18.75" thickBot="1">
      <c r="D123" s="13" t="s">
        <v>153</v>
      </c>
      <c r="E123" s="13" t="s">
        <v>151</v>
      </c>
      <c r="F123" s="13" t="s">
        <v>442</v>
      </c>
      <c r="G123" s="13" t="s">
        <v>443</v>
      </c>
    </row>
    <row r="124" spans="4:11" ht="17.25" thickBot="1">
      <c r="D124" s="13">
        <v>7</v>
      </c>
      <c r="E124" s="13" t="s">
        <v>531</v>
      </c>
      <c r="F124" s="13" t="s">
        <v>393</v>
      </c>
      <c r="G124" s="13" t="s">
        <v>413</v>
      </c>
    </row>
    <row r="125" spans="4:11" ht="17.25" thickBot="1"/>
    <row r="126" spans="4:11" ht="36.75" thickBot="1">
      <c r="D126" s="13" t="s">
        <v>492</v>
      </c>
      <c r="E126" s="13" t="s">
        <v>493</v>
      </c>
      <c r="F126" s="13" t="s">
        <v>532</v>
      </c>
      <c r="G126" s="13" t="s">
        <v>533</v>
      </c>
    </row>
    <row r="127" spans="4:11" ht="17.25" thickBot="1">
      <c r="D127" s="13" t="s">
        <v>534</v>
      </c>
      <c r="E127" s="13" t="s">
        <v>139</v>
      </c>
      <c r="F127" s="13" t="s">
        <v>129</v>
      </c>
      <c r="G127" s="13" t="s">
        <v>278</v>
      </c>
    </row>
    <row r="130" spans="2:11" ht="17.25" thickBot="1"/>
    <row r="131" spans="2:11" ht="32.25" customHeight="1">
      <c r="B131" s="20" t="s">
        <v>51</v>
      </c>
      <c r="D131" s="205" t="s">
        <v>98</v>
      </c>
      <c r="E131" s="205" t="s">
        <v>99</v>
      </c>
      <c r="F131" s="205" t="s">
        <v>415</v>
      </c>
      <c r="G131" s="205" t="s">
        <v>101</v>
      </c>
      <c r="H131" s="205" t="s">
        <v>765</v>
      </c>
      <c r="I131" s="205" t="s">
        <v>417</v>
      </c>
      <c r="J131" s="205" t="s">
        <v>924</v>
      </c>
      <c r="K131" s="205" t="s">
        <v>925</v>
      </c>
    </row>
    <row r="132" spans="2:11" ht="17.25" thickBot="1">
      <c r="B132" s="5" t="s">
        <v>929</v>
      </c>
      <c r="D132" s="206"/>
      <c r="E132" s="206"/>
      <c r="F132" s="206"/>
      <c r="G132" s="206"/>
      <c r="H132" s="206"/>
      <c r="I132" s="206"/>
      <c r="J132" s="206"/>
      <c r="K132" s="206"/>
    </row>
    <row r="133" spans="2:11" ht="17.25" thickBot="1">
      <c r="D133" s="96">
        <v>1</v>
      </c>
      <c r="E133" s="96">
        <v>4</v>
      </c>
      <c r="F133" s="96">
        <v>20</v>
      </c>
      <c r="G133" s="96">
        <v>400</v>
      </c>
      <c r="H133" s="96">
        <v>5000</v>
      </c>
      <c r="I133" s="96" t="s">
        <v>171</v>
      </c>
      <c r="J133" s="96">
        <v>103</v>
      </c>
      <c r="K133" s="96">
        <v>3</v>
      </c>
    </row>
    <row r="134" spans="2:11" ht="17.25" thickBot="1">
      <c r="D134" s="96">
        <v>2</v>
      </c>
      <c r="E134" s="96">
        <v>5</v>
      </c>
      <c r="F134" s="96">
        <v>25</v>
      </c>
      <c r="G134" s="96">
        <v>450</v>
      </c>
      <c r="H134" s="96">
        <v>25000</v>
      </c>
      <c r="I134" s="96" t="s">
        <v>173</v>
      </c>
      <c r="J134" s="96">
        <v>146</v>
      </c>
      <c r="K134" s="96">
        <v>4</v>
      </c>
    </row>
    <row r="135" spans="2:11" ht="17.25" thickBot="1">
      <c r="D135" s="96">
        <v>3</v>
      </c>
      <c r="E135" s="96">
        <v>6</v>
      </c>
      <c r="F135" s="96">
        <v>30</v>
      </c>
      <c r="G135" s="96">
        <v>500</v>
      </c>
      <c r="H135" s="96">
        <v>100000</v>
      </c>
      <c r="I135" s="96" t="s">
        <v>116</v>
      </c>
      <c r="J135" s="96">
        <v>207</v>
      </c>
      <c r="K135" s="96">
        <v>5</v>
      </c>
    </row>
    <row r="136" spans="2:11" ht="17.25" thickBot="1">
      <c r="D136" s="96">
        <v>4</v>
      </c>
      <c r="E136" s="96">
        <v>7</v>
      </c>
      <c r="F136" s="96">
        <v>35</v>
      </c>
      <c r="G136" s="96">
        <v>550</v>
      </c>
      <c r="H136" s="96">
        <v>200000</v>
      </c>
      <c r="I136" s="96" t="s">
        <v>287</v>
      </c>
      <c r="J136" s="96">
        <v>254</v>
      </c>
      <c r="K136" s="96">
        <v>6</v>
      </c>
    </row>
    <row r="137" spans="2:11" ht="17.25" thickBot="1">
      <c r="D137" s="96">
        <v>5</v>
      </c>
      <c r="E137" s="96">
        <v>9</v>
      </c>
      <c r="F137" s="96">
        <v>45</v>
      </c>
      <c r="G137" s="96">
        <v>600</v>
      </c>
      <c r="H137" s="96">
        <v>300000</v>
      </c>
      <c r="I137" s="96" t="s">
        <v>120</v>
      </c>
      <c r="J137" s="96">
        <v>293</v>
      </c>
      <c r="K137" s="96">
        <v>7</v>
      </c>
    </row>
    <row r="138" spans="2:11" ht="17.25" thickBot="1">
      <c r="D138" s="96">
        <v>6</v>
      </c>
      <c r="E138" s="96">
        <v>11</v>
      </c>
      <c r="F138" s="96">
        <v>55</v>
      </c>
      <c r="G138" s="96">
        <v>650</v>
      </c>
      <c r="H138" s="96">
        <v>560000</v>
      </c>
      <c r="I138" s="96" t="s">
        <v>214</v>
      </c>
      <c r="J138" s="96">
        <v>415</v>
      </c>
      <c r="K138" s="96">
        <v>8</v>
      </c>
    </row>
    <row r="139" spans="2:11" ht="17.25" thickBot="1">
      <c r="D139" s="96">
        <v>7</v>
      </c>
      <c r="E139" s="96">
        <v>15</v>
      </c>
      <c r="F139" s="96">
        <v>75</v>
      </c>
      <c r="G139" s="96">
        <v>700</v>
      </c>
      <c r="H139" s="96">
        <v>1300000</v>
      </c>
      <c r="I139" s="96" t="s">
        <v>128</v>
      </c>
      <c r="J139" s="96">
        <v>464</v>
      </c>
      <c r="K139" s="96">
        <v>9</v>
      </c>
    </row>
    <row r="140" spans="2:11" ht="17.25" thickBot="1">
      <c r="D140" s="96">
        <v>8</v>
      </c>
      <c r="E140" s="96">
        <v>20</v>
      </c>
      <c r="F140" s="96">
        <v>100</v>
      </c>
      <c r="G140" s="96">
        <v>800</v>
      </c>
      <c r="H140" s="96">
        <v>1900000</v>
      </c>
      <c r="I140" s="96" t="s">
        <v>128</v>
      </c>
      <c r="J140" s="96">
        <v>464</v>
      </c>
      <c r="K140" s="96">
        <v>10</v>
      </c>
    </row>
    <row r="141" spans="2:11" ht="17.25" thickBot="1">
      <c r="D141" s="96">
        <v>9</v>
      </c>
      <c r="E141" s="96">
        <v>25</v>
      </c>
      <c r="F141" s="96">
        <v>125</v>
      </c>
      <c r="G141" s="96">
        <v>950</v>
      </c>
      <c r="H141" s="96">
        <v>2500000</v>
      </c>
      <c r="I141" s="96" t="s">
        <v>133</v>
      </c>
      <c r="J141" s="96">
        <v>509</v>
      </c>
      <c r="K141" s="96">
        <v>11</v>
      </c>
    </row>
    <row r="142" spans="2:11" ht="17.25" thickBot="1">
      <c r="D142" s="96">
        <v>10</v>
      </c>
      <c r="E142" s="96">
        <v>30</v>
      </c>
      <c r="F142" s="96">
        <v>150</v>
      </c>
      <c r="G142" s="96">
        <v>1100</v>
      </c>
      <c r="H142" s="96">
        <v>3500000</v>
      </c>
      <c r="I142" s="96" t="s">
        <v>133</v>
      </c>
      <c r="J142" s="96">
        <v>509</v>
      </c>
      <c r="K142" s="96">
        <v>11</v>
      </c>
    </row>
    <row r="143" spans="2:11" ht="17.25" thickBot="1">
      <c r="D143" s="96">
        <v>11</v>
      </c>
      <c r="E143" s="96">
        <v>35</v>
      </c>
      <c r="F143" s="96">
        <v>175</v>
      </c>
      <c r="G143" s="96">
        <v>1300</v>
      </c>
      <c r="H143" s="96">
        <v>5800000</v>
      </c>
      <c r="I143" s="96" t="s">
        <v>139</v>
      </c>
      <c r="J143" s="96">
        <v>777</v>
      </c>
      <c r="K143" s="96">
        <v>12</v>
      </c>
    </row>
    <row r="144" spans="2:11" ht="17.25" thickBot="1">
      <c r="D144" s="96">
        <v>12</v>
      </c>
      <c r="E144" s="96">
        <v>38</v>
      </c>
      <c r="F144" s="96">
        <v>190</v>
      </c>
      <c r="G144" s="96">
        <v>1500</v>
      </c>
      <c r="H144" s="96">
        <v>6500000</v>
      </c>
      <c r="I144" s="96" t="s">
        <v>139</v>
      </c>
      <c r="J144" s="96">
        <v>777</v>
      </c>
      <c r="K144" s="96">
        <v>12</v>
      </c>
    </row>
    <row r="145" spans="2:11" ht="17.25" thickBot="1">
      <c r="D145" s="96">
        <v>13</v>
      </c>
      <c r="E145" s="96">
        <v>42</v>
      </c>
      <c r="F145" s="96">
        <v>210</v>
      </c>
      <c r="G145" s="96">
        <v>1700</v>
      </c>
      <c r="H145" s="96">
        <v>8200000</v>
      </c>
      <c r="I145" s="96" t="s">
        <v>930</v>
      </c>
      <c r="J145" s="96">
        <v>804</v>
      </c>
      <c r="K145" s="96">
        <v>13</v>
      </c>
    </row>
    <row r="146" spans="2:11" ht="17.25" thickBot="1">
      <c r="D146" s="96">
        <v>14</v>
      </c>
      <c r="E146" s="96">
        <v>48</v>
      </c>
      <c r="F146" s="96">
        <v>240</v>
      </c>
      <c r="G146" s="96">
        <v>1950</v>
      </c>
      <c r="H146" s="96">
        <v>15000000</v>
      </c>
      <c r="I146" s="96" t="s">
        <v>302</v>
      </c>
      <c r="J146" s="96">
        <v>1018</v>
      </c>
      <c r="K146" s="96">
        <v>14</v>
      </c>
    </row>
    <row r="147" spans="2:11" ht="17.25" thickBot="1">
      <c r="D147" s="96">
        <v>15</v>
      </c>
      <c r="E147" s="96">
        <v>54</v>
      </c>
      <c r="F147" s="96">
        <v>270</v>
      </c>
      <c r="G147" s="96">
        <v>2150</v>
      </c>
      <c r="H147" s="96">
        <v>19000000</v>
      </c>
      <c r="I147" s="96" t="s">
        <v>931</v>
      </c>
      <c r="J147" s="96">
        <v>1080</v>
      </c>
      <c r="K147" s="96">
        <v>15</v>
      </c>
    </row>
    <row r="148" spans="2:11" ht="17.25" thickBot="1">
      <c r="D148" s="96">
        <v>16</v>
      </c>
      <c r="E148" s="96">
        <v>60</v>
      </c>
      <c r="F148" s="96">
        <v>300</v>
      </c>
      <c r="G148" s="96">
        <v>2300</v>
      </c>
      <c r="H148" s="96">
        <v>19500000</v>
      </c>
      <c r="I148" s="96" t="s">
        <v>688</v>
      </c>
      <c r="J148" s="96">
        <v>1119</v>
      </c>
      <c r="K148" s="96">
        <v>16</v>
      </c>
    </row>
    <row r="149" spans="2:11" ht="17.25" thickBot="1"/>
    <row r="150" spans="2:11" ht="18.75" thickBot="1">
      <c r="D150" s="13" t="s">
        <v>153</v>
      </c>
      <c r="E150" s="13" t="s">
        <v>151</v>
      </c>
      <c r="F150" s="13" t="s">
        <v>442</v>
      </c>
      <c r="G150" s="13" t="s">
        <v>443</v>
      </c>
    </row>
    <row r="151" spans="2:11" ht="18.75" thickBot="1">
      <c r="D151" s="100" t="s">
        <v>557</v>
      </c>
      <c r="E151" s="100" t="s">
        <v>558</v>
      </c>
      <c r="F151" s="100" t="s">
        <v>559</v>
      </c>
      <c r="G151" s="100" t="s">
        <v>159</v>
      </c>
    </row>
    <row r="154" spans="2:11" ht="17.25" thickBot="1"/>
    <row r="155" spans="2:11" ht="32.25" customHeight="1">
      <c r="B155" s="20" t="s">
        <v>87</v>
      </c>
      <c r="D155" s="205" t="s">
        <v>98</v>
      </c>
      <c r="E155" s="205" t="s">
        <v>99</v>
      </c>
      <c r="F155" s="205" t="s">
        <v>415</v>
      </c>
      <c r="G155" s="205" t="s">
        <v>101</v>
      </c>
      <c r="H155" s="205" t="s">
        <v>416</v>
      </c>
      <c r="I155" s="205" t="s">
        <v>417</v>
      </c>
      <c r="J155" s="205" t="s">
        <v>418</v>
      </c>
      <c r="K155" s="205" t="s">
        <v>419</v>
      </c>
    </row>
    <row r="156" spans="2:11" ht="17.25" thickBot="1">
      <c r="D156" s="206"/>
      <c r="E156" s="206"/>
      <c r="F156" s="206"/>
      <c r="G156" s="206"/>
      <c r="H156" s="206"/>
      <c r="I156" s="206"/>
      <c r="J156" s="206"/>
      <c r="K156" s="206"/>
    </row>
    <row r="157" spans="2:11" ht="17.25" thickBot="1">
      <c r="D157" s="96" t="s">
        <v>444</v>
      </c>
      <c r="E157" s="96" t="s">
        <v>107</v>
      </c>
      <c r="F157" s="96" t="s">
        <v>107</v>
      </c>
      <c r="G157" s="96" t="s">
        <v>118</v>
      </c>
      <c r="H157" s="96" t="s">
        <v>496</v>
      </c>
      <c r="I157" s="96" t="s">
        <v>171</v>
      </c>
      <c r="J157" s="96" t="s">
        <v>498</v>
      </c>
      <c r="K157" s="96" t="s">
        <v>115</v>
      </c>
    </row>
    <row r="158" spans="2:11" ht="17.25" thickBot="1">
      <c r="D158" s="96" t="s">
        <v>137</v>
      </c>
      <c r="E158" s="96" t="s">
        <v>107</v>
      </c>
      <c r="F158" s="96" t="s">
        <v>107</v>
      </c>
      <c r="G158" s="96" t="s">
        <v>256</v>
      </c>
      <c r="H158" s="96" t="s">
        <v>535</v>
      </c>
      <c r="I158" s="96" t="s">
        <v>173</v>
      </c>
      <c r="J158" s="96" t="s">
        <v>536</v>
      </c>
      <c r="K158" s="96" t="s">
        <v>119</v>
      </c>
    </row>
    <row r="159" spans="2:11" ht="17.25" thickBot="1">
      <c r="D159" s="96" t="s">
        <v>115</v>
      </c>
      <c r="E159" s="96" t="s">
        <v>107</v>
      </c>
      <c r="F159" s="96" t="s">
        <v>107</v>
      </c>
      <c r="G159" s="96" t="s">
        <v>497</v>
      </c>
      <c r="H159" s="96" t="s">
        <v>446</v>
      </c>
      <c r="I159" s="96" t="s">
        <v>116</v>
      </c>
      <c r="J159" s="96" t="s">
        <v>452</v>
      </c>
      <c r="K159" s="96" t="s">
        <v>273</v>
      </c>
    </row>
    <row r="160" spans="2:11" ht="17.25" thickBot="1">
      <c r="D160" s="96" t="s">
        <v>119</v>
      </c>
      <c r="E160" s="96" t="s">
        <v>107</v>
      </c>
      <c r="F160" s="96" t="s">
        <v>107</v>
      </c>
      <c r="G160" s="96" t="s">
        <v>537</v>
      </c>
      <c r="H160" s="96" t="s">
        <v>447</v>
      </c>
      <c r="I160" s="96" t="s">
        <v>120</v>
      </c>
      <c r="J160" s="96" t="s">
        <v>454</v>
      </c>
      <c r="K160" s="96" t="s">
        <v>278</v>
      </c>
    </row>
    <row r="161" spans="4:11" ht="17.25" thickBot="1">
      <c r="D161" s="96" t="s">
        <v>273</v>
      </c>
      <c r="E161" s="96" t="s">
        <v>107</v>
      </c>
      <c r="F161" s="96" t="s">
        <v>107</v>
      </c>
      <c r="G161" s="96" t="s">
        <v>538</v>
      </c>
      <c r="H161" s="96" t="s">
        <v>539</v>
      </c>
      <c r="I161" s="96" t="s">
        <v>214</v>
      </c>
      <c r="J161" s="96" t="s">
        <v>540</v>
      </c>
      <c r="K161" s="96" t="s">
        <v>234</v>
      </c>
    </row>
    <row r="162" spans="4:11" ht="17.25" thickBot="1">
      <c r="D162" s="96" t="s">
        <v>278</v>
      </c>
      <c r="E162" s="96" t="s">
        <v>107</v>
      </c>
      <c r="F162" s="96" t="s">
        <v>107</v>
      </c>
      <c r="G162" s="96" t="s">
        <v>541</v>
      </c>
      <c r="H162" s="96" t="s">
        <v>542</v>
      </c>
      <c r="I162" s="96" t="s">
        <v>128</v>
      </c>
      <c r="J162" s="96" t="s">
        <v>543</v>
      </c>
      <c r="K162" s="96" t="s">
        <v>448</v>
      </c>
    </row>
    <row r="163" spans="4:11" ht="17.25" thickBot="1">
      <c r="D163" s="96" t="s">
        <v>234</v>
      </c>
      <c r="E163" s="96" t="s">
        <v>107</v>
      </c>
      <c r="F163" s="96" t="s">
        <v>107</v>
      </c>
      <c r="G163" s="96" t="s">
        <v>233</v>
      </c>
      <c r="H163" s="96" t="s">
        <v>289</v>
      </c>
      <c r="I163" s="96" t="s">
        <v>133</v>
      </c>
      <c r="J163" s="96" t="s">
        <v>462</v>
      </c>
      <c r="K163" s="96" t="s">
        <v>451</v>
      </c>
    </row>
    <row r="164" spans="4:11" ht="17.25" thickBot="1">
      <c r="D164" s="96" t="s">
        <v>448</v>
      </c>
      <c r="E164" s="96" t="s">
        <v>560</v>
      </c>
      <c r="F164" s="96" t="s">
        <v>561</v>
      </c>
      <c r="G164" s="96" t="s">
        <v>450</v>
      </c>
      <c r="H164" s="96" t="s">
        <v>179</v>
      </c>
      <c r="I164" s="96" t="s">
        <v>544</v>
      </c>
      <c r="J164" s="96" t="s">
        <v>545</v>
      </c>
      <c r="K164" s="96" t="s">
        <v>129</v>
      </c>
    </row>
    <row r="165" spans="4:11" ht="17.25" thickBot="1">
      <c r="D165" s="96" t="s">
        <v>451</v>
      </c>
      <c r="E165" s="96" t="s">
        <v>199</v>
      </c>
      <c r="F165" s="96" t="s">
        <v>562</v>
      </c>
      <c r="G165" s="96" t="s">
        <v>546</v>
      </c>
      <c r="H165" s="96" t="s">
        <v>221</v>
      </c>
      <c r="I165" s="96" t="s">
        <v>434</v>
      </c>
      <c r="J165" s="96" t="s">
        <v>466</v>
      </c>
      <c r="K165" s="96" t="s">
        <v>453</v>
      </c>
    </row>
    <row r="166" spans="4:11" ht="17.25" thickBot="1">
      <c r="D166" s="96" t="s">
        <v>129</v>
      </c>
      <c r="E166" s="96" t="s">
        <v>563</v>
      </c>
      <c r="F166" s="96" t="s">
        <v>500</v>
      </c>
      <c r="G166" s="96" t="s">
        <v>547</v>
      </c>
      <c r="H166" s="96" t="s">
        <v>548</v>
      </c>
      <c r="I166" s="96" t="s">
        <v>222</v>
      </c>
      <c r="J166" s="96" t="s">
        <v>549</v>
      </c>
      <c r="K166" s="96" t="s">
        <v>453</v>
      </c>
    </row>
    <row r="167" spans="4:11" ht="17.25" thickBot="1">
      <c r="D167" s="96" t="s">
        <v>453</v>
      </c>
      <c r="E167" s="96" t="s">
        <v>551</v>
      </c>
      <c r="F167" s="96" t="s">
        <v>449</v>
      </c>
      <c r="G167" s="96" t="s">
        <v>550</v>
      </c>
      <c r="H167" s="96" t="s">
        <v>332</v>
      </c>
      <c r="I167" s="96" t="s">
        <v>436</v>
      </c>
      <c r="J167" s="96" t="s">
        <v>473</v>
      </c>
      <c r="K167" s="96" t="s">
        <v>121</v>
      </c>
    </row>
    <row r="168" spans="4:11" ht="17.25" thickBot="1">
      <c r="D168" s="96" t="s">
        <v>121</v>
      </c>
      <c r="E168" s="96" t="s">
        <v>564</v>
      </c>
      <c r="F168" s="96" t="s">
        <v>502</v>
      </c>
      <c r="G168" s="96" t="s">
        <v>465</v>
      </c>
      <c r="H168" s="96" t="s">
        <v>552</v>
      </c>
      <c r="I168" s="96" t="s">
        <v>400</v>
      </c>
      <c r="J168" s="96" t="s">
        <v>553</v>
      </c>
      <c r="K168" s="96" t="s">
        <v>121</v>
      </c>
    </row>
    <row r="169" spans="4:11" ht="17.25" thickBot="1">
      <c r="D169" s="96" t="s">
        <v>284</v>
      </c>
      <c r="E169" s="96" t="s">
        <v>505</v>
      </c>
      <c r="F169" s="96" t="s">
        <v>565</v>
      </c>
      <c r="G169" s="96" t="s">
        <v>520</v>
      </c>
      <c r="H169" s="96" t="s">
        <v>346</v>
      </c>
      <c r="I169" s="96" t="s">
        <v>302</v>
      </c>
      <c r="J169" s="96" t="s">
        <v>480</v>
      </c>
      <c r="K169" s="96" t="s">
        <v>284</v>
      </c>
    </row>
    <row r="170" spans="4:11" ht="17.25" thickBot="1">
      <c r="D170" s="96" t="s">
        <v>184</v>
      </c>
      <c r="E170" s="96" t="s">
        <v>508</v>
      </c>
      <c r="F170" s="96" t="s">
        <v>460</v>
      </c>
      <c r="G170" s="96" t="s">
        <v>554</v>
      </c>
      <c r="H170" s="96" t="s">
        <v>229</v>
      </c>
      <c r="I170" s="96" t="s">
        <v>305</v>
      </c>
      <c r="J170" s="96" t="s">
        <v>488</v>
      </c>
      <c r="K170" s="96" t="s">
        <v>184</v>
      </c>
    </row>
    <row r="171" spans="4:11" ht="17.25" thickBot="1">
      <c r="D171" s="96" t="s">
        <v>463</v>
      </c>
      <c r="E171" s="96" t="s">
        <v>566</v>
      </c>
      <c r="F171" s="96" t="s">
        <v>567</v>
      </c>
      <c r="G171" s="96" t="s">
        <v>482</v>
      </c>
      <c r="H171" s="96" t="s">
        <v>555</v>
      </c>
      <c r="I171" s="96" t="s">
        <v>407</v>
      </c>
      <c r="J171" s="96" t="s">
        <v>556</v>
      </c>
      <c r="K171" s="96" t="s">
        <v>463</v>
      </c>
    </row>
    <row r="172" spans="4:11" ht="17.25" thickBot="1"/>
    <row r="173" spans="4:11" ht="18.75" thickBot="1">
      <c r="D173" s="100" t="s">
        <v>153</v>
      </c>
      <c r="E173" s="100" t="s">
        <v>489</v>
      </c>
      <c r="F173" s="100" t="s">
        <v>490</v>
      </c>
      <c r="G173" s="100" t="s">
        <v>442</v>
      </c>
      <c r="H173" s="100" t="s">
        <v>443</v>
      </c>
    </row>
    <row r="174" spans="4:11" ht="18.75" thickBot="1">
      <c r="D174" s="100" t="s">
        <v>557</v>
      </c>
      <c r="E174" s="100" t="s">
        <v>558</v>
      </c>
      <c r="F174" s="100" t="s">
        <v>568</v>
      </c>
      <c r="G174" s="100" t="s">
        <v>559</v>
      </c>
      <c r="H174" s="100" t="s">
        <v>159</v>
      </c>
    </row>
    <row r="175" spans="4:11" ht="17.25" thickBot="1"/>
    <row r="176" spans="4:11" ht="27.75" thickBot="1">
      <c r="D176" s="13" t="s">
        <v>569</v>
      </c>
      <c r="E176" s="13" t="s">
        <v>570</v>
      </c>
      <c r="F176" s="13" t="s">
        <v>571</v>
      </c>
      <c r="G176" s="13" t="s">
        <v>572</v>
      </c>
    </row>
    <row r="177" spans="2:11" ht="17.25" thickBot="1">
      <c r="D177" s="13" t="s">
        <v>573</v>
      </c>
      <c r="E177" s="13" t="s">
        <v>144</v>
      </c>
      <c r="F177" s="13">
        <v>8</v>
      </c>
      <c r="G177" s="13">
        <v>8</v>
      </c>
    </row>
    <row r="180" spans="2:11" ht="17.25" thickBot="1"/>
    <row r="181" spans="2:11" ht="32.25" customHeight="1">
      <c r="B181" s="20" t="s">
        <v>52</v>
      </c>
      <c r="D181" s="205" t="s">
        <v>98</v>
      </c>
      <c r="E181" s="205" t="s">
        <v>99</v>
      </c>
      <c r="F181" s="205" t="s">
        <v>100</v>
      </c>
      <c r="G181" s="205" t="s">
        <v>101</v>
      </c>
      <c r="H181" s="205" t="s">
        <v>765</v>
      </c>
      <c r="I181" s="205" t="s">
        <v>417</v>
      </c>
      <c r="J181" s="205" t="s">
        <v>924</v>
      </c>
      <c r="K181" s="205" t="s">
        <v>925</v>
      </c>
    </row>
    <row r="182" spans="2:11" ht="17.25" thickBot="1">
      <c r="B182" s="5" t="s">
        <v>935</v>
      </c>
      <c r="D182" s="206"/>
      <c r="E182" s="206"/>
      <c r="F182" s="206"/>
      <c r="G182" s="206"/>
      <c r="H182" s="206"/>
      <c r="I182" s="206"/>
      <c r="J182" s="206"/>
      <c r="K182" s="206"/>
    </row>
    <row r="183" spans="2:11" ht="17.25" thickBot="1">
      <c r="D183" s="96">
        <v>1</v>
      </c>
      <c r="E183" s="96">
        <v>80</v>
      </c>
      <c r="F183" s="96">
        <v>80</v>
      </c>
      <c r="G183" s="96">
        <v>800</v>
      </c>
      <c r="H183" s="96">
        <v>22000</v>
      </c>
      <c r="I183" s="96" t="s">
        <v>171</v>
      </c>
      <c r="J183" s="96">
        <v>103</v>
      </c>
      <c r="K183" s="96">
        <v>4</v>
      </c>
    </row>
    <row r="184" spans="2:11" ht="17.25" thickBot="1">
      <c r="D184" s="96">
        <v>2</v>
      </c>
      <c r="E184" s="96">
        <v>110</v>
      </c>
      <c r="F184" s="96">
        <v>110</v>
      </c>
      <c r="G184" s="96">
        <v>850</v>
      </c>
      <c r="H184" s="96">
        <v>90000</v>
      </c>
      <c r="I184" s="96" t="s">
        <v>209</v>
      </c>
      <c r="J184" s="96">
        <v>169</v>
      </c>
      <c r="K184" s="96">
        <v>4</v>
      </c>
    </row>
    <row r="185" spans="2:11" ht="17.25" thickBot="1">
      <c r="D185" s="96">
        <v>3</v>
      </c>
      <c r="E185" s="96">
        <v>140</v>
      </c>
      <c r="F185" s="96">
        <v>140</v>
      </c>
      <c r="G185" s="96">
        <v>900</v>
      </c>
      <c r="H185" s="96">
        <v>270000</v>
      </c>
      <c r="I185" s="96" t="s">
        <v>116</v>
      </c>
      <c r="J185" s="96">
        <v>207</v>
      </c>
      <c r="K185" s="96">
        <v>5</v>
      </c>
    </row>
    <row r="186" spans="2:11" ht="17.25" thickBot="1">
      <c r="D186" s="96">
        <v>4</v>
      </c>
      <c r="E186" s="96">
        <v>160</v>
      </c>
      <c r="F186" s="96">
        <v>160</v>
      </c>
      <c r="G186" s="96">
        <v>950</v>
      </c>
      <c r="H186" s="96">
        <v>500000</v>
      </c>
      <c r="I186" s="96" t="s">
        <v>287</v>
      </c>
      <c r="J186" s="96">
        <v>254</v>
      </c>
      <c r="K186" s="96">
        <v>6</v>
      </c>
    </row>
    <row r="187" spans="2:11" ht="17.25" thickBot="1">
      <c r="D187" s="96">
        <v>5</v>
      </c>
      <c r="E187" s="96">
        <v>190</v>
      </c>
      <c r="F187" s="96">
        <v>190</v>
      </c>
      <c r="G187" s="96">
        <v>1000</v>
      </c>
      <c r="H187" s="96">
        <v>800000</v>
      </c>
      <c r="I187" s="96" t="s">
        <v>120</v>
      </c>
      <c r="J187" s="96">
        <v>293</v>
      </c>
      <c r="K187" s="96">
        <v>7</v>
      </c>
    </row>
    <row r="188" spans="2:11" ht="17.25" thickBot="1">
      <c r="D188" s="96">
        <v>6</v>
      </c>
      <c r="E188" s="96">
        <v>230</v>
      </c>
      <c r="F188" s="96">
        <v>230</v>
      </c>
      <c r="G188" s="96">
        <v>1050</v>
      </c>
      <c r="H188" s="96">
        <v>1000000</v>
      </c>
      <c r="I188" s="96" t="s">
        <v>125</v>
      </c>
      <c r="J188" s="96">
        <v>360</v>
      </c>
      <c r="K188" s="96">
        <v>8</v>
      </c>
    </row>
    <row r="189" spans="2:11" ht="17.25" thickBot="1">
      <c r="D189" s="96">
        <v>7</v>
      </c>
      <c r="E189" s="96">
        <v>280</v>
      </c>
      <c r="F189" s="96">
        <v>280</v>
      </c>
      <c r="G189" s="96">
        <v>1100</v>
      </c>
      <c r="H189" s="96">
        <v>1750000</v>
      </c>
      <c r="I189" s="96" t="s">
        <v>214</v>
      </c>
      <c r="J189" s="96">
        <v>415</v>
      </c>
      <c r="K189" s="96">
        <v>9</v>
      </c>
    </row>
    <row r="190" spans="2:11" ht="17.25" thickBot="1">
      <c r="D190" s="96">
        <v>8</v>
      </c>
      <c r="E190" s="96">
        <v>320</v>
      </c>
      <c r="F190" s="96">
        <v>320</v>
      </c>
      <c r="G190" s="96">
        <v>1210</v>
      </c>
      <c r="H190" s="96">
        <v>2300000</v>
      </c>
      <c r="I190" s="96" t="s">
        <v>128</v>
      </c>
      <c r="J190" s="96">
        <v>464</v>
      </c>
      <c r="K190" s="96">
        <v>10</v>
      </c>
    </row>
    <row r="191" spans="2:11" ht="17.25" thickBot="1">
      <c r="D191" s="96">
        <v>9</v>
      </c>
      <c r="E191" s="96">
        <v>360</v>
      </c>
      <c r="F191" s="96">
        <v>360</v>
      </c>
      <c r="G191" s="96">
        <v>1300</v>
      </c>
      <c r="H191" s="96">
        <v>3400000</v>
      </c>
      <c r="I191" s="96" t="s">
        <v>133</v>
      </c>
      <c r="J191" s="96">
        <v>509</v>
      </c>
      <c r="K191" s="96">
        <v>11</v>
      </c>
    </row>
    <row r="192" spans="2:11" ht="17.25" thickBot="1">
      <c r="D192" s="96">
        <v>10</v>
      </c>
      <c r="E192" s="96">
        <v>400</v>
      </c>
      <c r="F192" s="96">
        <v>400</v>
      </c>
      <c r="G192" s="96">
        <v>1400</v>
      </c>
      <c r="H192" s="96">
        <v>5800000</v>
      </c>
      <c r="I192" s="96" t="s">
        <v>333</v>
      </c>
      <c r="J192" s="96">
        <v>869</v>
      </c>
      <c r="K192" s="96">
        <v>12</v>
      </c>
    </row>
    <row r="193" spans="2:11" ht="17.25" thickBot="1">
      <c r="D193" s="96">
        <v>11</v>
      </c>
      <c r="E193" s="96">
        <v>440</v>
      </c>
      <c r="F193" s="96">
        <v>440</v>
      </c>
      <c r="G193" s="96">
        <v>1500</v>
      </c>
      <c r="H193" s="96">
        <v>8400000</v>
      </c>
      <c r="I193" s="96" t="s">
        <v>224</v>
      </c>
      <c r="J193" s="96">
        <v>881</v>
      </c>
      <c r="K193" s="96">
        <v>13</v>
      </c>
    </row>
    <row r="194" spans="2:11" ht="17.25" thickBot="1">
      <c r="D194" s="96">
        <v>12</v>
      </c>
      <c r="E194" s="96">
        <v>500</v>
      </c>
      <c r="F194" s="96">
        <v>500</v>
      </c>
      <c r="G194" s="96">
        <v>1650</v>
      </c>
      <c r="H194" s="96">
        <v>11900000</v>
      </c>
      <c r="I194" s="96" t="s">
        <v>302</v>
      </c>
      <c r="J194" s="96">
        <v>1018</v>
      </c>
      <c r="K194" s="96">
        <v>14</v>
      </c>
    </row>
    <row r="195" spans="2:11" ht="17.25" thickBot="1">
      <c r="D195" s="96">
        <v>13</v>
      </c>
      <c r="E195" s="96">
        <v>540</v>
      </c>
      <c r="F195" s="96">
        <v>540</v>
      </c>
      <c r="G195" s="96">
        <v>1750</v>
      </c>
      <c r="H195" s="96">
        <v>19500000</v>
      </c>
      <c r="I195" s="96" t="s">
        <v>931</v>
      </c>
      <c r="J195" s="96">
        <v>1080</v>
      </c>
      <c r="K195" s="96">
        <v>15</v>
      </c>
    </row>
    <row r="196" spans="2:11" ht="17.25" thickBot="1">
      <c r="D196" s="96">
        <v>14</v>
      </c>
      <c r="E196" s="96">
        <v>600</v>
      </c>
      <c r="F196" s="96">
        <v>600</v>
      </c>
      <c r="G196" s="96">
        <v>1850</v>
      </c>
      <c r="H196" s="96">
        <v>20500000</v>
      </c>
      <c r="I196" s="96" t="s">
        <v>322</v>
      </c>
      <c r="J196" s="96">
        <v>1138</v>
      </c>
      <c r="K196" s="96">
        <v>16</v>
      </c>
    </row>
    <row r="197" spans="2:11" ht="17.25" thickBot="1"/>
    <row r="198" spans="2:11" ht="18.75" thickBot="1">
      <c r="D198" s="13" t="s">
        <v>576</v>
      </c>
      <c r="E198" s="13" t="s">
        <v>577</v>
      </c>
      <c r="F198" s="13" t="s">
        <v>578</v>
      </c>
      <c r="G198" s="13" t="s">
        <v>579</v>
      </c>
    </row>
    <row r="199" spans="2:11" ht="17.25" thickBot="1">
      <c r="D199" s="13" t="s">
        <v>129</v>
      </c>
      <c r="E199" s="13" t="s">
        <v>157</v>
      </c>
      <c r="F199" s="13" t="s">
        <v>393</v>
      </c>
      <c r="G199" s="13" t="s">
        <v>312</v>
      </c>
    </row>
    <row r="202" spans="2:11" ht="17.25" thickBot="1"/>
    <row r="203" spans="2:11" ht="32.25" customHeight="1">
      <c r="B203" s="20" t="s">
        <v>53</v>
      </c>
      <c r="D203" s="205" t="s">
        <v>98</v>
      </c>
      <c r="E203" s="205" t="s">
        <v>99</v>
      </c>
      <c r="F203" s="205" t="s">
        <v>415</v>
      </c>
      <c r="G203" s="205" t="s">
        <v>101</v>
      </c>
      <c r="H203" s="205" t="s">
        <v>765</v>
      </c>
      <c r="I203" s="205" t="s">
        <v>417</v>
      </c>
      <c r="J203" s="205" t="s">
        <v>924</v>
      </c>
      <c r="K203" s="205" t="s">
        <v>925</v>
      </c>
    </row>
    <row r="204" spans="2:11" ht="17.25" thickBot="1">
      <c r="B204" s="5" t="s">
        <v>936</v>
      </c>
      <c r="D204" s="206"/>
      <c r="E204" s="206"/>
      <c r="F204" s="206"/>
      <c r="G204" s="206"/>
      <c r="H204" s="206"/>
      <c r="I204" s="206"/>
      <c r="J204" s="206"/>
      <c r="K204" s="206"/>
    </row>
    <row r="205" spans="2:11" ht="17.25" thickBot="1">
      <c r="D205" s="96">
        <v>1</v>
      </c>
      <c r="E205" s="96">
        <v>11</v>
      </c>
      <c r="F205" s="96">
        <v>14.3</v>
      </c>
      <c r="G205" s="96">
        <v>620</v>
      </c>
      <c r="H205" s="96">
        <v>120000</v>
      </c>
      <c r="I205" s="96" t="s">
        <v>171</v>
      </c>
      <c r="J205" s="96">
        <v>103</v>
      </c>
      <c r="K205" s="96">
        <v>5</v>
      </c>
    </row>
    <row r="206" spans="2:11" ht="17.25" thickBot="1">
      <c r="D206" s="96">
        <v>2</v>
      </c>
      <c r="E206" s="96">
        <v>13</v>
      </c>
      <c r="F206" s="96">
        <v>16.899999999999999</v>
      </c>
      <c r="G206" s="96">
        <v>650</v>
      </c>
      <c r="H206" s="96">
        <v>220000</v>
      </c>
      <c r="I206" s="96" t="s">
        <v>171</v>
      </c>
      <c r="J206" s="96">
        <v>103</v>
      </c>
      <c r="K206" s="96">
        <v>5</v>
      </c>
    </row>
    <row r="207" spans="2:11" ht="17.25" thickBot="1">
      <c r="D207" s="96">
        <v>3</v>
      </c>
      <c r="E207" s="96">
        <v>16</v>
      </c>
      <c r="F207" s="96">
        <v>20.8</v>
      </c>
      <c r="G207" s="96">
        <v>680</v>
      </c>
      <c r="H207" s="96">
        <v>400000</v>
      </c>
      <c r="I207" s="96" t="s">
        <v>209</v>
      </c>
      <c r="J207" s="96">
        <v>169</v>
      </c>
      <c r="K207" s="96">
        <v>6</v>
      </c>
    </row>
    <row r="208" spans="2:11" ht="17.25" thickBot="1">
      <c r="D208" s="96">
        <v>4</v>
      </c>
      <c r="E208" s="96">
        <v>20</v>
      </c>
      <c r="F208" s="96">
        <v>26</v>
      </c>
      <c r="G208" s="96">
        <v>730</v>
      </c>
      <c r="H208" s="96">
        <v>540000</v>
      </c>
      <c r="I208" s="96" t="s">
        <v>116</v>
      </c>
      <c r="J208" s="96">
        <v>207</v>
      </c>
      <c r="K208" s="96">
        <v>7</v>
      </c>
    </row>
    <row r="209" spans="4:11" ht="17.25" thickBot="1">
      <c r="D209" s="96">
        <v>5</v>
      </c>
      <c r="E209" s="96">
        <v>24</v>
      </c>
      <c r="F209" s="96">
        <v>31.2</v>
      </c>
      <c r="G209" s="96">
        <v>840</v>
      </c>
      <c r="H209" s="96">
        <v>700000</v>
      </c>
      <c r="I209" s="96" t="s">
        <v>287</v>
      </c>
      <c r="J209" s="96">
        <v>254</v>
      </c>
      <c r="K209" s="96">
        <v>8</v>
      </c>
    </row>
    <row r="210" spans="4:11" ht="17.25" thickBot="1">
      <c r="D210" s="96">
        <v>6</v>
      </c>
      <c r="E210" s="96">
        <v>32</v>
      </c>
      <c r="F210" s="96">
        <v>41.6</v>
      </c>
      <c r="G210" s="96">
        <v>960</v>
      </c>
      <c r="H210" s="96">
        <v>1000000</v>
      </c>
      <c r="I210" s="96" t="s">
        <v>120</v>
      </c>
      <c r="J210" s="96">
        <v>293</v>
      </c>
      <c r="K210" s="96">
        <v>8</v>
      </c>
    </row>
    <row r="211" spans="4:11" ht="17.25" thickBot="1">
      <c r="D211" s="96">
        <v>7</v>
      </c>
      <c r="E211" s="96">
        <v>40</v>
      </c>
      <c r="F211" s="96">
        <v>52</v>
      </c>
      <c r="G211" s="96">
        <v>1200</v>
      </c>
      <c r="H211" s="96">
        <v>2000000</v>
      </c>
      <c r="I211" s="96" t="s">
        <v>125</v>
      </c>
      <c r="J211" s="96">
        <v>360</v>
      </c>
      <c r="K211" s="96">
        <v>9</v>
      </c>
    </row>
    <row r="212" spans="4:11" ht="17.25" thickBot="1">
      <c r="D212" s="96">
        <v>8</v>
      </c>
      <c r="E212" s="96">
        <v>45</v>
      </c>
      <c r="F212" s="96">
        <v>58.5</v>
      </c>
      <c r="G212" s="96">
        <v>1440</v>
      </c>
      <c r="H212" s="96">
        <v>2200000</v>
      </c>
      <c r="I212" s="96" t="s">
        <v>214</v>
      </c>
      <c r="J212" s="96">
        <v>415</v>
      </c>
      <c r="K212" s="96">
        <v>10</v>
      </c>
    </row>
    <row r="213" spans="4:11" ht="17.25" thickBot="1">
      <c r="D213" s="96">
        <v>9</v>
      </c>
      <c r="E213" s="96">
        <v>50</v>
      </c>
      <c r="F213" s="96">
        <v>65</v>
      </c>
      <c r="G213" s="96">
        <v>1680</v>
      </c>
      <c r="H213" s="96">
        <v>2800000</v>
      </c>
      <c r="I213" s="96" t="s">
        <v>128</v>
      </c>
      <c r="J213" s="96">
        <v>464</v>
      </c>
      <c r="K213" s="96">
        <v>10</v>
      </c>
    </row>
    <row r="214" spans="4:11" ht="17.25" thickBot="1">
      <c r="D214" s="96">
        <v>10</v>
      </c>
      <c r="E214" s="96">
        <v>62</v>
      </c>
      <c r="F214" s="96">
        <v>80.599999999999994</v>
      </c>
      <c r="G214" s="96">
        <v>2000</v>
      </c>
      <c r="H214" s="96">
        <v>4000000</v>
      </c>
      <c r="I214" s="96" t="s">
        <v>133</v>
      </c>
      <c r="J214" s="96">
        <v>509</v>
      </c>
      <c r="K214" s="96">
        <v>11</v>
      </c>
    </row>
    <row r="215" spans="4:11" ht="17.25" thickBot="1">
      <c r="D215" s="96">
        <v>11</v>
      </c>
      <c r="E215" s="96">
        <v>70</v>
      </c>
      <c r="F215" s="96">
        <v>91</v>
      </c>
      <c r="G215" s="96">
        <v>2240</v>
      </c>
      <c r="H215" s="96">
        <v>7200000</v>
      </c>
      <c r="I215" s="96" t="s">
        <v>139</v>
      </c>
      <c r="J215" s="96">
        <v>777</v>
      </c>
      <c r="K215" s="96">
        <v>12</v>
      </c>
    </row>
    <row r="216" spans="4:11" ht="17.25" thickBot="1">
      <c r="D216" s="96">
        <v>12</v>
      </c>
      <c r="E216" s="96">
        <v>78</v>
      </c>
      <c r="F216" s="96">
        <v>101.4</v>
      </c>
      <c r="G216" s="96">
        <v>2480</v>
      </c>
      <c r="H216" s="96">
        <v>9200000</v>
      </c>
      <c r="I216" s="96" t="s">
        <v>259</v>
      </c>
      <c r="J216" s="96">
        <v>831</v>
      </c>
      <c r="K216" s="96">
        <v>13</v>
      </c>
    </row>
    <row r="217" spans="4:11" ht="17.25" thickBot="1">
      <c r="D217" s="96">
        <v>13</v>
      </c>
      <c r="E217" s="96">
        <v>84</v>
      </c>
      <c r="F217" s="96">
        <v>109.2</v>
      </c>
      <c r="G217" s="96">
        <v>2700</v>
      </c>
      <c r="H217" s="96">
        <v>10200000</v>
      </c>
      <c r="I217" s="96" t="s">
        <v>224</v>
      </c>
      <c r="J217" s="96">
        <v>881</v>
      </c>
      <c r="K217" s="96">
        <v>13</v>
      </c>
    </row>
    <row r="218" spans="4:11" ht="17.25" thickBot="1">
      <c r="D218" s="96">
        <v>14</v>
      </c>
      <c r="E218" s="96">
        <v>90</v>
      </c>
      <c r="F218" s="96">
        <v>117</v>
      </c>
      <c r="G218" s="96">
        <v>2900</v>
      </c>
      <c r="H218" s="96">
        <v>12000000</v>
      </c>
      <c r="I218" s="96" t="s">
        <v>141</v>
      </c>
      <c r="J218" s="96">
        <v>1059</v>
      </c>
      <c r="K218" s="96">
        <v>14</v>
      </c>
    </row>
    <row r="219" spans="4:11" ht="17.25" thickBot="1">
      <c r="D219" s="96">
        <v>15</v>
      </c>
      <c r="E219" s="96">
        <v>95</v>
      </c>
      <c r="F219" s="96">
        <v>123.5</v>
      </c>
      <c r="G219" s="96">
        <v>3000</v>
      </c>
      <c r="H219" s="96">
        <v>19200000</v>
      </c>
      <c r="I219" s="96" t="s">
        <v>931</v>
      </c>
      <c r="J219" s="96">
        <v>1080</v>
      </c>
      <c r="K219" s="96">
        <v>15</v>
      </c>
    </row>
    <row r="220" spans="4:11" ht="17.25" thickBot="1">
      <c r="D220" s="96">
        <v>16</v>
      </c>
      <c r="E220" s="96">
        <v>102</v>
      </c>
      <c r="F220" s="96">
        <v>132.6</v>
      </c>
      <c r="G220" s="96">
        <v>3150</v>
      </c>
      <c r="H220" s="96">
        <v>20200000</v>
      </c>
      <c r="I220" s="96" t="s">
        <v>688</v>
      </c>
      <c r="J220" s="96">
        <v>1119</v>
      </c>
      <c r="K220" s="96">
        <v>16</v>
      </c>
    </row>
    <row r="221" spans="4:11" ht="17.25" thickBot="1"/>
    <row r="222" spans="4:11" ht="18.75" thickBot="1">
      <c r="D222" s="13" t="s">
        <v>576</v>
      </c>
      <c r="E222" s="13" t="s">
        <v>577</v>
      </c>
      <c r="F222" s="13" t="s">
        <v>578</v>
      </c>
      <c r="G222" s="13" t="s">
        <v>579</v>
      </c>
    </row>
    <row r="223" spans="4:11" ht="17.25" thickBot="1">
      <c r="D223" s="13" t="s">
        <v>234</v>
      </c>
      <c r="E223" s="13" t="s">
        <v>592</v>
      </c>
      <c r="F223" s="13" t="s">
        <v>593</v>
      </c>
      <c r="G223" s="13" t="s">
        <v>413</v>
      </c>
    </row>
    <row r="226" spans="2:11" ht="17.25" thickBot="1"/>
    <row r="227" spans="2:11" ht="32.25" customHeight="1">
      <c r="B227" s="20" t="s">
        <v>54</v>
      </c>
      <c r="D227" s="237" t="s">
        <v>98</v>
      </c>
      <c r="E227" s="209" t="s">
        <v>99</v>
      </c>
      <c r="F227" s="207" t="s">
        <v>415</v>
      </c>
      <c r="G227" s="209" t="s">
        <v>101</v>
      </c>
      <c r="H227" s="217" t="s">
        <v>765</v>
      </c>
      <c r="I227" s="219" t="s">
        <v>417</v>
      </c>
      <c r="J227" s="215" t="s">
        <v>924</v>
      </c>
      <c r="K227" s="205" t="s">
        <v>925</v>
      </c>
    </row>
    <row r="228" spans="2:11" ht="17.25" thickBot="1">
      <c r="B228" s="5" t="s">
        <v>937</v>
      </c>
      <c r="D228" s="238"/>
      <c r="E228" s="210"/>
      <c r="F228" s="221"/>
      <c r="G228" s="210"/>
      <c r="H228" s="218"/>
      <c r="I228" s="220"/>
      <c r="J228" s="216"/>
      <c r="K228" s="206"/>
    </row>
    <row r="229" spans="2:11" ht="17.25" thickBot="1">
      <c r="D229" s="113">
        <v>1</v>
      </c>
      <c r="E229" s="112">
        <v>34</v>
      </c>
      <c r="F229" s="149">
        <v>20.399999999999999</v>
      </c>
      <c r="G229" s="112">
        <v>600</v>
      </c>
      <c r="H229" s="138">
        <v>250000</v>
      </c>
      <c r="I229" s="146" t="s">
        <v>111</v>
      </c>
      <c r="J229" s="107">
        <v>84</v>
      </c>
      <c r="K229" s="96">
        <v>7</v>
      </c>
    </row>
    <row r="230" spans="2:11" ht="17.25" thickBot="1">
      <c r="D230" s="114">
        <v>2</v>
      </c>
      <c r="E230" s="112">
        <v>40</v>
      </c>
      <c r="F230" s="136">
        <v>24</v>
      </c>
      <c r="G230" s="112">
        <v>630</v>
      </c>
      <c r="H230" s="138">
        <v>350000</v>
      </c>
      <c r="I230" s="146" t="s">
        <v>171</v>
      </c>
      <c r="J230" s="107">
        <v>103</v>
      </c>
      <c r="K230" s="96">
        <v>7</v>
      </c>
    </row>
    <row r="231" spans="2:11" ht="17.25" thickBot="1">
      <c r="D231" s="114">
        <v>3</v>
      </c>
      <c r="E231" s="112">
        <v>48</v>
      </c>
      <c r="F231" s="136">
        <v>28.8</v>
      </c>
      <c r="G231" s="112">
        <v>660</v>
      </c>
      <c r="H231" s="138">
        <v>520000</v>
      </c>
      <c r="I231" s="146" t="s">
        <v>112</v>
      </c>
      <c r="J231" s="107">
        <v>134</v>
      </c>
      <c r="K231" s="96">
        <v>7</v>
      </c>
    </row>
    <row r="232" spans="2:11" ht="17.25" thickBot="1">
      <c r="D232" s="114">
        <v>4</v>
      </c>
      <c r="E232" s="112">
        <v>55</v>
      </c>
      <c r="F232" s="136">
        <v>33</v>
      </c>
      <c r="G232" s="112">
        <v>690</v>
      </c>
      <c r="H232" s="138">
        <v>800000</v>
      </c>
      <c r="I232" s="135" t="s">
        <v>116</v>
      </c>
      <c r="J232" s="107">
        <v>207</v>
      </c>
      <c r="K232" s="96">
        <v>8</v>
      </c>
    </row>
    <row r="233" spans="2:11" ht="17.25" thickBot="1">
      <c r="D233" s="114">
        <v>5</v>
      </c>
      <c r="E233" s="112">
        <v>64</v>
      </c>
      <c r="F233" s="136">
        <v>38.4</v>
      </c>
      <c r="G233" s="112">
        <v>730</v>
      </c>
      <c r="H233" s="138">
        <v>1000000</v>
      </c>
      <c r="I233" s="146" t="s">
        <v>287</v>
      </c>
      <c r="J233" s="107">
        <v>254</v>
      </c>
      <c r="K233" s="96">
        <v>8</v>
      </c>
    </row>
    <row r="234" spans="2:11" ht="17.25" thickBot="1">
      <c r="D234" s="114">
        <v>6</v>
      </c>
      <c r="E234" s="112">
        <v>75</v>
      </c>
      <c r="F234" s="136">
        <v>45</v>
      </c>
      <c r="G234" s="112">
        <v>770</v>
      </c>
      <c r="H234" s="138">
        <v>1200000</v>
      </c>
      <c r="I234" s="146" t="s">
        <v>120</v>
      </c>
      <c r="J234" s="107">
        <v>293</v>
      </c>
      <c r="K234" s="96">
        <v>8</v>
      </c>
    </row>
    <row r="235" spans="2:11" ht="17.25" thickBot="1">
      <c r="D235" s="114">
        <v>7</v>
      </c>
      <c r="E235" s="112">
        <v>87</v>
      </c>
      <c r="F235" s="136">
        <v>52.2</v>
      </c>
      <c r="G235" s="112">
        <v>810</v>
      </c>
      <c r="H235" s="138">
        <v>1500000</v>
      </c>
      <c r="I235" s="146" t="s">
        <v>214</v>
      </c>
      <c r="J235" s="107">
        <v>415</v>
      </c>
      <c r="K235" s="96">
        <v>9</v>
      </c>
    </row>
    <row r="236" spans="2:11" ht="17.25" thickBot="1">
      <c r="D236" s="114">
        <v>8</v>
      </c>
      <c r="E236" s="112">
        <v>99</v>
      </c>
      <c r="F236" s="136">
        <v>59.4</v>
      </c>
      <c r="G236" s="112">
        <v>850</v>
      </c>
      <c r="H236" s="135">
        <v>1600000</v>
      </c>
      <c r="I236" s="146" t="s">
        <v>128</v>
      </c>
      <c r="J236" s="107">
        <v>464</v>
      </c>
      <c r="K236" s="96">
        <v>10</v>
      </c>
    </row>
    <row r="237" spans="2:11" ht="17.25" thickBot="1">
      <c r="D237" s="114">
        <v>9</v>
      </c>
      <c r="E237" s="112">
        <v>110</v>
      </c>
      <c r="F237" s="136">
        <v>66</v>
      </c>
      <c r="G237" s="112">
        <v>900</v>
      </c>
      <c r="H237" s="138">
        <v>2500000</v>
      </c>
      <c r="I237" s="146" t="s">
        <v>133</v>
      </c>
      <c r="J237" s="107">
        <v>509</v>
      </c>
      <c r="K237" s="96">
        <v>11</v>
      </c>
    </row>
    <row r="238" spans="2:11" ht="17.25" thickBot="1">
      <c r="D238" s="114">
        <v>10</v>
      </c>
      <c r="E238" s="112">
        <v>120</v>
      </c>
      <c r="F238" s="136">
        <v>72</v>
      </c>
      <c r="G238" s="112">
        <v>980</v>
      </c>
      <c r="H238" s="138">
        <v>5000000</v>
      </c>
      <c r="I238" s="146" t="s">
        <v>938</v>
      </c>
      <c r="J238" s="107">
        <v>818</v>
      </c>
      <c r="K238" s="96">
        <v>12</v>
      </c>
    </row>
    <row r="239" spans="2:11" ht="17.25" thickBot="1">
      <c r="D239" s="114">
        <v>11</v>
      </c>
      <c r="E239" s="112">
        <v>130</v>
      </c>
      <c r="F239" s="136">
        <v>78</v>
      </c>
      <c r="G239" s="112">
        <v>1100</v>
      </c>
      <c r="H239" s="151">
        <v>7700000</v>
      </c>
      <c r="I239" s="146" t="s">
        <v>259</v>
      </c>
      <c r="J239" s="107">
        <v>831</v>
      </c>
      <c r="K239" s="96">
        <v>13</v>
      </c>
    </row>
    <row r="240" spans="2:11" ht="17.25" thickBot="1">
      <c r="D240" s="114">
        <v>12</v>
      </c>
      <c r="E240" s="112">
        <v>140</v>
      </c>
      <c r="F240" s="136">
        <v>84</v>
      </c>
      <c r="G240" s="112">
        <v>1200</v>
      </c>
      <c r="H240" s="138">
        <v>9000000</v>
      </c>
      <c r="I240" s="143" t="s">
        <v>259</v>
      </c>
      <c r="J240" s="107">
        <v>831</v>
      </c>
      <c r="K240" s="96">
        <v>13</v>
      </c>
    </row>
    <row r="241" spans="2:12" ht="17.25" thickBot="1">
      <c r="D241" s="188">
        <v>13</v>
      </c>
      <c r="E241" s="112">
        <v>150</v>
      </c>
      <c r="F241" s="189">
        <v>90</v>
      </c>
      <c r="G241" s="112">
        <v>1350</v>
      </c>
      <c r="H241" s="190">
        <v>12000000</v>
      </c>
      <c r="I241" s="191" t="s">
        <v>141</v>
      </c>
      <c r="J241" s="107">
        <v>1059</v>
      </c>
      <c r="K241" s="96">
        <v>14</v>
      </c>
    </row>
    <row r="242" spans="2:12" ht="17.25" thickBot="1">
      <c r="D242" s="115">
        <v>14</v>
      </c>
      <c r="E242" s="112">
        <v>160</v>
      </c>
      <c r="F242" s="150">
        <v>96</v>
      </c>
      <c r="G242" s="112">
        <v>1450</v>
      </c>
      <c r="H242" s="152">
        <v>19100000</v>
      </c>
      <c r="I242" s="148" t="s">
        <v>931</v>
      </c>
      <c r="J242" s="107">
        <v>1080</v>
      </c>
      <c r="K242" s="96">
        <v>15</v>
      </c>
    </row>
    <row r="243" spans="2:12" ht="17.25" thickBot="1">
      <c r="D243" s="115">
        <v>15</v>
      </c>
      <c r="E243" s="112">
        <v>170</v>
      </c>
      <c r="F243" s="137">
        <v>102</v>
      </c>
      <c r="G243" s="112">
        <v>1550</v>
      </c>
      <c r="H243" s="140">
        <v>20000000</v>
      </c>
      <c r="I243" s="141" t="s">
        <v>144</v>
      </c>
      <c r="J243" s="107">
        <v>1099</v>
      </c>
      <c r="K243" s="96">
        <v>16</v>
      </c>
    </row>
    <row r="244" spans="2:12" ht="17.25" thickBot="1"/>
    <row r="245" spans="2:12" ht="17.25" thickBot="1">
      <c r="D245" s="96" t="s">
        <v>576</v>
      </c>
      <c r="E245" s="96" t="s">
        <v>598</v>
      </c>
      <c r="F245" s="96" t="s">
        <v>577</v>
      </c>
      <c r="G245" s="96" t="s">
        <v>578</v>
      </c>
      <c r="H245" s="96" t="s">
        <v>579</v>
      </c>
      <c r="I245" s="96" t="s">
        <v>599</v>
      </c>
    </row>
    <row r="246" spans="2:12" ht="17.25" thickBot="1">
      <c r="D246" s="96" t="s">
        <v>234</v>
      </c>
      <c r="E246" s="96" t="s">
        <v>278</v>
      </c>
      <c r="F246" s="96" t="s">
        <v>600</v>
      </c>
      <c r="G246" s="96" t="s">
        <v>393</v>
      </c>
      <c r="H246" s="96" t="s">
        <v>413</v>
      </c>
      <c r="I246" s="96" t="s">
        <v>408</v>
      </c>
    </row>
    <row r="249" spans="2:12" ht="17.25" thickBot="1"/>
    <row r="250" spans="2:12" ht="32.25" customHeight="1">
      <c r="B250" s="20" t="s">
        <v>55</v>
      </c>
      <c r="D250" s="237" t="s">
        <v>98</v>
      </c>
      <c r="E250" s="209" t="s">
        <v>99</v>
      </c>
      <c r="F250" s="237" t="s">
        <v>415</v>
      </c>
      <c r="G250" s="215" t="s">
        <v>314</v>
      </c>
      <c r="H250" s="222" t="s">
        <v>101</v>
      </c>
      <c r="I250" s="237" t="s">
        <v>765</v>
      </c>
      <c r="J250" s="237" t="s">
        <v>417</v>
      </c>
      <c r="K250" s="215" t="s">
        <v>924</v>
      </c>
      <c r="L250" s="205" t="s">
        <v>925</v>
      </c>
    </row>
    <row r="251" spans="2:12" ht="17.25" thickBot="1">
      <c r="B251" s="5" t="s">
        <v>939</v>
      </c>
      <c r="D251" s="238"/>
      <c r="E251" s="210"/>
      <c r="F251" s="238"/>
      <c r="G251" s="216"/>
      <c r="H251" s="223"/>
      <c r="I251" s="238"/>
      <c r="J251" s="238"/>
      <c r="K251" s="216"/>
      <c r="L251" s="206"/>
    </row>
    <row r="252" spans="2:12" ht="17.25" thickBot="1">
      <c r="D252" s="113">
        <v>1</v>
      </c>
      <c r="E252" s="112">
        <v>24</v>
      </c>
      <c r="F252" s="113">
        <v>26.4</v>
      </c>
      <c r="G252" s="107">
        <v>150</v>
      </c>
      <c r="H252" s="120">
        <v>650</v>
      </c>
      <c r="I252" s="113">
        <v>700000</v>
      </c>
      <c r="J252" s="113" t="s">
        <v>287</v>
      </c>
      <c r="K252" s="107">
        <v>254</v>
      </c>
      <c r="L252" s="96">
        <v>8</v>
      </c>
    </row>
    <row r="253" spans="2:12" ht="17.25" thickBot="1">
      <c r="D253" s="114">
        <v>2</v>
      </c>
      <c r="E253" s="112">
        <v>28</v>
      </c>
      <c r="F253" s="114">
        <v>30.8</v>
      </c>
      <c r="G253" s="107">
        <v>180</v>
      </c>
      <c r="H253" s="120">
        <v>700</v>
      </c>
      <c r="I253" s="114">
        <v>1000000</v>
      </c>
      <c r="J253" s="114" t="s">
        <v>120</v>
      </c>
      <c r="K253" s="107">
        <v>293</v>
      </c>
      <c r="L253" s="96">
        <v>8</v>
      </c>
    </row>
    <row r="254" spans="2:12" ht="17.25" thickBot="1">
      <c r="D254" s="114">
        <v>3</v>
      </c>
      <c r="E254" s="112">
        <v>32</v>
      </c>
      <c r="F254" s="114">
        <v>35.200000000000003</v>
      </c>
      <c r="G254" s="107">
        <v>220</v>
      </c>
      <c r="H254" s="120">
        <v>750</v>
      </c>
      <c r="I254" s="114">
        <v>1600000</v>
      </c>
      <c r="J254" s="114" t="s">
        <v>125</v>
      </c>
      <c r="K254" s="107">
        <v>360</v>
      </c>
      <c r="L254" s="96">
        <v>9</v>
      </c>
    </row>
    <row r="255" spans="2:12" ht="17.25" thickBot="1">
      <c r="D255" s="114">
        <v>4</v>
      </c>
      <c r="E255" s="112">
        <v>40</v>
      </c>
      <c r="F255" s="114">
        <v>44</v>
      </c>
      <c r="G255" s="107">
        <v>260</v>
      </c>
      <c r="H255" s="120">
        <v>850</v>
      </c>
      <c r="I255" s="114">
        <v>2000000</v>
      </c>
      <c r="J255" s="114" t="s">
        <v>214</v>
      </c>
      <c r="K255" s="107">
        <v>415</v>
      </c>
      <c r="L255" s="96">
        <v>10</v>
      </c>
    </row>
    <row r="256" spans="2:12" ht="17.25" thickBot="1">
      <c r="D256" s="114">
        <v>5</v>
      </c>
      <c r="E256" s="112">
        <v>48</v>
      </c>
      <c r="F256" s="114">
        <v>52.8</v>
      </c>
      <c r="G256" s="107">
        <v>300</v>
      </c>
      <c r="H256" s="120">
        <v>1050</v>
      </c>
      <c r="I256" s="114">
        <v>2800000</v>
      </c>
      <c r="J256" s="114" t="s">
        <v>133</v>
      </c>
      <c r="K256" s="107">
        <v>509</v>
      </c>
      <c r="L256" s="96">
        <v>11</v>
      </c>
    </row>
    <row r="257" spans="2:12" ht="17.25" thickBot="1">
      <c r="D257" s="114">
        <v>6</v>
      </c>
      <c r="E257" s="112">
        <v>56</v>
      </c>
      <c r="F257" s="114">
        <v>61.6</v>
      </c>
      <c r="G257" s="107">
        <v>350</v>
      </c>
      <c r="H257" s="120">
        <v>1300</v>
      </c>
      <c r="I257" s="114">
        <v>4000000</v>
      </c>
      <c r="J257" s="114" t="s">
        <v>133</v>
      </c>
      <c r="K257" s="107">
        <v>509</v>
      </c>
      <c r="L257" s="96">
        <v>11</v>
      </c>
    </row>
    <row r="258" spans="2:12" ht="17.25" thickBot="1">
      <c r="D258" s="114">
        <v>7</v>
      </c>
      <c r="E258" s="112">
        <v>64</v>
      </c>
      <c r="F258" s="114">
        <v>70.400000000000006</v>
      </c>
      <c r="G258" s="107">
        <v>400</v>
      </c>
      <c r="H258" s="120">
        <v>1600</v>
      </c>
      <c r="I258" s="114">
        <v>6300000</v>
      </c>
      <c r="J258" s="114" t="s">
        <v>259</v>
      </c>
      <c r="K258" s="107">
        <v>831</v>
      </c>
      <c r="L258" s="96">
        <v>12</v>
      </c>
    </row>
    <row r="259" spans="2:12" ht="17.25" thickBot="1">
      <c r="D259" s="114">
        <v>8</v>
      </c>
      <c r="E259" s="112">
        <v>72</v>
      </c>
      <c r="F259" s="114">
        <v>79.2</v>
      </c>
      <c r="G259" s="107">
        <v>450</v>
      </c>
      <c r="H259" s="120">
        <v>1900</v>
      </c>
      <c r="I259" s="114">
        <v>8800000</v>
      </c>
      <c r="J259" s="114" t="s">
        <v>224</v>
      </c>
      <c r="K259" s="107">
        <v>881</v>
      </c>
      <c r="L259" s="96">
        <v>13</v>
      </c>
    </row>
    <row r="260" spans="2:12" ht="17.25" thickBot="1">
      <c r="D260" s="114">
        <v>9</v>
      </c>
      <c r="E260" s="112">
        <v>84</v>
      </c>
      <c r="F260" s="114">
        <v>92.4</v>
      </c>
      <c r="G260" s="107">
        <v>500</v>
      </c>
      <c r="H260" s="120">
        <v>2300</v>
      </c>
      <c r="I260" s="114">
        <v>12300000</v>
      </c>
      <c r="J260" s="114" t="s">
        <v>141</v>
      </c>
      <c r="K260" s="107">
        <v>1059</v>
      </c>
      <c r="L260" s="96">
        <v>14</v>
      </c>
    </row>
    <row r="261" spans="2:12" ht="17.25" thickBot="1">
      <c r="D261" s="114">
        <v>10</v>
      </c>
      <c r="E261" s="112">
        <v>94</v>
      </c>
      <c r="F261" s="114">
        <v>103.4</v>
      </c>
      <c r="G261" s="107">
        <v>550</v>
      </c>
      <c r="H261" s="120">
        <v>2500</v>
      </c>
      <c r="I261" s="114">
        <v>20000000</v>
      </c>
      <c r="J261" s="114" t="s">
        <v>931</v>
      </c>
      <c r="K261" s="107">
        <v>1080</v>
      </c>
      <c r="L261" s="96">
        <v>15</v>
      </c>
    </row>
    <row r="262" spans="2:12" ht="17.25" thickBot="1">
      <c r="D262" s="115">
        <v>11</v>
      </c>
      <c r="E262" s="112">
        <v>104</v>
      </c>
      <c r="F262" s="115">
        <v>114.4</v>
      </c>
      <c r="G262" s="107">
        <v>600</v>
      </c>
      <c r="H262" s="120">
        <v>2700</v>
      </c>
      <c r="I262" s="115">
        <v>20800000</v>
      </c>
      <c r="J262" s="115" t="s">
        <v>688</v>
      </c>
      <c r="K262" s="107">
        <v>1119</v>
      </c>
      <c r="L262" s="96">
        <v>16</v>
      </c>
    </row>
    <row r="264" spans="2:12" ht="17.25" thickBot="1">
      <c r="D264" s="116" t="s">
        <v>576</v>
      </c>
      <c r="E264" s="117" t="s">
        <v>577</v>
      </c>
      <c r="F264" s="117" t="s">
        <v>578</v>
      </c>
      <c r="G264" s="118" t="s">
        <v>579</v>
      </c>
    </row>
    <row r="265" spans="2:12">
      <c r="D265" s="110" t="s">
        <v>609</v>
      </c>
      <c r="E265" s="119" t="s">
        <v>610</v>
      </c>
      <c r="F265" s="119" t="s">
        <v>559</v>
      </c>
      <c r="G265" s="111" t="s">
        <v>159</v>
      </c>
    </row>
    <row r="268" spans="2:12" ht="17.25" thickBot="1"/>
    <row r="269" spans="2:12" ht="32.25" customHeight="1">
      <c r="B269" s="20" t="s">
        <v>88</v>
      </c>
      <c r="D269" s="237" t="s">
        <v>98</v>
      </c>
      <c r="E269" s="209" t="s">
        <v>99</v>
      </c>
      <c r="F269" s="237" t="s">
        <v>415</v>
      </c>
      <c r="G269" s="209" t="s">
        <v>101</v>
      </c>
      <c r="H269" s="211" t="s">
        <v>765</v>
      </c>
      <c r="I269" s="213" t="s">
        <v>417</v>
      </c>
      <c r="J269" s="215" t="s">
        <v>924</v>
      </c>
      <c r="K269" s="205" t="s">
        <v>925</v>
      </c>
    </row>
    <row r="270" spans="2:12" ht="17.25" thickBot="1">
      <c r="B270" s="5" t="s">
        <v>940</v>
      </c>
      <c r="D270" s="238"/>
      <c r="E270" s="210"/>
      <c r="F270" s="238"/>
      <c r="G270" s="210"/>
      <c r="H270" s="212"/>
      <c r="I270" s="214"/>
      <c r="J270" s="216"/>
      <c r="K270" s="206"/>
    </row>
    <row r="271" spans="2:12" ht="17.25" thickBot="1">
      <c r="D271" s="113">
        <v>1</v>
      </c>
      <c r="E271" s="112">
        <v>60</v>
      </c>
      <c r="F271" s="113">
        <v>7.68</v>
      </c>
      <c r="G271" s="112">
        <v>1500</v>
      </c>
      <c r="H271" s="108">
        <v>1000000</v>
      </c>
      <c r="I271" s="109" t="s">
        <v>214</v>
      </c>
      <c r="J271" s="107">
        <v>415</v>
      </c>
      <c r="K271" s="96">
        <v>9</v>
      </c>
    </row>
    <row r="272" spans="2:12" ht="17.25" thickBot="1">
      <c r="D272" s="114">
        <v>2</v>
      </c>
      <c r="E272" s="112">
        <v>70</v>
      </c>
      <c r="F272" s="114">
        <v>8.9600000000000009</v>
      </c>
      <c r="G272" s="112">
        <v>1900</v>
      </c>
      <c r="H272" s="108">
        <v>1600000</v>
      </c>
      <c r="I272" s="109" t="s">
        <v>128</v>
      </c>
      <c r="J272" s="107">
        <v>464</v>
      </c>
      <c r="K272" s="96">
        <v>9</v>
      </c>
    </row>
    <row r="273" spans="2:11" ht="17.25" thickBot="1">
      <c r="D273" s="114">
        <v>3</v>
      </c>
      <c r="E273" s="112">
        <v>80</v>
      </c>
      <c r="F273" s="114">
        <v>10.24</v>
      </c>
      <c r="G273" s="112">
        <v>2300</v>
      </c>
      <c r="H273" s="108">
        <v>2400000</v>
      </c>
      <c r="I273" s="109" t="s">
        <v>182</v>
      </c>
      <c r="J273" s="107">
        <v>549</v>
      </c>
      <c r="K273" s="96">
        <v>9</v>
      </c>
    </row>
    <row r="274" spans="2:11" ht="17.25" thickBot="1">
      <c r="D274" s="114">
        <v>4</v>
      </c>
      <c r="E274" s="112">
        <v>90</v>
      </c>
      <c r="F274" s="114">
        <v>11.52</v>
      </c>
      <c r="G274" s="112">
        <v>2700</v>
      </c>
      <c r="H274" s="108">
        <v>2500000</v>
      </c>
      <c r="I274" s="109" t="s">
        <v>373</v>
      </c>
      <c r="J274" s="107">
        <v>657</v>
      </c>
      <c r="K274" s="96">
        <v>10</v>
      </c>
    </row>
    <row r="275" spans="2:11" ht="17.25" thickBot="1">
      <c r="D275" s="114">
        <v>5</v>
      </c>
      <c r="E275" s="112">
        <v>110</v>
      </c>
      <c r="F275" s="114">
        <v>14.8</v>
      </c>
      <c r="G275" s="112">
        <v>3100</v>
      </c>
      <c r="H275" s="108">
        <v>3900000</v>
      </c>
      <c r="I275" s="109" t="s">
        <v>294</v>
      </c>
      <c r="J275" s="107">
        <v>673</v>
      </c>
      <c r="K275" s="96">
        <v>11</v>
      </c>
    </row>
    <row r="276" spans="2:11" ht="17.25" thickBot="1">
      <c r="D276" s="114">
        <v>6</v>
      </c>
      <c r="E276" s="112">
        <v>130</v>
      </c>
      <c r="F276" s="114">
        <v>16.64</v>
      </c>
      <c r="G276" s="112">
        <v>3400</v>
      </c>
      <c r="H276" s="108">
        <v>6800000</v>
      </c>
      <c r="I276" s="109" t="s">
        <v>436</v>
      </c>
      <c r="J276" s="107">
        <v>856</v>
      </c>
      <c r="K276" s="96">
        <v>12</v>
      </c>
    </row>
    <row r="277" spans="2:11" ht="17.25" thickBot="1">
      <c r="D277" s="114">
        <v>7</v>
      </c>
      <c r="E277" s="112">
        <v>150</v>
      </c>
      <c r="F277" s="114">
        <v>19.2</v>
      </c>
      <c r="G277" s="112">
        <v>3700</v>
      </c>
      <c r="H277" s="108">
        <v>8300000</v>
      </c>
      <c r="I277" s="109" t="s">
        <v>224</v>
      </c>
      <c r="J277" s="107">
        <v>881</v>
      </c>
      <c r="K277" s="96">
        <v>13</v>
      </c>
    </row>
    <row r="278" spans="2:11" ht="17.25" thickBot="1">
      <c r="D278" s="114">
        <v>8</v>
      </c>
      <c r="E278" s="112">
        <v>170</v>
      </c>
      <c r="F278" s="114">
        <v>21.76</v>
      </c>
      <c r="G278" s="112">
        <v>4000</v>
      </c>
      <c r="H278" s="108">
        <v>10300000</v>
      </c>
      <c r="I278" s="109" t="s">
        <v>224</v>
      </c>
      <c r="J278" s="107">
        <v>881</v>
      </c>
      <c r="K278" s="96">
        <v>13</v>
      </c>
    </row>
    <row r="279" spans="2:11" ht="17.25" thickBot="1">
      <c r="D279" s="114">
        <v>9</v>
      </c>
      <c r="E279" s="112">
        <v>190</v>
      </c>
      <c r="F279" s="114">
        <v>24.32</v>
      </c>
      <c r="G279" s="112">
        <v>4200</v>
      </c>
      <c r="H279" s="108">
        <v>14000000</v>
      </c>
      <c r="I279" s="109" t="s">
        <v>141</v>
      </c>
      <c r="J279" s="107">
        <v>1059</v>
      </c>
      <c r="K279" s="96">
        <v>14</v>
      </c>
    </row>
    <row r="280" spans="2:11" ht="17.25" thickBot="1">
      <c r="D280" s="114">
        <v>10</v>
      </c>
      <c r="E280" s="112">
        <v>205</v>
      </c>
      <c r="F280" s="114">
        <v>26.24</v>
      </c>
      <c r="G280" s="112">
        <v>4400</v>
      </c>
      <c r="H280" s="108">
        <v>20000000</v>
      </c>
      <c r="I280" s="109" t="s">
        <v>941</v>
      </c>
      <c r="J280" s="107">
        <v>1089</v>
      </c>
      <c r="K280" s="96">
        <v>15</v>
      </c>
    </row>
    <row r="281" spans="2:11" ht="17.25" thickBot="1">
      <c r="D281" s="115">
        <v>11</v>
      </c>
      <c r="E281" s="112">
        <v>225</v>
      </c>
      <c r="F281" s="115">
        <v>28.8</v>
      </c>
      <c r="G281" s="112">
        <v>4600</v>
      </c>
      <c r="H281" s="110">
        <v>21000000</v>
      </c>
      <c r="I281" s="111" t="s">
        <v>322</v>
      </c>
      <c r="J281" s="107">
        <v>1138</v>
      </c>
      <c r="K281" s="96">
        <v>16</v>
      </c>
    </row>
    <row r="282" spans="2:11" ht="17.25" thickBot="1"/>
    <row r="283" spans="2:11" ht="18.75" thickBot="1">
      <c r="D283" s="116" t="s">
        <v>638</v>
      </c>
      <c r="E283" s="117" t="s">
        <v>639</v>
      </c>
      <c r="F283" s="118" t="s">
        <v>640</v>
      </c>
      <c r="G283" s="112" t="s">
        <v>641</v>
      </c>
      <c r="H283" s="113" t="s">
        <v>579</v>
      </c>
    </row>
    <row r="284" spans="2:11" ht="17.25" thickBot="1">
      <c r="D284" s="110" t="s">
        <v>184</v>
      </c>
      <c r="E284" s="119" t="s">
        <v>642</v>
      </c>
      <c r="F284" s="111" t="s">
        <v>393</v>
      </c>
      <c r="G284" s="112" t="s">
        <v>465</v>
      </c>
      <c r="H284" s="115" t="s">
        <v>159</v>
      </c>
    </row>
    <row r="287" spans="2:11" ht="17.25" thickBot="1"/>
    <row r="288" spans="2:11" ht="32.25" customHeight="1">
      <c r="B288" s="20" t="s">
        <v>89</v>
      </c>
      <c r="D288" s="205" t="s">
        <v>98</v>
      </c>
      <c r="E288" s="205" t="s">
        <v>99</v>
      </c>
      <c r="F288" s="205" t="s">
        <v>415</v>
      </c>
      <c r="G288" s="205" t="s">
        <v>101</v>
      </c>
      <c r="H288" s="205" t="s">
        <v>416</v>
      </c>
      <c r="I288" s="205" t="s">
        <v>417</v>
      </c>
      <c r="J288" s="205" t="s">
        <v>418</v>
      </c>
      <c r="K288" s="205" t="s">
        <v>419</v>
      </c>
    </row>
    <row r="289" spans="4:11" ht="17.25" thickBot="1">
      <c r="D289" s="206"/>
      <c r="E289" s="206"/>
      <c r="F289" s="206"/>
      <c r="G289" s="206"/>
      <c r="H289" s="206"/>
      <c r="I289" s="206"/>
      <c r="J289" s="206"/>
      <c r="K289" s="206"/>
    </row>
    <row r="290" spans="4:11" ht="17.25" thickBot="1">
      <c r="D290" s="96" t="s">
        <v>444</v>
      </c>
      <c r="E290" s="96" t="s">
        <v>513</v>
      </c>
      <c r="F290" s="96" t="s">
        <v>611</v>
      </c>
      <c r="G290" s="96" t="s">
        <v>465</v>
      </c>
      <c r="H290" s="96" t="s">
        <v>353</v>
      </c>
      <c r="I290" s="96" t="s">
        <v>214</v>
      </c>
      <c r="J290" s="96" t="s">
        <v>540</v>
      </c>
      <c r="K290" s="96" t="s">
        <v>451</v>
      </c>
    </row>
    <row r="291" spans="4:11" ht="17.25" thickBot="1">
      <c r="D291" s="96" t="s">
        <v>137</v>
      </c>
      <c r="E291" s="96" t="s">
        <v>502</v>
      </c>
      <c r="F291" s="96" t="s">
        <v>612</v>
      </c>
      <c r="G291" s="96" t="s">
        <v>606</v>
      </c>
      <c r="H291" s="96" t="s">
        <v>613</v>
      </c>
      <c r="I291" s="96" t="s">
        <v>386</v>
      </c>
      <c r="J291" s="96" t="s">
        <v>614</v>
      </c>
      <c r="K291" s="96" t="s">
        <v>451</v>
      </c>
    </row>
    <row r="292" spans="4:11" ht="17.25" thickBot="1">
      <c r="D292" s="96" t="s">
        <v>115</v>
      </c>
      <c r="E292" s="96" t="s">
        <v>456</v>
      </c>
      <c r="F292" s="96" t="s">
        <v>615</v>
      </c>
      <c r="G292" s="96" t="s">
        <v>608</v>
      </c>
      <c r="H292" s="96" t="s">
        <v>616</v>
      </c>
      <c r="I292" s="96" t="s">
        <v>373</v>
      </c>
      <c r="J292" s="96" t="s">
        <v>510</v>
      </c>
      <c r="K292" s="96" t="s">
        <v>451</v>
      </c>
    </row>
    <row r="293" spans="4:11" ht="17.25" thickBot="1">
      <c r="D293" s="96" t="s">
        <v>119</v>
      </c>
      <c r="E293" s="96" t="s">
        <v>591</v>
      </c>
      <c r="F293" s="96" t="s">
        <v>617</v>
      </c>
      <c r="G293" s="96" t="s">
        <v>587</v>
      </c>
      <c r="H293" s="96" t="s">
        <v>372</v>
      </c>
      <c r="I293" s="96" t="s">
        <v>294</v>
      </c>
      <c r="J293" s="96" t="s">
        <v>583</v>
      </c>
      <c r="K293" s="96" t="s">
        <v>129</v>
      </c>
    </row>
    <row r="294" spans="4:11" ht="17.25" thickBot="1">
      <c r="D294" s="96" t="s">
        <v>273</v>
      </c>
      <c r="E294" s="96" t="s">
        <v>296</v>
      </c>
      <c r="F294" s="96" t="s">
        <v>135</v>
      </c>
      <c r="G294" s="96" t="s">
        <v>618</v>
      </c>
      <c r="H294" s="96" t="s">
        <v>357</v>
      </c>
      <c r="I294" s="96" t="s">
        <v>374</v>
      </c>
      <c r="J294" s="96" t="s">
        <v>469</v>
      </c>
      <c r="K294" s="96" t="s">
        <v>453</v>
      </c>
    </row>
    <row r="295" spans="4:11" ht="17.25" thickBot="1">
      <c r="D295" s="96" t="s">
        <v>278</v>
      </c>
      <c r="E295" s="96" t="s">
        <v>122</v>
      </c>
      <c r="F295" s="96" t="s">
        <v>619</v>
      </c>
      <c r="G295" s="96" t="s">
        <v>620</v>
      </c>
      <c r="H295" s="96" t="s">
        <v>621</v>
      </c>
      <c r="I295" s="96" t="s">
        <v>400</v>
      </c>
      <c r="J295" s="96" t="s">
        <v>553</v>
      </c>
      <c r="K295" s="96" t="s">
        <v>121</v>
      </c>
    </row>
    <row r="296" spans="4:11" ht="17.25" thickBot="1">
      <c r="D296" s="96" t="s">
        <v>234</v>
      </c>
      <c r="E296" s="96" t="s">
        <v>622</v>
      </c>
      <c r="F296" s="96" t="s">
        <v>623</v>
      </c>
      <c r="G296" s="96" t="s">
        <v>624</v>
      </c>
      <c r="H296" s="96" t="s">
        <v>625</v>
      </c>
      <c r="I296" s="96" t="s">
        <v>302</v>
      </c>
      <c r="J296" s="96" t="s">
        <v>480</v>
      </c>
      <c r="K296" s="96" t="s">
        <v>284</v>
      </c>
    </row>
    <row r="297" spans="4:11" ht="17.25" thickBot="1">
      <c r="D297" s="96" t="s">
        <v>448</v>
      </c>
      <c r="E297" s="96" t="s">
        <v>626</v>
      </c>
      <c r="F297" s="96" t="s">
        <v>627</v>
      </c>
      <c r="G297" s="96" t="s">
        <v>628</v>
      </c>
      <c r="H297" s="96" t="s">
        <v>629</v>
      </c>
      <c r="I297" s="96" t="s">
        <v>588</v>
      </c>
      <c r="J297" s="96" t="s">
        <v>589</v>
      </c>
      <c r="K297" s="96" t="s">
        <v>284</v>
      </c>
    </row>
    <row r="298" spans="4:11" ht="17.25" thickBot="1">
      <c r="D298" s="96" t="s">
        <v>451</v>
      </c>
      <c r="E298" s="96" t="s">
        <v>136</v>
      </c>
      <c r="F298" s="96" t="s">
        <v>630</v>
      </c>
      <c r="G298" s="96" t="s">
        <v>631</v>
      </c>
      <c r="H298" s="96" t="s">
        <v>632</v>
      </c>
      <c r="I298" s="96" t="s">
        <v>407</v>
      </c>
      <c r="J298" s="96" t="s">
        <v>556</v>
      </c>
      <c r="K298" s="96" t="s">
        <v>184</v>
      </c>
    </row>
    <row r="299" spans="4:11" ht="17.25" thickBot="1">
      <c r="D299" s="96" t="s">
        <v>129</v>
      </c>
      <c r="E299" s="96" t="s">
        <v>633</v>
      </c>
      <c r="F299" s="96" t="s">
        <v>634</v>
      </c>
      <c r="G299" s="96" t="s">
        <v>635</v>
      </c>
      <c r="H299" s="96" t="s">
        <v>406</v>
      </c>
      <c r="I299" s="96" t="s">
        <v>636</v>
      </c>
      <c r="J299" s="96" t="s">
        <v>637</v>
      </c>
      <c r="K299" s="96" t="s">
        <v>463</v>
      </c>
    </row>
    <row r="300" spans="4:11" ht="17.25" thickBot="1"/>
    <row r="301" spans="4:11" ht="18.75" thickBot="1">
      <c r="D301" s="96" t="s">
        <v>638</v>
      </c>
      <c r="E301" s="96" t="s">
        <v>639</v>
      </c>
      <c r="F301" s="96" t="s">
        <v>640</v>
      </c>
      <c r="G301" s="96" t="s">
        <v>641</v>
      </c>
      <c r="H301" s="96" t="s">
        <v>579</v>
      </c>
    </row>
    <row r="302" spans="4:11" ht="17.25" thickBot="1">
      <c r="D302" s="96" t="s">
        <v>643</v>
      </c>
      <c r="E302" s="96" t="s">
        <v>642</v>
      </c>
      <c r="F302" s="96" t="s">
        <v>393</v>
      </c>
      <c r="G302" s="96" t="s">
        <v>465</v>
      </c>
      <c r="H302" s="96" t="s">
        <v>413</v>
      </c>
    </row>
    <row r="306" spans="2:15" ht="16.5" customHeight="1" thickBot="1">
      <c r="B306" s="20" t="s">
        <v>90</v>
      </c>
      <c r="D306" s="224" t="s">
        <v>98</v>
      </c>
      <c r="E306" s="239" t="s">
        <v>99</v>
      </c>
      <c r="F306" s="235"/>
      <c r="G306" s="240"/>
      <c r="H306" s="241" t="s">
        <v>644</v>
      </c>
      <c r="I306" s="242"/>
      <c r="J306" s="243"/>
      <c r="K306" s="235" t="s">
        <v>101</v>
      </c>
      <c r="L306" s="237" t="s">
        <v>765</v>
      </c>
      <c r="M306" s="224" t="s">
        <v>417</v>
      </c>
      <c r="N306" s="226" t="s">
        <v>924</v>
      </c>
      <c r="O306" s="228" t="s">
        <v>925</v>
      </c>
    </row>
    <row r="307" spans="2:15" ht="17.25" thickBot="1">
      <c r="B307" s="5" t="s">
        <v>942</v>
      </c>
      <c r="D307" s="244"/>
      <c r="E307" s="198" t="s">
        <v>645</v>
      </c>
      <c r="F307" s="198" t="s">
        <v>646</v>
      </c>
      <c r="G307" s="198" t="s">
        <v>647</v>
      </c>
      <c r="H307" s="198" t="s">
        <v>645</v>
      </c>
      <c r="I307" s="198" t="s">
        <v>646</v>
      </c>
      <c r="J307" s="198" t="s">
        <v>647</v>
      </c>
      <c r="K307" s="236"/>
      <c r="L307" s="238"/>
      <c r="M307" s="225"/>
      <c r="N307" s="227"/>
      <c r="O307" s="229"/>
    </row>
    <row r="308" spans="2:15" ht="17.25" thickBot="1">
      <c r="D308" s="113">
        <v>1</v>
      </c>
      <c r="E308" s="202">
        <v>30</v>
      </c>
      <c r="F308" s="199">
        <v>80</v>
      </c>
      <c r="G308" s="201">
        <v>800</v>
      </c>
      <c r="H308" s="200">
        <v>3.84</v>
      </c>
      <c r="I308" s="199">
        <v>10.24</v>
      </c>
      <c r="J308" s="197">
        <v>102.4</v>
      </c>
      <c r="K308" s="112">
        <v>1.5</v>
      </c>
      <c r="L308" s="113">
        <v>1500000</v>
      </c>
      <c r="M308" s="113" t="s">
        <v>214</v>
      </c>
      <c r="N308" s="107">
        <v>415</v>
      </c>
      <c r="O308" s="96">
        <v>10</v>
      </c>
    </row>
    <row r="309" spans="2:15" ht="17.25" thickBot="1">
      <c r="D309" s="114">
        <v>2</v>
      </c>
      <c r="E309" s="107">
        <v>35</v>
      </c>
      <c r="F309" s="96">
        <v>100</v>
      </c>
      <c r="G309" s="120">
        <v>1000</v>
      </c>
      <c r="H309" s="108">
        <v>4.4800000000000004</v>
      </c>
      <c r="I309" s="96">
        <v>12.8</v>
      </c>
      <c r="J309" s="109">
        <v>128</v>
      </c>
      <c r="K309" s="112">
        <v>1.8</v>
      </c>
      <c r="L309" s="114">
        <v>2000000</v>
      </c>
      <c r="M309" s="114" t="s">
        <v>128</v>
      </c>
      <c r="N309" s="107">
        <v>464</v>
      </c>
      <c r="O309" s="96">
        <v>10</v>
      </c>
    </row>
    <row r="310" spans="2:15" ht="17.25" thickBot="1">
      <c r="D310" s="114">
        <v>3</v>
      </c>
      <c r="E310" s="107">
        <v>40</v>
      </c>
      <c r="F310" s="96">
        <v>120</v>
      </c>
      <c r="G310" s="120">
        <v>1200</v>
      </c>
      <c r="H310" s="108">
        <v>5.12</v>
      </c>
      <c r="I310" s="96">
        <v>15.36</v>
      </c>
      <c r="J310" s="109">
        <v>153.6</v>
      </c>
      <c r="K310" s="112">
        <v>2.1</v>
      </c>
      <c r="L310" s="114">
        <v>3000000</v>
      </c>
      <c r="M310" s="114" t="s">
        <v>133</v>
      </c>
      <c r="N310" s="107">
        <v>509</v>
      </c>
      <c r="O310" s="96">
        <v>10</v>
      </c>
    </row>
    <row r="311" spans="2:15" ht="17.25" thickBot="1">
      <c r="D311" s="114">
        <v>4</v>
      </c>
      <c r="E311" s="107">
        <v>50</v>
      </c>
      <c r="F311" s="96">
        <v>140</v>
      </c>
      <c r="G311" s="120">
        <v>1400</v>
      </c>
      <c r="H311" s="108">
        <v>6.4</v>
      </c>
      <c r="I311" s="96">
        <v>17.920000000000002</v>
      </c>
      <c r="J311" s="109">
        <v>179.2</v>
      </c>
      <c r="K311" s="112">
        <v>2.4</v>
      </c>
      <c r="L311" s="114">
        <v>3400000</v>
      </c>
      <c r="M311" s="114" t="s">
        <v>434</v>
      </c>
      <c r="N311" s="107">
        <v>605</v>
      </c>
      <c r="O311" s="96">
        <v>11</v>
      </c>
    </row>
    <row r="312" spans="2:15" ht="17.25" thickBot="1">
      <c r="D312" s="114">
        <v>5</v>
      </c>
      <c r="E312" s="107">
        <v>60</v>
      </c>
      <c r="F312" s="96">
        <v>160</v>
      </c>
      <c r="G312" s="120">
        <v>1600</v>
      </c>
      <c r="H312" s="108">
        <v>7.68</v>
      </c>
      <c r="I312" s="96">
        <v>20.48</v>
      </c>
      <c r="J312" s="109">
        <v>204.8</v>
      </c>
      <c r="K312" s="112">
        <v>2.7</v>
      </c>
      <c r="L312" s="114">
        <v>4200000</v>
      </c>
      <c r="M312" s="114" t="s">
        <v>373</v>
      </c>
      <c r="N312" s="107">
        <v>657</v>
      </c>
      <c r="O312" s="96">
        <v>11</v>
      </c>
    </row>
    <row r="313" spans="2:15" ht="17.25" thickBot="1">
      <c r="D313" s="114">
        <v>6</v>
      </c>
      <c r="E313" s="107">
        <v>70</v>
      </c>
      <c r="F313" s="96">
        <v>180</v>
      </c>
      <c r="G313" s="120">
        <v>1800</v>
      </c>
      <c r="H313" s="108">
        <v>8.9600000000000009</v>
      </c>
      <c r="I313" s="96">
        <v>23.4</v>
      </c>
      <c r="J313" s="109">
        <v>230.4</v>
      </c>
      <c r="K313" s="112">
        <v>3</v>
      </c>
      <c r="L313" s="114">
        <v>6500000</v>
      </c>
      <c r="M313" s="114" t="s">
        <v>436</v>
      </c>
      <c r="N313" s="107">
        <v>856</v>
      </c>
      <c r="O313" s="96">
        <v>12</v>
      </c>
    </row>
    <row r="314" spans="2:15" ht="17.25" thickBot="1">
      <c r="D314" s="114">
        <v>7</v>
      </c>
      <c r="E314" s="107">
        <v>85</v>
      </c>
      <c r="F314" s="96">
        <v>200</v>
      </c>
      <c r="G314" s="120">
        <v>2000</v>
      </c>
      <c r="H314" s="108">
        <v>10.88</v>
      </c>
      <c r="I314" s="96">
        <v>25.6</v>
      </c>
      <c r="J314" s="109">
        <v>256</v>
      </c>
      <c r="K314" s="112">
        <v>3.3</v>
      </c>
      <c r="L314" s="114">
        <v>10500000</v>
      </c>
      <c r="M314" s="114" t="s">
        <v>224</v>
      </c>
      <c r="N314" s="107">
        <v>881</v>
      </c>
      <c r="O314" s="96">
        <v>13</v>
      </c>
    </row>
    <row r="315" spans="2:15" ht="17.25" thickBot="1">
      <c r="D315" s="114">
        <v>8</v>
      </c>
      <c r="E315" s="107">
        <v>100</v>
      </c>
      <c r="F315" s="96">
        <v>220</v>
      </c>
      <c r="G315" s="120">
        <v>2200</v>
      </c>
      <c r="H315" s="108">
        <v>12.8</v>
      </c>
      <c r="I315" s="96">
        <v>28.16</v>
      </c>
      <c r="J315" s="109">
        <v>281.60000000000002</v>
      </c>
      <c r="K315" s="112">
        <v>3.7</v>
      </c>
      <c r="L315" s="114">
        <v>12600000</v>
      </c>
      <c r="M315" s="114" t="s">
        <v>141</v>
      </c>
      <c r="N315" s="107">
        <v>1059</v>
      </c>
      <c r="O315" s="96">
        <v>14</v>
      </c>
    </row>
    <row r="316" spans="2:15" ht="17.25" thickBot="1">
      <c r="D316" s="114">
        <v>9</v>
      </c>
      <c r="E316" s="107">
        <v>110</v>
      </c>
      <c r="F316" s="96">
        <v>240</v>
      </c>
      <c r="G316" s="120">
        <v>2400</v>
      </c>
      <c r="H316" s="108">
        <v>14.8</v>
      </c>
      <c r="I316" s="96">
        <v>30.72</v>
      </c>
      <c r="J316" s="109">
        <v>307.2</v>
      </c>
      <c r="K316" s="112">
        <v>4</v>
      </c>
      <c r="L316" s="114">
        <v>21000000</v>
      </c>
      <c r="M316" s="114" t="s">
        <v>941</v>
      </c>
      <c r="N316" s="107">
        <v>1089</v>
      </c>
      <c r="O316" s="96">
        <v>15</v>
      </c>
    </row>
    <row r="317" spans="2:15" ht="17.25" thickBot="1">
      <c r="D317" s="115">
        <v>10</v>
      </c>
      <c r="E317" s="107">
        <v>120</v>
      </c>
      <c r="F317" s="96">
        <v>260</v>
      </c>
      <c r="G317" s="120">
        <v>2600</v>
      </c>
      <c r="H317" s="110">
        <v>15.36</v>
      </c>
      <c r="I317" s="119">
        <v>33.28</v>
      </c>
      <c r="J317" s="111">
        <v>332.8</v>
      </c>
      <c r="K317" s="112">
        <v>4.4000000000000004</v>
      </c>
      <c r="L317" s="115">
        <v>22000000</v>
      </c>
      <c r="M317" s="115" t="s">
        <v>688</v>
      </c>
      <c r="N317" s="107">
        <v>1119</v>
      </c>
      <c r="O317" s="96">
        <v>16</v>
      </c>
    </row>
    <row r="318" spans="2:15" ht="17.25" thickBot="1"/>
    <row r="319" spans="2:15" ht="18.75" thickBot="1">
      <c r="D319" s="116" t="s">
        <v>638</v>
      </c>
      <c r="E319" s="117" t="s">
        <v>639</v>
      </c>
      <c r="F319" s="112" t="s">
        <v>650</v>
      </c>
      <c r="G319" s="118" t="s">
        <v>649</v>
      </c>
      <c r="H319" s="112" t="s">
        <v>641</v>
      </c>
      <c r="I319" s="113" t="s">
        <v>640</v>
      </c>
    </row>
    <row r="320" spans="2:15" ht="17.25" thickBot="1">
      <c r="D320" s="110" t="s">
        <v>451</v>
      </c>
      <c r="E320" s="111" t="s">
        <v>969</v>
      </c>
      <c r="F320" s="112" t="s">
        <v>444</v>
      </c>
      <c r="G320" s="115" t="s">
        <v>413</v>
      </c>
      <c r="H320" s="112" t="s">
        <v>970</v>
      </c>
      <c r="I320" s="115" t="s">
        <v>393</v>
      </c>
    </row>
    <row r="324" spans="2:15" ht="16.5" customHeight="1">
      <c r="B324" s="20" t="s">
        <v>91</v>
      </c>
      <c r="D324" s="211" t="s">
        <v>98</v>
      </c>
      <c r="E324" s="234" t="s">
        <v>99</v>
      </c>
      <c r="F324" s="213"/>
      <c r="G324" s="235"/>
      <c r="H324" s="237" t="s">
        <v>644</v>
      </c>
      <c r="I324" s="224"/>
      <c r="J324" s="226"/>
      <c r="K324" s="228" t="s">
        <v>101</v>
      </c>
      <c r="L324" s="237" t="s">
        <v>765</v>
      </c>
      <c r="M324" s="224" t="s">
        <v>417</v>
      </c>
      <c r="N324" s="226" t="s">
        <v>924</v>
      </c>
      <c r="O324" s="228" t="s">
        <v>925</v>
      </c>
    </row>
    <row r="325" spans="2:15" ht="17.25" thickBot="1">
      <c r="B325" s="5" t="s">
        <v>942</v>
      </c>
      <c r="D325" s="212"/>
      <c r="E325" s="206"/>
      <c r="F325" s="214"/>
      <c r="G325" s="236"/>
      <c r="H325" s="238"/>
      <c r="I325" s="225"/>
      <c r="J325" s="227"/>
      <c r="K325" s="229"/>
      <c r="L325" s="238"/>
      <c r="M325" s="225"/>
      <c r="N325" s="227"/>
      <c r="O325" s="229"/>
    </row>
    <row r="326" spans="2:15" ht="17.25" thickBot="1">
      <c r="D326" s="108">
        <v>1</v>
      </c>
      <c r="E326" s="96">
        <v>30</v>
      </c>
      <c r="F326" s="109">
        <v>80</v>
      </c>
      <c r="G326" s="112">
        <v>800</v>
      </c>
      <c r="H326" s="108">
        <v>3.84</v>
      </c>
      <c r="I326" s="109">
        <v>10.24</v>
      </c>
      <c r="J326" s="107">
        <v>102.4</v>
      </c>
      <c r="K326" s="96">
        <v>1.5</v>
      </c>
      <c r="L326" s="113">
        <v>1500000</v>
      </c>
      <c r="M326" s="113" t="s">
        <v>214</v>
      </c>
      <c r="N326" s="107">
        <v>415</v>
      </c>
      <c r="O326" s="96">
        <v>10</v>
      </c>
    </row>
    <row r="327" spans="2:15" ht="17.25" thickBot="1">
      <c r="D327" s="108">
        <v>2</v>
      </c>
      <c r="E327" s="96">
        <v>35</v>
      </c>
      <c r="F327" s="109">
        <v>100</v>
      </c>
      <c r="G327" s="112">
        <v>1000</v>
      </c>
      <c r="H327" s="108">
        <v>4.4800000000000004</v>
      </c>
      <c r="I327" s="109">
        <v>12.8</v>
      </c>
      <c r="J327" s="107">
        <v>128</v>
      </c>
      <c r="K327" s="96">
        <v>1.8</v>
      </c>
      <c r="L327" s="114">
        <v>2000000</v>
      </c>
      <c r="M327" s="114" t="s">
        <v>128</v>
      </c>
      <c r="N327" s="107">
        <v>464</v>
      </c>
      <c r="O327" s="96">
        <v>10</v>
      </c>
    </row>
    <row r="328" spans="2:15" ht="17.25" thickBot="1">
      <c r="D328" s="108">
        <v>3</v>
      </c>
      <c r="E328" s="96">
        <v>40</v>
      </c>
      <c r="F328" s="109">
        <v>120</v>
      </c>
      <c r="G328" s="112">
        <v>1200</v>
      </c>
      <c r="H328" s="108">
        <v>5.12</v>
      </c>
      <c r="I328" s="109">
        <v>15.36</v>
      </c>
      <c r="J328" s="107">
        <v>153.6</v>
      </c>
      <c r="K328" s="96">
        <v>2.1</v>
      </c>
      <c r="L328" s="114">
        <v>3000000</v>
      </c>
      <c r="M328" s="114" t="s">
        <v>133</v>
      </c>
      <c r="N328" s="107">
        <v>509</v>
      </c>
      <c r="O328" s="96">
        <v>10</v>
      </c>
    </row>
    <row r="329" spans="2:15" ht="17.25" thickBot="1">
      <c r="D329" s="108">
        <v>4</v>
      </c>
      <c r="E329" s="96">
        <v>50</v>
      </c>
      <c r="F329" s="109">
        <v>140</v>
      </c>
      <c r="G329" s="112">
        <v>1400</v>
      </c>
      <c r="H329" s="108">
        <v>6.4</v>
      </c>
      <c r="I329" s="109">
        <v>17.920000000000002</v>
      </c>
      <c r="J329" s="107">
        <v>179.2</v>
      </c>
      <c r="K329" s="96">
        <v>2.4</v>
      </c>
      <c r="L329" s="114">
        <v>3400000</v>
      </c>
      <c r="M329" s="114" t="s">
        <v>434</v>
      </c>
      <c r="N329" s="107">
        <v>605</v>
      </c>
      <c r="O329" s="96">
        <v>11</v>
      </c>
    </row>
    <row r="330" spans="2:15" ht="17.25" thickBot="1">
      <c r="D330" s="108">
        <v>5</v>
      </c>
      <c r="E330" s="96">
        <v>60</v>
      </c>
      <c r="F330" s="109">
        <v>160</v>
      </c>
      <c r="G330" s="112">
        <v>1600</v>
      </c>
      <c r="H330" s="108">
        <v>7.68</v>
      </c>
      <c r="I330" s="109">
        <v>20.48</v>
      </c>
      <c r="J330" s="107">
        <v>204.8</v>
      </c>
      <c r="K330" s="96">
        <v>2.7</v>
      </c>
      <c r="L330" s="114">
        <v>4200000</v>
      </c>
      <c r="M330" s="114" t="s">
        <v>373</v>
      </c>
      <c r="N330" s="107">
        <v>657</v>
      </c>
      <c r="O330" s="96">
        <v>11</v>
      </c>
    </row>
    <row r="331" spans="2:15" ht="17.25" thickBot="1">
      <c r="D331" s="108">
        <v>6</v>
      </c>
      <c r="E331" s="96">
        <v>70</v>
      </c>
      <c r="F331" s="109">
        <v>180</v>
      </c>
      <c r="G331" s="112">
        <v>1800</v>
      </c>
      <c r="H331" s="108">
        <v>8.9600000000000009</v>
      </c>
      <c r="I331" s="109">
        <v>23.4</v>
      </c>
      <c r="J331" s="107">
        <v>230.4</v>
      </c>
      <c r="K331" s="96">
        <v>3</v>
      </c>
      <c r="L331" s="114">
        <v>6500000</v>
      </c>
      <c r="M331" s="114" t="s">
        <v>436</v>
      </c>
      <c r="N331" s="107">
        <v>856</v>
      </c>
      <c r="O331" s="96">
        <v>12</v>
      </c>
    </row>
    <row r="332" spans="2:15" ht="17.25" thickBot="1">
      <c r="D332" s="108">
        <v>7</v>
      </c>
      <c r="E332" s="96">
        <v>85</v>
      </c>
      <c r="F332" s="109">
        <v>200</v>
      </c>
      <c r="G332" s="112">
        <v>2000</v>
      </c>
      <c r="H332" s="108">
        <v>10.88</v>
      </c>
      <c r="I332" s="109">
        <v>25.6</v>
      </c>
      <c r="J332" s="107">
        <v>256</v>
      </c>
      <c r="K332" s="96">
        <v>3.3</v>
      </c>
      <c r="L332" s="114">
        <v>10500000</v>
      </c>
      <c r="M332" s="114" t="s">
        <v>224</v>
      </c>
      <c r="N332" s="107">
        <v>881</v>
      </c>
      <c r="O332" s="96">
        <v>13</v>
      </c>
    </row>
    <row r="333" spans="2:15" ht="17.25" thickBot="1">
      <c r="D333" s="108">
        <v>8</v>
      </c>
      <c r="E333" s="96">
        <v>100</v>
      </c>
      <c r="F333" s="109">
        <v>220</v>
      </c>
      <c r="G333" s="112">
        <v>2200</v>
      </c>
      <c r="H333" s="108">
        <v>12.8</v>
      </c>
      <c r="I333" s="109">
        <v>28.16</v>
      </c>
      <c r="J333" s="107">
        <v>281.60000000000002</v>
      </c>
      <c r="K333" s="96">
        <v>3.7</v>
      </c>
      <c r="L333" s="114">
        <v>12600000</v>
      </c>
      <c r="M333" s="114" t="s">
        <v>141</v>
      </c>
      <c r="N333" s="107">
        <v>1059</v>
      </c>
      <c r="O333" s="96">
        <v>14</v>
      </c>
    </row>
    <row r="334" spans="2:15" ht="17.25" thickBot="1">
      <c r="D334" s="108">
        <v>9</v>
      </c>
      <c r="E334" s="96">
        <v>110</v>
      </c>
      <c r="F334" s="109">
        <v>240</v>
      </c>
      <c r="G334" s="112">
        <v>2400</v>
      </c>
      <c r="H334" s="108">
        <v>14.8</v>
      </c>
      <c r="I334" s="109">
        <v>30.72</v>
      </c>
      <c r="J334" s="107">
        <v>307.2</v>
      </c>
      <c r="K334" s="96">
        <v>4</v>
      </c>
      <c r="L334" s="114">
        <v>21000000</v>
      </c>
      <c r="M334" s="114" t="s">
        <v>941</v>
      </c>
      <c r="N334" s="107">
        <v>1089</v>
      </c>
      <c r="O334" s="96">
        <v>15</v>
      </c>
    </row>
    <row r="335" spans="2:15" ht="17.25" thickBot="1">
      <c r="D335" s="110">
        <v>10</v>
      </c>
      <c r="E335" s="119">
        <v>120</v>
      </c>
      <c r="F335" s="111">
        <v>260</v>
      </c>
      <c r="G335" s="112">
        <v>2600</v>
      </c>
      <c r="H335" s="110">
        <v>15.36</v>
      </c>
      <c r="I335" s="111">
        <v>33.28</v>
      </c>
      <c r="J335" s="107">
        <v>332.8</v>
      </c>
      <c r="K335" s="96">
        <v>4.4000000000000004</v>
      </c>
      <c r="L335" s="115">
        <v>22000000</v>
      </c>
      <c r="M335" s="115" t="s">
        <v>688</v>
      </c>
      <c r="N335" s="107">
        <v>1119</v>
      </c>
      <c r="O335" s="96">
        <v>16</v>
      </c>
    </row>
    <row r="336" spans="2:15" ht="17.25" thickBot="1"/>
    <row r="337" spans="2:12" ht="18.75" thickBot="1">
      <c r="D337" s="116" t="s">
        <v>638</v>
      </c>
      <c r="E337" s="117" t="s">
        <v>639</v>
      </c>
      <c r="F337" s="118" t="s">
        <v>649</v>
      </c>
      <c r="G337" s="112" t="s">
        <v>641</v>
      </c>
      <c r="H337" s="113" t="s">
        <v>640</v>
      </c>
    </row>
    <row r="338" spans="2:12" ht="17.25" thickBot="1">
      <c r="D338" s="110" t="s">
        <v>129</v>
      </c>
      <c r="E338" s="119" t="s">
        <v>642</v>
      </c>
      <c r="F338" s="111" t="s">
        <v>413</v>
      </c>
      <c r="G338" s="112" t="s">
        <v>445</v>
      </c>
      <c r="H338" s="115" t="s">
        <v>651</v>
      </c>
    </row>
    <row r="339" spans="2:12">
      <c r="K339" s="127"/>
    </row>
    <row r="341" spans="2:12" ht="17.25" thickBot="1"/>
    <row r="342" spans="2:12" ht="32.25" customHeight="1">
      <c r="B342" s="20" t="s">
        <v>58</v>
      </c>
      <c r="D342" s="217" t="s">
        <v>98</v>
      </c>
      <c r="E342" s="219" t="s">
        <v>644</v>
      </c>
      <c r="F342" s="209" t="s">
        <v>99</v>
      </c>
      <c r="G342" s="207" t="s">
        <v>652</v>
      </c>
      <c r="H342" s="209" t="s">
        <v>101</v>
      </c>
      <c r="I342" s="230" t="s">
        <v>765</v>
      </c>
      <c r="J342" s="232" t="s">
        <v>417</v>
      </c>
      <c r="K342" s="215" t="s">
        <v>924</v>
      </c>
      <c r="L342" s="205" t="s">
        <v>925</v>
      </c>
    </row>
    <row r="343" spans="2:12" ht="17.25" thickBot="1">
      <c r="B343" s="5" t="s">
        <v>943</v>
      </c>
      <c r="D343" s="218"/>
      <c r="E343" s="220"/>
      <c r="F343" s="210"/>
      <c r="G343" s="221"/>
      <c r="H343" s="210"/>
      <c r="I343" s="231"/>
      <c r="J343" s="233"/>
      <c r="K343" s="216"/>
      <c r="L343" s="206"/>
    </row>
    <row r="344" spans="2:12" ht="17.25" thickBot="1">
      <c r="D344" s="138">
        <v>1</v>
      </c>
      <c r="E344" s="146">
        <v>275</v>
      </c>
      <c r="F344" s="112" t="s">
        <v>653</v>
      </c>
      <c r="G344" s="136">
        <v>20</v>
      </c>
      <c r="H344" s="112">
        <v>4000</v>
      </c>
      <c r="I344" s="142">
        <v>6000000</v>
      </c>
      <c r="J344" s="143" t="s">
        <v>373</v>
      </c>
      <c r="K344" s="107">
        <v>657</v>
      </c>
      <c r="L344" s="108">
        <v>11</v>
      </c>
    </row>
    <row r="345" spans="2:12" ht="17.25" thickBot="1">
      <c r="D345" s="138">
        <v>2</v>
      </c>
      <c r="E345" s="146">
        <v>325</v>
      </c>
      <c r="F345" s="112" t="s">
        <v>655</v>
      </c>
      <c r="G345" s="136">
        <v>25</v>
      </c>
      <c r="H345" s="112">
        <v>4400</v>
      </c>
      <c r="I345" s="142">
        <v>8000000</v>
      </c>
      <c r="J345" s="143" t="s">
        <v>373</v>
      </c>
      <c r="K345" s="107">
        <v>657</v>
      </c>
      <c r="L345" s="108">
        <v>11</v>
      </c>
    </row>
    <row r="346" spans="2:12" ht="17.25" thickBot="1">
      <c r="D346" s="138">
        <v>3</v>
      </c>
      <c r="E346" s="146">
        <v>375</v>
      </c>
      <c r="F346" s="112" t="s">
        <v>656</v>
      </c>
      <c r="G346" s="136">
        <v>30</v>
      </c>
      <c r="H346" s="112">
        <v>4800</v>
      </c>
      <c r="I346" s="142">
        <v>10000000</v>
      </c>
      <c r="J346" s="143" t="s">
        <v>224</v>
      </c>
      <c r="K346" s="107">
        <v>881</v>
      </c>
      <c r="L346" s="108">
        <v>12</v>
      </c>
    </row>
    <row r="347" spans="2:12" ht="17.25" thickBot="1">
      <c r="D347" s="138">
        <v>4</v>
      </c>
      <c r="E347" s="146">
        <v>425</v>
      </c>
      <c r="F347" s="112" t="s">
        <v>657</v>
      </c>
      <c r="G347" s="136">
        <v>35</v>
      </c>
      <c r="H347" s="112">
        <v>5200</v>
      </c>
      <c r="I347" s="142">
        <v>13000000</v>
      </c>
      <c r="J347" s="143" t="s">
        <v>360</v>
      </c>
      <c r="K347" s="107">
        <v>929</v>
      </c>
      <c r="L347" s="108">
        <v>13</v>
      </c>
    </row>
    <row r="348" spans="2:12" ht="17.25" thickBot="1">
      <c r="D348" s="138">
        <v>5</v>
      </c>
      <c r="E348" s="146">
        <v>475</v>
      </c>
      <c r="F348" s="112" t="s">
        <v>659</v>
      </c>
      <c r="G348" s="136">
        <v>40</v>
      </c>
      <c r="H348" s="112">
        <v>5600</v>
      </c>
      <c r="I348" s="142">
        <v>17000000</v>
      </c>
      <c r="J348" s="143" t="s">
        <v>141</v>
      </c>
      <c r="K348" s="107">
        <v>1059</v>
      </c>
      <c r="L348" s="108">
        <v>14</v>
      </c>
    </row>
    <row r="349" spans="2:12" ht="17.25" thickBot="1">
      <c r="D349" s="138">
        <v>6</v>
      </c>
      <c r="E349" s="146">
        <v>500</v>
      </c>
      <c r="F349" s="112">
        <v>150</v>
      </c>
      <c r="G349" s="136">
        <v>45</v>
      </c>
      <c r="H349" s="112">
        <v>5900</v>
      </c>
      <c r="I349" s="142">
        <v>21500000</v>
      </c>
      <c r="J349" s="143" t="s">
        <v>144</v>
      </c>
      <c r="K349" s="107">
        <v>1099</v>
      </c>
      <c r="L349" s="108">
        <v>15</v>
      </c>
    </row>
    <row r="350" spans="2:12" ht="17.25" thickBot="1">
      <c r="D350" s="140">
        <v>7</v>
      </c>
      <c r="E350" s="147">
        <v>525</v>
      </c>
      <c r="F350" s="112" t="s">
        <v>660</v>
      </c>
      <c r="G350" s="137">
        <v>50</v>
      </c>
      <c r="H350" s="112">
        <v>6200</v>
      </c>
      <c r="I350" s="144">
        <v>22000000</v>
      </c>
      <c r="J350" s="145" t="s">
        <v>944</v>
      </c>
      <c r="K350" s="107">
        <v>1157</v>
      </c>
      <c r="L350" s="108">
        <v>16</v>
      </c>
    </row>
    <row r="351" spans="2:12" ht="17.25" thickBot="1"/>
    <row r="352" spans="2:12" ht="27.75" customHeight="1" thickBot="1">
      <c r="D352" s="113" t="s">
        <v>576</v>
      </c>
      <c r="E352" s="112" t="s">
        <v>661</v>
      </c>
      <c r="F352" s="116" t="s">
        <v>662</v>
      </c>
      <c r="G352" s="117" t="s">
        <v>663</v>
      </c>
      <c r="H352" s="117" t="s">
        <v>578</v>
      </c>
      <c r="I352" s="118" t="s">
        <v>579</v>
      </c>
      <c r="J352" s="107" t="s">
        <v>599</v>
      </c>
      <c r="K352" s="96" t="s">
        <v>664</v>
      </c>
    </row>
    <row r="353" spans="2:14" ht="36.75" thickBot="1">
      <c r="D353" s="115" t="s">
        <v>665</v>
      </c>
      <c r="E353" s="112" t="s">
        <v>136</v>
      </c>
      <c r="F353" s="110" t="s">
        <v>420</v>
      </c>
      <c r="G353" s="119" t="s">
        <v>568</v>
      </c>
      <c r="H353" s="119" t="s">
        <v>666</v>
      </c>
      <c r="I353" s="111" t="s">
        <v>413</v>
      </c>
      <c r="J353" s="107" t="s">
        <v>408</v>
      </c>
      <c r="K353" s="96" t="s">
        <v>667</v>
      </c>
      <c r="L353" s="101" t="s">
        <v>668</v>
      </c>
    </row>
    <row r="356" spans="2:14" ht="17.25" thickBot="1"/>
    <row r="357" spans="2:14" ht="32.25" customHeight="1">
      <c r="B357" s="20" t="s">
        <v>59</v>
      </c>
      <c r="D357" s="207" t="s">
        <v>98</v>
      </c>
      <c r="E357" s="209" t="s">
        <v>99</v>
      </c>
      <c r="F357" s="217" t="s">
        <v>669</v>
      </c>
      <c r="G357" s="219" t="s">
        <v>670</v>
      </c>
      <c r="H357" s="209" t="s">
        <v>101</v>
      </c>
      <c r="I357" s="217" t="s">
        <v>416</v>
      </c>
      <c r="J357" s="219" t="s">
        <v>417</v>
      </c>
      <c r="K357" s="215" t="s">
        <v>924</v>
      </c>
      <c r="L357" s="205" t="s">
        <v>925</v>
      </c>
    </row>
    <row r="358" spans="2:14" ht="17.25" thickBot="1">
      <c r="B358" s="5" t="s">
        <v>945</v>
      </c>
      <c r="D358" s="221"/>
      <c r="E358" s="210"/>
      <c r="F358" s="218"/>
      <c r="G358" s="220"/>
      <c r="H358" s="210"/>
      <c r="I358" s="218"/>
      <c r="J358" s="220"/>
      <c r="K358" s="216"/>
      <c r="L358" s="206"/>
    </row>
    <row r="359" spans="2:14" ht="17.25" thickBot="1">
      <c r="D359" s="136">
        <v>1</v>
      </c>
      <c r="E359" s="112">
        <v>125</v>
      </c>
      <c r="F359" s="138" t="s">
        <v>671</v>
      </c>
      <c r="G359" s="139" t="s">
        <v>672</v>
      </c>
      <c r="H359" s="112">
        <v>3600</v>
      </c>
      <c r="I359" s="138">
        <v>11000000</v>
      </c>
      <c r="J359" s="139" t="s">
        <v>360</v>
      </c>
      <c r="K359" s="107">
        <v>929</v>
      </c>
      <c r="L359" s="108">
        <v>13</v>
      </c>
    </row>
    <row r="360" spans="2:14" ht="17.25" thickBot="1">
      <c r="D360" s="136">
        <v>2</v>
      </c>
      <c r="E360" s="112">
        <v>150</v>
      </c>
      <c r="F360" s="138" t="s">
        <v>673</v>
      </c>
      <c r="G360" s="139" t="s">
        <v>674</v>
      </c>
      <c r="H360" s="112">
        <v>4200</v>
      </c>
      <c r="I360" s="138">
        <v>12000000</v>
      </c>
      <c r="J360" s="139" t="s">
        <v>320</v>
      </c>
      <c r="K360" s="107">
        <v>974</v>
      </c>
      <c r="L360" s="108">
        <v>13</v>
      </c>
      <c r="N360" s="101" t="s">
        <v>675</v>
      </c>
    </row>
    <row r="361" spans="2:14" ht="17.25" thickBot="1">
      <c r="D361" s="136">
        <v>3</v>
      </c>
      <c r="E361" s="112">
        <v>175</v>
      </c>
      <c r="F361" s="138" t="s">
        <v>676</v>
      </c>
      <c r="G361" s="139" t="s">
        <v>677</v>
      </c>
      <c r="H361" s="112">
        <v>4800</v>
      </c>
      <c r="I361" s="138">
        <v>12600000</v>
      </c>
      <c r="J361" s="139" t="s">
        <v>141</v>
      </c>
      <c r="K361" s="107">
        <v>1059</v>
      </c>
      <c r="L361" s="108">
        <v>14</v>
      </c>
      <c r="N361" s="101"/>
    </row>
    <row r="362" spans="2:14" ht="17.25" thickBot="1">
      <c r="D362" s="136">
        <v>4</v>
      </c>
      <c r="E362" s="112">
        <v>185</v>
      </c>
      <c r="F362" s="138" t="s">
        <v>946</v>
      </c>
      <c r="G362" s="139" t="s">
        <v>764</v>
      </c>
      <c r="H362" s="112">
        <v>5100</v>
      </c>
      <c r="I362" s="138">
        <v>21300000</v>
      </c>
      <c r="J362" s="139" t="s">
        <v>144</v>
      </c>
      <c r="K362" s="107">
        <v>1099</v>
      </c>
      <c r="L362" s="108">
        <v>15</v>
      </c>
      <c r="N362" s="101" t="s">
        <v>678</v>
      </c>
    </row>
    <row r="363" spans="2:14" ht="17.25" thickBot="1">
      <c r="D363" s="137">
        <v>5</v>
      </c>
      <c r="E363" s="112">
        <v>190</v>
      </c>
      <c r="F363" s="140" t="s">
        <v>947</v>
      </c>
      <c r="G363" s="141" t="s">
        <v>679</v>
      </c>
      <c r="H363" s="112">
        <v>5410</v>
      </c>
      <c r="I363" s="140">
        <v>22500000</v>
      </c>
      <c r="J363" s="141" t="s">
        <v>322</v>
      </c>
      <c r="K363" s="107">
        <v>1138</v>
      </c>
      <c r="L363" s="108">
        <v>16</v>
      </c>
      <c r="N363" s="101"/>
    </row>
    <row r="364" spans="2:14" ht="17.25" thickBot="1"/>
    <row r="365" spans="2:14" ht="18.75" thickBot="1">
      <c r="D365" s="116" t="s">
        <v>638</v>
      </c>
      <c r="E365" s="118" t="s">
        <v>639</v>
      </c>
      <c r="F365" s="112" t="s">
        <v>640</v>
      </c>
      <c r="G365" s="113" t="s">
        <v>649</v>
      </c>
      <c r="H365" s="107" t="s">
        <v>664</v>
      </c>
    </row>
    <row r="366" spans="2:14" ht="17.25" thickBot="1">
      <c r="D366" s="110" t="s">
        <v>680</v>
      </c>
      <c r="E366" s="111" t="s">
        <v>681</v>
      </c>
      <c r="F366" s="112" t="s">
        <v>682</v>
      </c>
      <c r="G366" s="115" t="s">
        <v>413</v>
      </c>
      <c r="H366" s="107" t="s">
        <v>590</v>
      </c>
    </row>
    <row r="369" spans="2:13" ht="17.25" thickBot="1"/>
    <row r="370" spans="2:13" ht="32.25" customHeight="1">
      <c r="B370" s="20" t="s">
        <v>60</v>
      </c>
      <c r="D370" s="207" t="s">
        <v>98</v>
      </c>
      <c r="E370" s="209" t="s">
        <v>99</v>
      </c>
      <c r="F370" s="207" t="s">
        <v>415</v>
      </c>
      <c r="G370" s="215" t="s">
        <v>683</v>
      </c>
      <c r="H370" s="205" t="s">
        <v>684</v>
      </c>
      <c r="I370" s="222" t="s">
        <v>101</v>
      </c>
      <c r="J370" s="217" t="s">
        <v>416</v>
      </c>
      <c r="K370" s="219" t="s">
        <v>417</v>
      </c>
      <c r="L370" s="215" t="s">
        <v>924</v>
      </c>
      <c r="M370" s="205" t="s">
        <v>925</v>
      </c>
    </row>
    <row r="371" spans="2:13" ht="17.25" thickBot="1">
      <c r="B371" s="5" t="s">
        <v>948</v>
      </c>
      <c r="D371" s="208"/>
      <c r="E371" s="210"/>
      <c r="F371" s="221"/>
      <c r="G371" s="216"/>
      <c r="H371" s="206"/>
      <c r="I371" s="223"/>
      <c r="J371" s="218"/>
      <c r="K371" s="220"/>
      <c r="L371" s="216"/>
      <c r="M371" s="206"/>
    </row>
    <row r="372" spans="2:13" ht="17.25" thickBot="1">
      <c r="D372" s="136">
        <v>1</v>
      </c>
      <c r="E372" s="112" t="s">
        <v>107</v>
      </c>
      <c r="F372" s="136" t="s">
        <v>107</v>
      </c>
      <c r="G372" s="107" t="s">
        <v>107</v>
      </c>
      <c r="H372" s="108" t="s">
        <v>107</v>
      </c>
      <c r="I372" s="134">
        <v>250</v>
      </c>
      <c r="J372" s="138" t="s">
        <v>685</v>
      </c>
      <c r="K372" s="139" t="s">
        <v>155</v>
      </c>
      <c r="L372" s="107">
        <v>0</v>
      </c>
      <c r="M372" s="108">
        <v>1</v>
      </c>
    </row>
    <row r="373" spans="2:13" ht="17.25" thickBot="1">
      <c r="D373" s="136">
        <v>2</v>
      </c>
      <c r="E373" s="112">
        <v>80</v>
      </c>
      <c r="F373" s="136">
        <v>32</v>
      </c>
      <c r="G373" s="107">
        <v>50</v>
      </c>
      <c r="H373" s="108">
        <v>37.5</v>
      </c>
      <c r="I373" s="134">
        <v>1000</v>
      </c>
      <c r="J373" s="138">
        <v>8000000</v>
      </c>
      <c r="K373" s="139" t="s">
        <v>299</v>
      </c>
      <c r="L373" s="107">
        <v>905</v>
      </c>
      <c r="M373" s="108">
        <v>14</v>
      </c>
    </row>
    <row r="374" spans="2:13" ht="17.25" thickBot="1">
      <c r="D374" s="136">
        <v>3</v>
      </c>
      <c r="E374" s="112">
        <v>100</v>
      </c>
      <c r="F374" s="136">
        <v>40</v>
      </c>
      <c r="G374" s="107">
        <v>60</v>
      </c>
      <c r="H374" s="108">
        <v>45</v>
      </c>
      <c r="I374" s="134">
        <v>1300</v>
      </c>
      <c r="J374" s="138">
        <v>10000000</v>
      </c>
      <c r="K374" s="139" t="s">
        <v>686</v>
      </c>
      <c r="L374" s="107">
        <v>996</v>
      </c>
      <c r="M374" s="108">
        <v>14</v>
      </c>
    </row>
    <row r="375" spans="2:13" ht="17.25" thickBot="1">
      <c r="D375" s="136">
        <v>4</v>
      </c>
      <c r="E375" s="112">
        <v>120</v>
      </c>
      <c r="F375" s="136">
        <v>48</v>
      </c>
      <c r="G375" s="107">
        <v>70</v>
      </c>
      <c r="H375" s="108">
        <v>52.5</v>
      </c>
      <c r="I375" s="134">
        <v>1600</v>
      </c>
      <c r="J375" s="138">
        <v>12000000</v>
      </c>
      <c r="K375" s="139" t="s">
        <v>687</v>
      </c>
      <c r="L375" s="107">
        <v>1069</v>
      </c>
      <c r="M375" s="108">
        <v>14</v>
      </c>
    </row>
    <row r="376" spans="2:13" ht="17.25" thickBot="1">
      <c r="D376" s="136">
        <v>5</v>
      </c>
      <c r="E376" s="112">
        <v>135</v>
      </c>
      <c r="F376" s="136">
        <v>54</v>
      </c>
      <c r="G376" s="107">
        <v>80</v>
      </c>
      <c r="H376" s="108">
        <v>60</v>
      </c>
      <c r="I376" s="134">
        <v>1800</v>
      </c>
      <c r="J376" s="138">
        <v>17000000</v>
      </c>
      <c r="K376" s="139" t="s">
        <v>949</v>
      </c>
      <c r="L376" s="107">
        <v>1109</v>
      </c>
      <c r="M376" s="108">
        <v>15</v>
      </c>
    </row>
    <row r="377" spans="2:13" ht="17.25" thickBot="1">
      <c r="D377" s="137">
        <v>6</v>
      </c>
      <c r="E377" s="112">
        <v>150</v>
      </c>
      <c r="F377" s="137">
        <v>60</v>
      </c>
      <c r="G377" s="107">
        <v>85</v>
      </c>
      <c r="H377" s="108">
        <v>63.75</v>
      </c>
      <c r="I377" s="134">
        <v>1900</v>
      </c>
      <c r="J377" s="140">
        <v>20000000</v>
      </c>
      <c r="K377" s="141" t="s">
        <v>322</v>
      </c>
      <c r="L377" s="107">
        <v>1138</v>
      </c>
      <c r="M377" s="108">
        <v>16</v>
      </c>
    </row>
    <row r="379" spans="2:13" ht="18.75" thickBot="1">
      <c r="D379" s="116" t="s">
        <v>638</v>
      </c>
      <c r="E379" s="117" t="s">
        <v>639</v>
      </c>
      <c r="F379" s="117" t="s">
        <v>640</v>
      </c>
      <c r="G379" s="118" t="s">
        <v>649</v>
      </c>
    </row>
    <row r="380" spans="2:13">
      <c r="D380" s="110" t="s">
        <v>234</v>
      </c>
      <c r="E380" s="119" t="s">
        <v>689</v>
      </c>
      <c r="F380" s="119" t="s">
        <v>393</v>
      </c>
      <c r="G380" s="111" t="s">
        <v>413</v>
      </c>
    </row>
    <row r="381" spans="2:13" ht="17.25" thickBot="1"/>
    <row r="382" spans="2:13" ht="18.75" thickBot="1">
      <c r="C382" s="102"/>
      <c r="D382" s="96" t="s">
        <v>638</v>
      </c>
      <c r="E382" s="96" t="s">
        <v>690</v>
      </c>
      <c r="F382" s="96" t="s">
        <v>691</v>
      </c>
      <c r="G382" s="96" t="s">
        <v>649</v>
      </c>
      <c r="H382" s="5" t="s">
        <v>692</v>
      </c>
    </row>
    <row r="383" spans="2:13" ht="17.25" thickBot="1">
      <c r="D383" s="96" t="s">
        <v>234</v>
      </c>
      <c r="E383" s="96" t="s">
        <v>693</v>
      </c>
      <c r="F383" s="96" t="s">
        <v>199</v>
      </c>
      <c r="G383" s="96" t="s">
        <v>694</v>
      </c>
    </row>
    <row r="386" spans="2:12" ht="17.25" thickBot="1"/>
    <row r="387" spans="2:12">
      <c r="B387" s="20" t="s">
        <v>61</v>
      </c>
      <c r="D387" s="207" t="s">
        <v>98</v>
      </c>
      <c r="E387" s="209" t="s">
        <v>695</v>
      </c>
      <c r="F387" s="211" t="s">
        <v>696</v>
      </c>
      <c r="G387" s="213" t="s">
        <v>697</v>
      </c>
      <c r="H387" s="209" t="s">
        <v>101</v>
      </c>
      <c r="I387" s="211" t="s">
        <v>708</v>
      </c>
      <c r="J387" s="213" t="s">
        <v>417</v>
      </c>
      <c r="K387" s="215" t="s">
        <v>924</v>
      </c>
      <c r="L387" s="205" t="s">
        <v>925</v>
      </c>
    </row>
    <row r="388" spans="2:12" ht="17.25" thickBot="1">
      <c r="B388" s="5" t="s">
        <v>950</v>
      </c>
      <c r="D388" s="208"/>
      <c r="E388" s="210"/>
      <c r="F388" s="212"/>
      <c r="G388" s="214"/>
      <c r="H388" s="210"/>
      <c r="I388" s="212"/>
      <c r="J388" s="214"/>
      <c r="K388" s="216"/>
      <c r="L388" s="206"/>
    </row>
    <row r="389" spans="2:12" ht="17.25" thickBot="1">
      <c r="D389" s="136">
        <v>1</v>
      </c>
      <c r="E389" s="192">
        <v>150</v>
      </c>
      <c r="F389" s="193">
        <v>225</v>
      </c>
      <c r="G389" s="194">
        <v>0.11</v>
      </c>
      <c r="H389" s="192">
        <v>4747</v>
      </c>
      <c r="I389" s="193">
        <v>300</v>
      </c>
      <c r="J389" s="194" t="s">
        <v>931</v>
      </c>
      <c r="K389" s="195">
        <v>108</v>
      </c>
      <c r="L389" s="196">
        <v>15</v>
      </c>
    </row>
    <row r="390" spans="2:12" ht="17.25" thickBot="1">
      <c r="D390" s="136">
        <v>2</v>
      </c>
      <c r="E390" s="112">
        <v>175</v>
      </c>
      <c r="F390" s="108">
        <v>262.5</v>
      </c>
      <c r="G390" s="109">
        <v>0.12</v>
      </c>
      <c r="H390" s="112">
        <v>5050</v>
      </c>
      <c r="I390" s="108">
        <v>360</v>
      </c>
      <c r="J390" s="109" t="s">
        <v>144</v>
      </c>
      <c r="K390" s="107">
        <v>1099</v>
      </c>
      <c r="L390" s="96">
        <v>15</v>
      </c>
    </row>
    <row r="391" spans="2:12" ht="17.25" thickBot="1">
      <c r="D391" s="137">
        <v>3</v>
      </c>
      <c r="E391" s="112">
        <v>193</v>
      </c>
      <c r="F391" s="110">
        <v>289.5</v>
      </c>
      <c r="G391" s="111">
        <v>0.13</v>
      </c>
      <c r="H391" s="112">
        <v>5353</v>
      </c>
      <c r="I391" s="110">
        <v>370</v>
      </c>
      <c r="J391" s="111" t="s">
        <v>230</v>
      </c>
      <c r="K391" s="107">
        <v>1175</v>
      </c>
      <c r="L391" s="96">
        <v>16</v>
      </c>
    </row>
    <row r="393" spans="2:12" ht="18.75" thickBot="1">
      <c r="D393" s="116" t="s">
        <v>638</v>
      </c>
      <c r="E393" s="117" t="s">
        <v>639</v>
      </c>
      <c r="F393" s="117" t="s">
        <v>640</v>
      </c>
      <c r="G393" s="118" t="s">
        <v>649</v>
      </c>
    </row>
    <row r="394" spans="2:12">
      <c r="D394" s="110" t="s">
        <v>453</v>
      </c>
      <c r="E394" s="119" t="s">
        <v>337</v>
      </c>
      <c r="F394" s="119" t="s">
        <v>393</v>
      </c>
      <c r="G394" s="111" t="s">
        <v>413</v>
      </c>
    </row>
    <row r="397" spans="2:12" ht="17.25" thickBot="1"/>
    <row r="398" spans="2:12" ht="16.5" customHeight="1">
      <c r="B398" s="20" t="s">
        <v>951</v>
      </c>
      <c r="D398" s="207" t="s">
        <v>98</v>
      </c>
      <c r="E398" s="209" t="s">
        <v>953</v>
      </c>
      <c r="F398" s="211" t="s">
        <v>415</v>
      </c>
      <c r="G398" s="213" t="s">
        <v>101</v>
      </c>
      <c r="H398" s="211" t="s">
        <v>416</v>
      </c>
      <c r="I398" s="213" t="s">
        <v>417</v>
      </c>
      <c r="J398" s="205" t="s">
        <v>924</v>
      </c>
      <c r="K398" s="215" t="s">
        <v>925</v>
      </c>
    </row>
    <row r="399" spans="2:12" ht="17.25" thickBot="1">
      <c r="B399" s="5" t="s">
        <v>952</v>
      </c>
      <c r="D399" s="208"/>
      <c r="E399" s="210"/>
      <c r="F399" s="212"/>
      <c r="G399" s="214"/>
      <c r="H399" s="212"/>
      <c r="I399" s="214"/>
      <c r="J399" s="206"/>
      <c r="K399" s="216"/>
    </row>
    <row r="400" spans="2:12" ht="17.25" thickBot="1">
      <c r="D400" s="136">
        <v>1</v>
      </c>
      <c r="E400" s="192">
        <v>120</v>
      </c>
      <c r="F400" s="193">
        <v>60</v>
      </c>
      <c r="G400" s="194">
        <v>5000</v>
      </c>
      <c r="H400" s="193">
        <v>20000000</v>
      </c>
      <c r="I400" s="194" t="s">
        <v>144</v>
      </c>
      <c r="J400" s="196">
        <v>1099</v>
      </c>
      <c r="K400" s="195">
        <v>16</v>
      </c>
    </row>
    <row r="401" spans="2:11" ht="17.25" thickBot="1">
      <c r="D401" s="136">
        <v>2</v>
      </c>
      <c r="E401" s="112">
        <v>130</v>
      </c>
      <c r="F401" s="108">
        <v>65</v>
      </c>
      <c r="G401" s="109">
        <v>5200</v>
      </c>
      <c r="H401" s="108">
        <v>22000000</v>
      </c>
      <c r="I401" s="109" t="s">
        <v>944</v>
      </c>
      <c r="J401" s="96">
        <v>1157</v>
      </c>
      <c r="K401" s="107">
        <v>16</v>
      </c>
    </row>
    <row r="403" spans="2:11" ht="18.75" thickBot="1">
      <c r="D403" s="116" t="s">
        <v>638</v>
      </c>
      <c r="E403" s="117" t="s">
        <v>639</v>
      </c>
      <c r="F403" s="117" t="s">
        <v>640</v>
      </c>
      <c r="G403" s="118" t="s">
        <v>649</v>
      </c>
    </row>
    <row r="404" spans="2:11">
      <c r="D404" s="110">
        <v>10</v>
      </c>
      <c r="E404" s="111" t="s">
        <v>955</v>
      </c>
      <c r="F404" s="111" t="s">
        <v>954</v>
      </c>
      <c r="G404" s="111" t="s">
        <v>413</v>
      </c>
    </row>
    <row r="407" spans="2:11" ht="17.25" thickBot="1"/>
    <row r="408" spans="2:11">
      <c r="B408" s="20" t="s">
        <v>957</v>
      </c>
      <c r="D408" s="207" t="s">
        <v>98</v>
      </c>
      <c r="E408" s="209" t="s">
        <v>99</v>
      </c>
      <c r="F408" s="211" t="s">
        <v>415</v>
      </c>
      <c r="G408" s="213" t="s">
        <v>101</v>
      </c>
      <c r="H408" s="211" t="s">
        <v>416</v>
      </c>
      <c r="I408" s="213" t="s">
        <v>417</v>
      </c>
      <c r="J408" s="205" t="s">
        <v>924</v>
      </c>
      <c r="K408" s="215" t="s">
        <v>925</v>
      </c>
    </row>
    <row r="409" spans="2:11" ht="17.25" thickBot="1">
      <c r="B409" s="5" t="s">
        <v>956</v>
      </c>
      <c r="D409" s="208"/>
      <c r="E409" s="210"/>
      <c r="F409" s="212"/>
      <c r="G409" s="214"/>
      <c r="H409" s="212"/>
      <c r="I409" s="214"/>
      <c r="J409" s="206"/>
      <c r="K409" s="216"/>
    </row>
    <row r="410" spans="2:11" ht="17.25" thickBot="1">
      <c r="D410" s="136">
        <v>1</v>
      </c>
      <c r="E410" s="192">
        <v>360</v>
      </c>
      <c r="F410" s="193">
        <v>288</v>
      </c>
      <c r="G410" s="194">
        <v>5400</v>
      </c>
      <c r="H410" s="193">
        <v>20000000</v>
      </c>
      <c r="I410" s="194" t="s">
        <v>144</v>
      </c>
      <c r="J410" s="196">
        <v>1099</v>
      </c>
      <c r="K410" s="195">
        <v>16</v>
      </c>
    </row>
    <row r="411" spans="2:11" ht="17.25" thickBot="1">
      <c r="D411" s="136">
        <v>2</v>
      </c>
      <c r="E411" s="112">
        <v>390</v>
      </c>
      <c r="F411" s="108">
        <v>312</v>
      </c>
      <c r="G411" s="109">
        <v>5700</v>
      </c>
      <c r="H411" s="108">
        <v>22000000</v>
      </c>
      <c r="I411" s="109" t="s">
        <v>944</v>
      </c>
      <c r="J411" s="96">
        <v>1157</v>
      </c>
      <c r="K411" s="107">
        <v>16</v>
      </c>
    </row>
    <row r="413" spans="2:11" ht="18.75" thickBot="1">
      <c r="D413" s="116" t="s">
        <v>638</v>
      </c>
      <c r="E413" s="117" t="s">
        <v>639</v>
      </c>
      <c r="F413" s="117" t="s">
        <v>640</v>
      </c>
      <c r="G413" s="118" t="s">
        <v>649</v>
      </c>
    </row>
    <row r="414" spans="2:11" ht="18">
      <c r="D414" s="110" t="s">
        <v>451</v>
      </c>
      <c r="E414" s="111" t="s">
        <v>927</v>
      </c>
      <c r="F414" s="111" t="s">
        <v>958</v>
      </c>
      <c r="G414" s="111" t="s">
        <v>159</v>
      </c>
    </row>
  </sheetData>
  <mergeCells count="170">
    <mergeCell ref="M324:M325"/>
    <mergeCell ref="N324:N325"/>
    <mergeCell ref="O324:O325"/>
    <mergeCell ref="J8:J9"/>
    <mergeCell ref="K8:K9"/>
    <mergeCell ref="D8:D9"/>
    <mergeCell ref="E8:E9"/>
    <mergeCell ref="F8:F9"/>
    <mergeCell ref="G8:G9"/>
    <mergeCell ref="H8:H9"/>
    <mergeCell ref="I8:I9"/>
    <mergeCell ref="I99:I100"/>
    <mergeCell ref="J99:J100"/>
    <mergeCell ref="K99:K100"/>
    <mergeCell ref="D37:D38"/>
    <mergeCell ref="E37:E38"/>
    <mergeCell ref="F37:F38"/>
    <mergeCell ref="G37:G38"/>
    <mergeCell ref="H37:H38"/>
    <mergeCell ref="I37:I38"/>
    <mergeCell ref="J37:J38"/>
    <mergeCell ref="K37:K38"/>
    <mergeCell ref="D99:D100"/>
    <mergeCell ref="E99:E100"/>
    <mergeCell ref="F99:F100"/>
    <mergeCell ref="G99:G100"/>
    <mergeCell ref="H99:H100"/>
    <mergeCell ref="I70:I71"/>
    <mergeCell ref="J70:J71"/>
    <mergeCell ref="K70:K71"/>
    <mergeCell ref="D70:D71"/>
    <mergeCell ref="E70:E71"/>
    <mergeCell ref="F70:F71"/>
    <mergeCell ref="G70:G71"/>
    <mergeCell ref="H70:H71"/>
    <mergeCell ref="I131:I132"/>
    <mergeCell ref="J131:J132"/>
    <mergeCell ref="K131:K132"/>
    <mergeCell ref="D155:D156"/>
    <mergeCell ref="E155:E156"/>
    <mergeCell ref="F155:F156"/>
    <mergeCell ref="G155:G156"/>
    <mergeCell ref="H155:H156"/>
    <mergeCell ref="I155:I156"/>
    <mergeCell ref="J155:J156"/>
    <mergeCell ref="K155:K156"/>
    <mergeCell ref="D131:D132"/>
    <mergeCell ref="E131:E132"/>
    <mergeCell ref="F131:F132"/>
    <mergeCell ref="G131:G132"/>
    <mergeCell ref="H131:H132"/>
    <mergeCell ref="I181:I182"/>
    <mergeCell ref="J181:J182"/>
    <mergeCell ref="K181:K182"/>
    <mergeCell ref="D203:D204"/>
    <mergeCell ref="E203:E204"/>
    <mergeCell ref="F203:F204"/>
    <mergeCell ref="G203:G204"/>
    <mergeCell ref="H203:H204"/>
    <mergeCell ref="I203:I204"/>
    <mergeCell ref="J203:J204"/>
    <mergeCell ref="K203:K204"/>
    <mergeCell ref="D181:D182"/>
    <mergeCell ref="E181:E182"/>
    <mergeCell ref="F181:F182"/>
    <mergeCell ref="G181:G182"/>
    <mergeCell ref="H181:H182"/>
    <mergeCell ref="I227:I228"/>
    <mergeCell ref="J227:J228"/>
    <mergeCell ref="K227:K228"/>
    <mergeCell ref="D250:D251"/>
    <mergeCell ref="E250:E251"/>
    <mergeCell ref="F250:F251"/>
    <mergeCell ref="G250:G251"/>
    <mergeCell ref="H250:H251"/>
    <mergeCell ref="I250:I251"/>
    <mergeCell ref="J250:J251"/>
    <mergeCell ref="K250:K251"/>
    <mergeCell ref="D227:D228"/>
    <mergeCell ref="E227:E228"/>
    <mergeCell ref="F227:F228"/>
    <mergeCell ref="G227:G228"/>
    <mergeCell ref="H227:H228"/>
    <mergeCell ref="L250:L251"/>
    <mergeCell ref="D269:D270"/>
    <mergeCell ref="E269:E270"/>
    <mergeCell ref="F269:F270"/>
    <mergeCell ref="G269:G270"/>
    <mergeCell ref="H269:H270"/>
    <mergeCell ref="I269:I270"/>
    <mergeCell ref="J269:J270"/>
    <mergeCell ref="K269:K270"/>
    <mergeCell ref="E306:G306"/>
    <mergeCell ref="H306:J306"/>
    <mergeCell ref="K306:K307"/>
    <mergeCell ref="L306:L307"/>
    <mergeCell ref="M306:M307"/>
    <mergeCell ref="N306:N307"/>
    <mergeCell ref="O306:O307"/>
    <mergeCell ref="D306:D307"/>
    <mergeCell ref="D288:D289"/>
    <mergeCell ref="E288:E289"/>
    <mergeCell ref="F288:F289"/>
    <mergeCell ref="G288:G289"/>
    <mergeCell ref="H288:H289"/>
    <mergeCell ref="I288:I289"/>
    <mergeCell ref="J288:J289"/>
    <mergeCell ref="K288:K289"/>
    <mergeCell ref="L342:L343"/>
    <mergeCell ref="I324:I325"/>
    <mergeCell ref="J324:J325"/>
    <mergeCell ref="K324:K325"/>
    <mergeCell ref="D342:D343"/>
    <mergeCell ref="E342:E343"/>
    <mergeCell ref="F342:F343"/>
    <mergeCell ref="G342:G343"/>
    <mergeCell ref="H342:H343"/>
    <mergeCell ref="I342:I343"/>
    <mergeCell ref="J342:J343"/>
    <mergeCell ref="K342:K343"/>
    <mergeCell ref="D324:D325"/>
    <mergeCell ref="E324:E325"/>
    <mergeCell ref="F324:F325"/>
    <mergeCell ref="G324:G325"/>
    <mergeCell ref="H324:H325"/>
    <mergeCell ref="L324:L325"/>
    <mergeCell ref="I357:I358"/>
    <mergeCell ref="J357:J358"/>
    <mergeCell ref="K357:K358"/>
    <mergeCell ref="L357:L358"/>
    <mergeCell ref="D370:D371"/>
    <mergeCell ref="E370:E371"/>
    <mergeCell ref="F370:F371"/>
    <mergeCell ref="G370:G371"/>
    <mergeCell ref="H370:H371"/>
    <mergeCell ref="I370:I371"/>
    <mergeCell ref="J370:J371"/>
    <mergeCell ref="K370:K371"/>
    <mergeCell ref="L370:L371"/>
    <mergeCell ref="D357:D358"/>
    <mergeCell ref="E357:E358"/>
    <mergeCell ref="F357:F358"/>
    <mergeCell ref="G357:G358"/>
    <mergeCell ref="H357:H358"/>
    <mergeCell ref="M370:M371"/>
    <mergeCell ref="D387:D388"/>
    <mergeCell ref="E387:E388"/>
    <mergeCell ref="F387:F388"/>
    <mergeCell ref="G387:G388"/>
    <mergeCell ref="H387:H388"/>
    <mergeCell ref="I387:I388"/>
    <mergeCell ref="J387:J388"/>
    <mergeCell ref="K387:K388"/>
    <mergeCell ref="L387:L388"/>
    <mergeCell ref="D408:D409"/>
    <mergeCell ref="E408:E409"/>
    <mergeCell ref="F408:F409"/>
    <mergeCell ref="G408:G409"/>
    <mergeCell ref="H408:H409"/>
    <mergeCell ref="I408:I409"/>
    <mergeCell ref="J408:J409"/>
    <mergeCell ref="K408:K409"/>
    <mergeCell ref="D398:D399"/>
    <mergeCell ref="E398:E399"/>
    <mergeCell ref="F398:F399"/>
    <mergeCell ref="G398:G399"/>
    <mergeCell ref="H398:H399"/>
    <mergeCell ref="I398:I399"/>
    <mergeCell ref="J398:J399"/>
    <mergeCell ref="K398:K399"/>
  </mergeCells>
  <phoneticPr fontId="6" type="noConversion"/>
  <hyperlinks>
    <hyperlink ref="J155" r:id="rId1" tooltip="Experience" display="https://clashofclans.fandom.com/wiki/Experience" xr:uid="{94F758AF-BDF5-4BF4-ACE0-E85EE059A574}"/>
    <hyperlink ref="K155" r:id="rId2" tooltip="Town Hall" display="https://clashofclans.fandom.com/wiki/Town_Hall" xr:uid="{B1943F02-A549-4D11-B43C-297FCA7E4154}"/>
    <hyperlink ref="D176" r:id="rId3" location="Gold" tooltip="Gold" display="https://clashofclans.fandom.com/wiki/Resources - Gold" xr:uid="{68927FF4-498F-4FA0-B9F9-1237A20AF60E}"/>
    <hyperlink ref="G176" r:id="rId4" tooltip="Multi Mortar" display="https://clashofclans.fandom.com/wiki/Multi_Mortar" xr:uid="{BB140D08-655A-405A-8130-600C23DC198A}"/>
    <hyperlink ref="J288" r:id="rId5" tooltip="Experience" display="https://clashofclans.fandom.com/wiki/Experience" xr:uid="{E4395FA3-B9D4-42FC-9F00-A6FA643A7E50}"/>
    <hyperlink ref="K288" r:id="rId6" tooltip="Town Hall" display="https://clashofclans.fandom.com/wiki/Town_Hall" xr:uid="{1FEDCE8E-FBA7-4D28-9BBF-82D57EE1C7FE}"/>
  </hyperlinks>
  <pageMargins left="0.7" right="0.7" top="0.78740157499999996" bottom="0.78740157499999996" header="0.3" footer="0.3"/>
  <pageSetup paperSize="9" orientation="portrait" horizontalDpi="0" verticalDpi="0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10" name="Button 2">
              <controlPr defaultSize="0" print="0" autoFill="0" autoPict="0" macro="[0]!pullDataButton_clicked">
                <anchor moveWithCells="1" sizeWithCells="1">
                  <from>
                    <xdr:col>7</xdr:col>
                    <xdr:colOff>685800</xdr:colOff>
                    <xdr:row>0</xdr:row>
                    <xdr:rowOff>161925</xdr:rowOff>
                  </from>
                  <to>
                    <xdr:col>9</xdr:col>
                    <xdr:colOff>142875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94CB35-6A9C-47EC-A342-037798C9481E}">
  <sheetPr codeName="Tabelle2"/>
  <dimension ref="A1:AG253"/>
  <sheetViews>
    <sheetView zoomScale="55" zoomScaleNormal="55" workbookViewId="0">
      <selection activeCell="K71" sqref="K71"/>
    </sheetView>
  </sheetViews>
  <sheetFormatPr baseColWidth="10" defaultColWidth="11.75" defaultRowHeight="16.5"/>
  <cols>
    <col min="1" max="1" width="24.625" style="1" customWidth="1"/>
    <col min="2" max="6" width="11.75" style="1"/>
    <col min="7" max="7" width="18.625" style="1" customWidth="1"/>
    <col min="8" max="10" width="11.75" style="1"/>
    <col min="11" max="11" width="24.75" style="1" customWidth="1"/>
    <col min="12" max="14" width="11.75" style="1"/>
    <col min="15" max="16" width="11.75" style="1" customWidth="1"/>
    <col min="17" max="17" width="18.875" style="1" customWidth="1"/>
    <col min="18" max="19" width="11.75" style="1" customWidth="1"/>
    <col min="20" max="20" width="19.625" style="1" customWidth="1"/>
    <col min="21" max="21" width="17.375" style="1" customWidth="1"/>
    <col min="22" max="22" width="17.25" style="1" customWidth="1"/>
    <col min="23" max="23" width="16.25" style="1" customWidth="1"/>
    <col min="24" max="24" width="27.375" style="1" customWidth="1"/>
    <col min="25" max="26" width="17.375" style="1" customWidth="1"/>
    <col min="27" max="27" width="2.75" style="1" customWidth="1"/>
    <col min="28" max="28" width="11.75" style="2" customWidth="1"/>
    <col min="29" max="29" width="17.375" style="1" customWidth="1"/>
    <col min="30" max="32" width="17.375" style="3" customWidth="1"/>
    <col min="33" max="33" width="18.375" style="22" bestFit="1" customWidth="1"/>
    <col min="34" max="34" width="18.375" style="1" customWidth="1"/>
    <col min="35" max="16384" width="11.75" style="1"/>
  </cols>
  <sheetData>
    <row r="1" spans="1:33" ht="28.5">
      <c r="A1" s="5" t="s">
        <v>698</v>
      </c>
      <c r="B1" s="5" t="s">
        <v>699</v>
      </c>
      <c r="C1" s="5" t="s">
        <v>700</v>
      </c>
      <c r="D1" s="5" t="s">
        <v>701</v>
      </c>
      <c r="E1" s="5"/>
      <c r="F1" s="5"/>
      <c r="G1" s="21" t="s">
        <v>702</v>
      </c>
      <c r="H1" s="5"/>
      <c r="I1" s="5" t="s">
        <v>703</v>
      </c>
      <c r="J1" s="5"/>
      <c r="K1" s="5"/>
      <c r="AG1" s="253" t="s">
        <v>704</v>
      </c>
    </row>
    <row r="2" spans="1:33" ht="24" thickBot="1">
      <c r="A2" s="7" t="s">
        <v>49</v>
      </c>
      <c r="B2" s="5">
        <v>13</v>
      </c>
      <c r="C2" s="5" t="s">
        <v>705</v>
      </c>
      <c r="D2" s="5" t="s">
        <v>706</v>
      </c>
      <c r="E2" s="5" t="s">
        <v>707</v>
      </c>
      <c r="F2" s="5">
        <v>0</v>
      </c>
      <c r="G2" s="20"/>
      <c r="H2" s="5"/>
      <c r="I2" s="5"/>
      <c r="J2" s="5"/>
      <c r="K2" s="5"/>
      <c r="AG2" s="254"/>
    </row>
    <row r="3" spans="1:33" ht="28.5" customHeight="1">
      <c r="A3" s="205" t="s">
        <v>98</v>
      </c>
      <c r="B3" s="205" t="s">
        <v>99</v>
      </c>
      <c r="C3" s="205" t="s">
        <v>415</v>
      </c>
      <c r="D3" s="205" t="s">
        <v>101</v>
      </c>
      <c r="E3" s="205" t="s">
        <v>708</v>
      </c>
      <c r="F3" s="205" t="s">
        <v>417</v>
      </c>
      <c r="G3" s="203" t="s">
        <v>418</v>
      </c>
      <c r="H3" s="203" t="s">
        <v>419</v>
      </c>
      <c r="I3" s="5" t="s">
        <v>576</v>
      </c>
      <c r="J3" s="5" t="s">
        <v>709</v>
      </c>
      <c r="K3" s="25" t="s">
        <v>710</v>
      </c>
      <c r="L3" s="26">
        <v>14</v>
      </c>
      <c r="M3" s="47"/>
      <c r="N3" s="47"/>
      <c r="O3" s="30" t="s">
        <v>711</v>
      </c>
      <c r="P3" s="4" t="s">
        <v>712</v>
      </c>
      <c r="Q3" s="4" t="s">
        <v>713</v>
      </c>
      <c r="R3" s="4" t="s">
        <v>714</v>
      </c>
      <c r="S3" s="4" t="s">
        <v>715</v>
      </c>
      <c r="T3" s="4" t="s">
        <v>716</v>
      </c>
      <c r="U3" s="4"/>
      <c r="V3" s="4" t="s">
        <v>717</v>
      </c>
      <c r="W3" s="4"/>
      <c r="X3" s="4" t="s">
        <v>718</v>
      </c>
      <c r="AB3" s="4" t="e" cm="1">
        <f t="array" ref="AB3:AD252">_xlfn._xlws.SORT(X4:Z253,,-1)</f>
        <v>#VALUE!</v>
      </c>
      <c r="AC3" s="1" t="str">
        <v/>
      </c>
      <c r="AD3" s="3" t="str">
        <v>Cannon -&gt;04</v>
      </c>
      <c r="AE3" s="3" t="str" cm="1">
        <f t="array" ref="AE3:AE136">_xlfn._xlws.FILTER(AD3:AD253, ISTEXT(AD3:AD253))</f>
        <v>Cannon -&gt;04</v>
      </c>
      <c r="AF3" s="3" t="str" cm="1">
        <f t="array" ref="AF3:AF169">_xlfn._xlws.FILTER(AC3:AC253, LEN(AC3:AC253)&gt;0)</f>
        <v>Builder's Hut -&gt; 03</v>
      </c>
      <c r="AG3" s="22" t="str" cm="1">
        <f t="array" ref="AG3:AG53">IF($L$4=0, _xlfn._xlws.FILTER(AF3:AF253, ISTEXT(AF3:AF253)),_xlfn._xlws.FILTER(AE3:AE253, ISTEXT(AE3:AE253)))</f>
        <v>Builder's Hut -&gt; 03</v>
      </c>
    </row>
    <row r="4" spans="1:33" ht="17.25" thickBot="1">
      <c r="A4" s="206"/>
      <c r="B4" s="206"/>
      <c r="C4" s="206"/>
      <c r="D4" s="206"/>
      <c r="E4" s="206"/>
      <c r="F4" s="206"/>
      <c r="G4" s="204"/>
      <c r="H4" s="204"/>
      <c r="I4" s="5">
        <v>9</v>
      </c>
      <c r="J4" s="5"/>
      <c r="K4" s="15" t="s">
        <v>719</v>
      </c>
      <c r="L4" s="16">
        <v>0</v>
      </c>
      <c r="M4" s="48"/>
      <c r="N4" s="48"/>
      <c r="O4" s="30" t="str">
        <f t="shared" ref="O4:O23" si="0">IF(ISNUMBER(P4),IF($L$4=0,IF(IF(AND(ISTEXT($Y4),LEN($Y4)&gt;0), TRUE, FALSE),P4,""),P4),"")</f>
        <v/>
      </c>
      <c r="P4" s="4" cm="1">
        <f t="array" ref="P4:P23">B5:B24</f>
        <v>9</v>
      </c>
      <c r="Q4" s="4" t="str">
        <f t="shared" ref="Q4:Q23" si="1">IF(ISNUMBER(R4),IF($L$4=0,IF(IF(AND(ISTEXT($Y4),LEN($Y4)&gt;0), TRUE, FALSE),R4,""),R4),"")</f>
        <v/>
      </c>
      <c r="R4" s="4">
        <f t="shared" ref="R4:R23" si="2">B5-B4</f>
        <v>9</v>
      </c>
      <c r="S4" s="4" t="str">
        <f t="shared" ref="S4:S23" si="3">IF(ISNUMBER(T4),IF($L$4=0,IF(IF(AND(ISTEXT($Y4),LEN($Y4)&gt;0), TRUE, FALSE),T4,""),T4),"")</f>
        <v/>
      </c>
      <c r="T4" s="4">
        <f t="shared" ref="T4:T23" si="4">(R4/$L$6)*(PI()*POWER($I$4,2))/100</f>
        <v>11.451105222334796</v>
      </c>
      <c r="U4" s="4" t="str">
        <f t="shared" ref="U4:U23" si="5">IF($L$4=0,IF(IF(AND(ISTEXT($Y4),LEN($Y4)&gt;0), TRUE, FALSE),V4,""),V4)</f>
        <v/>
      </c>
      <c r="V4" s="4">
        <f t="shared" ref="V4:V23" si="6">R4/$F5</f>
        <v>77760.497667185075</v>
      </c>
      <c r="W4" s="4" t="str">
        <f t="shared" ref="W4:W23" si="7">IF($L$4=0,IF(IF(AND(ISTEXT($Y4),LEN($Y4)&gt;0), TRUE, FALSE),X4,""),X4)</f>
        <v/>
      </c>
      <c r="X4" s="4">
        <f t="shared" ref="X4:X23" si="8">T4/$F5</f>
        <v>98938.182325339527</v>
      </c>
      <c r="Y4" s="1" t="str">
        <f t="shared" ref="Y4:Y23" si="9">IF(VALUE(AA4)&gt;VALUE($B$2),Z4,"")</f>
        <v/>
      </c>
      <c r="Z4" s="1" t="s">
        <v>720</v>
      </c>
      <c r="AA4" s="1" t="str" cm="1">
        <f t="array" ref="AA4:AA253">RIGHT(Z4:Z253,2)</f>
        <v>01</v>
      </c>
      <c r="AB4" s="4" t="e">
        <v>#DIV/0!</v>
      </c>
      <c r="AC4" s="1" t="str">
        <v/>
      </c>
      <c r="AD4" s="3" t="str">
        <v>Cannon -&gt;05</v>
      </c>
      <c r="AE4" s="3" t="str">
        <v>Cannon -&gt;05</v>
      </c>
      <c r="AF4" s="3" t="str">
        <v>Builder's Hut -&gt; 04</v>
      </c>
      <c r="AG4" s="22" t="str">
        <v>Builder's Hut -&gt; 04</v>
      </c>
    </row>
    <row r="5" spans="1:33" ht="17.25" thickBot="1">
      <c r="A5" s="8">
        <v>1</v>
      </c>
      <c r="B5" s="8">
        <v>9</v>
      </c>
      <c r="C5" s="9">
        <v>44599</v>
      </c>
      <c r="D5" s="8">
        <v>420</v>
      </c>
      <c r="E5" s="8">
        <v>250</v>
      </c>
      <c r="F5" s="10">
        <v>1.1574E-4</v>
      </c>
      <c r="G5" s="8">
        <v>3</v>
      </c>
      <c r="H5" s="8">
        <v>1</v>
      </c>
      <c r="I5" s="5"/>
      <c r="J5" s="5"/>
      <c r="K5" s="17" t="s">
        <v>721</v>
      </c>
      <c r="L5" s="42">
        <f>2.03717 - 0.0118082*$L$11^0.497981</f>
        <v>1.9543303067457809</v>
      </c>
      <c r="M5" s="49"/>
      <c r="N5" s="49"/>
      <c r="O5" s="30" t="str">
        <f t="shared" si="0"/>
        <v/>
      </c>
      <c r="P5" s="4">
        <v>11</v>
      </c>
      <c r="Q5" s="4" t="str">
        <f t="shared" si="1"/>
        <v/>
      </c>
      <c r="R5" s="4">
        <f t="shared" si="2"/>
        <v>2</v>
      </c>
      <c r="S5" s="4" t="str">
        <f t="shared" si="3"/>
        <v/>
      </c>
      <c r="T5" s="4">
        <f t="shared" si="4"/>
        <v>2.5446900494077322</v>
      </c>
      <c r="U5" s="4" t="str">
        <f t="shared" si="5"/>
        <v/>
      </c>
      <c r="V5" s="4">
        <f t="shared" si="6"/>
        <v>1439.9988480009215</v>
      </c>
      <c r="W5" s="4" t="str">
        <f t="shared" si="7"/>
        <v/>
      </c>
      <c r="X5" s="4">
        <f t="shared" si="8"/>
        <v>1832.1753698332714</v>
      </c>
      <c r="Y5" s="1" t="str">
        <f t="shared" si="9"/>
        <v/>
      </c>
      <c r="Z5" s="1" t="s">
        <v>722</v>
      </c>
      <c r="AA5" s="1" t="str">
        <v>02</v>
      </c>
      <c r="AB5" s="4" t="str">
        <v>0</v>
      </c>
      <c r="AC5" s="1" t="str">
        <v/>
      </c>
      <c r="AD5" s="3" t="str">
        <v>Builder's Hut -&gt; 01</v>
      </c>
      <c r="AE5" s="3" t="str">
        <v>Builder's Hut -&gt; 01</v>
      </c>
      <c r="AF5" s="3" t="str">
        <v>Monolith -&gt; 02</v>
      </c>
      <c r="AG5" s="22" t="str">
        <v>Monolith -&gt; 02</v>
      </c>
    </row>
    <row r="6" spans="1:33" ht="17.25" thickBot="1">
      <c r="A6" s="8">
        <v>2</v>
      </c>
      <c r="B6" s="8">
        <v>11</v>
      </c>
      <c r="C6" s="9">
        <v>44781</v>
      </c>
      <c r="D6" s="8">
        <v>470</v>
      </c>
      <c r="E6" s="8">
        <v>1</v>
      </c>
      <c r="F6" s="10">
        <v>1.38889E-3</v>
      </c>
      <c r="G6" s="8">
        <v>10</v>
      </c>
      <c r="H6" s="8">
        <v>1</v>
      </c>
      <c r="I6" s="5"/>
      <c r="J6" s="5"/>
      <c r="K6" s="18" t="s">
        <v>723</v>
      </c>
      <c r="L6" s="19">
        <v>2</v>
      </c>
      <c r="M6" s="48"/>
      <c r="N6" s="48"/>
      <c r="O6" s="30" t="str">
        <f t="shared" si="0"/>
        <v/>
      </c>
      <c r="P6" s="4">
        <v>15</v>
      </c>
      <c r="Q6" s="4" t="str">
        <f t="shared" si="1"/>
        <v/>
      </c>
      <c r="R6" s="4">
        <f t="shared" si="2"/>
        <v>4</v>
      </c>
      <c r="S6" s="4" t="str">
        <f t="shared" si="3"/>
        <v/>
      </c>
      <c r="T6" s="4">
        <f t="shared" si="4"/>
        <v>5.0893800988154645</v>
      </c>
      <c r="U6" s="4" t="str">
        <f t="shared" si="5"/>
        <v/>
      </c>
      <c r="V6" s="4">
        <f t="shared" si="6"/>
        <v>576.00036864023593</v>
      </c>
      <c r="W6" s="4" t="str">
        <f t="shared" si="7"/>
        <v/>
      </c>
      <c r="X6" s="4">
        <f t="shared" si="8"/>
        <v>732.87120326699699</v>
      </c>
      <c r="Y6" s="1" t="str">
        <f t="shared" si="9"/>
        <v/>
      </c>
      <c r="Z6" s="1" t="s">
        <v>724</v>
      </c>
      <c r="AA6" s="1" t="str">
        <v>03</v>
      </c>
      <c r="AB6" s="4">
        <v>98938.182325339527</v>
      </c>
      <c r="AC6" s="1" t="str">
        <v/>
      </c>
      <c r="AD6" s="3" t="str">
        <v>Cannon -&gt;01</v>
      </c>
      <c r="AE6" s="3" t="str">
        <v>Cannon -&gt;01</v>
      </c>
      <c r="AF6" s="3" t="str">
        <v>X-Bow -&gt; 07</v>
      </c>
      <c r="AG6" s="22" t="str">
        <v>X-Bow -&gt; 07</v>
      </c>
    </row>
    <row r="7" spans="1:33" ht="17.25" thickBot="1">
      <c r="A7" s="8">
        <v>3</v>
      </c>
      <c r="B7" s="8">
        <v>15</v>
      </c>
      <c r="C7" s="8">
        <v>12</v>
      </c>
      <c r="D7" s="8">
        <v>520</v>
      </c>
      <c r="E7" s="8">
        <v>4</v>
      </c>
      <c r="F7" s="10">
        <v>6.9444399999999996E-3</v>
      </c>
      <c r="G7" s="8">
        <v>24</v>
      </c>
      <c r="H7" s="8">
        <v>2</v>
      </c>
      <c r="I7" s="5"/>
      <c r="J7" s="5"/>
      <c r="K7" s="17" t="s">
        <v>725</v>
      </c>
      <c r="L7" s="27">
        <v>1</v>
      </c>
      <c r="M7" s="47"/>
      <c r="N7" s="47"/>
      <c r="O7" s="30" t="str">
        <f t="shared" si="0"/>
        <v/>
      </c>
      <c r="P7" s="4">
        <v>19</v>
      </c>
      <c r="Q7" s="4" t="str">
        <f t="shared" si="1"/>
        <v/>
      </c>
      <c r="R7" s="4">
        <f t="shared" si="2"/>
        <v>4</v>
      </c>
      <c r="S7" s="4" t="str">
        <f t="shared" si="3"/>
        <v/>
      </c>
      <c r="T7" s="4">
        <f t="shared" si="4"/>
        <v>5.0893800988154645</v>
      </c>
      <c r="U7" s="4" t="str">
        <f t="shared" si="5"/>
        <v/>
      </c>
      <c r="V7" s="4" t="e">
        <f t="shared" si="6"/>
        <v>#VALUE!</v>
      </c>
      <c r="W7" s="4" t="str">
        <f t="shared" si="7"/>
        <v/>
      </c>
      <c r="X7" s="4" t="e">
        <f t="shared" si="8"/>
        <v>#VALUE!</v>
      </c>
      <c r="Y7" s="1" t="str">
        <f t="shared" si="9"/>
        <v/>
      </c>
      <c r="Z7" s="1" t="s">
        <v>726</v>
      </c>
      <c r="AA7" s="1" t="str">
        <v>04</v>
      </c>
      <c r="AB7" s="4">
        <v>49763.146116997472</v>
      </c>
      <c r="AC7" s="1" t="str">
        <v/>
      </c>
      <c r="AD7" s="3" t="str">
        <v>Archer Tower -&gt; 01</v>
      </c>
      <c r="AE7" s="3" t="str">
        <v>Archer Tower -&gt; 01</v>
      </c>
      <c r="AF7" s="3" t="str">
        <v>Inferno Tower -&gt; 06</v>
      </c>
      <c r="AG7" s="22" t="str">
        <v>Inferno Tower -&gt; 06</v>
      </c>
    </row>
    <row r="8" spans="1:33" ht="17.25" thickBot="1">
      <c r="A8" s="8">
        <v>4</v>
      </c>
      <c r="B8" s="8">
        <v>19</v>
      </c>
      <c r="C8" s="9">
        <v>44607</v>
      </c>
      <c r="D8" s="8" t="s">
        <v>98</v>
      </c>
      <c r="E8" s="8" t="s">
        <v>99</v>
      </c>
      <c r="F8" s="10" t="s">
        <v>415</v>
      </c>
      <c r="G8" s="8" t="s">
        <v>101</v>
      </c>
      <c r="H8" s="8" t="s">
        <v>416</v>
      </c>
      <c r="I8" s="5" t="s">
        <v>417</v>
      </c>
      <c r="J8" s="1" t="s">
        <v>924</v>
      </c>
      <c r="K8" s="18" t="s">
        <v>925</v>
      </c>
      <c r="L8" s="28">
        <v>2</v>
      </c>
      <c r="M8" s="50"/>
      <c r="N8" s="50"/>
      <c r="O8" s="30" t="str">
        <f t="shared" si="0"/>
        <v/>
      </c>
      <c r="P8" s="4">
        <v>25</v>
      </c>
      <c r="Q8" s="4" t="str">
        <f t="shared" si="1"/>
        <v/>
      </c>
      <c r="R8" s="4">
        <f t="shared" si="2"/>
        <v>6</v>
      </c>
      <c r="S8" s="4" t="str">
        <f t="shared" si="3"/>
        <v/>
      </c>
      <c r="T8" s="4">
        <f t="shared" si="4"/>
        <v>7.6340701482231976</v>
      </c>
      <c r="U8" s="4" t="str">
        <f t="shared" si="5"/>
        <v/>
      </c>
      <c r="V8" s="4" t="e">
        <f t="shared" si="6"/>
        <v>#DIV/0!</v>
      </c>
      <c r="W8" s="4" t="str">
        <f t="shared" si="7"/>
        <v/>
      </c>
      <c r="X8" s="4" t="e">
        <f t="shared" si="8"/>
        <v>#DIV/0!</v>
      </c>
      <c r="Y8" s="1" t="str">
        <f t="shared" si="9"/>
        <v/>
      </c>
      <c r="Z8" s="1" t="s">
        <v>727</v>
      </c>
      <c r="AA8" s="1" t="str">
        <v>05</v>
      </c>
      <c r="AB8" s="4">
        <v>1934.7979575750967</v>
      </c>
      <c r="AC8" s="1" t="str">
        <v/>
      </c>
      <c r="AD8" s="3" t="str">
        <v>Eagle Artillery -&gt; 01</v>
      </c>
      <c r="AE8" s="3" t="str">
        <v>Eagle Artillery -&gt; 01</v>
      </c>
      <c r="AF8" s="3" t="str">
        <v>Air Defense -&gt; 10</v>
      </c>
      <c r="AG8" s="22" t="str">
        <v>Air Defense -&gt; 10</v>
      </c>
    </row>
    <row r="9" spans="1:33" ht="17.25" thickBot="1">
      <c r="A9" s="8">
        <v>5</v>
      </c>
      <c r="B9" s="8">
        <v>25</v>
      </c>
      <c r="C9" s="8">
        <v>20</v>
      </c>
      <c r="D9" s="8"/>
      <c r="E9" s="8"/>
      <c r="F9" s="10"/>
      <c r="G9" s="8"/>
      <c r="H9" s="8"/>
      <c r="I9" s="5"/>
      <c r="K9" s="29"/>
      <c r="L9" s="29">
        <f>80/50</f>
        <v>1.6</v>
      </c>
      <c r="M9" s="47"/>
      <c r="N9" s="47"/>
      <c r="O9" s="30" t="str">
        <f t="shared" si="0"/>
        <v/>
      </c>
      <c r="P9" s="4">
        <v>31</v>
      </c>
      <c r="Q9" s="4" t="str">
        <f t="shared" si="1"/>
        <v/>
      </c>
      <c r="R9" s="4">
        <f t="shared" si="2"/>
        <v>6</v>
      </c>
      <c r="S9" s="4" t="str">
        <f t="shared" si="3"/>
        <v/>
      </c>
      <c r="T9" s="4">
        <f t="shared" si="4"/>
        <v>7.6340701482231976</v>
      </c>
      <c r="U9" s="4" t="str">
        <f t="shared" si="5"/>
        <v/>
      </c>
      <c r="V9" s="4">
        <f t="shared" si="6"/>
        <v>0.83333333333333326</v>
      </c>
      <c r="W9" s="4" t="str">
        <f t="shared" si="7"/>
        <v/>
      </c>
      <c r="X9" s="4">
        <f t="shared" si="8"/>
        <v>1.0602875205865552</v>
      </c>
      <c r="Y9" s="1" t="str">
        <f t="shared" si="9"/>
        <v/>
      </c>
      <c r="Z9" s="1" t="s">
        <v>728</v>
      </c>
      <c r="AA9" s="1" t="str">
        <v>06</v>
      </c>
      <c r="AB9" s="4">
        <v>1832.1753698332714</v>
      </c>
      <c r="AC9" s="1" t="str">
        <v/>
      </c>
      <c r="AD9" s="3" t="str">
        <v>Cannon -&gt;02</v>
      </c>
      <c r="AE9" s="3" t="str">
        <v>Cannon -&gt;02</v>
      </c>
      <c r="AF9" s="3" t="str">
        <v>Inferno Tower -&gt; 07</v>
      </c>
      <c r="AG9" s="22" t="str">
        <v>Inferno Tower -&gt; 07</v>
      </c>
    </row>
    <row r="10" spans="1:33" ht="17.25" thickBot="1">
      <c r="A10" s="8">
        <v>6</v>
      </c>
      <c r="B10" s="8">
        <v>31</v>
      </c>
      <c r="C10" s="9">
        <v>44797</v>
      </c>
      <c r="D10" s="8">
        <v>1</v>
      </c>
      <c r="E10" s="8">
        <v>9</v>
      </c>
      <c r="F10" s="10">
        <v>7.2</v>
      </c>
      <c r="G10" s="8">
        <v>420</v>
      </c>
      <c r="H10" s="8">
        <v>250</v>
      </c>
      <c r="I10" s="5" t="s">
        <v>420</v>
      </c>
      <c r="J10" s="1">
        <v>3</v>
      </c>
      <c r="K10" s="18">
        <v>1</v>
      </c>
      <c r="L10" s="19">
        <v>1</v>
      </c>
      <c r="M10" s="48"/>
      <c r="N10" s="48"/>
      <c r="O10" s="4" t="str">
        <f t="shared" si="0"/>
        <v/>
      </c>
      <c r="P10" s="4">
        <v>40</v>
      </c>
      <c r="Q10" s="4" t="str">
        <f t="shared" si="1"/>
        <v/>
      </c>
      <c r="R10" s="4">
        <f t="shared" si="2"/>
        <v>9</v>
      </c>
      <c r="S10" s="4" t="str">
        <f t="shared" si="3"/>
        <v/>
      </c>
      <c r="T10" s="4">
        <f t="shared" si="4"/>
        <v>11.451105222334796</v>
      </c>
      <c r="U10" s="4" t="str">
        <f t="shared" si="5"/>
        <v/>
      </c>
      <c r="V10" s="4">
        <f t="shared" si="6"/>
        <v>1.0227272727272727</v>
      </c>
      <c r="W10" s="4" t="str">
        <f t="shared" si="7"/>
        <v/>
      </c>
      <c r="X10" s="4">
        <f t="shared" si="8"/>
        <v>1.3012619570834993</v>
      </c>
      <c r="Y10" s="1" t="str">
        <f t="shared" si="9"/>
        <v/>
      </c>
      <c r="Z10" s="1" t="s">
        <v>729</v>
      </c>
      <c r="AA10" s="1" t="str">
        <v>07</v>
      </c>
      <c r="AB10" s="4">
        <v>1206.3329763232382</v>
      </c>
      <c r="AC10" s="1" t="str">
        <v/>
      </c>
      <c r="AD10" s="3" t="str">
        <v>Archer Tower -&gt; 02</v>
      </c>
      <c r="AE10" s="3" t="str">
        <v>Archer Tower -&gt; 02</v>
      </c>
      <c r="AF10" s="3" t="str">
        <v>Mortar -&gt; 07</v>
      </c>
      <c r="AG10" s="22" t="str">
        <v>Mortar -&gt; 07</v>
      </c>
    </row>
    <row r="11" spans="1:33" ht="17.25" thickBot="1">
      <c r="A11" s="8">
        <v>7</v>
      </c>
      <c r="B11" s="8">
        <v>40</v>
      </c>
      <c r="C11" s="8">
        <v>32</v>
      </c>
      <c r="D11" s="8">
        <v>2</v>
      </c>
      <c r="E11" s="8">
        <v>11</v>
      </c>
      <c r="F11" s="10">
        <v>8.8000000000000007</v>
      </c>
      <c r="G11" s="8">
        <v>470</v>
      </c>
      <c r="H11" s="8">
        <v>1000</v>
      </c>
      <c r="I11" s="5" t="s">
        <v>421</v>
      </c>
      <c r="J11" s="5">
        <v>10</v>
      </c>
      <c r="K11" s="35">
        <v>1</v>
      </c>
      <c r="L11" s="35">
        <v>50</v>
      </c>
      <c r="M11" s="51"/>
      <c r="N11" s="51"/>
      <c r="O11" s="4" t="str">
        <f t="shared" si="0"/>
        <v/>
      </c>
      <c r="P11" s="4">
        <v>48</v>
      </c>
      <c r="Q11" s="4" t="str">
        <f t="shared" si="1"/>
        <v/>
      </c>
      <c r="R11" s="4">
        <f t="shared" si="2"/>
        <v>8</v>
      </c>
      <c r="S11" s="4" t="str">
        <f t="shared" si="3"/>
        <v/>
      </c>
      <c r="T11" s="4">
        <f t="shared" si="4"/>
        <v>10.178760197630929</v>
      </c>
      <c r="U11" s="4" t="str">
        <f t="shared" si="5"/>
        <v/>
      </c>
      <c r="V11" s="31">
        <f t="shared" si="6"/>
        <v>0.66666666666666663</v>
      </c>
      <c r="W11" s="4" t="str">
        <f t="shared" si="7"/>
        <v/>
      </c>
      <c r="X11" s="4">
        <f t="shared" si="8"/>
        <v>0.84823001646924412</v>
      </c>
      <c r="Y11" s="1" t="str">
        <f t="shared" si="9"/>
        <v/>
      </c>
      <c r="Z11" s="1" t="s">
        <v>730</v>
      </c>
      <c r="AA11" s="1" t="str">
        <v>08</v>
      </c>
      <c r="AB11" s="4">
        <v>1005.3096491487339</v>
      </c>
      <c r="AC11" s="1" t="str">
        <v/>
      </c>
      <c r="AD11" s="3" t="str">
        <v>Air Defense -&gt; 01</v>
      </c>
      <c r="AE11" s="3" t="str">
        <v>Air Defense -&gt; 01</v>
      </c>
      <c r="AF11" s="3" t="str">
        <v>Wizard Tower -&gt; 08</v>
      </c>
      <c r="AG11" s="22" t="str">
        <v>Wizard Tower -&gt; 08</v>
      </c>
    </row>
    <row r="12" spans="1:33" ht="17.25" thickBot="1">
      <c r="A12" s="8">
        <v>8</v>
      </c>
      <c r="B12" s="8">
        <v>48</v>
      </c>
      <c r="C12" s="8" t="s">
        <v>424</v>
      </c>
      <c r="D12" s="8">
        <v>3</v>
      </c>
      <c r="E12" s="8">
        <v>15</v>
      </c>
      <c r="F12" s="10">
        <v>12</v>
      </c>
      <c r="G12" s="8">
        <v>520</v>
      </c>
      <c r="H12" s="8">
        <v>4000</v>
      </c>
      <c r="I12" s="5" t="s">
        <v>422</v>
      </c>
      <c r="J12" s="5">
        <v>24</v>
      </c>
      <c r="K12" s="36">
        <v>2</v>
      </c>
      <c r="L12" s="37">
        <v>300</v>
      </c>
      <c r="M12" s="52"/>
      <c r="N12" s="52"/>
      <c r="O12" s="4" t="str">
        <f t="shared" si="0"/>
        <v/>
      </c>
      <c r="P12" s="4">
        <v>56</v>
      </c>
      <c r="Q12" s="4" t="str">
        <f t="shared" si="1"/>
        <v/>
      </c>
      <c r="R12" s="4">
        <f t="shared" si="2"/>
        <v>8</v>
      </c>
      <c r="S12" s="4" t="str">
        <f t="shared" si="3"/>
        <v/>
      </c>
      <c r="T12" s="4">
        <f t="shared" si="4"/>
        <v>10.178760197630929</v>
      </c>
      <c r="U12" s="4" t="str">
        <f t="shared" si="5"/>
        <v/>
      </c>
      <c r="V12" s="4">
        <f t="shared" si="6"/>
        <v>0.52631578947368418</v>
      </c>
      <c r="W12" s="4" t="str">
        <f t="shared" si="7"/>
        <v/>
      </c>
      <c r="X12" s="4">
        <f t="shared" si="8"/>
        <v>0.66965527615992959</v>
      </c>
      <c r="Y12" s="1" t="str">
        <f t="shared" si="9"/>
        <v/>
      </c>
      <c r="Z12" s="1" t="s">
        <v>731</v>
      </c>
      <c r="AA12" s="1" t="str">
        <v>09</v>
      </c>
      <c r="AB12" s="4">
        <v>732.87120326699699</v>
      </c>
      <c r="AC12" s="1" t="str">
        <v/>
      </c>
      <c r="AD12" s="3" t="str">
        <v>Cannon -&gt;03</v>
      </c>
      <c r="AE12" s="3" t="str">
        <v>Cannon -&gt;03</v>
      </c>
      <c r="AF12" s="3" t="str">
        <v>Archer Tower -&gt; 16</v>
      </c>
      <c r="AG12" s="22" t="str">
        <v>Archer Tower -&gt; 16</v>
      </c>
    </row>
    <row r="13" spans="1:33" ht="17.25" thickBot="1">
      <c r="A13" s="8">
        <v>9</v>
      </c>
      <c r="B13" s="8">
        <v>56</v>
      </c>
      <c r="C13" s="8" t="s">
        <v>426</v>
      </c>
      <c r="D13" s="8">
        <v>4</v>
      </c>
      <c r="E13" s="8">
        <v>19</v>
      </c>
      <c r="F13" s="10">
        <v>15.2</v>
      </c>
      <c r="G13" s="8">
        <v>570</v>
      </c>
      <c r="H13" s="8">
        <v>16000</v>
      </c>
      <c r="I13" s="5" t="s">
        <v>423</v>
      </c>
      <c r="J13" s="5">
        <v>51</v>
      </c>
      <c r="K13" s="5">
        <v>3</v>
      </c>
      <c r="L13" s="5">
        <v>300</v>
      </c>
      <c r="O13" s="4" t="str">
        <f t="shared" si="0"/>
        <v/>
      </c>
      <c r="P13" s="4">
        <v>64</v>
      </c>
      <c r="Q13" s="4" t="str">
        <f t="shared" si="1"/>
        <v/>
      </c>
      <c r="R13" s="4">
        <f t="shared" si="2"/>
        <v>8</v>
      </c>
      <c r="S13" s="4" t="str">
        <f t="shared" si="3"/>
        <v/>
      </c>
      <c r="T13" s="4">
        <f t="shared" si="4"/>
        <v>10.178760197630929</v>
      </c>
      <c r="U13" s="4" t="str">
        <f t="shared" si="5"/>
        <v/>
      </c>
      <c r="V13" s="4">
        <f t="shared" si="6"/>
        <v>0.4</v>
      </c>
      <c r="W13" s="4" t="str">
        <f t="shared" si="7"/>
        <v/>
      </c>
      <c r="X13" s="4">
        <f t="shared" si="8"/>
        <v>0.50893800988154647</v>
      </c>
      <c r="Y13" s="1" t="str">
        <f t="shared" si="9"/>
        <v/>
      </c>
      <c r="Z13" s="1" t="s">
        <v>732</v>
      </c>
      <c r="AA13" s="1" t="str">
        <v>10</v>
      </c>
      <c r="AB13" s="4">
        <v>628.0697155845337</v>
      </c>
      <c r="AC13" s="1" t="str">
        <v/>
      </c>
      <c r="AD13" s="3" t="str">
        <v>Teslas -&gt; 01</v>
      </c>
      <c r="AE13" s="3" t="str">
        <v>Teslas -&gt; 01</v>
      </c>
      <c r="AF13" s="3" t="str">
        <v>Mortar -&gt; 08</v>
      </c>
      <c r="AG13" s="22" t="str">
        <v>Mortar -&gt; 08</v>
      </c>
    </row>
    <row r="14" spans="1:33" ht="17.25" thickBot="1">
      <c r="A14" s="8">
        <v>10</v>
      </c>
      <c r="B14" s="8">
        <v>64</v>
      </c>
      <c r="C14" s="8" t="s">
        <v>427</v>
      </c>
      <c r="D14" s="8">
        <v>5</v>
      </c>
      <c r="E14" s="8">
        <v>25</v>
      </c>
      <c r="F14" s="10">
        <v>20</v>
      </c>
      <c r="G14" s="8">
        <v>620</v>
      </c>
      <c r="H14" s="8">
        <v>50000</v>
      </c>
      <c r="I14" s="5" t="s">
        <v>926</v>
      </c>
      <c r="J14" s="5">
        <v>60</v>
      </c>
      <c r="K14" s="5">
        <v>4</v>
      </c>
      <c r="L14" s="5"/>
      <c r="O14" s="4" t="str">
        <f t="shared" si="0"/>
        <v/>
      </c>
      <c r="P14" s="4">
        <v>74</v>
      </c>
      <c r="Q14" s="4" t="str">
        <f t="shared" si="1"/>
        <v/>
      </c>
      <c r="R14" s="4">
        <f t="shared" si="2"/>
        <v>10</v>
      </c>
      <c r="S14" s="4" t="str">
        <f t="shared" si="3"/>
        <v/>
      </c>
      <c r="T14" s="4">
        <f t="shared" si="4"/>
        <v>12.723450247038661</v>
      </c>
      <c r="U14" s="4" t="str">
        <f t="shared" si="5"/>
        <v/>
      </c>
      <c r="V14" s="4">
        <f t="shared" si="6"/>
        <v>0.40322580645161288</v>
      </c>
      <c r="W14" s="4" t="str">
        <f t="shared" si="7"/>
        <v/>
      </c>
      <c r="X14" s="4">
        <f t="shared" si="8"/>
        <v>0.51304234867091369</v>
      </c>
      <c r="Y14" s="1" t="str">
        <f t="shared" si="9"/>
        <v/>
      </c>
      <c r="Z14" s="1" t="s">
        <v>733</v>
      </c>
      <c r="AA14" s="1" t="str">
        <v>11</v>
      </c>
      <c r="AB14" s="4">
        <v>402.12385965949352</v>
      </c>
      <c r="AC14" s="1" t="str">
        <v/>
      </c>
      <c r="AD14" s="3" t="str">
        <v>Archer Tower -&gt; 03</v>
      </c>
      <c r="AE14" s="3" t="str">
        <v>Archer Tower -&gt; 03</v>
      </c>
      <c r="AF14" s="3" t="str">
        <v>Wizard Tower -&gt; 10</v>
      </c>
      <c r="AG14" s="22" t="str">
        <v>Wizard Tower -&gt; 10</v>
      </c>
    </row>
    <row r="15" spans="1:33" ht="17.25" thickBot="1">
      <c r="A15" s="8">
        <v>11</v>
      </c>
      <c r="B15" s="8">
        <v>74</v>
      </c>
      <c r="C15" s="8" t="s">
        <v>428</v>
      </c>
      <c r="D15" s="8">
        <v>6</v>
      </c>
      <c r="E15" s="8">
        <v>31</v>
      </c>
      <c r="F15" s="10">
        <v>24.8</v>
      </c>
      <c r="G15" s="8">
        <v>670</v>
      </c>
      <c r="H15" s="8">
        <v>100000</v>
      </c>
      <c r="I15" s="5" t="s">
        <v>111</v>
      </c>
      <c r="J15" s="5">
        <v>84</v>
      </c>
      <c r="K15" s="5">
        <v>5</v>
      </c>
      <c r="O15" s="4" t="str">
        <f t="shared" si="0"/>
        <v/>
      </c>
      <c r="P15" s="4">
        <v>87</v>
      </c>
      <c r="Q15" s="4" t="str">
        <f t="shared" si="1"/>
        <v/>
      </c>
      <c r="R15" s="4">
        <f t="shared" si="2"/>
        <v>13</v>
      </c>
      <c r="S15" s="4" t="str">
        <f t="shared" si="3"/>
        <v/>
      </c>
      <c r="T15" s="4">
        <f t="shared" si="4"/>
        <v>16.54048532115026</v>
      </c>
      <c r="U15" s="4" t="str">
        <f t="shared" si="5"/>
        <v/>
      </c>
      <c r="V15" s="4">
        <f t="shared" si="6"/>
        <v>0.40625</v>
      </c>
      <c r="W15" s="4" t="str">
        <f t="shared" si="7"/>
        <v/>
      </c>
      <c r="X15" s="4">
        <f t="shared" si="8"/>
        <v>0.51689016628594564</v>
      </c>
      <c r="Y15" s="1" t="str">
        <f t="shared" si="9"/>
        <v/>
      </c>
      <c r="Z15" s="1" t="s">
        <v>734</v>
      </c>
      <c r="AA15" s="1" t="str">
        <v>12</v>
      </c>
      <c r="AB15" s="4">
        <v>264.74428374562183</v>
      </c>
      <c r="AC15" s="1" t="str">
        <v/>
      </c>
      <c r="AD15" s="3" t="str">
        <v>Wizard Tower -&gt; 01</v>
      </c>
      <c r="AE15" s="3" t="str">
        <v>Wizard Tower -&gt; 01</v>
      </c>
      <c r="AF15" s="3" t="str">
        <v>Air Defense -&gt; 11</v>
      </c>
      <c r="AG15" s="22" t="str">
        <v>Air Defense -&gt; 11</v>
      </c>
    </row>
    <row r="16" spans="1:33" ht="17.25" thickBot="1">
      <c r="A16" s="8">
        <v>12</v>
      </c>
      <c r="B16" s="8">
        <v>87</v>
      </c>
      <c r="C16" s="8" t="s">
        <v>429</v>
      </c>
      <c r="D16" s="8">
        <v>7</v>
      </c>
      <c r="E16" s="8">
        <v>40</v>
      </c>
      <c r="F16" s="10">
        <v>32</v>
      </c>
      <c r="G16" s="8">
        <v>730</v>
      </c>
      <c r="H16" s="8">
        <v>150000</v>
      </c>
      <c r="I16" s="1" t="s">
        <v>207</v>
      </c>
      <c r="J16" s="1">
        <v>120</v>
      </c>
      <c r="K16" s="5">
        <v>6</v>
      </c>
      <c r="O16" s="4" t="str">
        <f t="shared" si="0"/>
        <v/>
      </c>
      <c r="P16" s="4">
        <v>100</v>
      </c>
      <c r="Q16" s="4" t="str">
        <f t="shared" si="1"/>
        <v/>
      </c>
      <c r="R16" s="4">
        <f t="shared" si="2"/>
        <v>13</v>
      </c>
      <c r="S16" s="4" t="str">
        <f t="shared" si="3"/>
        <v/>
      </c>
      <c r="T16" s="4">
        <f t="shared" si="4"/>
        <v>16.54048532115026</v>
      </c>
      <c r="U16" s="4" t="str">
        <f t="shared" si="5"/>
        <v/>
      </c>
      <c r="V16" s="4">
        <f t="shared" si="6"/>
        <v>0.33854166666666669</v>
      </c>
      <c r="W16" s="4" t="str">
        <f t="shared" si="7"/>
        <v/>
      </c>
      <c r="X16" s="4">
        <f t="shared" si="8"/>
        <v>0.43074180523828803</v>
      </c>
      <c r="Y16" s="1" t="str">
        <f t="shared" si="9"/>
        <v/>
      </c>
      <c r="Z16" s="1" t="s">
        <v>735</v>
      </c>
      <c r="AA16" s="1" t="str">
        <v>13</v>
      </c>
      <c r="AB16" s="4">
        <v>225.72642838376129</v>
      </c>
      <c r="AC16" s="1" t="str">
        <v/>
      </c>
      <c r="AD16" s="3" t="str">
        <v>Eagle Artillery -&gt; 02</v>
      </c>
      <c r="AE16" s="3" t="str">
        <v>Eagle Artillery -&gt; 02</v>
      </c>
      <c r="AF16" s="3" t="str">
        <v>Inferno Tower -&gt; 08</v>
      </c>
      <c r="AG16" s="22" t="str">
        <v>Inferno Tower -&gt; 08</v>
      </c>
    </row>
    <row r="17" spans="1:33" ht="17.25" thickBot="1">
      <c r="A17" s="8">
        <v>13</v>
      </c>
      <c r="B17" s="8">
        <v>100</v>
      </c>
      <c r="C17" s="8">
        <v>80</v>
      </c>
      <c r="D17" s="8">
        <v>8</v>
      </c>
      <c r="E17" s="8">
        <v>48</v>
      </c>
      <c r="F17" s="10">
        <v>38.4</v>
      </c>
      <c r="G17" s="8">
        <v>800</v>
      </c>
      <c r="H17" s="8">
        <v>240000</v>
      </c>
      <c r="I17" s="34" t="s">
        <v>209</v>
      </c>
      <c r="J17" s="34">
        <v>169</v>
      </c>
      <c r="K17" s="34">
        <v>7</v>
      </c>
      <c r="L17" s="5" t="s">
        <v>736</v>
      </c>
      <c r="M17" s="5"/>
      <c r="N17" s="34"/>
      <c r="O17" s="4">
        <f t="shared" si="0"/>
        <v>110</v>
      </c>
      <c r="P17" s="4">
        <v>110</v>
      </c>
      <c r="Q17" s="4">
        <f t="shared" si="1"/>
        <v>10</v>
      </c>
      <c r="R17" s="4">
        <f t="shared" si="2"/>
        <v>10</v>
      </c>
      <c r="S17" s="4">
        <f t="shared" si="3"/>
        <v>12.723450247038661</v>
      </c>
      <c r="T17" s="4">
        <f t="shared" si="4"/>
        <v>12.723450247038661</v>
      </c>
      <c r="U17" s="4">
        <f t="shared" si="5"/>
        <v>0.22321428571428573</v>
      </c>
      <c r="V17" s="4">
        <f t="shared" si="6"/>
        <v>0.22321428571428573</v>
      </c>
      <c r="W17" s="4">
        <f t="shared" si="7"/>
        <v>0.28400558587139868</v>
      </c>
      <c r="X17" s="4">
        <f t="shared" si="8"/>
        <v>0.28400558587139868</v>
      </c>
      <c r="Y17" s="1" t="str">
        <f t="shared" si="9"/>
        <v>Cannon -&gt;14</v>
      </c>
      <c r="Z17" s="1" t="s">
        <v>737</v>
      </c>
      <c r="AA17" s="1" t="str">
        <v>14</v>
      </c>
      <c r="AB17" s="4">
        <v>161.23316313125807</v>
      </c>
      <c r="AC17" s="1" t="str">
        <v/>
      </c>
      <c r="AD17" s="3" t="str">
        <v>Eagle Artillery -&gt; 03</v>
      </c>
      <c r="AE17" s="3" t="str">
        <v>Eagle Artillery -&gt; 03</v>
      </c>
      <c r="AF17" s="3" t="str">
        <v>Teslas -&gt; 08</v>
      </c>
      <c r="AG17" s="22" t="str">
        <v>Teslas -&gt; 08</v>
      </c>
    </row>
    <row r="18" spans="1:33" ht="17.25" thickBot="1">
      <c r="A18" s="8">
        <v>14</v>
      </c>
      <c r="B18" s="8">
        <v>110</v>
      </c>
      <c r="C18" s="8">
        <v>88</v>
      </c>
      <c r="D18" s="8">
        <v>9</v>
      </c>
      <c r="E18" s="8">
        <v>56</v>
      </c>
      <c r="F18" s="10">
        <v>44.8</v>
      </c>
      <c r="G18" s="8">
        <v>880</v>
      </c>
      <c r="H18" s="8">
        <v>360000</v>
      </c>
      <c r="I18" s="34" t="s">
        <v>425</v>
      </c>
      <c r="J18" s="34">
        <v>189</v>
      </c>
      <c r="K18" s="34">
        <v>8</v>
      </c>
      <c r="L18" s="5" t="s">
        <v>738</v>
      </c>
      <c r="M18" s="5"/>
      <c r="N18" s="34"/>
      <c r="O18" s="4">
        <f t="shared" si="0"/>
        <v>118</v>
      </c>
      <c r="P18" s="4">
        <v>118</v>
      </c>
      <c r="Q18" s="4">
        <f t="shared" si="1"/>
        <v>8</v>
      </c>
      <c r="R18" s="4">
        <f t="shared" si="2"/>
        <v>8</v>
      </c>
      <c r="S18" s="4">
        <f t="shared" si="3"/>
        <v>10.178760197630929</v>
      </c>
      <c r="T18" s="4">
        <f t="shared" si="4"/>
        <v>10.178760197630929</v>
      </c>
      <c r="U18" s="4">
        <f t="shared" si="5"/>
        <v>0.15625</v>
      </c>
      <c r="V18" s="4">
        <f t="shared" si="6"/>
        <v>0.15625</v>
      </c>
      <c r="W18" s="4">
        <f t="shared" si="7"/>
        <v>0.19880391010997908</v>
      </c>
      <c r="X18" s="4">
        <f t="shared" si="8"/>
        <v>0.19880391010997908</v>
      </c>
      <c r="Y18" s="1" t="str">
        <f t="shared" si="9"/>
        <v>Cannon -&gt;15</v>
      </c>
      <c r="Z18" s="1" t="s">
        <v>739</v>
      </c>
      <c r="AA18" s="1" t="str">
        <v>15</v>
      </c>
      <c r="AB18" s="4">
        <v>150.79644737231007</v>
      </c>
      <c r="AC18" s="1" t="str">
        <v/>
      </c>
      <c r="AD18" s="3" t="str">
        <v>Archer Tower -&gt; 04</v>
      </c>
      <c r="AE18" s="3" t="str">
        <v>Archer Tower -&gt; 04</v>
      </c>
      <c r="AF18" s="3" t="str">
        <v>Air Defense -&gt; 12</v>
      </c>
      <c r="AG18" s="22" t="str">
        <v>Air Defense -&gt; 12</v>
      </c>
    </row>
    <row r="19" spans="1:33" ht="17.25" thickBot="1">
      <c r="A19" s="8">
        <v>15</v>
      </c>
      <c r="B19" s="8">
        <v>118</v>
      </c>
      <c r="C19" s="8" t="s">
        <v>433</v>
      </c>
      <c r="D19" s="8">
        <v>10</v>
      </c>
      <c r="E19" s="8">
        <v>64</v>
      </c>
      <c r="F19" s="10">
        <v>51.2</v>
      </c>
      <c r="G19" s="8">
        <v>960</v>
      </c>
      <c r="H19" s="8">
        <v>500000</v>
      </c>
      <c r="I19" s="34" t="s">
        <v>425</v>
      </c>
      <c r="J19" s="34">
        <v>189</v>
      </c>
      <c r="K19" s="34">
        <v>8</v>
      </c>
      <c r="L19" s="5" t="s">
        <v>740</v>
      </c>
      <c r="M19" s="5"/>
      <c r="N19" s="34"/>
      <c r="O19" s="4">
        <f t="shared" si="0"/>
        <v>124</v>
      </c>
      <c r="P19" s="4">
        <v>124</v>
      </c>
      <c r="Q19" s="4">
        <f t="shared" si="1"/>
        <v>6</v>
      </c>
      <c r="R19" s="4">
        <f t="shared" si="2"/>
        <v>6</v>
      </c>
      <c r="S19" s="4">
        <f t="shared" si="3"/>
        <v>7.6340701482231976</v>
      </c>
      <c r="T19" s="4">
        <f t="shared" si="4"/>
        <v>7.6340701482231976</v>
      </c>
      <c r="U19" s="4">
        <f t="shared" si="5"/>
        <v>0.10135135135135134</v>
      </c>
      <c r="V19" s="4">
        <f t="shared" si="6"/>
        <v>0.10135135135135134</v>
      </c>
      <c r="W19" s="4">
        <f t="shared" si="7"/>
        <v>0.12895388763890536</v>
      </c>
      <c r="X19" s="4">
        <f t="shared" si="8"/>
        <v>0.12895388763890536</v>
      </c>
      <c r="Y19" s="1" t="str">
        <f t="shared" si="9"/>
        <v>Cannon -&gt;16</v>
      </c>
      <c r="Z19" s="1" t="s">
        <v>741</v>
      </c>
      <c r="AA19" s="1" t="str">
        <v>16</v>
      </c>
      <c r="AB19" s="4">
        <v>125.40357132431183</v>
      </c>
      <c r="AC19" s="1" t="str">
        <v/>
      </c>
      <c r="AD19" s="3" t="str">
        <v>Eagle Artillery -&gt; 04</v>
      </c>
      <c r="AE19" s="3" t="str">
        <v>Eagle Artillery -&gt; 04</v>
      </c>
      <c r="AF19" s="3" t="str">
        <v>X-Bow -&gt; 09</v>
      </c>
      <c r="AG19" s="22" t="str">
        <v>X-Bow -&gt; 09</v>
      </c>
    </row>
    <row r="20" spans="1:33" ht="17.25" thickBot="1">
      <c r="A20" s="8">
        <v>16</v>
      </c>
      <c r="B20" s="8">
        <v>124</v>
      </c>
      <c r="C20" s="8" t="s">
        <v>435</v>
      </c>
      <c r="D20" s="8">
        <v>11</v>
      </c>
      <c r="E20" s="8">
        <v>74</v>
      </c>
      <c r="F20" s="10">
        <v>59.2</v>
      </c>
      <c r="G20" s="8">
        <v>1060</v>
      </c>
      <c r="H20" s="8">
        <v>800000</v>
      </c>
      <c r="I20" s="5" t="s">
        <v>116</v>
      </c>
      <c r="J20" s="5">
        <v>207</v>
      </c>
      <c r="K20" s="5">
        <v>9</v>
      </c>
      <c r="L20" s="5"/>
      <c r="M20" s="5"/>
      <c r="N20" s="5"/>
      <c r="O20" s="4">
        <f t="shared" si="0"/>
        <v>130</v>
      </c>
      <c r="P20" s="4">
        <v>130</v>
      </c>
      <c r="Q20" s="4">
        <f t="shared" si="1"/>
        <v>6</v>
      </c>
      <c r="R20" s="4">
        <f t="shared" si="2"/>
        <v>6</v>
      </c>
      <c r="S20" s="4">
        <f t="shared" si="3"/>
        <v>7.6340701482231976</v>
      </c>
      <c r="T20" s="4">
        <f t="shared" si="4"/>
        <v>7.6340701482231976</v>
      </c>
      <c r="U20" s="4">
        <f t="shared" si="5"/>
        <v>8.8235294117647065E-2</v>
      </c>
      <c r="V20" s="4">
        <f t="shared" si="6"/>
        <v>8.8235294117647065E-2</v>
      </c>
      <c r="W20" s="4">
        <f t="shared" si="7"/>
        <v>0.11226573747387056</v>
      </c>
      <c r="X20" s="4">
        <f t="shared" si="8"/>
        <v>0.11226573747387056</v>
      </c>
      <c r="Y20" s="1" t="str">
        <f t="shared" si="9"/>
        <v>Cannon -&gt;17</v>
      </c>
      <c r="Z20" s="1" t="s">
        <v>742</v>
      </c>
      <c r="AA20" s="1" t="str">
        <v>17</v>
      </c>
      <c r="AB20" s="4">
        <v>124.64268853117504</v>
      </c>
      <c r="AC20" s="1" t="str">
        <v/>
      </c>
      <c r="AD20" s="3" t="str">
        <v>X-Bow -&gt; 01</v>
      </c>
      <c r="AE20" s="3" t="str">
        <v>X-Bow -&gt; 01</v>
      </c>
      <c r="AF20" s="3" t="str">
        <v>Mortar -&gt; 09</v>
      </c>
      <c r="AG20" s="22" t="str">
        <v>Mortar -&gt; 09</v>
      </c>
    </row>
    <row r="21" spans="1:33" ht="17.25" thickBot="1">
      <c r="A21" s="8">
        <v>17</v>
      </c>
      <c r="B21" s="8">
        <v>130</v>
      </c>
      <c r="C21" s="8">
        <v>104</v>
      </c>
      <c r="D21" s="8">
        <v>12</v>
      </c>
      <c r="E21" s="8">
        <v>85</v>
      </c>
      <c r="F21" s="10">
        <v>68</v>
      </c>
      <c r="G21" s="8">
        <v>1160</v>
      </c>
      <c r="H21" s="8">
        <v>900000</v>
      </c>
      <c r="I21" s="5" t="s">
        <v>287</v>
      </c>
      <c r="J21" s="5">
        <v>254</v>
      </c>
      <c r="K21" s="5">
        <v>10</v>
      </c>
      <c r="L21" s="5">
        <v>6</v>
      </c>
      <c r="M21" s="5"/>
      <c r="O21" s="4">
        <f t="shared" si="0"/>
        <v>139</v>
      </c>
      <c r="P21" s="4">
        <v>139</v>
      </c>
      <c r="Q21" s="4">
        <f t="shared" si="1"/>
        <v>9</v>
      </c>
      <c r="R21" s="4">
        <f t="shared" si="2"/>
        <v>9</v>
      </c>
      <c r="S21" s="4">
        <f t="shared" si="3"/>
        <v>11.451105222334796</v>
      </c>
      <c r="T21" s="4">
        <f t="shared" si="4"/>
        <v>11.451105222334796</v>
      </c>
      <c r="U21" s="4">
        <f t="shared" si="5"/>
        <v>0.11842105263157894</v>
      </c>
      <c r="V21" s="4">
        <f t="shared" si="6"/>
        <v>0.11842105263157894</v>
      </c>
      <c r="W21" s="4">
        <f t="shared" si="7"/>
        <v>0.15067243713598416</v>
      </c>
      <c r="X21" s="4">
        <f t="shared" si="8"/>
        <v>0.15067243713598416</v>
      </c>
      <c r="Y21" s="1" t="str">
        <f t="shared" si="9"/>
        <v>Cannon -&gt;18</v>
      </c>
      <c r="Z21" s="1" t="s">
        <v>743</v>
      </c>
      <c r="AA21" s="1" t="str">
        <v>18</v>
      </c>
      <c r="AB21" s="4">
        <v>112.86321419188064</v>
      </c>
      <c r="AC21" s="1" t="str">
        <v/>
      </c>
      <c r="AD21" s="3" t="str">
        <v>Eagle Artillery -&gt; 05</v>
      </c>
      <c r="AE21" s="3" t="str">
        <v>Eagle Artillery -&gt; 05</v>
      </c>
      <c r="AF21" s="3" t="str">
        <v>Wizard Tower -&gt; 09</v>
      </c>
      <c r="AG21" s="22" t="str">
        <v>Wizard Tower -&gt; 09</v>
      </c>
    </row>
    <row r="22" spans="1:33" ht="17.25" thickBot="1">
      <c r="A22" s="8">
        <v>18</v>
      </c>
      <c r="B22" s="8">
        <v>139</v>
      </c>
      <c r="C22" s="8" t="s">
        <v>437</v>
      </c>
      <c r="D22" s="8">
        <v>13</v>
      </c>
      <c r="E22" s="8">
        <v>95</v>
      </c>
      <c r="F22" s="10">
        <v>76</v>
      </c>
      <c r="G22" s="8">
        <v>1260</v>
      </c>
      <c r="H22" s="8">
        <v>1700000</v>
      </c>
      <c r="I22" s="5" t="s">
        <v>287</v>
      </c>
      <c r="J22" s="5">
        <v>254</v>
      </c>
      <c r="K22" s="5">
        <v>10</v>
      </c>
      <c r="L22" s="34"/>
      <c r="M22" s="34"/>
      <c r="N22" s="34"/>
      <c r="O22" s="4">
        <f t="shared" si="0"/>
        <v>146</v>
      </c>
      <c r="P22" s="4">
        <v>146</v>
      </c>
      <c r="Q22" s="4">
        <f t="shared" si="1"/>
        <v>7</v>
      </c>
      <c r="R22" s="4">
        <f t="shared" si="2"/>
        <v>7</v>
      </c>
      <c r="S22" s="4">
        <f t="shared" si="3"/>
        <v>8.9064151729270638</v>
      </c>
      <c r="T22" s="4">
        <f t="shared" si="4"/>
        <v>8.9064151729270638</v>
      </c>
      <c r="U22" s="4">
        <f t="shared" si="5"/>
        <v>8.3333333333333329E-2</v>
      </c>
      <c r="V22" s="4">
        <f t="shared" si="6"/>
        <v>8.3333333333333329E-2</v>
      </c>
      <c r="W22" s="4">
        <f t="shared" si="7"/>
        <v>0.10602875205865551</v>
      </c>
      <c r="X22" s="4">
        <f t="shared" si="8"/>
        <v>0.10602875205865551</v>
      </c>
      <c r="Y22" s="1" t="str">
        <f t="shared" si="9"/>
        <v>Cannon -&gt;19</v>
      </c>
      <c r="Z22" s="1" t="s">
        <v>744</v>
      </c>
      <c r="AA22" s="1" t="str">
        <v>19</v>
      </c>
      <c r="AB22" s="4">
        <v>103.14712353725527</v>
      </c>
      <c r="AC22" s="1" t="str">
        <v/>
      </c>
      <c r="AD22" s="3" t="str">
        <v>Mortar -&gt; 01</v>
      </c>
      <c r="AE22" s="3" t="str">
        <v>Mortar -&gt; 01</v>
      </c>
      <c r="AF22" s="3" t="str">
        <v>X-Bow -&gt; 08</v>
      </c>
      <c r="AG22" s="22" t="str">
        <v>X-Bow -&gt; 08</v>
      </c>
    </row>
    <row r="23" spans="1:33" ht="17.25" thickBot="1">
      <c r="A23" s="8">
        <v>19</v>
      </c>
      <c r="B23" s="8">
        <v>146</v>
      </c>
      <c r="C23" s="8" t="s">
        <v>439</v>
      </c>
      <c r="D23" s="8">
        <v>14</v>
      </c>
      <c r="E23" s="8">
        <v>105</v>
      </c>
      <c r="F23" s="10">
        <v>84</v>
      </c>
      <c r="G23" s="8">
        <v>1380</v>
      </c>
      <c r="H23" s="8">
        <v>2000000</v>
      </c>
      <c r="I23" s="5" t="s">
        <v>430</v>
      </c>
      <c r="J23" s="5">
        <v>328</v>
      </c>
      <c r="K23" s="5">
        <v>11</v>
      </c>
      <c r="L23" s="34"/>
      <c r="M23" s="34"/>
      <c r="N23" s="34"/>
      <c r="O23" s="4">
        <f t="shared" si="0"/>
        <v>154</v>
      </c>
      <c r="P23" s="4">
        <v>154</v>
      </c>
      <c r="Q23" s="4">
        <f t="shared" si="1"/>
        <v>8</v>
      </c>
      <c r="R23" s="4">
        <f t="shared" si="2"/>
        <v>8</v>
      </c>
      <c r="S23" s="4">
        <f t="shared" si="3"/>
        <v>10.178760197630929</v>
      </c>
      <c r="T23" s="4">
        <f t="shared" si="4"/>
        <v>10.178760197630929</v>
      </c>
      <c r="U23" s="4">
        <f t="shared" si="5"/>
        <v>8.6956521739130432E-2</v>
      </c>
      <c r="V23" s="4">
        <f t="shared" si="6"/>
        <v>8.6956521739130432E-2</v>
      </c>
      <c r="W23" s="4">
        <f t="shared" si="7"/>
        <v>0.11063869780033618</v>
      </c>
      <c r="X23" s="4">
        <f t="shared" si="8"/>
        <v>0.11063869780033618</v>
      </c>
      <c r="Y23" s="1" t="str">
        <f t="shared" si="9"/>
        <v>Cannon -&gt;20</v>
      </c>
      <c r="Z23" s="1" t="s">
        <v>745</v>
      </c>
      <c r="AA23" s="1" t="str">
        <v>20</v>
      </c>
      <c r="AB23" s="4">
        <v>94.247779607693786</v>
      </c>
      <c r="AC23" s="1" t="str">
        <v/>
      </c>
      <c r="AD23" s="3" t="str">
        <v>Air Defense -&gt; 02</v>
      </c>
      <c r="AE23" s="3" t="str">
        <v>Air Defense -&gt; 02</v>
      </c>
      <c r="AF23" s="3" t="str">
        <v>Teslas -&gt; 09</v>
      </c>
      <c r="AG23" s="22" t="str">
        <v>Teslas -&gt; 09</v>
      </c>
    </row>
    <row r="24" spans="1:33" ht="17.25" thickBot="1">
      <c r="A24" s="8">
        <v>20</v>
      </c>
      <c r="B24" s="8">
        <v>154</v>
      </c>
      <c r="C24" s="8" t="s">
        <v>440</v>
      </c>
      <c r="D24" s="8">
        <v>15</v>
      </c>
      <c r="E24" s="8">
        <v>115</v>
      </c>
      <c r="F24" s="10">
        <v>92</v>
      </c>
      <c r="G24" s="8">
        <v>1500</v>
      </c>
      <c r="H24" s="8">
        <v>2500000</v>
      </c>
      <c r="I24" s="5" t="s">
        <v>430</v>
      </c>
      <c r="J24" s="5">
        <v>328</v>
      </c>
      <c r="K24" s="38">
        <v>11</v>
      </c>
      <c r="L24" s="34" t="str">
        <f>IF(K22=1,G55,IF(K22=2,G56,IF(K22=3,G57,IF(K22=4,G58,IF(K22=5,G59,IF(K22=6,G60,IF(K22=7,G61,IF(K22=8,G62,"0"))))))))</f>
        <v>0</v>
      </c>
      <c r="M24" s="34"/>
      <c r="N24" s="34"/>
      <c r="O24" s="4"/>
      <c r="P24" s="4"/>
      <c r="Q24" s="4"/>
      <c r="R24" s="4"/>
      <c r="S24" s="4"/>
      <c r="T24" s="4"/>
      <c r="U24" s="4"/>
      <c r="V24" s="4"/>
      <c r="W24" s="4"/>
      <c r="X24" s="4"/>
      <c r="AA24" s="1" t="str">
        <v/>
      </c>
      <c r="AB24" s="4">
        <v>78.81627649326073</v>
      </c>
      <c r="AC24" s="1" t="str">
        <v/>
      </c>
      <c r="AD24" s="3" t="str">
        <v>Builder's Hut -&gt; 02</v>
      </c>
      <c r="AE24" s="3" t="str">
        <v>Builder's Hut -&gt; 02</v>
      </c>
      <c r="AF24" s="3" t="str">
        <v>Mortar -&gt; 10</v>
      </c>
      <c r="AG24" s="22" t="str">
        <v>Mortar -&gt; 10</v>
      </c>
    </row>
    <row r="25" spans="1:33">
      <c r="A25" s="5"/>
      <c r="B25" s="5"/>
      <c r="C25" s="5"/>
      <c r="D25" s="5">
        <v>16</v>
      </c>
      <c r="E25" s="5">
        <v>120</v>
      </c>
      <c r="F25" s="5">
        <v>96</v>
      </c>
      <c r="G25" s="5">
        <v>1620</v>
      </c>
      <c r="H25" s="5">
        <v>4400000</v>
      </c>
      <c r="I25" s="5" t="s">
        <v>133</v>
      </c>
      <c r="J25" s="5">
        <v>509</v>
      </c>
      <c r="K25" s="5">
        <v>12</v>
      </c>
      <c r="L25" s="5">
        <v>90.583999999999975</v>
      </c>
      <c r="O25" s="4"/>
      <c r="P25" s="4"/>
      <c r="Q25" s="4"/>
      <c r="R25" s="4"/>
      <c r="S25" s="4"/>
      <c r="T25" s="4"/>
      <c r="U25" s="4"/>
      <c r="V25" s="4"/>
      <c r="W25" s="4"/>
      <c r="X25" s="4"/>
      <c r="AA25" s="1" t="str">
        <v/>
      </c>
      <c r="AB25" s="4">
        <v>75.398344323505967</v>
      </c>
      <c r="AC25" s="1" t="str">
        <v/>
      </c>
      <c r="AD25" s="3" t="str">
        <v>Archer Tower -&gt; 05</v>
      </c>
      <c r="AE25" s="3" t="str">
        <v>Archer Tower -&gt; 05</v>
      </c>
      <c r="AF25" s="3" t="str">
        <v>Wizard Tower -&gt; 11</v>
      </c>
      <c r="AG25" s="22" t="str">
        <v>Wizard Tower -&gt; 11</v>
      </c>
    </row>
    <row r="26" spans="1:33" ht="24" thickBot="1">
      <c r="A26" s="7" t="s">
        <v>60</v>
      </c>
      <c r="B26" s="11">
        <v>2</v>
      </c>
      <c r="C26" s="11" t="s">
        <v>705</v>
      </c>
      <c r="D26" s="5">
        <v>17</v>
      </c>
      <c r="E26" s="5">
        <v>125</v>
      </c>
      <c r="F26" s="5">
        <v>100</v>
      </c>
      <c r="G26" s="5">
        <v>1740</v>
      </c>
      <c r="H26" s="5">
        <v>5600000</v>
      </c>
      <c r="I26" s="5" t="s">
        <v>133</v>
      </c>
      <c r="J26" s="5">
        <v>509</v>
      </c>
      <c r="K26" s="5">
        <v>12</v>
      </c>
      <c r="M26" s="5"/>
      <c r="O26" s="4"/>
      <c r="P26" s="4"/>
      <c r="Q26" s="4"/>
      <c r="R26" s="4"/>
      <c r="S26" s="4"/>
      <c r="T26" s="4"/>
      <c r="U26" s="4"/>
      <c r="V26" s="4"/>
      <c r="W26" s="4"/>
      <c r="X26" s="4"/>
      <c r="AA26" s="1" t="str">
        <v/>
      </c>
      <c r="AB26" s="4">
        <v>70.685799362870654</v>
      </c>
      <c r="AC26" s="1" t="str">
        <v/>
      </c>
      <c r="AD26" s="3" t="str">
        <v>Air Defense -&gt; 03</v>
      </c>
      <c r="AE26" s="3" t="str">
        <v>Air Defense -&gt; 03</v>
      </c>
      <c r="AF26" s="3" t="str">
        <v>Archer Tower -&gt; 17</v>
      </c>
      <c r="AG26" s="22" t="str">
        <v>Archer Tower -&gt; 17</v>
      </c>
    </row>
    <row r="27" spans="1:33" ht="28.5" customHeight="1">
      <c r="A27" s="205" t="s">
        <v>98</v>
      </c>
      <c r="B27" s="205" t="s">
        <v>99</v>
      </c>
      <c r="C27" s="205" t="s">
        <v>415</v>
      </c>
      <c r="D27" s="205">
        <v>18</v>
      </c>
      <c r="E27" s="205">
        <v>130</v>
      </c>
      <c r="F27" s="205">
        <v>104</v>
      </c>
      <c r="G27" s="205">
        <v>1870</v>
      </c>
      <c r="H27" s="205">
        <v>6500000</v>
      </c>
      <c r="I27" s="203" t="s">
        <v>139</v>
      </c>
      <c r="J27" s="203">
        <v>777</v>
      </c>
      <c r="K27" s="5">
        <v>13</v>
      </c>
      <c r="M27" s="5"/>
      <c r="O27" s="4"/>
      <c r="P27" s="4"/>
      <c r="Q27" s="4"/>
      <c r="R27" s="4"/>
      <c r="S27" s="4"/>
      <c r="T27" s="4"/>
      <c r="U27" s="4"/>
      <c r="V27" s="4"/>
      <c r="W27" s="4"/>
      <c r="X27" s="4"/>
      <c r="AA27" s="1" t="str">
        <v/>
      </c>
      <c r="AB27" s="4">
        <v>61.397097343604322</v>
      </c>
      <c r="AC27" s="1" t="str">
        <v/>
      </c>
      <c r="AD27" s="3" t="str">
        <v>Inferno Tower -&gt; 01</v>
      </c>
      <c r="AE27" s="3" t="str">
        <v>Inferno Tower -&gt; 01</v>
      </c>
      <c r="AF27" s="3" t="str">
        <v>Wizard Tower -&gt; 12</v>
      </c>
      <c r="AG27" s="22" t="str">
        <v>Wizard Tower -&gt; 12</v>
      </c>
    </row>
    <row r="28" spans="1:33" ht="28.5" customHeight="1">
      <c r="A28" s="248"/>
      <c r="B28" s="248"/>
      <c r="C28" s="248"/>
      <c r="D28" s="248"/>
      <c r="E28" s="248"/>
      <c r="F28" s="248"/>
      <c r="G28" s="248"/>
      <c r="H28" s="248"/>
      <c r="I28" s="249"/>
      <c r="J28" s="249"/>
      <c r="K28" s="5">
        <v>13</v>
      </c>
      <c r="M28" s="5"/>
      <c r="O28" s="4"/>
      <c r="P28" s="4"/>
      <c r="Q28" s="4"/>
      <c r="R28" s="4"/>
      <c r="S28" s="4"/>
      <c r="T28" s="4"/>
      <c r="U28" s="4"/>
      <c r="V28" s="4"/>
      <c r="W28" s="4"/>
      <c r="X28" s="4"/>
      <c r="AA28" s="1" t="str">
        <v/>
      </c>
      <c r="AB28" s="4">
        <v>52.778714357337044</v>
      </c>
      <c r="AC28" s="1" t="str">
        <v/>
      </c>
      <c r="AD28" s="3" t="str">
        <v>Archer Tower -&gt; 07</v>
      </c>
      <c r="AE28" s="3" t="str">
        <v>Archer Tower -&gt; 07</v>
      </c>
      <c r="AF28" s="3" t="str">
        <v>Bomb Tower-&gt; 05</v>
      </c>
      <c r="AG28" s="22" t="str">
        <v>Bomb Tower-&gt; 05</v>
      </c>
    </row>
    <row r="29" spans="1:33" ht="17.25" thickBot="1">
      <c r="A29" s="206"/>
      <c r="B29" s="206"/>
      <c r="C29" s="206"/>
      <c r="D29" s="206"/>
      <c r="E29" s="206"/>
      <c r="F29" s="206"/>
      <c r="G29" s="206"/>
      <c r="H29" s="206"/>
      <c r="I29" s="204"/>
      <c r="J29" s="204"/>
      <c r="K29" s="5">
        <v>14</v>
      </c>
      <c r="O29" s="4" t="str">
        <f>IF(ISNUMBER(P29),IF($L$4=0,IF(IF(AND(ISTEXT($Y29),LEN($Y29)&gt;0), TRUE, FALSE),P29,""),P29),"")</f>
        <v/>
      </c>
      <c r="P29" s="4" cm="1">
        <f t="array" ref="P29:P32">B30:B33</f>
        <v>0</v>
      </c>
      <c r="Q29" s="4" t="str">
        <f>IF(ISNUMBER(R29),IF($L$4=0,IF(IF(AND(ISTEXT($Y29),LEN($Y29)&gt;0), TRUE, FALSE),R29,""),R29),"")</f>
        <v/>
      </c>
      <c r="R29" s="4">
        <f>B30</f>
        <v>0</v>
      </c>
      <c r="S29" s="4" t="str">
        <f>IF(ISNUMBER(T29),IF($L$4=0,IF(IF(AND(ISTEXT($Y29),LEN($Y29)&gt;0), TRUE, FALSE),T29,""),T29),"")</f>
        <v/>
      </c>
      <c r="T29" s="4">
        <f>$L$9*R29*(PI()*POWER($K$29,2))/100</f>
        <v>0</v>
      </c>
      <c r="U29" s="4" t="str">
        <f>IF($L$4=0,IF(IF(AND(ISTEXT($Y29),LEN($Y29)&gt;0), TRUE, FALSE),V29,""),V29)</f>
        <v/>
      </c>
      <c r="V29" s="32" t="str">
        <f>IFERROR("0",R29/H30)</f>
        <v>0</v>
      </c>
      <c r="W29" s="4" t="str">
        <f>IF($L$4=0,IF(IF(AND(ISTEXT($Y29),LEN($Y29)&gt;0), TRUE, FALSE),X29,""),X29)</f>
        <v/>
      </c>
      <c r="X29" s="4" t="str">
        <f>IFERROR("0",T29/H30)</f>
        <v>0</v>
      </c>
      <c r="Y29" s="1" t="str">
        <f>IF(VALUE(AA29)&gt;VALUE($B$26),Z29,"")</f>
        <v/>
      </c>
      <c r="Z29" s="1" t="s">
        <v>747</v>
      </c>
      <c r="AA29" s="1" t="str">
        <v>01</v>
      </c>
      <c r="AB29" s="4">
        <v>52.146601343834597</v>
      </c>
      <c r="AC29" s="1" t="str">
        <v/>
      </c>
      <c r="AD29" s="3" t="str">
        <v>Scattershot -&gt; 01</v>
      </c>
      <c r="AE29" s="3" t="str">
        <v>Scattershot -&gt; 01</v>
      </c>
      <c r="AF29" s="3" t="str">
        <v>Mortar -&gt; 11</v>
      </c>
      <c r="AG29" s="22" t="str">
        <v>Mortar -&gt; 11</v>
      </c>
    </row>
    <row r="30" spans="1:33" ht="17.25" thickBot="1">
      <c r="A30" s="8">
        <v>1</v>
      </c>
      <c r="B30" s="8">
        <v>0</v>
      </c>
      <c r="C30" s="8" t="s">
        <v>107</v>
      </c>
      <c r="D30" s="8" t="s">
        <v>107</v>
      </c>
      <c r="E30" s="8" t="s">
        <v>107</v>
      </c>
      <c r="F30" s="8">
        <v>250</v>
      </c>
      <c r="G30" s="8" t="s">
        <v>685</v>
      </c>
      <c r="H30" s="8">
        <v>0</v>
      </c>
      <c r="I30" s="8">
        <v>0</v>
      </c>
      <c r="J30" s="8">
        <v>1</v>
      </c>
      <c r="K30" s="5"/>
      <c r="O30" s="4" t="str">
        <f>IF(ISNUMBER(P30),IF($L$4=0,IF(IF(AND(ISTEXT($Y30),LEN($Y30)&gt;0), TRUE, FALSE),P30,""),P30),"")</f>
        <v/>
      </c>
      <c r="P30" s="4">
        <v>80</v>
      </c>
      <c r="Q30" s="4" t="str">
        <f>IF(ISNUMBER(R30),IF($L$4=0,IF(IF(AND(ISTEXT($Y30),LEN($Y30)&gt;0), TRUE, FALSE),R30,""),R30),"")</f>
        <v/>
      </c>
      <c r="R30" s="4">
        <f>B31-B30</f>
        <v>80</v>
      </c>
      <c r="S30" s="4" t="str">
        <f>IF(ISNUMBER(T30),IF($L$4=0,IF(IF(AND(ISTEXT($Y30),LEN($Y30)&gt;0), TRUE, FALSE),T30,""),T30),"")</f>
        <v/>
      </c>
      <c r="T30" s="4">
        <f>$L$9*R30*(PI()*POWER($K$29,2))/100</f>
        <v>788.16276493260727</v>
      </c>
      <c r="U30" s="4" t="str">
        <f>IF($L$4=0,IF(IF(AND(ISTEXT($Y30),LEN($Y30)&gt;0), TRUE, FALSE),V30,""),V30)</f>
        <v/>
      </c>
      <c r="V30" s="4">
        <f>R30/H31</f>
        <v>8</v>
      </c>
      <c r="W30" s="4" t="str">
        <f>IF($L$4=0,IF(IF(AND(ISTEXT($Y30),LEN($Y30)&gt;0), TRUE, FALSE),X30,""),X30)</f>
        <v/>
      </c>
      <c r="X30" s="4">
        <f>T30/H31</f>
        <v>78.81627649326073</v>
      </c>
      <c r="Y30" s="1" t="str">
        <f>IF(VALUE(AA30)&gt;VALUE($B$26),Z30,"")</f>
        <v/>
      </c>
      <c r="Z30" s="1" t="s">
        <v>748</v>
      </c>
      <c r="AA30" s="1" t="str">
        <v>02</v>
      </c>
      <c r="AB30" s="4">
        <v>47.123894516236355</v>
      </c>
      <c r="AC30" s="1" t="str">
        <v/>
      </c>
      <c r="AD30" s="3" t="str">
        <v>Archer Tower -&gt; 06</v>
      </c>
      <c r="AE30" s="3" t="str">
        <v>Archer Tower -&gt; 06</v>
      </c>
      <c r="AF30" s="3" t="str">
        <v>Archer Tower -&gt; 18</v>
      </c>
      <c r="AG30" s="22" t="str">
        <v>Archer Tower -&gt; 18</v>
      </c>
    </row>
    <row r="31" spans="1:33" ht="17.25" thickBot="1">
      <c r="A31" s="8">
        <v>2</v>
      </c>
      <c r="B31" s="8">
        <v>80</v>
      </c>
      <c r="C31" s="8">
        <v>32</v>
      </c>
      <c r="D31" s="8">
        <v>50</v>
      </c>
      <c r="E31" s="8" t="s">
        <v>503</v>
      </c>
      <c r="F31" s="8">
        <v>1</v>
      </c>
      <c r="G31" s="8" t="s">
        <v>749</v>
      </c>
      <c r="H31" s="12">
        <v>10</v>
      </c>
      <c r="I31" s="8">
        <v>929</v>
      </c>
      <c r="J31" s="8">
        <v>14</v>
      </c>
      <c r="K31" s="5"/>
      <c r="O31" s="4">
        <f>IF(ISNUMBER(P31),IF($L$4=0,IF(IF(AND(ISTEXT($Y31),LEN($Y31)&gt;0), TRUE, FALSE),P31,""),P31),"")</f>
        <v>100</v>
      </c>
      <c r="P31" s="4">
        <v>100</v>
      </c>
      <c r="Q31" s="4">
        <f>IF(ISNUMBER(R31),IF($L$4=0,IF(IF(AND(ISTEXT($Y31),LEN($Y31)&gt;0), TRUE, FALSE),R31,""),R31),"")</f>
        <v>20</v>
      </c>
      <c r="R31" s="4">
        <f>B32-B31</f>
        <v>20</v>
      </c>
      <c r="S31" s="4">
        <f>IF(ISNUMBER(T31),IF($L$4=0,IF(IF(AND(ISTEXT($Y31),LEN($Y31)&gt;0), TRUE, FALSE),T31,""),T31),"")</f>
        <v>197.04069123315182</v>
      </c>
      <c r="T31" s="4">
        <f>$L$9*R31*(PI()*POWER($K$29,2))/100</f>
        <v>197.04069123315182</v>
      </c>
      <c r="U31" s="4">
        <f>IF($L$4=0,IF(IF(AND(ISTEXT($Y31),LEN($Y31)&gt;0), TRUE, FALSE),V31,""),V31)</f>
        <v>1.6666666666666667</v>
      </c>
      <c r="V31" s="4">
        <f>R31/H32</f>
        <v>1.6666666666666667</v>
      </c>
      <c r="W31" s="4">
        <f>IF($L$4=0,IF(IF(AND(ISTEXT($Y31),LEN($Y31)&gt;0), TRUE, FALSE),X31,""),X31)</f>
        <v>16.42005760276265</v>
      </c>
      <c r="X31" s="4">
        <f>T31/H32</f>
        <v>16.42005760276265</v>
      </c>
      <c r="Y31" s="1" t="str">
        <f>IF(VALUE(AA31)&gt;VALUE($B$26),Z31,"")</f>
        <v>Builder's Hut -&gt; 03</v>
      </c>
      <c r="Z31" s="1" t="s">
        <v>750</v>
      </c>
      <c r="AA31" s="1" t="str">
        <v>03</v>
      </c>
      <c r="AB31" s="4">
        <v>44.334226462221501</v>
      </c>
      <c r="AC31" s="1" t="str">
        <v/>
      </c>
      <c r="AD31" s="3" t="str">
        <v>Teslas -&gt; 02</v>
      </c>
      <c r="AE31" s="3" t="str">
        <v>Teslas -&gt; 02</v>
      </c>
      <c r="AF31" s="3" t="str">
        <v>Archer Tower -&gt; 19</v>
      </c>
      <c r="AG31" s="22" t="str">
        <v>Archer Tower -&gt; 19</v>
      </c>
    </row>
    <row r="32" spans="1:33" ht="17.25" thickBot="1">
      <c r="A32" s="8">
        <v>3</v>
      </c>
      <c r="B32" s="8">
        <v>100</v>
      </c>
      <c r="C32" s="8">
        <v>40</v>
      </c>
      <c r="D32" s="8">
        <v>55</v>
      </c>
      <c r="E32" s="8" t="s">
        <v>751</v>
      </c>
      <c r="F32" s="8">
        <v>1.3</v>
      </c>
      <c r="G32" s="8" t="s">
        <v>752</v>
      </c>
      <c r="H32" s="12">
        <v>12</v>
      </c>
      <c r="I32" s="8">
        <v>1.018</v>
      </c>
      <c r="J32" s="8">
        <v>14</v>
      </c>
      <c r="K32" s="5"/>
      <c r="M32" s="5">
        <v>5</v>
      </c>
      <c r="O32" s="4">
        <f>IF(ISNUMBER(P32),IF($L$4=0,IF(IF(AND(ISTEXT($Y32),LEN($Y32)&gt;0), TRUE, FALSE),P32,""),P32),"")</f>
        <v>120</v>
      </c>
      <c r="P32" s="4">
        <v>120</v>
      </c>
      <c r="Q32" s="4">
        <f>IF(ISNUMBER(R32),IF($L$4=0,IF(IF(AND(ISTEXT($Y32),LEN($Y32)&gt;0), TRUE, FALSE),R32,""),R32),"")</f>
        <v>20</v>
      </c>
      <c r="R32" s="4">
        <f>B33-B32</f>
        <v>20</v>
      </c>
      <c r="S32" s="4">
        <f>IF(ISNUMBER(T32),IF($L$4=0,IF(IF(AND(ISTEXT($Y32),LEN($Y32)&gt;0), TRUE, FALSE),T32,""),T32),"")</f>
        <v>197.04069123315182</v>
      </c>
      <c r="T32" s="4">
        <f>$L$9*R32*(PI()*POWER($K$29,2))/100</f>
        <v>197.04069123315182</v>
      </c>
      <c r="U32" s="4">
        <f>IF($L$4=0,IF(IF(AND(ISTEXT($Y32),LEN($Y32)&gt;0), TRUE, FALSE),V32,""),V32)</f>
        <v>1.4285714285714286</v>
      </c>
      <c r="V32" s="4">
        <f>R32/H33</f>
        <v>1.4285714285714286</v>
      </c>
      <c r="W32" s="4">
        <f>IF($L$4=0,IF(IF(AND(ISTEXT($Y32),LEN($Y32)&gt;0), TRUE, FALSE),X32,""),X32)</f>
        <v>14.074335088082274</v>
      </c>
      <c r="X32" s="4">
        <f>T32/H33</f>
        <v>14.074335088082274</v>
      </c>
      <c r="Y32" s="1" t="str">
        <f>IF(VALUE(AA32)&gt;VALUE($B$26),Z32,"")</f>
        <v>Builder's Hut -&gt; 04</v>
      </c>
      <c r="Z32" s="1" t="s">
        <v>753</v>
      </c>
      <c r="AA32" s="1" t="str">
        <v>04</v>
      </c>
      <c r="AB32" s="4">
        <v>43.084723869073663</v>
      </c>
      <c r="AC32" s="1" t="str">
        <v/>
      </c>
      <c r="AD32" s="3" t="str">
        <v>Archer Tower -&gt; 09</v>
      </c>
      <c r="AE32" s="3" t="str">
        <v>Archer Tower -&gt; 09</v>
      </c>
      <c r="AF32" s="3" t="str">
        <v>Archer Tower -&gt; 20</v>
      </c>
      <c r="AG32" s="22" t="str">
        <v>Archer Tower -&gt; 20</v>
      </c>
    </row>
    <row r="33" spans="1:33" ht="17.25" thickBot="1">
      <c r="A33" s="8">
        <v>4</v>
      </c>
      <c r="B33" s="8">
        <v>120</v>
      </c>
      <c r="C33" s="8">
        <v>48</v>
      </c>
      <c r="D33" s="8">
        <v>60</v>
      </c>
      <c r="E33" s="8">
        <v>45</v>
      </c>
      <c r="F33" s="8">
        <v>1.6</v>
      </c>
      <c r="G33" s="8" t="s">
        <v>754</v>
      </c>
      <c r="H33" s="12">
        <v>14</v>
      </c>
      <c r="I33" s="8">
        <v>1.099</v>
      </c>
      <c r="J33" s="8">
        <v>14</v>
      </c>
      <c r="K33" s="5"/>
      <c r="O33" s="4"/>
      <c r="P33" s="4"/>
      <c r="Q33" s="4"/>
      <c r="R33" s="4"/>
      <c r="S33" s="4"/>
      <c r="T33" s="4"/>
      <c r="U33" s="4"/>
      <c r="V33" s="4"/>
      <c r="W33" s="4"/>
      <c r="X33" s="4"/>
      <c r="AA33" s="1" t="str">
        <v/>
      </c>
      <c r="AB33" s="4">
        <v>37.699111843077517</v>
      </c>
      <c r="AC33" s="1" t="str">
        <v/>
      </c>
      <c r="AD33" s="3" t="str">
        <v>Archer Tower -&gt; 08</v>
      </c>
      <c r="AE33" s="3" t="str">
        <v>Archer Tower -&gt; 08</v>
      </c>
      <c r="AF33" s="3" t="str">
        <v>Teslas -&gt; 10</v>
      </c>
      <c r="AG33" s="22" t="str">
        <v>Teslas -&gt; 10</v>
      </c>
    </row>
    <row r="34" spans="1:33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O34" s="4"/>
      <c r="P34" s="4"/>
      <c r="Q34" s="4"/>
      <c r="R34" s="4"/>
      <c r="S34" s="4"/>
      <c r="T34" s="4"/>
      <c r="U34" s="4"/>
      <c r="V34" s="4"/>
      <c r="W34" s="4"/>
      <c r="X34" s="4"/>
      <c r="AA34" s="1" t="str">
        <v/>
      </c>
      <c r="AB34" s="4">
        <v>32.663255174656541</v>
      </c>
      <c r="AC34" s="1" t="str">
        <v/>
      </c>
      <c r="AD34" s="3" t="str">
        <v>Monolith -&gt; 01</v>
      </c>
      <c r="AE34" s="3" t="str">
        <v>Monolith -&gt; 01</v>
      </c>
      <c r="AF34" s="3" t="str">
        <v>Mortar -&gt; 14</v>
      </c>
      <c r="AG34" s="22" t="str">
        <v>Mortar -&gt; 14</v>
      </c>
    </row>
    <row r="35" spans="1:33" ht="24" thickBot="1">
      <c r="A35" s="7" t="s">
        <v>59</v>
      </c>
      <c r="B35" s="11">
        <v>3</v>
      </c>
      <c r="C35" s="5" t="s">
        <v>755</v>
      </c>
      <c r="D35" s="5" t="s">
        <v>746</v>
      </c>
      <c r="E35" s="5"/>
      <c r="F35" s="5"/>
      <c r="G35" s="5"/>
      <c r="H35" s="5"/>
      <c r="I35" s="5"/>
      <c r="J35" s="5"/>
      <c r="K35" s="5"/>
      <c r="M35" s="5">
        <v>3.2280000000000002</v>
      </c>
      <c r="O35" s="4"/>
      <c r="P35" s="4"/>
      <c r="Q35" s="4"/>
      <c r="R35" s="4"/>
      <c r="S35" s="4"/>
      <c r="T35" s="4"/>
      <c r="U35" s="4"/>
      <c r="V35" s="4"/>
      <c r="W35" s="4"/>
      <c r="X35" s="4"/>
      <c r="AA35" s="1" t="str">
        <v/>
      </c>
      <c r="AB35" s="4">
        <v>31.415926535897935</v>
      </c>
      <c r="AC35" s="1" t="str">
        <v/>
      </c>
      <c r="AD35" s="3" t="str">
        <v>Air Defense -&gt; 04</v>
      </c>
      <c r="AE35" s="3" t="str">
        <v>Air Defense -&gt; 04</v>
      </c>
      <c r="AF35" s="3" t="str">
        <v>Wizard Tower -&gt; 13</v>
      </c>
      <c r="AG35" s="22" t="str">
        <v>Wizard Tower -&gt; 13</v>
      </c>
    </row>
    <row r="36" spans="1:33" ht="28.5" customHeight="1">
      <c r="A36" s="205" t="s">
        <v>98</v>
      </c>
      <c r="B36" s="205" t="s">
        <v>99</v>
      </c>
      <c r="C36" s="205" t="s">
        <v>756</v>
      </c>
      <c r="D36" s="205" t="s">
        <v>757</v>
      </c>
      <c r="E36" s="205" t="s">
        <v>101</v>
      </c>
      <c r="F36" s="205" t="s">
        <v>708</v>
      </c>
      <c r="G36" s="205" t="s">
        <v>417</v>
      </c>
      <c r="H36" s="203" t="s">
        <v>418</v>
      </c>
      <c r="I36" s="203" t="s">
        <v>419</v>
      </c>
      <c r="J36" s="5" t="s">
        <v>576</v>
      </c>
      <c r="K36" s="5"/>
      <c r="O36" s="4"/>
      <c r="P36" s="4"/>
      <c r="Q36" s="4"/>
      <c r="R36" s="4"/>
      <c r="S36" s="4"/>
      <c r="T36" s="4"/>
      <c r="U36" s="4"/>
      <c r="V36" s="4"/>
      <c r="W36" s="4"/>
      <c r="X36" s="4"/>
      <c r="AA36" s="1" t="str">
        <v/>
      </c>
      <c r="AB36" s="4">
        <v>31.415926535897935</v>
      </c>
      <c r="AC36" s="1" t="str">
        <v/>
      </c>
      <c r="AD36" s="3" t="str">
        <v>Air Defense -&gt; 06</v>
      </c>
      <c r="AE36" s="3" t="str">
        <v>Air Defense -&gt; 06</v>
      </c>
      <c r="AF36" s="3" t="str">
        <v>Wizard Tower -&gt; 14</v>
      </c>
      <c r="AG36" s="22" t="str">
        <v>Wizard Tower -&gt; 14</v>
      </c>
    </row>
    <row r="37" spans="1:33" ht="17.25" thickBot="1">
      <c r="A37" s="206"/>
      <c r="B37" s="206"/>
      <c r="C37" s="206"/>
      <c r="D37" s="206"/>
      <c r="E37" s="206"/>
      <c r="F37" s="206"/>
      <c r="G37" s="206"/>
      <c r="H37" s="204"/>
      <c r="I37" s="204"/>
      <c r="J37" s="23" t="s">
        <v>115</v>
      </c>
      <c r="K37" s="5"/>
      <c r="M37" s="5">
        <f>L14 * D38</f>
        <v>0</v>
      </c>
      <c r="O37" s="4" t="str">
        <f>IF(ISNUMBER(P37),IF($L$4=0,IF(IF(AND(ISTEXT($Y37),LEN($Y37)&gt;0), TRUE, FALSE),P37,""),P37),"")</f>
        <v/>
      </c>
      <c r="P37" s="4" cm="1">
        <f t="array" ref="P37:P39">B38:B40</f>
        <v>140</v>
      </c>
      <c r="Q37" s="4" t="str">
        <f>IF(ISNUMBER(R37),IF($L$4=0,IF(IF(AND(ISTEXT($Y37),LEN($Y37)&gt;0), TRUE, FALSE),R37,""),R37),"")</f>
        <v/>
      </c>
      <c r="R37" s="4">
        <f>B38-0</f>
        <v>140</v>
      </c>
      <c r="S37" s="4" t="str">
        <f>IF(ISNUMBER(T37),IF($L$4=0,IF(IF(AND(ISTEXT($Y37),LEN($Y37)&gt;0), TRUE, FALSE),T37,""),T37),"")</f>
        <v/>
      </c>
      <c r="T37" s="33">
        <f>(R37*$L$5)*((PI()*POWER($J$38,2))-(PI()*POWER($J$37,2)))/100</f>
        <v>782.19902015751893</v>
      </c>
      <c r="U37" s="4" t="str">
        <f>IF($L$4=0,IF(IF(AND(ISTEXT($Y37),LEN($Y37)&gt;0), TRUE, FALSE),V37,""),V37)</f>
        <v/>
      </c>
      <c r="V37" s="4">
        <f>R37/G38</f>
        <v>9.3333333333333339</v>
      </c>
      <c r="W37" s="4" t="str">
        <f>IF($L$4=0,IF(IF(AND(ISTEXT($Y37),LEN($Y37)&gt;0), TRUE, FALSE),X37,""),X37)</f>
        <v/>
      </c>
      <c r="X37" s="4">
        <f>T37/$G38</f>
        <v>52.146601343834597</v>
      </c>
      <c r="Y37" s="1" t="str">
        <f>IF(VALUE(AA37)&gt;VALUE($B$35),Z37,"")</f>
        <v/>
      </c>
      <c r="Z37" s="1" t="s">
        <v>758</v>
      </c>
      <c r="AA37" s="1" t="str">
        <v>01</v>
      </c>
      <c r="AB37" s="4">
        <v>31.415926535897928</v>
      </c>
      <c r="AC37" s="1" t="str">
        <v/>
      </c>
      <c r="AD37" s="3" t="str">
        <v>Air Defense -&gt; 05</v>
      </c>
      <c r="AE37" s="3" t="str">
        <v>Air Defense -&gt; 05</v>
      </c>
      <c r="AF37" s="3" t="str">
        <v>Bomb Tower-&gt; 06</v>
      </c>
      <c r="AG37" s="22" t="str">
        <v>Bomb Tower-&gt; 06</v>
      </c>
    </row>
    <row r="38" spans="1:33" ht="17.25" thickBot="1">
      <c r="A38" s="8">
        <v>1</v>
      </c>
      <c r="B38" s="8">
        <v>140</v>
      </c>
      <c r="C38" s="8">
        <v>451.92</v>
      </c>
      <c r="D38" s="8">
        <v>200</v>
      </c>
      <c r="E38" s="8"/>
      <c r="F38" s="8"/>
      <c r="G38" s="12">
        <v>15</v>
      </c>
      <c r="H38" s="8"/>
      <c r="I38" s="8">
        <v>13</v>
      </c>
      <c r="J38" s="5">
        <v>10</v>
      </c>
      <c r="K38" s="5">
        <f>ROUNDUP($L$11/C38,0)*(3.228)</f>
        <v>3.2280000000000002</v>
      </c>
      <c r="L38" s="5">
        <f>ROUNDUP($L$11/C38,0)</f>
        <v>1</v>
      </c>
      <c r="M38" s="5">
        <f>L13* C38</f>
        <v>135576</v>
      </c>
      <c r="N38" s="5"/>
      <c r="O38" s="4" t="str">
        <f>IF(ISNUMBER(P38),IF($L$4=0,IF(IF(AND(ISTEXT($Y38),LEN($Y38)&gt;0), TRUE, FALSE),P38,""),P38),"")</f>
        <v/>
      </c>
      <c r="P38" s="4">
        <v>170</v>
      </c>
      <c r="Q38" s="4" t="str">
        <f>IF(ISNUMBER(R38),IF($L$4=0,IF(IF(AND(ISTEXT($Y38),LEN($Y38)&gt;0), TRUE, FALSE),R38,""),R38),"")</f>
        <v/>
      </c>
      <c r="R38" s="4">
        <f>B39-B38</f>
        <v>30</v>
      </c>
      <c r="S38" s="4" t="str">
        <f>IF(ISNUMBER(T38),IF($L$4=0,IF(IF(AND(ISTEXT($Y38),LEN($Y38)&gt;0), TRUE, FALSE),T38,""),T38),"")</f>
        <v/>
      </c>
      <c r="T38" s="33">
        <f>(R38*$L$5)*((PI()*POWER($J$38,2))-(PI()*POWER($J$37,2)))/100</f>
        <v>167.6140757480398</v>
      </c>
      <c r="U38" s="4" t="str">
        <f>IF($L$4=0,IF(IF(AND(ISTEXT($Y38),LEN($Y38)&gt;0), TRUE, FALSE),V38,""),V38)</f>
        <v/>
      </c>
      <c r="V38" s="4">
        <f>R38/G39</f>
        <v>1.7647058823529411</v>
      </c>
      <c r="W38" s="4" t="str">
        <f>IF($L$4=0,IF(IF(AND(ISTEXT($Y38),LEN($Y38)&gt;0), TRUE, FALSE),X38,""),X38)</f>
        <v/>
      </c>
      <c r="X38" s="4">
        <f>T38/$G39</f>
        <v>9.8596515145905759</v>
      </c>
      <c r="Y38" s="1" t="str">
        <f>IF(VALUE(AA38)&gt;VALUE($B$35),Z38,"")</f>
        <v/>
      </c>
      <c r="Z38" s="1" t="s">
        <v>759</v>
      </c>
      <c r="AA38" s="1" t="str">
        <v>02</v>
      </c>
      <c r="AB38" s="4">
        <v>29.556080040108739</v>
      </c>
      <c r="AC38" s="1" t="str">
        <v/>
      </c>
      <c r="AD38" s="3" t="str">
        <v>Teslas -&gt; 03</v>
      </c>
      <c r="AE38" s="3" t="str">
        <v>Teslas -&gt; 03</v>
      </c>
      <c r="AF38" s="3" t="str">
        <v>Teslas -&gt; 11</v>
      </c>
      <c r="AG38" s="22" t="str">
        <v>Teslas -&gt; 11</v>
      </c>
    </row>
    <row r="39" spans="1:33" ht="17.25" thickBot="1">
      <c r="A39" s="8">
        <v>2</v>
      </c>
      <c r="B39" s="8">
        <v>170</v>
      </c>
      <c r="C39" s="8" t="s">
        <v>760</v>
      </c>
      <c r="D39" s="8" t="s">
        <v>761</v>
      </c>
      <c r="E39" s="8"/>
      <c r="F39" s="8"/>
      <c r="G39" s="12">
        <v>17</v>
      </c>
      <c r="H39" s="8"/>
      <c r="I39" s="8">
        <v>13</v>
      </c>
      <c r="J39" s="5"/>
      <c r="K39" s="5">
        <f ca="1">ROUNDUP($L$11/(RANDBETWEEN(300,451) + (RANDBETWEEN(100,300) / $L$13)),0)*(3.228)*$L$12</f>
        <v>968.40000000000009</v>
      </c>
      <c r="O39" s="4" t="str">
        <f>IF(ISNUMBER(P39),IF($L$4=0,IF(IF(AND(ISTEXT($Y39),LEN($Y39)&gt;0), TRUE, FALSE),P39,""),P39),"")</f>
        <v/>
      </c>
      <c r="P39" s="4">
        <v>190</v>
      </c>
      <c r="Q39" s="4" t="str">
        <f>IF(ISNUMBER(R39),IF($L$4=0,IF(IF(AND(ISTEXT($Y39),LEN($Y39)&gt;0), TRUE, FALSE),R39,""),R39),"")</f>
        <v/>
      </c>
      <c r="R39" s="4">
        <f>B40-B39</f>
        <v>20</v>
      </c>
      <c r="S39" s="4" t="str">
        <f>IF(ISNUMBER(T39),IF($L$4=0,IF(IF(AND(ISTEXT($Y39),LEN($Y39)&gt;0), TRUE, FALSE),T39,""),T39),"")</f>
        <v/>
      </c>
      <c r="T39" s="33">
        <f>(R39*$L$5)*((PI()*POWER($J$38,2))-(PI()*POWER($J$37,2)))/100</f>
        <v>111.74271716535986</v>
      </c>
      <c r="U39" s="4" t="str">
        <f>IF($L$4=0,IF(IF(AND(ISTEXT($Y39),LEN($Y39)&gt;0), TRUE, FALSE),V39,""),V39)</f>
        <v/>
      </c>
      <c r="V39" s="4">
        <f>R39/G40</f>
        <v>1.0526315789473684</v>
      </c>
      <c r="W39" s="4" t="str">
        <f>IF($L$4=0,IF(IF(AND(ISTEXT($Y39),LEN($Y39)&gt;0), TRUE, FALSE),X39,""),X39)</f>
        <v/>
      </c>
      <c r="X39" s="4">
        <f>T39/$G40</f>
        <v>5.8811956402820984</v>
      </c>
      <c r="Y39" s="1" t="str">
        <f>IF(VALUE(AA39)&gt;VALUE($B$35),Z39,"")</f>
        <v/>
      </c>
      <c r="Z39" s="1" t="s">
        <v>762</v>
      </c>
      <c r="AA39" s="1" t="str">
        <v>03</v>
      </c>
      <c r="AB39" s="4">
        <v>29.321531433504742</v>
      </c>
      <c r="AC39" s="1" t="str">
        <v/>
      </c>
      <c r="AD39" s="3" t="str">
        <v>Archer Tower -&gt; 10</v>
      </c>
      <c r="AE39" s="3" t="str">
        <v>Archer Tower -&gt; 10</v>
      </c>
      <c r="AF39" s="3" t="str">
        <v>Archer Tower -&gt; 21</v>
      </c>
      <c r="AG39" s="22" t="str">
        <v>Archer Tower -&gt; 21</v>
      </c>
    </row>
    <row r="40" spans="1:33" ht="17.25" thickBot="1">
      <c r="A40" s="8">
        <v>3</v>
      </c>
      <c r="B40" s="8">
        <v>190</v>
      </c>
      <c r="C40" s="8" t="s">
        <v>763</v>
      </c>
      <c r="D40" s="8" t="s">
        <v>764</v>
      </c>
      <c r="E40" s="8"/>
      <c r="F40" s="8"/>
      <c r="G40" s="12">
        <v>19</v>
      </c>
      <c r="H40" s="8"/>
      <c r="I40" s="8">
        <v>14</v>
      </c>
      <c r="J40" s="5"/>
      <c r="K40" s="5">
        <f ca="1">ROUNDUP($L$11/(RANDBETWEEN(300,451) + (RANDBETWEEN(100,300) / $L$13)),0)*(3.228)*$L$12</f>
        <v>968.40000000000009</v>
      </c>
      <c r="O40" s="4"/>
      <c r="P40" s="4"/>
      <c r="Q40" s="4"/>
      <c r="R40" s="4"/>
      <c r="S40" s="4"/>
      <c r="T40" s="4"/>
      <c r="U40" s="4"/>
      <c r="V40" s="4"/>
      <c r="W40" s="4"/>
      <c r="X40" s="4"/>
      <c r="AA40" s="1" t="str">
        <v/>
      </c>
      <c r="AB40" s="4">
        <v>26.523546052437062</v>
      </c>
      <c r="AC40" s="1" t="str">
        <v/>
      </c>
      <c r="AD40" s="3" t="str">
        <v>Bomb Tower-&gt; 01</v>
      </c>
      <c r="AE40" s="3" t="str">
        <v>Bomb Tower-&gt; 01</v>
      </c>
      <c r="AF40" s="3" t="str">
        <v>Teslas -&gt; 12</v>
      </c>
      <c r="AG40" s="22" t="str">
        <v>Teslas -&gt; 12</v>
      </c>
    </row>
    <row r="41" spans="1:33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O41" s="4"/>
      <c r="P41" s="4"/>
      <c r="Q41" s="4"/>
      <c r="R41" s="4"/>
      <c r="S41" s="4"/>
      <c r="T41" s="4"/>
      <c r="U41" s="4"/>
      <c r="V41" s="4"/>
      <c r="W41" s="4"/>
      <c r="X41" s="4"/>
      <c r="AA41" s="1" t="str">
        <v/>
      </c>
      <c r="AB41" s="4">
        <v>26.179938779914945</v>
      </c>
      <c r="AC41" s="1" t="str">
        <v/>
      </c>
      <c r="AD41" s="3" t="str">
        <v>Air Defense -&gt; 07</v>
      </c>
      <c r="AE41" s="3" t="str">
        <v>Air Defense -&gt; 07</v>
      </c>
      <c r="AF41" s="3" t="str">
        <v>Teslas -&gt; 13</v>
      </c>
      <c r="AG41" s="22" t="str">
        <v>Teslas -&gt; 13</v>
      </c>
    </row>
    <row r="42" spans="1:33" ht="24" thickBot="1">
      <c r="A42" s="7" t="s">
        <v>58</v>
      </c>
      <c r="B42" s="11">
        <v>5</v>
      </c>
      <c r="C42" s="11" t="s">
        <v>755</v>
      </c>
      <c r="D42" s="11" t="s">
        <v>746</v>
      </c>
      <c r="E42" s="5"/>
      <c r="F42" s="5"/>
      <c r="G42" s="5"/>
      <c r="H42" s="5"/>
      <c r="I42" s="5"/>
      <c r="J42" s="5"/>
      <c r="K42" s="5"/>
      <c r="O42" s="4"/>
      <c r="P42" s="4"/>
      <c r="Q42" s="4"/>
      <c r="R42" s="4"/>
      <c r="S42" s="4"/>
      <c r="T42" s="4"/>
      <c r="U42" s="4"/>
      <c r="V42" s="4"/>
      <c r="W42" s="4"/>
      <c r="X42" s="4"/>
      <c r="AA42" s="1" t="str">
        <v/>
      </c>
      <c r="AB42" s="4">
        <v>21.991148575128555</v>
      </c>
      <c r="AC42" s="1" t="str">
        <v/>
      </c>
      <c r="AD42" s="3" t="str">
        <v>Archer Tower -&gt; 11</v>
      </c>
      <c r="AE42" s="3" t="str">
        <v>Archer Tower -&gt; 11</v>
      </c>
      <c r="AF42" s="3" t="str">
        <v>Mortar -&gt; 13</v>
      </c>
      <c r="AG42" s="22" t="str">
        <v>Mortar -&gt; 13</v>
      </c>
    </row>
    <row r="43" spans="1:33" ht="28.5" customHeight="1">
      <c r="A43" s="205" t="s">
        <v>98</v>
      </c>
      <c r="B43" s="205" t="s">
        <v>644</v>
      </c>
      <c r="C43" s="205" t="s">
        <v>99</v>
      </c>
      <c r="D43" s="205" t="s">
        <v>652</v>
      </c>
      <c r="E43" s="205" t="s">
        <v>101</v>
      </c>
      <c r="F43" s="205" t="s">
        <v>661</v>
      </c>
      <c r="G43" s="203" t="s">
        <v>765</v>
      </c>
      <c r="H43" s="205" t="s">
        <v>417</v>
      </c>
      <c r="I43" s="203" t="s">
        <v>418</v>
      </c>
      <c r="J43" s="203" t="s">
        <v>419</v>
      </c>
      <c r="K43" s="5" t="s">
        <v>576</v>
      </c>
      <c r="O43" s="4" t="str">
        <f>IF(ISNUMBER(P43),IF($L$4=0,IF(IF(AND(ISTEXT($Y43),LEN($Y43)&gt;0), TRUE, FALSE),P43,""),P43),"")</f>
        <v/>
      </c>
      <c r="P43" s="4" cm="1">
        <f t="array" ref="P43:P47">C45:C49</f>
        <v>90</v>
      </c>
      <c r="Q43" s="4" t="str">
        <f>IF(ISNUMBER(R43),IF($L$4=0,IF(IF(AND(ISTEXT($Y43),LEN($Y43)&gt;0), TRUE, FALSE),R43,""),R43),"")</f>
        <v/>
      </c>
      <c r="R43" s="4">
        <f>C45-C44</f>
        <v>90</v>
      </c>
      <c r="S43" s="4" t="str">
        <f>IF(ISNUMBER(T43),IF($L$4=0,IF(IF(AND(ISTEXT($Y43),LEN($Y43)&gt;0), TRUE, FALSE),T43,""),T43),"")</f>
        <v/>
      </c>
      <c r="T43" s="33">
        <f>(R43*$L$5)*((PI()*POWER($K$45,2))-(PI()*POWER($K$44,2)))/100</f>
        <v>13543.585703025678</v>
      </c>
      <c r="U43" s="4" t="str">
        <f>IF($L$4=0,IF(IF(AND(ISTEXT($Y43),LEN($Y43)&gt;0), TRUE, FALSE),V43,""),V43)</f>
        <v/>
      </c>
      <c r="V43" s="4">
        <f>R43/H45</f>
        <v>12.857142857142858</v>
      </c>
      <c r="W43" s="4" t="str">
        <f>IF($L$4=0,IF(IF(AND(ISTEXT($Y43),LEN($Y43)&gt;0), TRUE, FALSE),X43,""),X43)</f>
        <v/>
      </c>
      <c r="X43" s="4">
        <f>T43/$H45</f>
        <v>1934.7979575750967</v>
      </c>
      <c r="Y43" s="1" t="str">
        <f>IF(VALUE(AA43)&gt;VALUE($B$42),Z43,"")</f>
        <v/>
      </c>
      <c r="Z43" s="1" t="s">
        <v>766</v>
      </c>
      <c r="AA43" s="1" t="str">
        <v>01</v>
      </c>
      <c r="AB43" s="4">
        <v>18.050764669784339</v>
      </c>
      <c r="AC43" s="1" t="str">
        <v/>
      </c>
      <c r="AD43" s="3" t="str">
        <v>Wizard Tower -&gt; 02</v>
      </c>
      <c r="AE43" s="3" t="str">
        <v>Wizard Tower -&gt; 02</v>
      </c>
      <c r="AF43" s="3" t="str">
        <v>Bomb Tower-&gt; 09</v>
      </c>
      <c r="AG43" s="22" t="str">
        <v>Bomb Tower-&gt; 09</v>
      </c>
    </row>
    <row r="44" spans="1:33" ht="17.25" thickBot="1">
      <c r="A44" s="206"/>
      <c r="B44" s="206"/>
      <c r="C44" s="206"/>
      <c r="D44" s="206"/>
      <c r="E44" s="206"/>
      <c r="F44" s="206"/>
      <c r="G44" s="204"/>
      <c r="H44" s="206"/>
      <c r="I44" s="204"/>
      <c r="J44" s="204"/>
      <c r="K44" s="24">
        <v>7</v>
      </c>
      <c r="O44" s="4" t="str">
        <f>IF(ISNUMBER(P44),IF($L$4=0,IF(IF(AND(ISTEXT($Y44),LEN($Y44)&gt;0), TRUE, FALSE),P44,""),P44),"")</f>
        <v/>
      </c>
      <c r="P44" s="4">
        <v>105</v>
      </c>
      <c r="Q44" s="4" t="str">
        <f>IF(ISNUMBER(R44),IF($L$4=0,IF(IF(AND(ISTEXT($Y44),LEN($Y44)&gt;0), TRUE, FALSE),R44,""),R44),"")</f>
        <v/>
      </c>
      <c r="R44" s="4">
        <f>C46-C45</f>
        <v>15</v>
      </c>
      <c r="S44" s="4" t="str">
        <f>IF(ISNUMBER(T44),IF($L$4=0,IF(IF(AND(ISTEXT($Y44),LEN($Y44)&gt;0), TRUE, FALSE),T44,""),T44),"")</f>
        <v/>
      </c>
      <c r="T44" s="33">
        <f>(R44*$L$5)*((PI()*POWER($K$45,2))-(PI()*POWER($K$44,2)))/100</f>
        <v>2257.2642838376128</v>
      </c>
      <c r="U44" s="4" t="str">
        <f>IF($L$4=0,IF(IF(AND(ISTEXT($Y44),LEN($Y44)&gt;0), TRUE, FALSE),V44,""),V44)</f>
        <v/>
      </c>
      <c r="V44" s="4">
        <f>R44/H46</f>
        <v>1.5</v>
      </c>
      <c r="W44" s="4" t="str">
        <f>IF($L$4=0,IF(IF(AND(ISTEXT($Y44),LEN($Y44)&gt;0), TRUE, FALSE),X44,""),X44)</f>
        <v/>
      </c>
      <c r="X44" s="4">
        <f>T44/$H46</f>
        <v>225.72642838376129</v>
      </c>
      <c r="Y44" s="1" t="str">
        <f>IF(VALUE(AA44)&gt;VALUE($B$42),Z44,"")</f>
        <v/>
      </c>
      <c r="Z44" s="1" t="s">
        <v>767</v>
      </c>
      <c r="AA44" s="1" t="str">
        <v>02</v>
      </c>
      <c r="AB44" s="4">
        <v>18.050746619019666</v>
      </c>
      <c r="AC44" s="1" t="str">
        <v/>
      </c>
      <c r="AD44" s="3" t="str">
        <v>Wizard Tower -&gt; 03</v>
      </c>
      <c r="AE44" s="3" t="str">
        <v>Wizard Tower -&gt; 03</v>
      </c>
      <c r="AF44" s="3" t="str">
        <v>Mortar -&gt; 12</v>
      </c>
      <c r="AG44" s="22" t="str">
        <v>Mortar -&gt; 12</v>
      </c>
    </row>
    <row r="45" spans="1:33" ht="17.25" thickBot="1">
      <c r="A45" s="8">
        <v>1</v>
      </c>
      <c r="B45" s="8">
        <v>300</v>
      </c>
      <c r="C45" s="8">
        <v>90</v>
      </c>
      <c r="D45" s="8">
        <v>20</v>
      </c>
      <c r="E45" s="8">
        <v>4</v>
      </c>
      <c r="F45" s="8">
        <v>180</v>
      </c>
      <c r="G45" s="8" t="s">
        <v>573</v>
      </c>
      <c r="H45" s="12">
        <v>7</v>
      </c>
      <c r="I45" s="8">
        <v>777</v>
      </c>
      <c r="J45" s="8">
        <v>11</v>
      </c>
      <c r="K45" s="5">
        <v>50</v>
      </c>
      <c r="O45" s="4" t="str">
        <f>IF(ISNUMBER(P45),IF($L$4=0,IF(IF(AND(ISTEXT($Y45),LEN($Y45)&gt;0), TRUE, FALSE),P45,""),P45),"")</f>
        <v/>
      </c>
      <c r="P45" s="4">
        <v>120</v>
      </c>
      <c r="Q45" s="4" t="str">
        <f>IF(ISNUMBER(R45),IF($L$4=0,IF(IF(AND(ISTEXT($Y45),LEN($Y45)&gt;0), TRUE, FALSE),R45,""),R45),"")</f>
        <v/>
      </c>
      <c r="R45" s="4">
        <f>C47-C46</f>
        <v>15</v>
      </c>
      <c r="S45" s="4" t="str">
        <f>IF(ISNUMBER(T45),IF($L$4=0,IF(IF(AND(ISTEXT($Y45),LEN($Y45)&gt;0), TRUE, FALSE),T45,""),T45),"")</f>
        <v/>
      </c>
      <c r="T45" s="33">
        <f>(R45*$L$5)*((PI()*POWER($K$45,2))-(PI()*POWER($K$44,2)))/100</f>
        <v>2257.2642838376128</v>
      </c>
      <c r="U45" s="4" t="str">
        <f>IF($L$4=0,IF(IF(AND(ISTEXT($Y45),LEN($Y45)&gt;0), TRUE, FALSE),V45,""),V45)</f>
        <v/>
      </c>
      <c r="V45" s="4">
        <f>R45/H47</f>
        <v>1.0714285714285714</v>
      </c>
      <c r="W45" s="4" t="str">
        <f>IF($L$4=0,IF(IF(AND(ISTEXT($Y45),LEN($Y45)&gt;0), TRUE, FALSE),X45,""),X45)</f>
        <v/>
      </c>
      <c r="X45" s="4">
        <f>T45/$H47</f>
        <v>161.23316313125807</v>
      </c>
      <c r="Y45" s="1" t="str">
        <f>IF(VALUE(AA45)&gt;VALUE($B$42),Z45,"")</f>
        <v/>
      </c>
      <c r="Z45" s="1" t="s">
        <v>768</v>
      </c>
      <c r="AA45" s="1" t="str">
        <v>03</v>
      </c>
      <c r="AB45" s="4">
        <v>16.42005760276265</v>
      </c>
      <c r="AC45" s="1" t="str">
        <v>Builder's Hut -&gt; 03</v>
      </c>
      <c r="AD45" s="3" t="str">
        <v>Builder's Hut -&gt; 03</v>
      </c>
      <c r="AE45" s="3" t="str">
        <v>Builder's Hut -&gt; 03</v>
      </c>
      <c r="AF45" s="3" t="str">
        <v>Bomb Tower-&gt; 07</v>
      </c>
      <c r="AG45" s="22" t="str">
        <v>Bomb Tower-&gt; 07</v>
      </c>
    </row>
    <row r="46" spans="1:33" ht="17.25" thickBot="1">
      <c r="A46" s="8">
        <v>2</v>
      </c>
      <c r="B46" s="8">
        <v>350</v>
      </c>
      <c r="C46" s="8">
        <v>105</v>
      </c>
      <c r="D46" s="8">
        <v>25</v>
      </c>
      <c r="E46" s="8">
        <v>4.4000000000000004</v>
      </c>
      <c r="F46" s="8">
        <v>180</v>
      </c>
      <c r="G46" s="8" t="s">
        <v>226</v>
      </c>
      <c r="H46" s="12">
        <v>10</v>
      </c>
      <c r="I46" s="8">
        <v>929</v>
      </c>
      <c r="J46" s="8">
        <v>11</v>
      </c>
      <c r="K46" s="5"/>
      <c r="O46" s="4" t="str">
        <f>IF(ISNUMBER(P46),IF($L$4=0,IF(IF(AND(ISTEXT($Y46),LEN($Y46)&gt;0), TRUE, FALSE),P46,""),P46),"")</f>
        <v/>
      </c>
      <c r="P46" s="4">
        <v>135</v>
      </c>
      <c r="Q46" s="4" t="str">
        <f>IF(ISNUMBER(R46),IF($L$4=0,IF(IF(AND(ISTEXT($Y46),LEN($Y46)&gt;0), TRUE, FALSE),R46,""),R46),"")</f>
        <v/>
      </c>
      <c r="R46" s="4">
        <f>C48-C47</f>
        <v>15</v>
      </c>
      <c r="S46" s="4" t="str">
        <f>IF(ISNUMBER(T46),IF($L$4=0,IF(IF(AND(ISTEXT($Y46),LEN($Y46)&gt;0), TRUE, FALSE),T46,""),T46),"")</f>
        <v/>
      </c>
      <c r="T46" s="33">
        <f>(R46*$L$5)*((PI()*POWER($K$45,2))-(PI()*POWER($K$44,2)))/100</f>
        <v>2257.2642838376128</v>
      </c>
      <c r="U46" s="4" t="str">
        <f>IF($L$4=0,IF(IF(AND(ISTEXT($Y46),LEN($Y46)&gt;0), TRUE, FALSE),V46,""),V46)</f>
        <v/>
      </c>
      <c r="V46" s="4">
        <f>R46/H48</f>
        <v>0.83333333333333337</v>
      </c>
      <c r="W46" s="4" t="str">
        <f>IF($L$4=0,IF(IF(AND(ISTEXT($Y46),LEN($Y46)&gt;0), TRUE, FALSE),X46,""),X46)</f>
        <v/>
      </c>
      <c r="X46" s="4">
        <f>T46/$H48</f>
        <v>125.40357132431183</v>
      </c>
      <c r="Y46" s="1" t="str">
        <f>IF(VALUE(AA46)&gt;VALUE($B$42),Z46,"")</f>
        <v/>
      </c>
      <c r="Z46" s="1" t="s">
        <v>769</v>
      </c>
      <c r="AA46" s="1" t="str">
        <v>04</v>
      </c>
      <c r="AB46" s="4">
        <v>16.045108105795261</v>
      </c>
      <c r="AC46" s="1" t="str">
        <v/>
      </c>
      <c r="AD46" s="3" t="str">
        <v>Wizard Tower -&gt; 04</v>
      </c>
      <c r="AE46" s="3" t="str">
        <v>Wizard Tower -&gt; 04</v>
      </c>
      <c r="AF46" s="3" t="str">
        <v>Bomb Tower-&gt; 08</v>
      </c>
      <c r="AG46" s="22" t="str">
        <v>Bomb Tower-&gt; 08</v>
      </c>
    </row>
    <row r="47" spans="1:33" ht="17.25" thickBot="1">
      <c r="A47" s="8">
        <v>3</v>
      </c>
      <c r="B47" s="8">
        <v>400</v>
      </c>
      <c r="C47" s="8">
        <v>120</v>
      </c>
      <c r="D47" s="8">
        <v>30</v>
      </c>
      <c r="E47" s="8">
        <v>4.8</v>
      </c>
      <c r="F47" s="8">
        <v>200</v>
      </c>
      <c r="G47" s="8" t="s">
        <v>402</v>
      </c>
      <c r="H47" s="12">
        <v>14</v>
      </c>
      <c r="I47" s="8">
        <v>1.099</v>
      </c>
      <c r="J47" s="8">
        <v>12</v>
      </c>
      <c r="K47" s="5"/>
      <c r="O47" s="4" t="str">
        <f>IF(ISNUMBER(P47),IF($L$4=0,IF(IF(AND(ISTEXT($Y47),LEN($Y47)&gt;0), TRUE, FALSE),P47,""),P47),"")</f>
        <v/>
      </c>
      <c r="P47" s="4">
        <v>150</v>
      </c>
      <c r="Q47" s="4" t="str">
        <f>IF(ISNUMBER(R47),IF($L$4=0,IF(IF(AND(ISTEXT($Y47),LEN($Y47)&gt;0), TRUE, FALSE),R47,""),R47),"")</f>
        <v/>
      </c>
      <c r="R47" s="4">
        <f>C49-C48</f>
        <v>15</v>
      </c>
      <c r="S47" s="4" t="str">
        <f>IF(ISNUMBER(T47),IF($L$4=0,IF(IF(AND(ISTEXT($Y47),LEN($Y47)&gt;0), TRUE, FALSE),T47,""),T47),"")</f>
        <v/>
      </c>
      <c r="T47" s="33">
        <f>(R47*$L$5)*((PI()*POWER($K$45,2))-(PI()*POWER($K$44,2)))/100</f>
        <v>2257.2642838376128</v>
      </c>
      <c r="U47" s="4" t="str">
        <f>IF($L$4=0,IF(IF(AND(ISTEXT($Y47),LEN($Y47)&gt;0), TRUE, FALSE),V47,""),V47)</f>
        <v/>
      </c>
      <c r="V47" s="4">
        <f>R47/H49</f>
        <v>0.75</v>
      </c>
      <c r="W47" s="4" t="str">
        <f>IF($L$4=0,IF(IF(AND(ISTEXT($Y47),LEN($Y47)&gt;0), TRUE, FALSE),X47,""),X47)</f>
        <v/>
      </c>
      <c r="X47" s="4">
        <f>T47/$H49</f>
        <v>112.86321419188064</v>
      </c>
      <c r="Y47" s="1" t="str">
        <f>IF(VALUE(AA47)&gt;VALUE($B$42),Z47,"")</f>
        <v/>
      </c>
      <c r="Z47" s="1" t="s">
        <v>770</v>
      </c>
      <c r="AA47" s="1" t="str">
        <v>05</v>
      </c>
      <c r="AB47" s="4">
        <v>16.045108105795261</v>
      </c>
      <c r="AC47" s="1" t="str">
        <v/>
      </c>
      <c r="AD47" s="3" t="str">
        <v>Wizard Tower -&gt; 06</v>
      </c>
      <c r="AE47" s="3" t="str">
        <v>Wizard Tower -&gt; 06</v>
      </c>
      <c r="AF47" s="3" t="str">
        <v>Cannon -&gt;14</v>
      </c>
      <c r="AG47" s="22" t="str">
        <v>Cannon -&gt;14</v>
      </c>
    </row>
    <row r="48" spans="1:33" ht="17.25" thickBot="1">
      <c r="A48" s="8">
        <v>4</v>
      </c>
      <c r="B48" s="8">
        <v>450</v>
      </c>
      <c r="C48" s="8">
        <v>135</v>
      </c>
      <c r="D48" s="8">
        <v>35</v>
      </c>
      <c r="E48" s="8">
        <v>5.2</v>
      </c>
      <c r="F48" s="8">
        <v>200</v>
      </c>
      <c r="G48" s="8" t="s">
        <v>404</v>
      </c>
      <c r="H48" s="12">
        <v>18</v>
      </c>
      <c r="I48" s="8">
        <v>1.2470000000000001</v>
      </c>
      <c r="J48" s="8">
        <v>13</v>
      </c>
      <c r="K48" s="5"/>
      <c r="O48" s="4"/>
      <c r="P48" s="4"/>
      <c r="Q48" s="4"/>
      <c r="R48" s="4"/>
      <c r="S48" s="4"/>
      <c r="T48" s="4"/>
      <c r="U48" s="4"/>
      <c r="V48" s="4"/>
      <c r="W48" s="4"/>
      <c r="X48" s="4"/>
      <c r="AA48" s="1" t="str">
        <v/>
      </c>
      <c r="AB48" s="4">
        <v>14.36755040241732</v>
      </c>
      <c r="AC48" s="1" t="str">
        <v/>
      </c>
      <c r="AD48" s="3" t="str">
        <v>Teslas -&gt; 04</v>
      </c>
      <c r="AE48" s="3" t="str">
        <v>Teslas -&gt; 04</v>
      </c>
      <c r="AF48" s="3" t="str">
        <v>Cannon -&gt;15</v>
      </c>
      <c r="AG48" s="22" t="str">
        <v>Cannon -&gt;15</v>
      </c>
    </row>
    <row r="49" spans="1:33" ht="17.25" thickBot="1">
      <c r="A49" s="8">
        <v>5</v>
      </c>
      <c r="B49" s="8">
        <v>500</v>
      </c>
      <c r="C49" s="8">
        <v>150</v>
      </c>
      <c r="D49" s="8">
        <v>40</v>
      </c>
      <c r="E49" s="8">
        <v>5.6</v>
      </c>
      <c r="F49" s="8">
        <v>200</v>
      </c>
      <c r="G49" s="8" t="s">
        <v>406</v>
      </c>
      <c r="H49" s="12">
        <v>20</v>
      </c>
      <c r="I49" s="8">
        <v>1.3140000000000001</v>
      </c>
      <c r="J49" s="8">
        <v>14</v>
      </c>
      <c r="K49" s="5"/>
      <c r="O49" s="4"/>
      <c r="P49" s="4"/>
      <c r="Q49" s="4"/>
      <c r="R49" s="4"/>
      <c r="S49" s="4"/>
      <c r="T49" s="4"/>
      <c r="U49" s="4"/>
      <c r="V49" s="4"/>
      <c r="W49" s="4"/>
      <c r="X49" s="4"/>
      <c r="AA49" s="1" t="str">
        <v/>
      </c>
      <c r="AB49" s="4">
        <v>14.074335088082274</v>
      </c>
      <c r="AC49" s="1" t="str">
        <v>Builder's Hut -&gt; 04</v>
      </c>
      <c r="AD49" s="3" t="str">
        <v>Builder's Hut -&gt; 04</v>
      </c>
      <c r="AE49" s="3" t="str">
        <v>Builder's Hut -&gt; 04</v>
      </c>
      <c r="AF49" s="3" t="str">
        <v>Cannon -&gt;18</v>
      </c>
      <c r="AG49" s="22" t="str">
        <v>Cannon -&gt;18</v>
      </c>
    </row>
    <row r="50" spans="1:33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O50" s="4"/>
      <c r="P50" s="4"/>
      <c r="Q50" s="4"/>
      <c r="R50" s="4"/>
      <c r="S50" s="4"/>
      <c r="T50" s="4"/>
      <c r="U50" s="4"/>
      <c r="V50" s="4"/>
      <c r="W50" s="4"/>
      <c r="X50" s="4"/>
      <c r="AA50" s="1" t="str">
        <v/>
      </c>
      <c r="AB50" s="4">
        <v>14.033622249966701</v>
      </c>
      <c r="AC50" s="1" t="str">
        <v/>
      </c>
      <c r="AD50" s="3" t="str">
        <v>Inferno Tower -&gt; 04</v>
      </c>
      <c r="AE50" s="3" t="str">
        <v>Inferno Tower -&gt; 04</v>
      </c>
      <c r="AF50" s="3" t="str">
        <v>Cannon -&gt;16</v>
      </c>
      <c r="AG50" s="22" t="str">
        <v>Cannon -&gt;16</v>
      </c>
    </row>
    <row r="51" spans="1:33" ht="24" thickBot="1">
      <c r="A51" s="7" t="s">
        <v>57</v>
      </c>
      <c r="B51" s="11">
        <v>5</v>
      </c>
      <c r="C51" s="5" t="s">
        <v>755</v>
      </c>
      <c r="D51" s="5" t="s">
        <v>746</v>
      </c>
      <c r="E51" s="5"/>
      <c r="F51" s="5"/>
      <c r="G51" s="5"/>
      <c r="H51" s="5"/>
      <c r="I51" s="5"/>
      <c r="J51" s="5"/>
      <c r="M51" s="5" t="s">
        <v>576</v>
      </c>
      <c r="O51" s="4"/>
      <c r="P51" s="4"/>
      <c r="Q51" s="4"/>
      <c r="R51" s="4"/>
      <c r="S51" s="4"/>
      <c r="T51" s="4"/>
      <c r="U51" s="4"/>
      <c r="V51" s="4"/>
      <c r="W51" s="4"/>
      <c r="X51" s="4"/>
      <c r="AA51" s="1" t="str">
        <v/>
      </c>
      <c r="AB51" s="4">
        <v>13.854423602330987</v>
      </c>
      <c r="AC51" s="1" t="str">
        <v/>
      </c>
      <c r="AD51" s="3" t="str">
        <v>Teslas -&gt; 05</v>
      </c>
      <c r="AE51" s="3" t="str">
        <v>Teslas -&gt; 05</v>
      </c>
      <c r="AF51" s="3" t="str">
        <v>Cannon -&gt;17</v>
      </c>
      <c r="AG51" s="22" t="str">
        <v>Cannon -&gt;17</v>
      </c>
    </row>
    <row r="52" spans="1:33">
      <c r="A52" s="205" t="s">
        <v>98</v>
      </c>
      <c r="B52" s="222" t="s">
        <v>99</v>
      </c>
      <c r="C52" s="209"/>
      <c r="D52" s="215"/>
      <c r="E52" s="222" t="s">
        <v>771</v>
      </c>
      <c r="F52" s="209"/>
      <c r="G52" s="215"/>
      <c r="H52" s="205" t="s">
        <v>101</v>
      </c>
      <c r="I52" s="203" t="s">
        <v>765</v>
      </c>
      <c r="J52" s="205" t="s">
        <v>417</v>
      </c>
      <c r="K52" s="203" t="s">
        <v>418</v>
      </c>
      <c r="L52" s="250" t="s">
        <v>419</v>
      </c>
      <c r="M52" s="5">
        <f>IF($L$7=0,9,IF($L$7=1,10,"wrong value"))</f>
        <v>10</v>
      </c>
      <c r="N52" s="53"/>
      <c r="O52" s="4"/>
      <c r="P52" s="4"/>
      <c r="Q52" s="4"/>
      <c r="R52" s="4"/>
      <c r="S52" s="4"/>
      <c r="T52" s="4"/>
      <c r="U52" s="4"/>
      <c r="V52" s="4"/>
      <c r="W52" s="4"/>
      <c r="X52" s="4"/>
      <c r="AA52" s="1" t="str">
        <v/>
      </c>
      <c r="AB52" s="4">
        <v>13.849187614575005</v>
      </c>
      <c r="AC52" s="1" t="str">
        <v/>
      </c>
      <c r="AD52" s="3" t="str">
        <v>X-Bow -&gt; 05</v>
      </c>
      <c r="AE52" s="3" t="str">
        <v>X-Bow -&gt; 05</v>
      </c>
      <c r="AF52" s="3" t="str">
        <v>Cannon -&gt;20</v>
      </c>
      <c r="AG52" s="22" t="str">
        <v>Cannon -&gt;20</v>
      </c>
    </row>
    <row r="53" spans="1:33" ht="17.25" thickBot="1">
      <c r="A53" s="248"/>
      <c r="B53" s="223"/>
      <c r="C53" s="210"/>
      <c r="D53" s="216"/>
      <c r="E53" s="223"/>
      <c r="F53" s="210"/>
      <c r="G53" s="216"/>
      <c r="H53" s="248"/>
      <c r="I53" s="249"/>
      <c r="J53" s="248"/>
      <c r="K53" s="249"/>
      <c r="L53" s="251"/>
      <c r="M53" s="53"/>
      <c r="N53" s="53"/>
      <c r="O53" s="4" t="str">
        <f t="shared" ref="O53:O60" si="10">IF(ISNUMBER(P53),IF($L$4=0,IF(IF(AND(ISTEXT($Y53),LEN($Y53)&gt;0), TRUE, FALSE),P53,""),P53),"")</f>
        <v/>
      </c>
      <c r="P53" s="4" cm="1">
        <f t="array" ref="P53:P60">C55:C62</f>
        <v>30</v>
      </c>
      <c r="Q53" s="4" t="str">
        <f t="shared" ref="Q53:Q60" si="11">IF(ISNUMBER(R53),IF($L$4=0,IF(IF(AND(ISTEXT($Y53),LEN($Y53)&gt;0), TRUE, FALSE),R53,""),R53),"")</f>
        <v/>
      </c>
      <c r="R53" s="4">
        <f>C55-0</f>
        <v>30</v>
      </c>
      <c r="S53" s="4" t="str">
        <f t="shared" ref="S53:S60" si="12">IF(ISNUMBER(T53),IF($L$4=0,IF(IF(AND(ISTEXT($Y53),LEN($Y53)&gt;0), TRUE, FALSE),T53,""),T53),"")</f>
        <v/>
      </c>
      <c r="T53" s="4">
        <f t="shared" ref="T53:T60" si="13">IF($L$7=1,(R53*$L$5)*(PI()*POWER($M$52,2))/100,IF($L$7=0,R53*(PI()*POWER($M$52,2))/100,"invalid choice"))</f>
        <v>184.19129203081297</v>
      </c>
      <c r="U53" s="4" t="str">
        <f t="shared" ref="U53:U60" si="14">IF($L$4=0,IF(IF(AND(ISTEXT($Y53),LEN($Y53)&gt;0), TRUE, FALSE),V53,""),V53)</f>
        <v/>
      </c>
      <c r="V53" s="4">
        <f>R53/$J55</f>
        <v>10</v>
      </c>
      <c r="W53" s="4" t="str">
        <f t="shared" ref="W53:W60" si="15">IF($L$4=0,IF(IF(AND(ISTEXT($Y53),LEN($Y53)&gt;0), TRUE, FALSE),X53,""),X53)</f>
        <v/>
      </c>
      <c r="X53" s="4">
        <f>T53/$J55</f>
        <v>61.397097343604322</v>
      </c>
      <c r="Y53" s="1" t="str">
        <f t="shared" ref="Y53:Y60" si="16">IF(VALUE(AA53)&gt;VALUE($B$51),Z53,"")</f>
        <v/>
      </c>
      <c r="Z53" s="1" t="s">
        <v>772</v>
      </c>
      <c r="AA53" s="1" t="str">
        <v>01</v>
      </c>
      <c r="AB53" s="4">
        <v>12.893390442156909</v>
      </c>
      <c r="AC53" s="1" t="str">
        <v/>
      </c>
      <c r="AD53" s="3" t="str">
        <v>Mortar -&gt; 02</v>
      </c>
      <c r="AE53" s="3" t="str">
        <v>Mortar -&gt; 02</v>
      </c>
      <c r="AF53" s="3" t="str">
        <v>Cannon -&gt;19</v>
      </c>
      <c r="AG53" s="22" t="str">
        <v>Cannon -&gt;19</v>
      </c>
    </row>
    <row r="54" spans="1:33" ht="18.75" thickBot="1">
      <c r="A54" s="206"/>
      <c r="B54" s="13" t="s">
        <v>645</v>
      </c>
      <c r="C54" s="13" t="s">
        <v>773</v>
      </c>
      <c r="D54" s="13" t="s">
        <v>647</v>
      </c>
      <c r="E54" s="13" t="s">
        <v>645</v>
      </c>
      <c r="F54" s="13" t="s">
        <v>646</v>
      </c>
      <c r="G54" s="13" t="s">
        <v>647</v>
      </c>
      <c r="H54" s="206"/>
      <c r="I54" s="204"/>
      <c r="J54" s="206"/>
      <c r="K54" s="204"/>
      <c r="L54" s="252"/>
      <c r="M54" s="53"/>
      <c r="N54" s="53"/>
      <c r="O54" s="4" t="str">
        <f t="shared" si="10"/>
        <v/>
      </c>
      <c r="P54" s="4">
        <v>35</v>
      </c>
      <c r="Q54" s="4" t="str">
        <f t="shared" si="11"/>
        <v/>
      </c>
      <c r="R54" s="4">
        <f t="shared" ref="R54:R60" si="17">C56-C55</f>
        <v>5</v>
      </c>
      <c r="S54" s="4" t="str">
        <f t="shared" si="12"/>
        <v/>
      </c>
      <c r="T54" s="4">
        <f t="shared" si="13"/>
        <v>30.698548671802165</v>
      </c>
      <c r="U54" s="4" t="str">
        <f t="shared" si="14"/>
        <v/>
      </c>
      <c r="V54" s="4">
        <f t="shared" ref="V54:V60" si="18">R54/$J56</f>
        <v>1.25</v>
      </c>
      <c r="W54" s="4" t="str">
        <f t="shared" si="15"/>
        <v/>
      </c>
      <c r="X54" s="4">
        <f t="shared" ref="X54:X60" si="19">T54/$J56</f>
        <v>7.6746371679505412</v>
      </c>
      <c r="Y54" s="1" t="str">
        <f t="shared" si="16"/>
        <v/>
      </c>
      <c r="Z54" s="1" t="s">
        <v>774</v>
      </c>
      <c r="AA54" s="1" t="str">
        <v>02</v>
      </c>
      <c r="AB54" s="4">
        <v>12.566370614359174</v>
      </c>
      <c r="AC54" s="1" t="str">
        <v/>
      </c>
      <c r="AD54" s="3" t="str">
        <v>Air Defense -&gt; 08</v>
      </c>
      <c r="AE54" s="3" t="str">
        <v>Air Defense -&gt; 08</v>
      </c>
      <c r="AF54" s="3">
        <v>0</v>
      </c>
    </row>
    <row r="55" spans="1:33" ht="17.25" thickBot="1">
      <c r="A55" s="8">
        <v>1</v>
      </c>
      <c r="B55" s="8">
        <v>30</v>
      </c>
      <c r="C55" s="8">
        <f>IF(OR($L$7=1,$L$8=1),30,IF($L$8=2,100,IF($L$8=3,1000,"invalid choice")))</f>
        <v>30</v>
      </c>
      <c r="D55" s="8">
        <v>1</v>
      </c>
      <c r="E55" s="12">
        <v>30</v>
      </c>
      <c r="F55" s="12">
        <v>100</v>
      </c>
      <c r="G55" s="12">
        <v>1000</v>
      </c>
      <c r="H55" s="8"/>
      <c r="I55" s="8"/>
      <c r="J55" s="12">
        <v>3</v>
      </c>
      <c r="K55" s="8"/>
      <c r="L55" s="6">
        <v>10</v>
      </c>
      <c r="M55" s="54"/>
      <c r="N55" s="54"/>
      <c r="O55" s="4" t="str">
        <f t="shared" si="10"/>
        <v/>
      </c>
      <c r="P55" s="4">
        <v>41</v>
      </c>
      <c r="Q55" s="4" t="str">
        <f t="shared" si="11"/>
        <v/>
      </c>
      <c r="R55" s="4">
        <f t="shared" si="17"/>
        <v>6</v>
      </c>
      <c r="S55" s="4" t="str">
        <f t="shared" si="12"/>
        <v/>
      </c>
      <c r="T55" s="4">
        <f t="shared" si="13"/>
        <v>36.838258406162588</v>
      </c>
      <c r="U55" s="4" t="str">
        <f t="shared" si="14"/>
        <v/>
      </c>
      <c r="V55" s="4">
        <f t="shared" si="18"/>
        <v>1.2</v>
      </c>
      <c r="W55" s="4" t="str">
        <f t="shared" si="15"/>
        <v/>
      </c>
      <c r="X55" s="4">
        <f t="shared" si="19"/>
        <v>7.3676516812325179</v>
      </c>
      <c r="Y55" s="1" t="str">
        <f t="shared" si="16"/>
        <v/>
      </c>
      <c r="Z55" s="1" t="s">
        <v>775</v>
      </c>
      <c r="AA55" s="1" t="str">
        <v>03</v>
      </c>
      <c r="AB55" s="4">
        <v>12.033831079346447</v>
      </c>
      <c r="AC55" s="1" t="str">
        <v/>
      </c>
      <c r="AD55" s="3" t="str">
        <v>Wizard Tower -&gt; 05</v>
      </c>
      <c r="AE55" s="3" t="str">
        <v>Wizard Tower -&gt; 05</v>
      </c>
      <c r="AF55" s="3">
        <v>0</v>
      </c>
    </row>
    <row r="56" spans="1:33" ht="17.25" thickBot="1">
      <c r="A56" s="8">
        <v>2</v>
      </c>
      <c r="B56" s="8">
        <v>35</v>
      </c>
      <c r="C56" s="8">
        <f>IF(OR($L$7=1,$L$8=1),35,IF($L$8=2,115,IF($L$8=3,1150,"invalid choice")))</f>
        <v>35</v>
      </c>
      <c r="D56" s="8">
        <v>1.1499999999999999</v>
      </c>
      <c r="E56" s="12">
        <v>35</v>
      </c>
      <c r="F56" s="12">
        <v>115</v>
      </c>
      <c r="G56" s="12">
        <v>1150</v>
      </c>
      <c r="H56" s="8"/>
      <c r="I56" s="8"/>
      <c r="J56" s="12">
        <v>4</v>
      </c>
      <c r="K56" s="8"/>
      <c r="L56" s="6">
        <v>10</v>
      </c>
      <c r="M56" s="54"/>
      <c r="N56" s="54"/>
      <c r="O56" s="4" t="str">
        <f t="shared" si="10"/>
        <v/>
      </c>
      <c r="P56" s="4">
        <v>57</v>
      </c>
      <c r="Q56" s="4" t="str">
        <f t="shared" si="11"/>
        <v/>
      </c>
      <c r="R56" s="4">
        <f t="shared" si="17"/>
        <v>16</v>
      </c>
      <c r="S56" s="4" t="str">
        <f t="shared" si="12"/>
        <v/>
      </c>
      <c r="T56" s="4">
        <f t="shared" si="13"/>
        <v>98.23535574976691</v>
      </c>
      <c r="U56" s="4" t="str">
        <f t="shared" si="14"/>
        <v/>
      </c>
      <c r="V56" s="4">
        <f t="shared" si="18"/>
        <v>2.2857142857142856</v>
      </c>
      <c r="W56" s="4" t="str">
        <f t="shared" si="15"/>
        <v/>
      </c>
      <c r="X56" s="4">
        <f t="shared" si="19"/>
        <v>14.033622249966701</v>
      </c>
      <c r="Y56" s="1" t="str">
        <f t="shared" si="16"/>
        <v/>
      </c>
      <c r="Z56" s="1" t="s">
        <v>776</v>
      </c>
      <c r="AA56" s="1" t="str">
        <v>04</v>
      </c>
      <c r="AB56" s="4">
        <v>12.033831079346447</v>
      </c>
      <c r="AC56" s="1" t="str">
        <v/>
      </c>
      <c r="AD56" s="3" t="str">
        <v>Wizard Tower -&gt; 07</v>
      </c>
      <c r="AE56" s="3" t="str">
        <v>Wizard Tower -&gt; 07</v>
      </c>
      <c r="AF56" s="3">
        <v>0</v>
      </c>
    </row>
    <row r="57" spans="1:33" ht="17.25" thickBot="1">
      <c r="A57" s="8">
        <v>3</v>
      </c>
      <c r="B57" s="8">
        <v>41</v>
      </c>
      <c r="C57" s="8">
        <f>IF(OR($L$7=1,$L$8=1),41,IF($L$8=2,130,IF($L$8=3,1300,"invalid choice")))</f>
        <v>41</v>
      </c>
      <c r="D57" s="8">
        <v>1.3</v>
      </c>
      <c r="E57" s="12">
        <v>41</v>
      </c>
      <c r="F57" s="12">
        <v>130</v>
      </c>
      <c r="G57" s="12">
        <v>1300</v>
      </c>
      <c r="H57" s="8"/>
      <c r="I57" s="8"/>
      <c r="J57" s="12">
        <v>5</v>
      </c>
      <c r="K57" s="8"/>
      <c r="L57" s="6">
        <v>10</v>
      </c>
      <c r="M57" s="54"/>
      <c r="N57" s="54"/>
      <c r="O57" s="4" t="str">
        <f t="shared" si="10"/>
        <v/>
      </c>
      <c r="P57" s="4">
        <v>70</v>
      </c>
      <c r="Q57" s="4" t="str">
        <f t="shared" si="11"/>
        <v/>
      </c>
      <c r="R57" s="4">
        <f t="shared" si="17"/>
        <v>13</v>
      </c>
      <c r="S57" s="4" t="str">
        <f t="shared" si="12"/>
        <v/>
      </c>
      <c r="T57" s="4">
        <f t="shared" si="13"/>
        <v>79.816226546685627</v>
      </c>
      <c r="U57" s="4" t="str">
        <f t="shared" si="14"/>
        <v/>
      </c>
      <c r="V57" s="4">
        <f t="shared" si="18"/>
        <v>1.4444444444444444</v>
      </c>
      <c r="W57" s="4" t="str">
        <f t="shared" si="15"/>
        <v/>
      </c>
      <c r="X57" s="4">
        <f t="shared" si="19"/>
        <v>8.8684696162984036</v>
      </c>
      <c r="Y57" s="1" t="str">
        <f t="shared" si="16"/>
        <v/>
      </c>
      <c r="Z57" s="1" t="s">
        <v>777</v>
      </c>
      <c r="AA57" s="1" t="str">
        <v>05</v>
      </c>
      <c r="AB57" s="4">
        <v>10.471975511965978</v>
      </c>
      <c r="AC57" s="1" t="str">
        <v/>
      </c>
      <c r="AD57" s="3" t="str">
        <v>Archer Tower -&gt; 12</v>
      </c>
      <c r="AE57" s="3" t="str">
        <v>Archer Tower -&gt; 12</v>
      </c>
      <c r="AF57" s="3">
        <v>0</v>
      </c>
    </row>
    <row r="58" spans="1:33" ht="17.25" thickBot="1">
      <c r="A58" s="8">
        <v>4</v>
      </c>
      <c r="B58" s="8">
        <v>57</v>
      </c>
      <c r="C58" s="8">
        <f>IF(OR($L$7=1,$L$8=1),57,IF($L$8=2,155,IF($L$8=3,1550,"invalid choice")))</f>
        <v>57</v>
      </c>
      <c r="D58" s="8">
        <v>1.55</v>
      </c>
      <c r="E58" s="12">
        <v>57</v>
      </c>
      <c r="F58" s="12">
        <v>155</v>
      </c>
      <c r="G58" s="12">
        <v>1550</v>
      </c>
      <c r="H58" s="8"/>
      <c r="I58" s="8"/>
      <c r="J58" s="12">
        <v>7</v>
      </c>
      <c r="K58" s="8"/>
      <c r="L58" s="6">
        <v>11</v>
      </c>
      <c r="M58" s="54"/>
      <c r="N58" s="54"/>
      <c r="O58" s="4">
        <f t="shared" si="10"/>
        <v>81</v>
      </c>
      <c r="P58" s="4">
        <v>81</v>
      </c>
      <c r="Q58" s="4">
        <f t="shared" si="11"/>
        <v>11</v>
      </c>
      <c r="R58" s="4">
        <f t="shared" si="17"/>
        <v>11</v>
      </c>
      <c r="S58" s="4">
        <f t="shared" si="12"/>
        <v>67.536807077964752</v>
      </c>
      <c r="T58" s="4">
        <f t="shared" si="13"/>
        <v>67.536807077964752</v>
      </c>
      <c r="U58" s="4">
        <f t="shared" si="14"/>
        <v>0.7857142857142857</v>
      </c>
      <c r="V58" s="4">
        <f t="shared" si="18"/>
        <v>0.7857142857142857</v>
      </c>
      <c r="W58" s="4">
        <f t="shared" si="15"/>
        <v>4.824057648426054</v>
      </c>
      <c r="X58" s="4">
        <f t="shared" si="19"/>
        <v>4.824057648426054</v>
      </c>
      <c r="Y58" s="1" t="str">
        <f t="shared" si="16"/>
        <v>Inferno Tower -&gt; 06</v>
      </c>
      <c r="Z58" s="1" t="s">
        <v>778</v>
      </c>
      <c r="AA58" s="1" t="str">
        <v>06</v>
      </c>
      <c r="AB58" s="4">
        <v>10.386890710931253</v>
      </c>
      <c r="AC58" s="1" t="str">
        <v/>
      </c>
      <c r="AD58" s="3" t="str">
        <v>X-Bow -&gt; 02</v>
      </c>
      <c r="AE58" s="3" t="str">
        <v>X-Bow -&gt; 02</v>
      </c>
      <c r="AF58" s="3">
        <v>0</v>
      </c>
    </row>
    <row r="59" spans="1:33" ht="17.25" thickBot="1">
      <c r="A59" s="8">
        <v>5</v>
      </c>
      <c r="B59" s="8">
        <v>70</v>
      </c>
      <c r="C59" s="8">
        <f>IF(OR($L$7=1,$L$8=1),70,IF($L$8=2,175,IF($L$8=3,1750,"invalid choice")))</f>
        <v>70</v>
      </c>
      <c r="D59" s="8">
        <v>1.75</v>
      </c>
      <c r="E59" s="12">
        <v>70</v>
      </c>
      <c r="F59" s="12">
        <v>175</v>
      </c>
      <c r="G59" s="12">
        <v>1750</v>
      </c>
      <c r="H59" s="8"/>
      <c r="I59" s="8"/>
      <c r="J59" s="12">
        <v>9</v>
      </c>
      <c r="K59" s="8"/>
      <c r="L59" s="6">
        <v>11</v>
      </c>
      <c r="M59" s="54"/>
      <c r="N59" s="54"/>
      <c r="O59" s="4">
        <f t="shared" si="10"/>
        <v>93</v>
      </c>
      <c r="P59" s="4">
        <v>93</v>
      </c>
      <c r="Q59" s="4">
        <f t="shared" si="11"/>
        <v>12</v>
      </c>
      <c r="R59" s="4">
        <f t="shared" si="17"/>
        <v>12</v>
      </c>
      <c r="S59" s="4">
        <f t="shared" si="12"/>
        <v>73.676516812325175</v>
      </c>
      <c r="T59" s="4">
        <f t="shared" si="13"/>
        <v>73.676516812325175</v>
      </c>
      <c r="U59" s="4">
        <f t="shared" si="14"/>
        <v>0.70588235294117652</v>
      </c>
      <c r="V59" s="4">
        <f t="shared" si="18"/>
        <v>0.70588235294117652</v>
      </c>
      <c r="W59" s="4">
        <f t="shared" si="15"/>
        <v>4.333912753666187</v>
      </c>
      <c r="X59" s="4">
        <f t="shared" si="19"/>
        <v>4.333912753666187</v>
      </c>
      <c r="Y59" s="1" t="str">
        <f t="shared" si="16"/>
        <v>Inferno Tower -&gt; 07</v>
      </c>
      <c r="Z59" s="1" t="s">
        <v>779</v>
      </c>
      <c r="AA59" s="1" t="str">
        <v>07</v>
      </c>
      <c r="AB59" s="4">
        <v>10.386890710931253</v>
      </c>
      <c r="AC59" s="1" t="str">
        <v/>
      </c>
      <c r="AD59" s="3" t="str">
        <v>X-Bow -&gt; 04</v>
      </c>
      <c r="AE59" s="3" t="str">
        <v>X-Bow -&gt; 04</v>
      </c>
      <c r="AF59" s="3">
        <v>0</v>
      </c>
    </row>
    <row r="60" spans="1:33" ht="17.25" thickBot="1">
      <c r="A60" s="8">
        <v>6</v>
      </c>
      <c r="B60" s="8">
        <v>81</v>
      </c>
      <c r="C60" s="8">
        <f>IF(OR($L$7=1,$L$8=1),81,IF($L$8=2,200,IF($L$8=3,2000,"invalid choice")))</f>
        <v>81</v>
      </c>
      <c r="D60" s="8">
        <v>2</v>
      </c>
      <c r="E60" s="12">
        <v>81</v>
      </c>
      <c r="F60" s="12">
        <v>200</v>
      </c>
      <c r="G60" s="12">
        <v>2000</v>
      </c>
      <c r="H60" s="8"/>
      <c r="I60" s="8"/>
      <c r="J60" s="12">
        <v>14</v>
      </c>
      <c r="K60" s="8"/>
      <c r="L60" s="6">
        <v>12</v>
      </c>
      <c r="M60" s="54"/>
      <c r="N60" s="54"/>
      <c r="O60" s="4">
        <f t="shared" si="10"/>
        <v>105</v>
      </c>
      <c r="P60" s="4">
        <v>105</v>
      </c>
      <c r="Q60" s="4">
        <f t="shared" si="11"/>
        <v>12</v>
      </c>
      <c r="R60" s="4">
        <f t="shared" si="17"/>
        <v>12</v>
      </c>
      <c r="S60" s="4">
        <f t="shared" si="12"/>
        <v>73.676516812325175</v>
      </c>
      <c r="T60" s="4">
        <f t="shared" si="13"/>
        <v>73.676516812325175</v>
      </c>
      <c r="U60" s="4">
        <f t="shared" si="14"/>
        <v>0.63157894736842102</v>
      </c>
      <c r="V60" s="4">
        <f t="shared" si="18"/>
        <v>0.63157894736842102</v>
      </c>
      <c r="W60" s="4">
        <f t="shared" si="15"/>
        <v>3.8777114111750093</v>
      </c>
      <c r="X60" s="4">
        <f t="shared" si="19"/>
        <v>3.8777114111750093</v>
      </c>
      <c r="Y60" s="1" t="str">
        <f t="shared" si="16"/>
        <v>Inferno Tower -&gt; 08</v>
      </c>
      <c r="Z60" s="1" t="s">
        <v>780</v>
      </c>
      <c r="AA60" s="1" t="str">
        <v>08</v>
      </c>
      <c r="AB60" s="4">
        <v>10.070182346270022</v>
      </c>
      <c r="AC60" s="1" t="str">
        <v>Monolith -&gt; 02</v>
      </c>
      <c r="AD60" s="3" t="str">
        <v>Monolith -&gt; 02</v>
      </c>
      <c r="AE60" s="3" t="str">
        <v>Monolith -&gt; 02</v>
      </c>
      <c r="AF60" s="3">
        <v>0</v>
      </c>
    </row>
    <row r="61" spans="1:33" ht="17.25" thickBot="1">
      <c r="A61" s="8">
        <v>7</v>
      </c>
      <c r="B61" s="8">
        <v>93</v>
      </c>
      <c r="C61" s="8">
        <f>IF(OR($L$7=1,$L$8=1),93,IF($L$8=2,215,IF($L$8=3,2150,"invalid choice")))</f>
        <v>93</v>
      </c>
      <c r="D61" s="8">
        <v>2.15</v>
      </c>
      <c r="E61" s="12">
        <v>93</v>
      </c>
      <c r="F61" s="12">
        <v>215</v>
      </c>
      <c r="G61" s="12">
        <v>2150</v>
      </c>
      <c r="H61" s="8"/>
      <c r="I61" s="8"/>
      <c r="J61" s="12">
        <v>17</v>
      </c>
      <c r="K61" s="8"/>
      <c r="L61" s="6">
        <v>13</v>
      </c>
      <c r="M61" s="54"/>
      <c r="N61" s="54"/>
      <c r="O61" s="4"/>
      <c r="P61" s="4"/>
      <c r="Q61" s="4"/>
      <c r="R61" s="4"/>
      <c r="S61" s="4"/>
      <c r="T61" s="4"/>
      <c r="U61" s="4"/>
      <c r="V61" s="4"/>
      <c r="W61" s="4"/>
      <c r="X61" s="4"/>
      <c r="AA61" s="1" t="str">
        <v/>
      </c>
      <c r="AB61" s="4">
        <v>9.8596515145905759</v>
      </c>
      <c r="AC61" s="1" t="str">
        <v/>
      </c>
      <c r="AD61" s="3" t="str">
        <v>Scattershot -&gt; 02</v>
      </c>
      <c r="AE61" s="3" t="str">
        <v>Scattershot -&gt; 02</v>
      </c>
      <c r="AF61" s="3">
        <v>0</v>
      </c>
    </row>
    <row r="62" spans="1:33" ht="17.25" thickBot="1">
      <c r="A62" s="8">
        <v>8</v>
      </c>
      <c r="B62" s="8">
        <v>105</v>
      </c>
      <c r="C62" s="8">
        <f>IF(OR($L$7=1,$L$8=1),105,IF($L$8=2,230,IF($L$8=3,2300,"invalid choice")))</f>
        <v>105</v>
      </c>
      <c r="D62" s="8">
        <v>2.2999999999999998</v>
      </c>
      <c r="E62" s="12">
        <v>105</v>
      </c>
      <c r="F62" s="12">
        <v>230</v>
      </c>
      <c r="G62" s="12">
        <v>2300</v>
      </c>
      <c r="H62" s="8"/>
      <c r="I62" s="8"/>
      <c r="J62" s="12">
        <v>19</v>
      </c>
      <c r="K62" s="8"/>
      <c r="L62" s="6">
        <v>14</v>
      </c>
      <c r="M62" s="54"/>
      <c r="N62" s="54"/>
      <c r="O62" s="4"/>
      <c r="P62" s="4"/>
      <c r="Q62" s="4"/>
      <c r="R62" s="4"/>
      <c r="S62" s="4"/>
      <c r="T62" s="4"/>
      <c r="U62" s="4"/>
      <c r="V62" s="4"/>
      <c r="W62" s="4"/>
      <c r="X62" s="4"/>
      <c r="AA62" s="1" t="str">
        <v/>
      </c>
      <c r="AB62" s="4">
        <v>8.9030491807982166</v>
      </c>
      <c r="AC62" s="1" t="str">
        <v/>
      </c>
      <c r="AD62" s="3" t="str">
        <v>X-Bow -&gt; 06</v>
      </c>
      <c r="AE62" s="3" t="str">
        <v>X-Bow -&gt; 06</v>
      </c>
      <c r="AF62" s="3">
        <v>0</v>
      </c>
    </row>
    <row r="63" spans="1:33" ht="17.25" thickBot="1">
      <c r="A63" s="8">
        <v>9</v>
      </c>
      <c r="B63" s="8">
        <v>115</v>
      </c>
      <c r="C63" s="8">
        <f>IF(OR($L$7=1,$L$8=1),105,IF($L$8=2,230,IF($L$8=3,2300,"invalid choice")))</f>
        <v>105</v>
      </c>
      <c r="D63" s="8">
        <v>2400</v>
      </c>
      <c r="E63" s="12">
        <v>105</v>
      </c>
      <c r="F63" s="12">
        <v>230</v>
      </c>
      <c r="G63" s="12">
        <v>2300</v>
      </c>
      <c r="H63" s="8"/>
      <c r="I63" s="8"/>
      <c r="J63" s="12">
        <v>19</v>
      </c>
      <c r="K63" s="8"/>
      <c r="L63" s="6">
        <v>14</v>
      </c>
      <c r="M63" s="54"/>
      <c r="N63" s="54"/>
      <c r="O63" s="4"/>
      <c r="P63" s="4"/>
      <c r="Q63" s="4"/>
      <c r="R63" s="4"/>
      <c r="S63" s="4"/>
      <c r="T63" s="4"/>
      <c r="U63" s="4"/>
      <c r="V63" s="4"/>
      <c r="W63" s="4"/>
      <c r="X63" s="4"/>
      <c r="AA63" s="1" t="str">
        <v/>
      </c>
      <c r="AB63" s="4">
        <v>8.8684696162984036</v>
      </c>
      <c r="AC63" s="1" t="str">
        <v/>
      </c>
      <c r="AD63" s="3" t="str">
        <v>Inferno Tower -&gt; 05</v>
      </c>
      <c r="AE63" s="3" t="str">
        <v>Inferno Tower -&gt; 05</v>
      </c>
      <c r="AF63" s="3">
        <v>0</v>
      </c>
    </row>
    <row r="64" spans="1:33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O64" s="4"/>
      <c r="P64" s="4"/>
      <c r="Q64" s="4"/>
      <c r="R64" s="4"/>
      <c r="S64" s="4"/>
      <c r="T64" s="4"/>
      <c r="U64" s="4"/>
      <c r="V64" s="4"/>
      <c r="W64" s="4"/>
      <c r="X64" s="4"/>
      <c r="AA64" s="1" t="str">
        <v/>
      </c>
      <c r="AB64" s="4">
        <v>8.4665922014244916</v>
      </c>
      <c r="AC64" s="1" t="str">
        <v/>
      </c>
      <c r="AD64" s="3" t="str">
        <v>Teslas -&gt; 06</v>
      </c>
      <c r="AE64" s="3" t="str">
        <v>Teslas -&gt; 06</v>
      </c>
      <c r="AF64" s="3">
        <v>0</v>
      </c>
    </row>
    <row r="65" spans="1:32" ht="24" thickBot="1">
      <c r="A65" s="7" t="s">
        <v>56</v>
      </c>
      <c r="B65" s="11">
        <v>6</v>
      </c>
      <c r="C65" s="5" t="s">
        <v>705</v>
      </c>
      <c r="D65" s="5" t="s">
        <v>781</v>
      </c>
      <c r="E65" s="5"/>
      <c r="F65" s="5"/>
      <c r="G65" s="5"/>
      <c r="H65" s="5"/>
      <c r="I65" s="5"/>
      <c r="J65" s="5"/>
      <c r="K65" s="5"/>
      <c r="O65" s="4"/>
      <c r="P65" s="4"/>
      <c r="Q65" s="4"/>
      <c r="R65" s="4"/>
      <c r="S65" s="4"/>
      <c r="T65" s="4"/>
      <c r="U65" s="4"/>
      <c r="V65" s="4"/>
      <c r="W65" s="4"/>
      <c r="X65" s="4"/>
      <c r="AA65" s="1" t="str">
        <v/>
      </c>
      <c r="AB65" s="4">
        <v>8.3095125687450029</v>
      </c>
      <c r="AC65" s="1" t="str">
        <v/>
      </c>
      <c r="AD65" s="3" t="str">
        <v>X-Bow -&gt; 03</v>
      </c>
      <c r="AE65" s="3" t="str">
        <v>X-Bow -&gt; 03</v>
      </c>
      <c r="AF65" s="3">
        <v>0</v>
      </c>
    </row>
    <row r="66" spans="1:32" ht="28.5" customHeight="1">
      <c r="A66" s="205" t="s">
        <v>98</v>
      </c>
      <c r="B66" s="205" t="s">
        <v>99</v>
      </c>
      <c r="C66" s="205" t="s">
        <v>415</v>
      </c>
      <c r="D66" s="205" t="s">
        <v>101</v>
      </c>
      <c r="E66" s="203" t="s">
        <v>765</v>
      </c>
      <c r="F66" s="205" t="s">
        <v>417</v>
      </c>
      <c r="G66" s="203" t="s">
        <v>418</v>
      </c>
      <c r="H66" s="203" t="s">
        <v>419</v>
      </c>
      <c r="I66" s="5" t="s">
        <v>576</v>
      </c>
      <c r="J66" s="5"/>
      <c r="K66" s="5"/>
      <c r="O66" s="4" t="str">
        <f t="shared" ref="O66:O74" si="20">IF(ISNUMBER(P66),IF($L$4=0,IF(IF(AND(ISTEXT($Y66),LEN($Y66)&gt;0), TRUE, FALSE),P66,""),P66),"")</f>
        <v/>
      </c>
      <c r="P66" s="4" cm="1">
        <f t="array" ref="P66:P74">B68:B76</f>
        <v>60</v>
      </c>
      <c r="Q66" s="4" t="str">
        <f t="shared" ref="Q66:Q74" si="21">IF(ISNUMBER(R66),IF($L$4=0,IF(IF(AND(ISTEXT($Y66),LEN($Y66)&gt;0), TRUE, FALSE),R66,""),R66),"")</f>
        <v/>
      </c>
      <c r="R66" s="4">
        <f t="shared" ref="R66:R74" si="22">B68-B67</f>
        <v>60</v>
      </c>
      <c r="S66" s="4" t="str">
        <f t="shared" ref="S66:S74" si="23">IF(ISNUMBER(T66),IF($L$4=0,IF(IF(AND(ISTEXT($Y66),LEN($Y66)&gt;0), TRUE, FALSE),T66,""),T66),"")</f>
        <v/>
      </c>
      <c r="T66" s="4">
        <f t="shared" ref="T66:T74" si="24">IF($L$10=1,R66*(PI()*POWER($I$67,2))/100,IF($L$10=0,(R66/$L$6)*(PI()*POWER($I$67,2))/100,"invalid input"))</f>
        <v>249.28537706235008</v>
      </c>
      <c r="U66" s="4" t="str">
        <f t="shared" ref="U66:U74" si="25">IF($L$4=0,IF(IF(AND(ISTEXT($Y66),LEN($Y66)&gt;0), TRUE, FALSE),V66,""),V66)</f>
        <v/>
      </c>
      <c r="V66" s="4">
        <f t="shared" ref="V66:V74" si="26">R66/F68</f>
        <v>30</v>
      </c>
      <c r="W66" s="4" t="str">
        <f t="shared" ref="W66:W74" si="27">IF($L$4=0,IF(IF(AND(ISTEXT($Y66),LEN($Y66)&gt;0), TRUE, FALSE),X66,""),X66)</f>
        <v/>
      </c>
      <c r="X66" s="4">
        <f t="shared" ref="X66:X74" si="28">T66/F68</f>
        <v>124.64268853117504</v>
      </c>
      <c r="Y66" s="1" t="str">
        <f t="shared" ref="Y66:Y74" si="29">IF(VALUE(AA66)&gt;VALUE($B$65),Z66,"")</f>
        <v/>
      </c>
      <c r="Z66" s="1" t="s">
        <v>782</v>
      </c>
      <c r="AA66" s="1" t="str">
        <v>01</v>
      </c>
      <c r="AB66" s="4">
        <v>7.6746371679505412</v>
      </c>
      <c r="AC66" s="1" t="str">
        <v/>
      </c>
      <c r="AD66" s="3" t="str">
        <v>Inferno Tower -&gt; 02</v>
      </c>
      <c r="AE66" s="3" t="str">
        <v>Inferno Tower -&gt; 02</v>
      </c>
      <c r="AF66" s="3">
        <v>0</v>
      </c>
    </row>
    <row r="67" spans="1:32" ht="17.25" thickBot="1">
      <c r="A67" s="206"/>
      <c r="B67" s="206"/>
      <c r="C67" s="206"/>
      <c r="D67" s="206"/>
      <c r="E67" s="204"/>
      <c r="F67" s="206"/>
      <c r="G67" s="204"/>
      <c r="H67" s="204"/>
      <c r="I67" s="5">
        <f>IF($L$10=1,11.5,IF($L$10=0,14,"invalid choice"))</f>
        <v>11.5</v>
      </c>
      <c r="J67" s="5"/>
      <c r="K67" s="5"/>
      <c r="O67" s="4" t="str">
        <f t="shared" si="20"/>
        <v/>
      </c>
      <c r="P67" s="4">
        <v>70</v>
      </c>
      <c r="Q67" s="4" t="str">
        <f t="shared" si="21"/>
        <v/>
      </c>
      <c r="R67" s="4">
        <f t="shared" si="22"/>
        <v>10</v>
      </c>
      <c r="S67" s="4" t="str">
        <f t="shared" si="23"/>
        <v/>
      </c>
      <c r="T67" s="4">
        <f t="shared" si="24"/>
        <v>41.547562843725011</v>
      </c>
      <c r="U67" s="4" t="str">
        <f t="shared" si="25"/>
        <v/>
      </c>
      <c r="V67" s="4">
        <f t="shared" si="26"/>
        <v>2.5</v>
      </c>
      <c r="W67" s="4" t="str">
        <f t="shared" si="27"/>
        <v/>
      </c>
      <c r="X67" s="4">
        <f t="shared" si="28"/>
        <v>10.386890710931253</v>
      </c>
      <c r="Y67" s="1" t="str">
        <f t="shared" si="29"/>
        <v/>
      </c>
      <c r="Z67" s="1" t="s">
        <v>783</v>
      </c>
      <c r="AA67" s="1" t="str">
        <v>02</v>
      </c>
      <c r="AB67" s="4">
        <v>7.5398223686155035</v>
      </c>
      <c r="AC67" s="1" t="str">
        <v/>
      </c>
      <c r="AD67" s="3" t="str">
        <v>Archer Tower -&gt; 14</v>
      </c>
      <c r="AE67" s="3" t="str">
        <v>Archer Tower -&gt; 14</v>
      </c>
      <c r="AF67" s="3">
        <v>0</v>
      </c>
    </row>
    <row r="68" spans="1:32" ht="17.25" thickBot="1">
      <c r="A68" s="8">
        <v>1</v>
      </c>
      <c r="B68" s="8">
        <v>60</v>
      </c>
      <c r="C68" s="14">
        <v>25020</v>
      </c>
      <c r="D68" s="8">
        <v>1.5</v>
      </c>
      <c r="E68" s="8" t="s">
        <v>353</v>
      </c>
      <c r="F68" s="12">
        <v>2</v>
      </c>
      <c r="G68" s="8">
        <v>415</v>
      </c>
      <c r="H68" s="8">
        <v>9</v>
      </c>
      <c r="I68" s="5"/>
      <c r="J68" s="5"/>
      <c r="K68" s="5"/>
      <c r="O68" s="4" t="str">
        <f t="shared" si="20"/>
        <v/>
      </c>
      <c r="P68" s="4">
        <v>80</v>
      </c>
      <c r="Q68" s="4" t="str">
        <f t="shared" si="21"/>
        <v/>
      </c>
      <c r="R68" s="4">
        <f t="shared" si="22"/>
        <v>10</v>
      </c>
      <c r="S68" s="4" t="str">
        <f t="shared" si="23"/>
        <v/>
      </c>
      <c r="T68" s="4">
        <f t="shared" si="24"/>
        <v>41.547562843725011</v>
      </c>
      <c r="U68" s="4" t="str">
        <f t="shared" si="25"/>
        <v/>
      </c>
      <c r="V68" s="4">
        <f t="shared" si="26"/>
        <v>2</v>
      </c>
      <c r="W68" s="4" t="str">
        <f t="shared" si="27"/>
        <v/>
      </c>
      <c r="X68" s="4">
        <f t="shared" si="28"/>
        <v>8.3095125687450029</v>
      </c>
      <c r="Y68" s="1" t="str">
        <f t="shared" si="29"/>
        <v/>
      </c>
      <c r="Z68" s="1" t="s">
        <v>784</v>
      </c>
      <c r="AA68" s="1" t="str">
        <v>03</v>
      </c>
      <c r="AB68" s="4">
        <v>7.3676516812325179</v>
      </c>
      <c r="AC68" s="1" t="str">
        <v/>
      </c>
      <c r="AD68" s="3" t="str">
        <v>Inferno Tower -&gt; 03</v>
      </c>
      <c r="AE68" s="3" t="str">
        <v>Inferno Tower -&gt; 03</v>
      </c>
      <c r="AF68" s="3">
        <v>0</v>
      </c>
    </row>
    <row r="69" spans="1:32" ht="17.25" thickBot="1">
      <c r="A69" s="8">
        <v>2</v>
      </c>
      <c r="B69" s="8">
        <v>70</v>
      </c>
      <c r="C69" s="14">
        <v>35278</v>
      </c>
      <c r="D69" s="8">
        <v>1.9</v>
      </c>
      <c r="E69" s="8" t="s">
        <v>613</v>
      </c>
      <c r="F69" s="12">
        <v>4</v>
      </c>
      <c r="G69" s="8">
        <v>587</v>
      </c>
      <c r="H69" s="8">
        <v>9</v>
      </c>
      <c r="I69" s="5"/>
      <c r="J69" s="5"/>
      <c r="K69" s="5"/>
      <c r="O69" s="4" t="str">
        <f t="shared" si="20"/>
        <v/>
      </c>
      <c r="P69" s="4">
        <v>95</v>
      </c>
      <c r="Q69" s="4" t="str">
        <f t="shared" si="21"/>
        <v/>
      </c>
      <c r="R69" s="4">
        <f t="shared" si="22"/>
        <v>15</v>
      </c>
      <c r="S69" s="4" t="str">
        <f t="shared" si="23"/>
        <v/>
      </c>
      <c r="T69" s="4">
        <f t="shared" si="24"/>
        <v>62.32134426558752</v>
      </c>
      <c r="U69" s="4" t="str">
        <f t="shared" si="25"/>
        <v/>
      </c>
      <c r="V69" s="4">
        <f t="shared" si="26"/>
        <v>2.5</v>
      </c>
      <c r="W69" s="4" t="str">
        <f t="shared" si="27"/>
        <v/>
      </c>
      <c r="X69" s="4">
        <f t="shared" si="28"/>
        <v>10.386890710931253</v>
      </c>
      <c r="Y69" s="1" t="str">
        <f t="shared" si="29"/>
        <v/>
      </c>
      <c r="Z69" s="1" t="s">
        <v>785</v>
      </c>
      <c r="AA69" s="1" t="str">
        <v>04</v>
      </c>
      <c r="AB69" s="4">
        <v>6.981317007977319</v>
      </c>
      <c r="AC69" s="1" t="str">
        <v/>
      </c>
      <c r="AD69" s="3" t="str">
        <v>Air Defense -&gt; 09</v>
      </c>
      <c r="AE69" s="3" t="str">
        <v>Air Defense -&gt; 09</v>
      </c>
      <c r="AF69" s="3">
        <v>0</v>
      </c>
    </row>
    <row r="70" spans="1:32" ht="17.25" thickBot="1">
      <c r="A70" s="8">
        <v>3</v>
      </c>
      <c r="B70" s="8">
        <v>80</v>
      </c>
      <c r="C70" s="14">
        <v>45566</v>
      </c>
      <c r="D70" s="8">
        <v>2.2999999999999998</v>
      </c>
      <c r="E70" s="8" t="s">
        <v>616</v>
      </c>
      <c r="F70" s="12">
        <v>5</v>
      </c>
      <c r="G70" s="8">
        <v>657</v>
      </c>
      <c r="H70" s="8">
        <v>9</v>
      </c>
      <c r="I70" s="5"/>
      <c r="J70" s="5"/>
      <c r="K70" s="5"/>
      <c r="O70" s="4" t="str">
        <f t="shared" si="20"/>
        <v/>
      </c>
      <c r="P70" s="4">
        <v>125</v>
      </c>
      <c r="Q70" s="4" t="str">
        <f t="shared" si="21"/>
        <v/>
      </c>
      <c r="R70" s="4">
        <f t="shared" si="22"/>
        <v>30</v>
      </c>
      <c r="S70" s="4" t="str">
        <f t="shared" si="23"/>
        <v/>
      </c>
      <c r="T70" s="4">
        <f t="shared" si="24"/>
        <v>124.64268853117504</v>
      </c>
      <c r="U70" s="4" t="str">
        <f t="shared" si="25"/>
        <v/>
      </c>
      <c r="V70" s="4">
        <f t="shared" si="26"/>
        <v>3.3333333333333335</v>
      </c>
      <c r="W70" s="4" t="str">
        <f t="shared" si="27"/>
        <v/>
      </c>
      <c r="X70" s="4">
        <f t="shared" si="28"/>
        <v>13.849187614575005</v>
      </c>
      <c r="Y70" s="1" t="str">
        <f t="shared" si="29"/>
        <v/>
      </c>
      <c r="Z70" s="1" t="s">
        <v>786</v>
      </c>
      <c r="AA70" s="1" t="str">
        <v>05</v>
      </c>
      <c r="AB70" s="4">
        <v>6.4466952210784543</v>
      </c>
      <c r="AC70" s="1" t="str">
        <v/>
      </c>
      <c r="AD70" s="3" t="str">
        <v>Mortar -&gt; 03</v>
      </c>
      <c r="AE70" s="3" t="str">
        <v>Mortar -&gt; 03</v>
      </c>
      <c r="AF70" s="3">
        <v>0</v>
      </c>
    </row>
    <row r="71" spans="1:32" ht="17.25" thickBot="1">
      <c r="A71" s="8">
        <v>4</v>
      </c>
      <c r="B71" s="8">
        <v>95</v>
      </c>
      <c r="C71" s="14">
        <v>42705</v>
      </c>
      <c r="D71" s="8">
        <v>2.7</v>
      </c>
      <c r="E71" s="8" t="s">
        <v>534</v>
      </c>
      <c r="F71" s="12">
        <v>6</v>
      </c>
      <c r="G71" s="8">
        <v>720</v>
      </c>
      <c r="H71" s="8">
        <v>10</v>
      </c>
      <c r="I71" s="5"/>
      <c r="J71" s="5"/>
      <c r="K71" s="5"/>
      <c r="O71" s="4" t="str">
        <f t="shared" si="20"/>
        <v/>
      </c>
      <c r="P71" s="4">
        <v>155</v>
      </c>
      <c r="Q71" s="4" t="str">
        <f t="shared" si="21"/>
        <v/>
      </c>
      <c r="R71" s="4">
        <f t="shared" si="22"/>
        <v>30</v>
      </c>
      <c r="S71" s="4" t="str">
        <f t="shared" si="23"/>
        <v/>
      </c>
      <c r="T71" s="4">
        <f t="shared" si="24"/>
        <v>124.64268853117504</v>
      </c>
      <c r="U71" s="4" t="str">
        <f t="shared" si="25"/>
        <v/>
      </c>
      <c r="V71" s="4">
        <f t="shared" si="26"/>
        <v>2.1428571428571428</v>
      </c>
      <c r="W71" s="4" t="str">
        <f t="shared" si="27"/>
        <v/>
      </c>
      <c r="X71" s="4">
        <f t="shared" si="28"/>
        <v>8.9030491807982166</v>
      </c>
      <c r="Y71" s="1" t="str">
        <f t="shared" si="29"/>
        <v/>
      </c>
      <c r="Z71" s="1" t="s">
        <v>787</v>
      </c>
      <c r="AA71" s="1" t="str">
        <v>06</v>
      </c>
      <c r="AB71" s="4">
        <v>6.2831853071795871</v>
      </c>
      <c r="AC71" s="1" t="str">
        <v/>
      </c>
      <c r="AD71" s="3" t="str">
        <v>Archer Tower -&gt; 13</v>
      </c>
      <c r="AE71" s="3" t="str">
        <v>Archer Tower -&gt; 13</v>
      </c>
      <c r="AF71" s="3">
        <v>0</v>
      </c>
    </row>
    <row r="72" spans="1:32" ht="17.25" thickBot="1">
      <c r="A72" s="8">
        <v>5</v>
      </c>
      <c r="B72" s="8">
        <v>125</v>
      </c>
      <c r="C72" s="8">
        <v>16</v>
      </c>
      <c r="D72" s="8">
        <v>3.1</v>
      </c>
      <c r="E72" s="8" t="s">
        <v>359</v>
      </c>
      <c r="F72" s="12">
        <v>9</v>
      </c>
      <c r="G72" s="8">
        <v>881</v>
      </c>
      <c r="H72" s="8">
        <v>11</v>
      </c>
      <c r="I72" s="5"/>
      <c r="J72" s="5"/>
      <c r="K72" s="5"/>
      <c r="O72" s="4">
        <f t="shared" si="20"/>
        <v>175</v>
      </c>
      <c r="P72" s="4">
        <v>175</v>
      </c>
      <c r="Q72" s="4">
        <f t="shared" si="21"/>
        <v>20</v>
      </c>
      <c r="R72" s="4">
        <f t="shared" si="22"/>
        <v>20</v>
      </c>
      <c r="S72" s="4">
        <f t="shared" si="23"/>
        <v>83.095125687450022</v>
      </c>
      <c r="T72" s="4">
        <f t="shared" si="24"/>
        <v>83.095125687450022</v>
      </c>
      <c r="U72" s="4">
        <f t="shared" si="25"/>
        <v>1.25</v>
      </c>
      <c r="V72" s="4">
        <f t="shared" si="26"/>
        <v>1.25</v>
      </c>
      <c r="W72" s="4">
        <f t="shared" si="27"/>
        <v>5.1934453554656264</v>
      </c>
      <c r="X72" s="4">
        <f t="shared" si="28"/>
        <v>5.1934453554656264</v>
      </c>
      <c r="Y72" s="1" t="str">
        <f t="shared" si="29"/>
        <v>X-Bow -&gt; 07</v>
      </c>
      <c r="Z72" s="1" t="s">
        <v>788</v>
      </c>
      <c r="AA72" s="1" t="str">
        <v>07</v>
      </c>
      <c r="AB72" s="4">
        <v>6.1575216010359943</v>
      </c>
      <c r="AC72" s="1" t="str">
        <v/>
      </c>
      <c r="AD72" s="3" t="str">
        <v>Teslas -&gt; 07</v>
      </c>
      <c r="AE72" s="3" t="str">
        <v>Teslas -&gt; 07</v>
      </c>
      <c r="AF72" s="3">
        <v>0</v>
      </c>
    </row>
    <row r="73" spans="1:32" ht="17.25" thickBot="1">
      <c r="A73" s="8">
        <v>6</v>
      </c>
      <c r="B73" s="8">
        <v>155</v>
      </c>
      <c r="C73" s="8" t="s">
        <v>648</v>
      </c>
      <c r="D73" s="8">
        <v>3.5</v>
      </c>
      <c r="E73" s="8" t="s">
        <v>301</v>
      </c>
      <c r="F73" s="12">
        <v>14</v>
      </c>
      <c r="G73" s="8">
        <v>1.099</v>
      </c>
      <c r="H73" s="8">
        <v>12</v>
      </c>
      <c r="I73" s="5"/>
      <c r="J73" s="5"/>
      <c r="K73" s="5"/>
      <c r="O73" s="4">
        <f t="shared" si="20"/>
        <v>185</v>
      </c>
      <c r="P73" s="4">
        <v>185</v>
      </c>
      <c r="Q73" s="4">
        <f t="shared" si="21"/>
        <v>10</v>
      </c>
      <c r="R73" s="4">
        <f t="shared" si="22"/>
        <v>10</v>
      </c>
      <c r="S73" s="4">
        <f t="shared" si="23"/>
        <v>41.547562843725011</v>
      </c>
      <c r="T73" s="4">
        <f t="shared" si="24"/>
        <v>41.547562843725011</v>
      </c>
      <c r="U73" s="4">
        <f t="shared" si="25"/>
        <v>0.58823529411764708</v>
      </c>
      <c r="V73" s="4">
        <f t="shared" si="26"/>
        <v>0.58823529411764708</v>
      </c>
      <c r="W73" s="4">
        <f t="shared" si="27"/>
        <v>2.4439742849250008</v>
      </c>
      <c r="X73" s="4">
        <f t="shared" si="28"/>
        <v>2.4439742849250008</v>
      </c>
      <c r="Y73" s="1" t="str">
        <f t="shared" si="29"/>
        <v>X-Bow -&gt; 08</v>
      </c>
      <c r="Z73" s="1" t="s">
        <v>789</v>
      </c>
      <c r="AA73" s="1" t="str">
        <v>08</v>
      </c>
      <c r="AB73" s="4">
        <v>5.8811956402820984</v>
      </c>
      <c r="AC73" s="1" t="str">
        <v/>
      </c>
      <c r="AD73" s="3" t="str">
        <v>Scattershot -&gt; 03</v>
      </c>
      <c r="AE73" s="3" t="str">
        <v>Scattershot -&gt; 03</v>
      </c>
      <c r="AF73" s="3">
        <v>0</v>
      </c>
    </row>
    <row r="74" spans="1:32" ht="17.25" thickBot="1">
      <c r="A74" s="8">
        <v>7</v>
      </c>
      <c r="B74" s="8">
        <v>175</v>
      </c>
      <c r="C74" s="9">
        <v>44673</v>
      </c>
      <c r="D74" s="8">
        <v>3.9</v>
      </c>
      <c r="E74" s="8" t="s">
        <v>140</v>
      </c>
      <c r="F74" s="12">
        <v>16</v>
      </c>
      <c r="G74" s="8">
        <v>1.175</v>
      </c>
      <c r="H74" s="8">
        <v>13</v>
      </c>
      <c r="I74" s="5"/>
      <c r="J74" s="5"/>
      <c r="K74" s="5"/>
      <c r="O74" s="4">
        <f t="shared" si="20"/>
        <v>200</v>
      </c>
      <c r="P74" s="4">
        <v>200</v>
      </c>
      <c r="Q74" s="4">
        <f t="shared" si="21"/>
        <v>15</v>
      </c>
      <c r="R74" s="4">
        <f t="shared" si="22"/>
        <v>15</v>
      </c>
      <c r="S74" s="4">
        <f t="shared" si="23"/>
        <v>62.32134426558752</v>
      </c>
      <c r="T74" s="4">
        <f t="shared" si="24"/>
        <v>62.32134426558752</v>
      </c>
      <c r="U74" s="4">
        <f t="shared" si="25"/>
        <v>0.78947368421052633</v>
      </c>
      <c r="V74" s="4">
        <f t="shared" si="26"/>
        <v>0.78947368421052633</v>
      </c>
      <c r="W74" s="4">
        <f t="shared" si="27"/>
        <v>3.2800707508203959</v>
      </c>
      <c r="X74" s="4">
        <f t="shared" si="28"/>
        <v>3.2800707508203959</v>
      </c>
      <c r="Y74" s="1" t="str">
        <f t="shared" si="29"/>
        <v>X-Bow -&gt; 09</v>
      </c>
      <c r="Z74" s="1" t="s">
        <v>790</v>
      </c>
      <c r="AA74" s="1" t="str">
        <v>09</v>
      </c>
      <c r="AB74" s="4">
        <v>5.3855874061539311</v>
      </c>
      <c r="AC74" s="1" t="str">
        <v/>
      </c>
      <c r="AD74" s="3" t="str">
        <v>Archer Tower -&gt; 15</v>
      </c>
      <c r="AE74" s="3" t="str">
        <v>Archer Tower -&gt; 15</v>
      </c>
      <c r="AF74" s="3">
        <v>0</v>
      </c>
    </row>
    <row r="75" spans="1:32" ht="17.25" thickBot="1">
      <c r="A75" s="8">
        <v>8</v>
      </c>
      <c r="B75" s="8">
        <v>185</v>
      </c>
      <c r="C75" s="8" t="s">
        <v>627</v>
      </c>
      <c r="D75" s="8">
        <v>4.2</v>
      </c>
      <c r="E75" s="8" t="s">
        <v>304</v>
      </c>
      <c r="F75" s="12">
        <v>17</v>
      </c>
      <c r="G75" s="8">
        <v>1.2110000000000001</v>
      </c>
      <c r="H75" s="8">
        <v>13</v>
      </c>
      <c r="I75" s="5"/>
      <c r="J75" s="5"/>
      <c r="K75" s="5"/>
      <c r="O75" s="4"/>
      <c r="P75" s="4"/>
      <c r="Q75" s="4"/>
      <c r="R75" s="4"/>
      <c r="S75" s="4"/>
      <c r="T75" s="4"/>
      <c r="U75" s="4"/>
      <c r="V75" s="4"/>
      <c r="W75" s="4"/>
      <c r="X75" s="4"/>
      <c r="AA75" s="1" t="str">
        <v/>
      </c>
      <c r="AB75" s="4">
        <v>5.1934453554656264</v>
      </c>
      <c r="AC75" s="1" t="str">
        <v>X-Bow -&gt; 07</v>
      </c>
      <c r="AD75" s="3" t="str">
        <v>X-Bow -&gt; 07</v>
      </c>
      <c r="AE75" s="3" t="str">
        <v>X-Bow -&gt; 07</v>
      </c>
      <c r="AF75" s="3">
        <v>0</v>
      </c>
    </row>
    <row r="76" spans="1:32" ht="17.25" thickBot="1">
      <c r="A76" s="8">
        <v>9</v>
      </c>
      <c r="B76" s="8">
        <v>200</v>
      </c>
      <c r="C76" s="9">
        <v>44737</v>
      </c>
      <c r="D76" s="8">
        <v>4.5</v>
      </c>
      <c r="E76" s="8" t="s">
        <v>392</v>
      </c>
      <c r="F76" s="12">
        <v>19</v>
      </c>
      <c r="G76" s="8">
        <v>1.2809999999999999</v>
      </c>
      <c r="H76" s="8">
        <v>14</v>
      </c>
      <c r="I76" s="5"/>
      <c r="J76" s="5"/>
      <c r="K76" s="5"/>
      <c r="O76" s="4"/>
      <c r="P76" s="4"/>
      <c r="Q76" s="4"/>
      <c r="R76" s="4"/>
      <c r="S76" s="4"/>
      <c r="T76" s="4"/>
      <c r="U76" s="4"/>
      <c r="V76" s="4"/>
      <c r="W76" s="4"/>
      <c r="X76" s="4"/>
      <c r="AA76" s="1" t="str">
        <v/>
      </c>
      <c r="AB76" s="4">
        <v>4.824057648426054</v>
      </c>
      <c r="AC76" s="1" t="str">
        <v>Inferno Tower -&gt; 06</v>
      </c>
      <c r="AD76" s="3" t="str">
        <v>Inferno Tower -&gt; 06</v>
      </c>
      <c r="AE76" s="3" t="str">
        <v>Inferno Tower -&gt; 06</v>
      </c>
      <c r="AF76" s="3">
        <v>0</v>
      </c>
    </row>
    <row r="77" spans="1:32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O77" s="4"/>
      <c r="P77" s="4"/>
      <c r="Q77" s="4"/>
      <c r="R77" s="4"/>
      <c r="S77" s="4"/>
      <c r="T77" s="4"/>
      <c r="U77" s="4"/>
      <c r="V77" s="4"/>
      <c r="W77" s="4"/>
      <c r="X77" s="4"/>
      <c r="AA77" s="1" t="str">
        <v/>
      </c>
      <c r="AB77" s="4">
        <v>4.4879895051282768</v>
      </c>
      <c r="AC77" s="1" t="str">
        <v>Air Defense -&gt; 10</v>
      </c>
      <c r="AD77" s="3" t="str">
        <v>Air Defense -&gt; 10</v>
      </c>
      <c r="AE77" s="3" t="str">
        <v>Air Defense -&gt; 10</v>
      </c>
      <c r="AF77" s="3">
        <v>0</v>
      </c>
    </row>
    <row r="78" spans="1:32" ht="24" thickBot="1">
      <c r="A78" s="7" t="s">
        <v>55</v>
      </c>
      <c r="B78" s="11">
        <v>4</v>
      </c>
      <c r="C78" s="5" t="s">
        <v>755</v>
      </c>
      <c r="D78" s="5" t="s">
        <v>706</v>
      </c>
      <c r="E78" s="5"/>
      <c r="F78" s="5"/>
      <c r="G78" s="5"/>
      <c r="H78" s="5"/>
      <c r="I78" s="5"/>
      <c r="J78" s="5"/>
      <c r="K78" s="5"/>
      <c r="O78" s="4"/>
      <c r="P78" s="4"/>
      <c r="Q78" s="4"/>
      <c r="R78" s="4"/>
      <c r="S78" s="4"/>
      <c r="T78" s="4"/>
      <c r="U78" s="4"/>
      <c r="V78" s="4"/>
      <c r="W78" s="4"/>
      <c r="X78" s="4"/>
      <c r="AA78" s="1" t="str">
        <v/>
      </c>
      <c r="AB78" s="4">
        <v>4.333912753666187</v>
      </c>
      <c r="AC78" s="1" t="str">
        <v>Inferno Tower -&gt; 07</v>
      </c>
      <c r="AD78" s="3" t="str">
        <v>Inferno Tower -&gt; 07</v>
      </c>
      <c r="AE78" s="3" t="str">
        <v>Inferno Tower -&gt; 07</v>
      </c>
      <c r="AF78" s="3">
        <v>0</v>
      </c>
    </row>
    <row r="79" spans="1:32" ht="28.5" customHeight="1">
      <c r="A79" s="205" t="s">
        <v>98</v>
      </c>
      <c r="B79" s="205" t="s">
        <v>99</v>
      </c>
      <c r="C79" s="205" t="s">
        <v>415</v>
      </c>
      <c r="D79" s="205" t="s">
        <v>314</v>
      </c>
      <c r="E79" s="205" t="s">
        <v>101</v>
      </c>
      <c r="F79" s="203" t="s">
        <v>765</v>
      </c>
      <c r="G79" s="205" t="s">
        <v>417</v>
      </c>
      <c r="H79" s="203" t="s">
        <v>418</v>
      </c>
      <c r="I79" s="203" t="s">
        <v>419</v>
      </c>
      <c r="J79" s="5" t="s">
        <v>576</v>
      </c>
      <c r="K79" s="5"/>
      <c r="O79" s="4" t="str">
        <f t="shared" ref="O79:O87" si="30">IF(ISNUMBER(P79),IF($L$4=0,IF(IF(AND(ISTEXT($Y79),LEN($Y79)&gt;0), TRUE, FALSE),P79,""),P79),"")</f>
        <v/>
      </c>
      <c r="P79" s="4" cm="1">
        <f t="array" ref="P79:P87">B81:B89</f>
        <v>24</v>
      </c>
      <c r="Q79" s="4" t="str">
        <f t="shared" ref="Q79:Q87" si="31">IF(ISNUMBER(R79),IF($L$4=0,IF(IF(AND(ISTEXT($Y79),LEN($Y79)&gt;0), TRUE, FALSE),R79,""),R79),"")</f>
        <v/>
      </c>
      <c r="R79" s="4">
        <f t="shared" ref="R79:R87" si="32">B81-B80</f>
        <v>24</v>
      </c>
      <c r="S79" s="4" t="str">
        <f t="shared" ref="S79:S87" si="33">IF(ISNUMBER(T79),IF($L$4=0,IF(IF(AND(ISTEXT($Y79),LEN($Y79)&gt;0), TRUE, FALSE),T79,""),T79),"")</f>
        <v/>
      </c>
      <c r="T79" s="4">
        <f t="shared" ref="T79:T87" si="34">((R79*$L$5)/$L$6)*(PI()*POWER($J$80,2))/100</f>
        <v>26.523546052437062</v>
      </c>
      <c r="U79" s="4" t="str">
        <f t="shared" ref="U79:U87" si="35">IF($L$4=0,IF(IF(AND(ISTEXT($Y79),LEN($Y79)&gt;0), TRUE, FALSE),V79,""),V79)</f>
        <v/>
      </c>
      <c r="V79" s="4">
        <f t="shared" ref="V79:V87" si="36">R79/$G81</f>
        <v>24</v>
      </c>
      <c r="W79" s="4" t="str">
        <f t="shared" ref="W79:W87" si="37">IF($L$4=0,IF(IF(AND(ISTEXT($Y79),LEN($Y79)&gt;0), TRUE, FALSE),X79,""),X79)</f>
        <v/>
      </c>
      <c r="X79" s="4">
        <f t="shared" ref="X79:X87" si="38">T79/$G81</f>
        <v>26.523546052437062</v>
      </c>
      <c r="Y79" s="1" t="str">
        <f t="shared" ref="Y79:Y87" si="39">IF(VALUE(AA79)&gt;VALUE($B$78),Z79,"")</f>
        <v/>
      </c>
      <c r="Z79" s="1" t="s">
        <v>791</v>
      </c>
      <c r="AA79" s="1" t="str">
        <v>01</v>
      </c>
      <c r="AB79" s="4">
        <v>4.2977968140523028</v>
      </c>
      <c r="AC79" s="1" t="str">
        <v>Mortar -&gt; 07</v>
      </c>
      <c r="AD79" s="3" t="str">
        <v>Mortar -&gt; 07</v>
      </c>
      <c r="AE79" s="3" t="str">
        <v>Mortar -&gt; 07</v>
      </c>
      <c r="AF79" s="3">
        <v>0</v>
      </c>
    </row>
    <row r="80" spans="1:32" ht="17.25" thickBot="1">
      <c r="A80" s="206"/>
      <c r="B80" s="206"/>
      <c r="C80" s="206"/>
      <c r="D80" s="206"/>
      <c r="E80" s="206"/>
      <c r="F80" s="204"/>
      <c r="G80" s="206"/>
      <c r="H80" s="204"/>
      <c r="I80" s="204"/>
      <c r="J80" s="5">
        <v>6</v>
      </c>
      <c r="K80" s="5"/>
      <c r="O80" s="4" t="str">
        <f t="shared" si="30"/>
        <v/>
      </c>
      <c r="P80" s="4">
        <v>28</v>
      </c>
      <c r="Q80" s="4" t="str">
        <f t="shared" si="31"/>
        <v/>
      </c>
      <c r="R80" s="4">
        <f t="shared" si="32"/>
        <v>4</v>
      </c>
      <c r="S80" s="4" t="str">
        <f t="shared" si="33"/>
        <v/>
      </c>
      <c r="T80" s="4">
        <f t="shared" si="34"/>
        <v>4.4205910087395113</v>
      </c>
      <c r="U80" s="4" t="str">
        <f t="shared" si="35"/>
        <v/>
      </c>
      <c r="V80" s="4">
        <f t="shared" si="36"/>
        <v>2.6666666666666665</v>
      </c>
      <c r="W80" s="4" t="str">
        <f t="shared" si="37"/>
        <v/>
      </c>
      <c r="X80" s="4">
        <f t="shared" si="38"/>
        <v>2.9470606724930075</v>
      </c>
      <c r="Y80" s="1" t="str">
        <f t="shared" si="39"/>
        <v/>
      </c>
      <c r="Z80" s="1" t="s">
        <v>792</v>
      </c>
      <c r="AA80" s="1" t="str">
        <v>02</v>
      </c>
      <c r="AB80" s="4">
        <v>4.297796814052302</v>
      </c>
      <c r="AC80" s="1" t="str">
        <v>Wizard Tower -&gt; 08</v>
      </c>
      <c r="AD80" s="3" t="str">
        <v>Wizard Tower -&gt; 08</v>
      </c>
      <c r="AE80" s="3" t="str">
        <v>Wizard Tower -&gt; 08</v>
      </c>
      <c r="AF80" s="3">
        <v>0</v>
      </c>
    </row>
    <row r="81" spans="1:32" ht="17.25" thickBot="1">
      <c r="A81" s="8">
        <v>1</v>
      </c>
      <c r="B81" s="8">
        <v>24</v>
      </c>
      <c r="C81" s="9">
        <v>44677</v>
      </c>
      <c r="D81" s="8">
        <v>150</v>
      </c>
      <c r="E81" s="8">
        <v>650</v>
      </c>
      <c r="F81" s="8">
        <v>800</v>
      </c>
      <c r="G81" s="12">
        <v>1</v>
      </c>
      <c r="H81" s="8">
        <v>293</v>
      </c>
      <c r="I81" s="8">
        <v>8</v>
      </c>
      <c r="J81" s="5"/>
      <c r="K81" s="5"/>
      <c r="O81" s="4" t="str">
        <f t="shared" si="30"/>
        <v/>
      </c>
      <c r="P81" s="4">
        <v>32</v>
      </c>
      <c r="Q81" s="4" t="str">
        <f t="shared" si="31"/>
        <v/>
      </c>
      <c r="R81" s="4">
        <f t="shared" si="32"/>
        <v>4</v>
      </c>
      <c r="S81" s="4" t="str">
        <f t="shared" si="33"/>
        <v/>
      </c>
      <c r="T81" s="4">
        <f t="shared" si="34"/>
        <v>4.4205910087395113</v>
      </c>
      <c r="U81" s="4" t="str">
        <f t="shared" si="35"/>
        <v/>
      </c>
      <c r="V81" s="4">
        <f t="shared" si="36"/>
        <v>2</v>
      </c>
      <c r="W81" s="4" t="str">
        <f t="shared" si="37"/>
        <v/>
      </c>
      <c r="X81" s="4">
        <f t="shared" si="38"/>
        <v>2.2102955043697556</v>
      </c>
      <c r="Y81" s="1" t="str">
        <f t="shared" si="39"/>
        <v/>
      </c>
      <c r="Z81" s="1" t="s">
        <v>793</v>
      </c>
      <c r="AA81" s="1" t="str">
        <v>03</v>
      </c>
      <c r="AB81" s="4">
        <v>4.1887902047863905</v>
      </c>
      <c r="AC81" s="1" t="str">
        <v>Archer Tower -&gt; 16</v>
      </c>
      <c r="AD81" s="3" t="str">
        <v>Archer Tower -&gt; 16</v>
      </c>
      <c r="AE81" s="3" t="str">
        <v>Archer Tower -&gt; 16</v>
      </c>
      <c r="AF81" s="3">
        <v>0</v>
      </c>
    </row>
    <row r="82" spans="1:32" ht="17.25" thickBot="1">
      <c r="A82" s="8">
        <v>2</v>
      </c>
      <c r="B82" s="8">
        <v>28</v>
      </c>
      <c r="C82" s="9">
        <v>44803</v>
      </c>
      <c r="D82" s="8">
        <v>180</v>
      </c>
      <c r="E82" s="8">
        <v>700</v>
      </c>
      <c r="F82" s="8" t="s">
        <v>212</v>
      </c>
      <c r="G82" s="12">
        <v>1.5</v>
      </c>
      <c r="H82" s="8">
        <v>360</v>
      </c>
      <c r="I82" s="8">
        <v>8</v>
      </c>
      <c r="J82" s="5"/>
      <c r="K82" s="5"/>
      <c r="O82" s="4" t="str">
        <f t="shared" si="30"/>
        <v/>
      </c>
      <c r="P82" s="4">
        <v>40</v>
      </c>
      <c r="Q82" s="4" t="str">
        <f t="shared" si="31"/>
        <v/>
      </c>
      <c r="R82" s="4">
        <f t="shared" si="32"/>
        <v>8</v>
      </c>
      <c r="S82" s="4" t="str">
        <f t="shared" si="33"/>
        <v/>
      </c>
      <c r="T82" s="4">
        <f t="shared" si="34"/>
        <v>8.8411820174790225</v>
      </c>
      <c r="U82" s="4" t="str">
        <f t="shared" si="35"/>
        <v/>
      </c>
      <c r="V82" s="4">
        <f t="shared" si="36"/>
        <v>2</v>
      </c>
      <c r="W82" s="4" t="str">
        <f t="shared" si="37"/>
        <v/>
      </c>
      <c r="X82" s="4">
        <f t="shared" si="38"/>
        <v>2.2102955043697556</v>
      </c>
      <c r="Y82" s="1" t="str">
        <f t="shared" si="39"/>
        <v/>
      </c>
      <c r="Z82" s="1" t="s">
        <v>794</v>
      </c>
      <c r="AA82" s="1" t="str">
        <v>04</v>
      </c>
      <c r="AB82" s="4">
        <v>4.0291845131740338</v>
      </c>
      <c r="AC82" s="1" t="str">
        <v>Mortar -&gt; 08</v>
      </c>
      <c r="AD82" s="3" t="str">
        <v>Mortar -&gt; 08</v>
      </c>
      <c r="AE82" s="3" t="str">
        <v>Mortar -&gt; 08</v>
      </c>
      <c r="AF82" s="3">
        <v>0</v>
      </c>
    </row>
    <row r="83" spans="1:32" ht="17.25" thickBot="1">
      <c r="A83" s="8">
        <v>3</v>
      </c>
      <c r="B83" s="8">
        <v>32</v>
      </c>
      <c r="C83" s="8" t="s">
        <v>601</v>
      </c>
      <c r="D83" s="8">
        <v>220</v>
      </c>
      <c r="E83" s="8">
        <v>750</v>
      </c>
      <c r="F83" s="8" t="s">
        <v>366</v>
      </c>
      <c r="G83" s="12">
        <v>2</v>
      </c>
      <c r="H83" s="8">
        <v>415</v>
      </c>
      <c r="I83" s="8">
        <v>9</v>
      </c>
      <c r="J83" s="5"/>
      <c r="K83" s="5"/>
      <c r="O83" s="4">
        <f t="shared" si="30"/>
        <v>48</v>
      </c>
      <c r="P83" s="4">
        <v>48</v>
      </c>
      <c r="Q83" s="4">
        <f t="shared" si="31"/>
        <v>8</v>
      </c>
      <c r="R83" s="4">
        <f t="shared" si="32"/>
        <v>8</v>
      </c>
      <c r="S83" s="4">
        <f t="shared" si="33"/>
        <v>8.8411820174790225</v>
      </c>
      <c r="T83" s="4">
        <f t="shared" si="34"/>
        <v>8.8411820174790225</v>
      </c>
      <c r="U83" s="4">
        <f t="shared" si="35"/>
        <v>1.3333333333333333</v>
      </c>
      <c r="V83" s="4">
        <f t="shared" si="36"/>
        <v>1.3333333333333333</v>
      </c>
      <c r="W83" s="4">
        <f t="shared" si="37"/>
        <v>1.4735303362465038</v>
      </c>
      <c r="X83" s="4">
        <f t="shared" si="38"/>
        <v>1.4735303362465038</v>
      </c>
      <c r="Y83" s="1" t="str">
        <f t="shared" si="39"/>
        <v>Bomb Tower-&gt; 05</v>
      </c>
      <c r="Z83" s="1" t="s">
        <v>795</v>
      </c>
      <c r="AA83" s="1" t="str">
        <v>05</v>
      </c>
      <c r="AB83" s="4">
        <v>4.0112770264488145</v>
      </c>
      <c r="AC83" s="1" t="str">
        <v>Wizard Tower -&gt; 10</v>
      </c>
      <c r="AD83" s="3" t="str">
        <v>Wizard Tower -&gt; 10</v>
      </c>
      <c r="AE83" s="3" t="str">
        <v>Wizard Tower -&gt; 10</v>
      </c>
      <c r="AF83" s="3">
        <v>0</v>
      </c>
    </row>
    <row r="84" spans="1:32" ht="17.25" thickBot="1">
      <c r="A84" s="8">
        <v>4</v>
      </c>
      <c r="B84" s="8">
        <v>40</v>
      </c>
      <c r="C84" s="8">
        <v>44</v>
      </c>
      <c r="D84" s="8">
        <v>260</v>
      </c>
      <c r="E84" s="8">
        <v>850</v>
      </c>
      <c r="F84" s="8" t="s">
        <v>216</v>
      </c>
      <c r="G84" s="12">
        <v>4</v>
      </c>
      <c r="H84" s="8">
        <v>587</v>
      </c>
      <c r="I84" s="8">
        <v>10</v>
      </c>
      <c r="J84" s="5"/>
      <c r="K84" s="5"/>
      <c r="O84" s="4">
        <f t="shared" si="30"/>
        <v>56</v>
      </c>
      <c r="P84" s="4">
        <v>56</v>
      </c>
      <c r="Q84" s="4">
        <f t="shared" si="31"/>
        <v>8</v>
      </c>
      <c r="R84" s="4">
        <f t="shared" si="32"/>
        <v>8</v>
      </c>
      <c r="S84" s="4">
        <f t="shared" si="33"/>
        <v>8.8411820174790225</v>
      </c>
      <c r="T84" s="4">
        <f t="shared" si="34"/>
        <v>8.8411820174790225</v>
      </c>
      <c r="U84" s="4">
        <f t="shared" si="35"/>
        <v>0.88888888888888884</v>
      </c>
      <c r="V84" s="4">
        <f t="shared" si="36"/>
        <v>0.88888888888888884</v>
      </c>
      <c r="W84" s="4">
        <f t="shared" si="37"/>
        <v>0.98235355749766917</v>
      </c>
      <c r="X84" s="4">
        <f t="shared" si="38"/>
        <v>0.98235355749766917</v>
      </c>
      <c r="Y84" s="1" t="str">
        <f t="shared" si="39"/>
        <v>Bomb Tower-&gt; 06</v>
      </c>
      <c r="Z84" s="1" t="s">
        <v>796</v>
      </c>
      <c r="AA84" s="1" t="str">
        <v>06</v>
      </c>
      <c r="AB84" s="4">
        <v>3.9269908169872418</v>
      </c>
      <c r="AC84" s="1" t="str">
        <v>Air Defense -&gt; 11</v>
      </c>
      <c r="AD84" s="3" t="str">
        <v>Air Defense -&gt; 11</v>
      </c>
      <c r="AE84" s="3" t="str">
        <v>Air Defense -&gt; 11</v>
      </c>
      <c r="AF84" s="3">
        <v>0</v>
      </c>
    </row>
    <row r="85" spans="1:32" ht="17.25" thickBot="1">
      <c r="A85" s="8">
        <v>5</v>
      </c>
      <c r="B85" s="8">
        <v>48</v>
      </c>
      <c r="C85" s="8" t="s">
        <v>602</v>
      </c>
      <c r="D85" s="8">
        <v>300</v>
      </c>
      <c r="E85" s="8">
        <v>1.05</v>
      </c>
      <c r="F85" s="8" t="s">
        <v>331</v>
      </c>
      <c r="G85" s="12">
        <v>6</v>
      </c>
      <c r="H85" s="8">
        <v>720</v>
      </c>
      <c r="I85" s="8">
        <v>11</v>
      </c>
      <c r="J85" s="5"/>
      <c r="K85" s="5"/>
      <c r="O85" s="4">
        <f t="shared" si="30"/>
        <v>64</v>
      </c>
      <c r="P85" s="4">
        <v>64</v>
      </c>
      <c r="Q85" s="4">
        <f t="shared" si="31"/>
        <v>8</v>
      </c>
      <c r="R85" s="4">
        <f t="shared" si="32"/>
        <v>8</v>
      </c>
      <c r="S85" s="4">
        <f t="shared" si="33"/>
        <v>8.8411820174790225</v>
      </c>
      <c r="T85" s="4">
        <f t="shared" si="34"/>
        <v>8.8411820174790225</v>
      </c>
      <c r="U85" s="4">
        <f t="shared" si="35"/>
        <v>0.5714285714285714</v>
      </c>
      <c r="V85" s="4">
        <f t="shared" si="36"/>
        <v>0.5714285714285714</v>
      </c>
      <c r="W85" s="4">
        <f t="shared" si="37"/>
        <v>0.63151300124850163</v>
      </c>
      <c r="X85" s="4">
        <f t="shared" si="38"/>
        <v>0.63151300124850163</v>
      </c>
      <c r="Y85" s="1" t="str">
        <f t="shared" si="39"/>
        <v>Bomb Tower-&gt; 07</v>
      </c>
      <c r="Z85" s="1" t="s">
        <v>797</v>
      </c>
      <c r="AA85" s="1" t="str">
        <v>07</v>
      </c>
      <c r="AB85" s="4">
        <v>3.8777114111750093</v>
      </c>
      <c r="AC85" s="1" t="str">
        <v>Inferno Tower -&gt; 08</v>
      </c>
      <c r="AD85" s="3" t="str">
        <v>Inferno Tower -&gt; 08</v>
      </c>
      <c r="AE85" s="3" t="str">
        <v>Inferno Tower -&gt; 08</v>
      </c>
      <c r="AF85" s="3">
        <v>0</v>
      </c>
    </row>
    <row r="86" spans="1:32" ht="17.25" thickBot="1">
      <c r="A86" s="8">
        <v>6</v>
      </c>
      <c r="B86" s="8">
        <v>56</v>
      </c>
      <c r="C86" s="8" t="s">
        <v>603</v>
      </c>
      <c r="D86" s="8">
        <v>350</v>
      </c>
      <c r="E86" s="8">
        <v>1.3</v>
      </c>
      <c r="F86" s="8" t="s">
        <v>359</v>
      </c>
      <c r="G86" s="12">
        <v>9</v>
      </c>
      <c r="H86" s="8">
        <v>881</v>
      </c>
      <c r="I86" s="8">
        <v>11</v>
      </c>
      <c r="J86" s="5"/>
      <c r="K86" s="5"/>
      <c r="O86" s="4">
        <f t="shared" si="30"/>
        <v>72</v>
      </c>
      <c r="P86" s="4">
        <v>72</v>
      </c>
      <c r="Q86" s="4">
        <f t="shared" si="31"/>
        <v>8</v>
      </c>
      <c r="R86" s="4">
        <f t="shared" si="32"/>
        <v>8</v>
      </c>
      <c r="S86" s="4">
        <f t="shared" si="33"/>
        <v>8.8411820174790225</v>
      </c>
      <c r="T86" s="4">
        <f t="shared" si="34"/>
        <v>8.8411820174790225</v>
      </c>
      <c r="U86" s="4">
        <f t="shared" si="35"/>
        <v>0.5</v>
      </c>
      <c r="V86" s="4">
        <f t="shared" si="36"/>
        <v>0.5</v>
      </c>
      <c r="W86" s="4">
        <f t="shared" si="37"/>
        <v>0.55257387609243891</v>
      </c>
      <c r="X86" s="4">
        <f t="shared" si="38"/>
        <v>0.55257387609243891</v>
      </c>
      <c r="Y86" s="1" t="str">
        <f t="shared" si="39"/>
        <v>Bomb Tower-&gt; 08</v>
      </c>
      <c r="Z86" s="1" t="s">
        <v>798</v>
      </c>
      <c r="AA86" s="1" t="str">
        <v>08</v>
      </c>
      <c r="AB86" s="4">
        <v>3.6945129606215965</v>
      </c>
      <c r="AC86" s="1" t="str">
        <v>Teslas -&gt; 08</v>
      </c>
      <c r="AD86" s="3" t="str">
        <v>Teslas -&gt; 08</v>
      </c>
      <c r="AE86" s="3" t="str">
        <v>Teslas -&gt; 08</v>
      </c>
      <c r="AF86" s="3">
        <v>0</v>
      </c>
    </row>
    <row r="87" spans="1:32" ht="17.25" thickBot="1">
      <c r="A87" s="8">
        <v>7</v>
      </c>
      <c r="B87" s="8">
        <v>64</v>
      </c>
      <c r="C87" s="8" t="s">
        <v>604</v>
      </c>
      <c r="D87" s="8">
        <v>400</v>
      </c>
      <c r="E87" s="8">
        <v>1.6</v>
      </c>
      <c r="F87" s="8" t="s">
        <v>226</v>
      </c>
      <c r="G87" s="12">
        <v>14</v>
      </c>
      <c r="H87" s="8">
        <v>1.099</v>
      </c>
      <c r="I87" s="8">
        <v>12</v>
      </c>
      <c r="J87" s="5"/>
      <c r="K87" s="5"/>
      <c r="O87" s="4">
        <f t="shared" si="30"/>
        <v>84</v>
      </c>
      <c r="P87" s="4">
        <v>84</v>
      </c>
      <c r="Q87" s="4">
        <f t="shared" si="31"/>
        <v>12</v>
      </c>
      <c r="R87" s="4">
        <f t="shared" si="32"/>
        <v>12</v>
      </c>
      <c r="S87" s="4">
        <f t="shared" si="33"/>
        <v>13.261773026218531</v>
      </c>
      <c r="T87" s="4">
        <f t="shared" si="34"/>
        <v>13.261773026218531</v>
      </c>
      <c r="U87" s="4">
        <f t="shared" si="35"/>
        <v>0.66666666666666663</v>
      </c>
      <c r="V87" s="4">
        <f t="shared" si="36"/>
        <v>0.66666666666666663</v>
      </c>
      <c r="W87" s="4">
        <f t="shared" si="37"/>
        <v>0.73676516812325177</v>
      </c>
      <c r="X87" s="4">
        <f t="shared" si="38"/>
        <v>0.73676516812325177</v>
      </c>
      <c r="Y87" s="1" t="str">
        <f t="shared" si="39"/>
        <v>Bomb Tower-&gt; 09</v>
      </c>
      <c r="Z87" s="1" t="s">
        <v>799</v>
      </c>
      <c r="AA87" s="1" t="str">
        <v>09</v>
      </c>
      <c r="AB87" s="4">
        <v>3.4906585039886595</v>
      </c>
      <c r="AC87" s="1" t="str">
        <v>Air Defense -&gt; 12</v>
      </c>
      <c r="AD87" s="3" t="str">
        <v>Air Defense -&gt; 12</v>
      </c>
      <c r="AE87" s="3" t="str">
        <v>Air Defense -&gt; 12</v>
      </c>
      <c r="AF87" s="3">
        <v>0</v>
      </c>
    </row>
    <row r="88" spans="1:32" ht="17.25" thickBot="1">
      <c r="A88" s="8">
        <v>8</v>
      </c>
      <c r="B88" s="8">
        <v>72</v>
      </c>
      <c r="C88" s="8" t="s">
        <v>605</v>
      </c>
      <c r="D88" s="8">
        <v>450</v>
      </c>
      <c r="E88" s="8">
        <v>1.9</v>
      </c>
      <c r="F88" s="8" t="s">
        <v>140</v>
      </c>
      <c r="G88" s="12">
        <v>16</v>
      </c>
      <c r="H88" s="8">
        <v>1.175</v>
      </c>
      <c r="I88" s="8">
        <v>13</v>
      </c>
      <c r="J88" s="5"/>
      <c r="K88" s="5"/>
      <c r="O88" s="4"/>
      <c r="P88" s="4"/>
      <c r="Q88" s="4"/>
      <c r="R88" s="4"/>
      <c r="S88" s="4"/>
      <c r="T88" s="4"/>
      <c r="U88" s="4"/>
      <c r="V88" s="4"/>
      <c r="W88" s="4"/>
      <c r="X88" s="4"/>
      <c r="AA88" s="1" t="str">
        <v/>
      </c>
      <c r="AB88" s="4">
        <v>3.2800707508203959</v>
      </c>
      <c r="AC88" s="1" t="str">
        <v>X-Bow -&gt; 09</v>
      </c>
      <c r="AD88" s="3" t="str">
        <v>X-Bow -&gt; 09</v>
      </c>
      <c r="AE88" s="3" t="str">
        <v>X-Bow -&gt; 09</v>
      </c>
      <c r="AF88" s="3">
        <v>0</v>
      </c>
    </row>
    <row r="89" spans="1:32" ht="17.25" thickBot="1">
      <c r="A89" s="8">
        <v>9</v>
      </c>
      <c r="B89" s="8">
        <v>84</v>
      </c>
      <c r="C89" s="8" t="s">
        <v>607</v>
      </c>
      <c r="D89" s="8">
        <v>500</v>
      </c>
      <c r="E89" s="8">
        <v>2.2999999999999998</v>
      </c>
      <c r="F89" s="8" t="s">
        <v>392</v>
      </c>
      <c r="G89" s="12">
        <v>18</v>
      </c>
      <c r="H89" s="8">
        <v>1.2470000000000001</v>
      </c>
      <c r="I89" s="8">
        <v>14</v>
      </c>
      <c r="J89" s="5"/>
      <c r="K89" s="5"/>
      <c r="O89" s="4"/>
      <c r="P89" s="4"/>
      <c r="Q89" s="4"/>
      <c r="R89" s="4"/>
      <c r="S89" s="4"/>
      <c r="T89" s="4"/>
      <c r="U89" s="4"/>
      <c r="V89" s="4"/>
      <c r="W89" s="4"/>
      <c r="X89" s="4"/>
      <c r="AA89" s="1" t="str">
        <v/>
      </c>
      <c r="AB89" s="4">
        <v>3.2233476105392271</v>
      </c>
      <c r="AC89" s="1" t="str">
        <v/>
      </c>
      <c r="AD89" s="3" t="str">
        <v>Mortar -&gt; 04</v>
      </c>
      <c r="AE89" s="3" t="str">
        <v>Mortar -&gt; 04</v>
      </c>
      <c r="AF89" s="3">
        <v>0</v>
      </c>
    </row>
    <row r="90" spans="1:32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O90" s="4"/>
      <c r="P90" s="4"/>
      <c r="Q90" s="4"/>
      <c r="R90" s="4"/>
      <c r="S90" s="4"/>
      <c r="T90" s="4"/>
      <c r="U90" s="4"/>
      <c r="V90" s="4"/>
      <c r="W90" s="4"/>
      <c r="X90" s="4"/>
      <c r="AA90" s="1" t="str">
        <v/>
      </c>
      <c r="AB90" s="4">
        <v>3.2233476105392271</v>
      </c>
      <c r="AC90" s="1" t="str">
        <v/>
      </c>
      <c r="AD90" s="3" t="str">
        <v>Mortar -&gt; 05</v>
      </c>
      <c r="AE90" s="3" t="str">
        <v>Mortar -&gt; 05</v>
      </c>
      <c r="AF90" s="3">
        <v>0</v>
      </c>
    </row>
    <row r="91" spans="1:32" ht="24" thickBot="1">
      <c r="A91" s="7" t="s">
        <v>54</v>
      </c>
      <c r="B91" s="11">
        <v>7</v>
      </c>
      <c r="C91" s="11" t="s">
        <v>705</v>
      </c>
      <c r="D91" s="5" t="s">
        <v>746</v>
      </c>
      <c r="E91" s="5"/>
      <c r="F91" s="5"/>
      <c r="G91" s="5"/>
      <c r="H91" s="5"/>
      <c r="I91" s="5"/>
      <c r="J91" s="5"/>
      <c r="K91" s="5"/>
      <c r="O91" s="4"/>
      <c r="P91" s="4"/>
      <c r="Q91" s="4"/>
      <c r="R91" s="4"/>
      <c r="S91" s="4"/>
      <c r="T91" s="4"/>
      <c r="U91" s="4"/>
      <c r="V91" s="4"/>
      <c r="W91" s="4"/>
      <c r="X91" s="4"/>
      <c r="AA91" s="1" t="str">
        <v/>
      </c>
      <c r="AB91" s="4">
        <v>2.9470606724930075</v>
      </c>
      <c r="AC91" s="1" t="str">
        <v/>
      </c>
      <c r="AD91" s="3" t="str">
        <v>Bomb Tower-&gt; 02</v>
      </c>
      <c r="AE91" s="3" t="str">
        <v>Bomb Tower-&gt; 02</v>
      </c>
      <c r="AF91" s="3">
        <v>0</v>
      </c>
    </row>
    <row r="92" spans="1:32" ht="28.5" customHeight="1">
      <c r="A92" s="205" t="s">
        <v>98</v>
      </c>
      <c r="B92" s="205" t="s">
        <v>99</v>
      </c>
      <c r="C92" s="205" t="s">
        <v>415</v>
      </c>
      <c r="D92" s="205" t="s">
        <v>101</v>
      </c>
      <c r="E92" s="203" t="s">
        <v>765</v>
      </c>
      <c r="F92" s="205" t="s">
        <v>417</v>
      </c>
      <c r="G92" s="203" t="s">
        <v>418</v>
      </c>
      <c r="H92" s="203" t="s">
        <v>419</v>
      </c>
      <c r="I92" s="5" t="s">
        <v>576</v>
      </c>
      <c r="J92" s="5"/>
      <c r="K92" s="5"/>
      <c r="O92" s="4" t="str">
        <f t="shared" ref="O92:O104" si="40">IF(ISNUMBER(P92),IF($L$4=0,IF(IF(AND(ISTEXT($Y92),LEN($Y92)&gt;0), TRUE, FALSE),P92,""),P92),"")</f>
        <v/>
      </c>
      <c r="P92" s="4" cm="1">
        <f t="array" ref="P92:P104">B94:B106</f>
        <v>34</v>
      </c>
      <c r="Q92" s="4" t="str">
        <f t="shared" ref="Q92:Q104" si="41">IF(ISNUMBER(R92),IF($L$4=0,IF(IF(AND(ISTEXT($Y92),LEN($Y92)&gt;0), TRUE, FALSE),R92,""),R92),"")</f>
        <v/>
      </c>
      <c r="R92" s="4">
        <f t="shared" ref="R92:R104" si="42">B94-B93</f>
        <v>34</v>
      </c>
      <c r="S92" s="4" t="str">
        <f t="shared" ref="S92:S104" si="43">IF(ISNUMBER(T92),IF($L$4=0,IF(IF(AND(ISTEXT($Y92),LEN($Y92)&gt;0), TRUE, FALSE),T92,""),T92),"")</f>
        <v/>
      </c>
      <c r="T92" s="4">
        <f t="shared" ref="T92:T104" si="44">R92*(PI()*POWER($I$93,2))/100</f>
        <v>52.338933608805945</v>
      </c>
      <c r="U92" s="4" t="str">
        <f t="shared" ref="U92:U104" si="45">IF($L$4=0,IF(IF(AND(ISTEXT($Y92),LEN($Y92)&gt;0), TRUE, FALSE),V92,""),V92)</f>
        <v/>
      </c>
      <c r="V92" s="4">
        <f t="shared" ref="V92:V104" si="46">R92/F94</f>
        <v>408.00163200652798</v>
      </c>
      <c r="W92" s="4" t="str">
        <f t="shared" ref="W92:W104" si="47">IF($L$4=0,IF(IF(AND(ISTEXT($Y92),LEN($Y92)&gt;0), TRUE, FALSE),X92,""),X92)</f>
        <v/>
      </c>
      <c r="X92" s="4">
        <f t="shared" ref="X92:X104" si="48">T92/F94</f>
        <v>628.0697155845337</v>
      </c>
      <c r="Y92" s="1" t="str">
        <f t="shared" ref="Y92:Y104" si="49">IF(VALUE(AA92)&gt;VALUE($B$91),Z92,"")</f>
        <v/>
      </c>
      <c r="Z92" s="1" t="s">
        <v>800</v>
      </c>
      <c r="AA92" s="1" t="str">
        <v>01</v>
      </c>
      <c r="AB92" s="4">
        <v>2.6861230087826891</v>
      </c>
      <c r="AC92" s="1" t="str">
        <v>Mortar -&gt; 09</v>
      </c>
      <c r="AD92" s="3" t="str">
        <v>Mortar -&gt; 09</v>
      </c>
      <c r="AE92" s="3" t="str">
        <v>Mortar -&gt; 09</v>
      </c>
      <c r="AF92" s="3">
        <v>0</v>
      </c>
    </row>
    <row r="93" spans="1:32" ht="17.25" thickBot="1">
      <c r="A93" s="206"/>
      <c r="B93" s="206"/>
      <c r="C93" s="206"/>
      <c r="D93" s="206"/>
      <c r="E93" s="204"/>
      <c r="F93" s="206"/>
      <c r="G93" s="204"/>
      <c r="H93" s="204"/>
      <c r="I93" s="5">
        <v>7</v>
      </c>
      <c r="J93" s="5"/>
      <c r="K93" s="5"/>
      <c r="O93" s="4" t="str">
        <f t="shared" si="40"/>
        <v/>
      </c>
      <c r="P93" s="4">
        <v>40</v>
      </c>
      <c r="Q93" s="4" t="str">
        <f t="shared" si="41"/>
        <v/>
      </c>
      <c r="R93" s="4">
        <f t="shared" si="42"/>
        <v>6</v>
      </c>
      <c r="S93" s="4" t="str">
        <f t="shared" si="43"/>
        <v/>
      </c>
      <c r="T93" s="4">
        <f t="shared" si="44"/>
        <v>9.2362824015539911</v>
      </c>
      <c r="U93" s="4" t="str">
        <f t="shared" si="45"/>
        <v/>
      </c>
      <c r="V93" s="4">
        <f t="shared" si="46"/>
        <v>28.800046080073731</v>
      </c>
      <c r="W93" s="4" t="str">
        <f t="shared" si="47"/>
        <v/>
      </c>
      <c r="X93" s="4">
        <f t="shared" si="48"/>
        <v>44.334226462221501</v>
      </c>
      <c r="Y93" s="1" t="str">
        <f t="shared" si="49"/>
        <v/>
      </c>
      <c r="Z93" s="1" t="s">
        <v>801</v>
      </c>
      <c r="AA93" s="1" t="str">
        <v>02</v>
      </c>
      <c r="AB93" s="4">
        <v>2.5786780884313818</v>
      </c>
      <c r="AC93" s="1" t="str">
        <v/>
      </c>
      <c r="AD93" s="3" t="str">
        <v>Mortar -&gt; 06</v>
      </c>
      <c r="AE93" s="3" t="str">
        <v>Mortar -&gt; 06</v>
      </c>
      <c r="AF93" s="3">
        <v>0</v>
      </c>
    </row>
    <row r="94" spans="1:32" ht="17.25" thickBot="1">
      <c r="A94" s="8">
        <v>1</v>
      </c>
      <c r="B94" s="8">
        <v>34</v>
      </c>
      <c r="C94" s="9">
        <v>44671</v>
      </c>
      <c r="D94" s="8">
        <v>600</v>
      </c>
      <c r="E94" s="8">
        <v>300</v>
      </c>
      <c r="F94" s="12">
        <v>8.3333000000000004E-2</v>
      </c>
      <c r="G94" s="8">
        <v>84</v>
      </c>
      <c r="H94" s="8">
        <v>7</v>
      </c>
      <c r="I94" s="5"/>
      <c r="J94" s="5"/>
      <c r="K94" s="5"/>
      <c r="O94" s="4" t="str">
        <f t="shared" si="40"/>
        <v/>
      </c>
      <c r="P94" s="4">
        <v>48</v>
      </c>
      <c r="Q94" s="4" t="str">
        <f t="shared" si="41"/>
        <v/>
      </c>
      <c r="R94" s="4">
        <f t="shared" si="42"/>
        <v>8</v>
      </c>
      <c r="S94" s="4" t="str">
        <f t="shared" si="43"/>
        <v/>
      </c>
      <c r="T94" s="4">
        <f t="shared" si="44"/>
        <v>12.315043202071989</v>
      </c>
      <c r="U94" s="4" t="str">
        <f t="shared" si="45"/>
        <v/>
      </c>
      <c r="V94" s="4">
        <f t="shared" si="46"/>
        <v>19.199984640012289</v>
      </c>
      <c r="W94" s="4" t="str">
        <f t="shared" si="47"/>
        <v/>
      </c>
      <c r="X94" s="4">
        <f t="shared" si="48"/>
        <v>29.556080040108739</v>
      </c>
      <c r="Y94" s="1" t="str">
        <f t="shared" si="49"/>
        <v/>
      </c>
      <c r="Z94" s="1" t="s">
        <v>802</v>
      </c>
      <c r="AA94" s="1" t="str">
        <v>03</v>
      </c>
      <c r="AB94" s="4">
        <v>2.5070481415305097</v>
      </c>
      <c r="AC94" s="1" t="str">
        <v>Wizard Tower -&gt; 09</v>
      </c>
      <c r="AD94" s="3" t="str">
        <v>Wizard Tower -&gt; 09</v>
      </c>
      <c r="AE94" s="3" t="str">
        <v>Wizard Tower -&gt; 09</v>
      </c>
      <c r="AF94" s="3">
        <v>0</v>
      </c>
    </row>
    <row r="95" spans="1:32" ht="17.25" thickBot="1">
      <c r="A95" s="8">
        <v>2</v>
      </c>
      <c r="B95" s="8">
        <v>40</v>
      </c>
      <c r="C95" s="8">
        <v>24</v>
      </c>
      <c r="D95" s="8">
        <v>630</v>
      </c>
      <c r="E95" s="8">
        <v>450</v>
      </c>
      <c r="F95" s="12">
        <v>0.20833299999999999</v>
      </c>
      <c r="G95" s="8">
        <v>134</v>
      </c>
      <c r="H95" s="8">
        <v>7</v>
      </c>
      <c r="I95" s="5"/>
      <c r="J95" s="5"/>
      <c r="K95" s="5"/>
      <c r="O95" s="4" t="str">
        <f t="shared" si="40"/>
        <v/>
      </c>
      <c r="P95" s="4">
        <v>55</v>
      </c>
      <c r="Q95" s="4" t="str">
        <f t="shared" si="41"/>
        <v/>
      </c>
      <c r="R95" s="4">
        <f t="shared" si="42"/>
        <v>7</v>
      </c>
      <c r="S95" s="4" t="str">
        <f t="shared" si="43"/>
        <v/>
      </c>
      <c r="T95" s="4">
        <f t="shared" si="44"/>
        <v>10.77566280181299</v>
      </c>
      <c r="U95" s="4" t="str">
        <f t="shared" si="45"/>
        <v/>
      </c>
      <c r="V95" s="4">
        <f t="shared" si="46"/>
        <v>9.3333333333333339</v>
      </c>
      <c r="W95" s="4" t="str">
        <f t="shared" si="47"/>
        <v/>
      </c>
      <c r="X95" s="4">
        <f t="shared" si="48"/>
        <v>14.36755040241732</v>
      </c>
      <c r="Y95" s="1" t="str">
        <f t="shared" si="49"/>
        <v/>
      </c>
      <c r="Z95" s="1" t="s">
        <v>803</v>
      </c>
      <c r="AA95" s="1" t="str">
        <v>04</v>
      </c>
      <c r="AB95" s="4">
        <v>2.4439742849250008</v>
      </c>
      <c r="AC95" s="1" t="str">
        <v>X-Bow -&gt; 08</v>
      </c>
      <c r="AD95" s="3" t="str">
        <v>X-Bow -&gt; 08</v>
      </c>
      <c r="AE95" s="3" t="str">
        <v>X-Bow -&gt; 08</v>
      </c>
      <c r="AF95" s="3">
        <v>0</v>
      </c>
    </row>
    <row r="96" spans="1:32" ht="17.25" thickBot="1">
      <c r="A96" s="8">
        <v>3</v>
      </c>
      <c r="B96" s="8">
        <v>48</v>
      </c>
      <c r="C96" s="9">
        <v>44801</v>
      </c>
      <c r="D96" s="8">
        <v>660</v>
      </c>
      <c r="E96" s="8">
        <v>650</v>
      </c>
      <c r="F96" s="12">
        <v>0.41666700000000001</v>
      </c>
      <c r="G96" s="8">
        <v>189</v>
      </c>
      <c r="H96" s="8">
        <v>7</v>
      </c>
      <c r="I96" s="5"/>
      <c r="J96" s="5"/>
      <c r="K96" s="5"/>
      <c r="O96" s="4" t="str">
        <f t="shared" si="40"/>
        <v/>
      </c>
      <c r="P96" s="4">
        <v>64</v>
      </c>
      <c r="Q96" s="4" t="str">
        <f t="shared" si="41"/>
        <v/>
      </c>
      <c r="R96" s="4">
        <f t="shared" si="42"/>
        <v>9</v>
      </c>
      <c r="S96" s="4" t="str">
        <f t="shared" si="43"/>
        <v/>
      </c>
      <c r="T96" s="4">
        <f t="shared" si="44"/>
        <v>13.854423602330987</v>
      </c>
      <c r="U96" s="4" t="str">
        <f t="shared" si="45"/>
        <v/>
      </c>
      <c r="V96" s="4">
        <f t="shared" si="46"/>
        <v>9</v>
      </c>
      <c r="W96" s="4" t="str">
        <f t="shared" si="47"/>
        <v/>
      </c>
      <c r="X96" s="4">
        <f t="shared" si="48"/>
        <v>13.854423602330987</v>
      </c>
      <c r="Y96" s="1" t="str">
        <f t="shared" si="49"/>
        <v/>
      </c>
      <c r="Z96" s="1" t="s">
        <v>804</v>
      </c>
      <c r="AA96" s="1" t="str">
        <v>05</v>
      </c>
      <c r="AB96" s="4">
        <v>2.2102955043697556</v>
      </c>
      <c r="AC96" s="1" t="str">
        <v/>
      </c>
      <c r="AD96" s="3" t="str">
        <v>Bomb Tower-&gt; 03</v>
      </c>
      <c r="AE96" s="3" t="str">
        <v>Bomb Tower-&gt; 03</v>
      </c>
      <c r="AF96" s="3">
        <v>0</v>
      </c>
    </row>
    <row r="97" spans="1:32" ht="17.25" thickBot="1">
      <c r="A97" s="8">
        <v>4</v>
      </c>
      <c r="B97" s="8">
        <v>55</v>
      </c>
      <c r="C97" s="8">
        <v>33</v>
      </c>
      <c r="D97" s="8">
        <v>690</v>
      </c>
      <c r="E97" s="8">
        <v>850</v>
      </c>
      <c r="F97" s="12">
        <v>0.75</v>
      </c>
      <c r="G97" s="8">
        <v>254</v>
      </c>
      <c r="H97" s="8">
        <v>8</v>
      </c>
      <c r="I97" s="5"/>
      <c r="J97" s="5"/>
      <c r="K97" s="5"/>
      <c r="O97" s="4" t="str">
        <f t="shared" si="40"/>
        <v/>
      </c>
      <c r="P97" s="4">
        <v>75</v>
      </c>
      <c r="Q97" s="4" t="str">
        <f t="shared" si="41"/>
        <v/>
      </c>
      <c r="R97" s="4">
        <f t="shared" si="42"/>
        <v>11</v>
      </c>
      <c r="S97" s="4" t="str">
        <f t="shared" si="43"/>
        <v/>
      </c>
      <c r="T97" s="4">
        <f t="shared" si="44"/>
        <v>16.933184402848983</v>
      </c>
      <c r="U97" s="4" t="str">
        <f t="shared" si="45"/>
        <v/>
      </c>
      <c r="V97" s="4">
        <f t="shared" si="46"/>
        <v>5.5</v>
      </c>
      <c r="W97" s="4" t="str">
        <f t="shared" si="47"/>
        <v/>
      </c>
      <c r="X97" s="4">
        <f t="shared" si="48"/>
        <v>8.4665922014244916</v>
      </c>
      <c r="Y97" s="1" t="str">
        <f t="shared" si="49"/>
        <v/>
      </c>
      <c r="Z97" s="1" t="s">
        <v>805</v>
      </c>
      <c r="AA97" s="1" t="str">
        <v>06</v>
      </c>
      <c r="AB97" s="4">
        <v>2.2102955043697556</v>
      </c>
      <c r="AC97" s="1" t="str">
        <v/>
      </c>
      <c r="AD97" s="3" t="str">
        <v>Bomb Tower-&gt; 04</v>
      </c>
      <c r="AE97" s="3" t="str">
        <v>Bomb Tower-&gt; 04</v>
      </c>
      <c r="AF97" s="3">
        <v>0</v>
      </c>
    </row>
    <row r="98" spans="1:32" ht="17.25" thickBot="1">
      <c r="A98" s="8">
        <v>5</v>
      </c>
      <c r="B98" s="8">
        <v>64</v>
      </c>
      <c r="C98" s="8" t="s">
        <v>424</v>
      </c>
      <c r="D98" s="8">
        <v>730</v>
      </c>
      <c r="E98" s="8" t="s">
        <v>594</v>
      </c>
      <c r="F98" s="12">
        <v>1</v>
      </c>
      <c r="G98" s="8">
        <v>293</v>
      </c>
      <c r="H98" s="8">
        <v>8</v>
      </c>
      <c r="I98" s="5"/>
      <c r="J98" s="5"/>
      <c r="K98" s="5"/>
      <c r="O98" s="4" t="str">
        <f t="shared" si="40"/>
        <v/>
      </c>
      <c r="P98" s="4">
        <v>87</v>
      </c>
      <c r="Q98" s="4" t="str">
        <f t="shared" si="41"/>
        <v/>
      </c>
      <c r="R98" s="4">
        <f t="shared" si="42"/>
        <v>12</v>
      </c>
      <c r="S98" s="4" t="str">
        <f t="shared" si="43"/>
        <v/>
      </c>
      <c r="T98" s="4">
        <f t="shared" si="44"/>
        <v>18.472564803107982</v>
      </c>
      <c r="U98" s="4" t="str">
        <f t="shared" si="45"/>
        <v/>
      </c>
      <c r="V98" s="4">
        <f t="shared" si="46"/>
        <v>4</v>
      </c>
      <c r="W98" s="4" t="str">
        <f t="shared" si="47"/>
        <v/>
      </c>
      <c r="X98" s="4">
        <f t="shared" si="48"/>
        <v>6.1575216010359943</v>
      </c>
      <c r="Y98" s="1" t="str">
        <f t="shared" si="49"/>
        <v/>
      </c>
      <c r="Z98" s="1" t="s">
        <v>806</v>
      </c>
      <c r="AA98" s="1" t="str">
        <v>07</v>
      </c>
      <c r="AB98" s="4">
        <v>2.1166480503561229</v>
      </c>
      <c r="AC98" s="1" t="str">
        <v>Teslas -&gt; 09</v>
      </c>
      <c r="AD98" s="3" t="str">
        <v>Teslas -&gt; 09</v>
      </c>
      <c r="AE98" s="3" t="str">
        <v>Teslas -&gt; 09</v>
      </c>
      <c r="AF98" s="3">
        <v>0</v>
      </c>
    </row>
    <row r="99" spans="1:32" ht="17.25" thickBot="1">
      <c r="A99" s="8">
        <v>6</v>
      </c>
      <c r="B99" s="8">
        <v>75</v>
      </c>
      <c r="C99" s="8">
        <v>45</v>
      </c>
      <c r="D99" s="8">
        <v>770</v>
      </c>
      <c r="E99" s="8" t="s">
        <v>595</v>
      </c>
      <c r="F99" s="12">
        <v>2</v>
      </c>
      <c r="G99" s="8">
        <v>415</v>
      </c>
      <c r="H99" s="8">
        <v>8</v>
      </c>
      <c r="I99" s="5"/>
      <c r="J99" s="5"/>
      <c r="K99" s="5"/>
      <c r="O99" s="4">
        <f t="shared" si="40"/>
        <v>99</v>
      </c>
      <c r="P99" s="4">
        <v>99</v>
      </c>
      <c r="Q99" s="4">
        <f t="shared" si="41"/>
        <v>12</v>
      </c>
      <c r="R99" s="4">
        <f t="shared" si="42"/>
        <v>12</v>
      </c>
      <c r="S99" s="4">
        <f t="shared" si="43"/>
        <v>18.472564803107982</v>
      </c>
      <c r="T99" s="4">
        <f t="shared" si="44"/>
        <v>18.472564803107982</v>
      </c>
      <c r="U99" s="4">
        <f t="shared" si="45"/>
        <v>2.4</v>
      </c>
      <c r="V99" s="4">
        <f t="shared" si="46"/>
        <v>2.4</v>
      </c>
      <c r="W99" s="4">
        <f t="shared" si="47"/>
        <v>3.6945129606215965</v>
      </c>
      <c r="X99" s="4">
        <f t="shared" si="48"/>
        <v>3.6945129606215965</v>
      </c>
      <c r="Y99" s="1" t="str">
        <f t="shared" si="49"/>
        <v>Teslas -&gt; 08</v>
      </c>
      <c r="Z99" s="1" t="s">
        <v>807</v>
      </c>
      <c r="AA99" s="1" t="str">
        <v>08</v>
      </c>
      <c r="AB99" s="4">
        <v>2.0145922565870169</v>
      </c>
      <c r="AC99" s="1" t="str">
        <v>Mortar -&gt; 10</v>
      </c>
      <c r="AD99" s="3" t="str">
        <v>Mortar -&gt; 10</v>
      </c>
      <c r="AE99" s="3" t="str">
        <v>Mortar -&gt; 10</v>
      </c>
      <c r="AF99" s="3">
        <v>0</v>
      </c>
    </row>
    <row r="100" spans="1:32" ht="17.25" thickBot="1">
      <c r="A100" s="8">
        <v>7</v>
      </c>
      <c r="B100" s="8">
        <v>87</v>
      </c>
      <c r="C100" s="8" t="s">
        <v>596</v>
      </c>
      <c r="D100" s="8">
        <v>810</v>
      </c>
      <c r="E100" s="8" t="s">
        <v>366</v>
      </c>
      <c r="F100" s="12">
        <v>3</v>
      </c>
      <c r="G100" s="8">
        <v>509</v>
      </c>
      <c r="H100" s="8">
        <v>9</v>
      </c>
      <c r="I100" s="5"/>
      <c r="J100" s="5"/>
      <c r="K100" s="5"/>
      <c r="O100" s="4">
        <f t="shared" si="40"/>
        <v>110</v>
      </c>
      <c r="P100" s="4">
        <v>110</v>
      </c>
      <c r="Q100" s="4">
        <f t="shared" si="41"/>
        <v>11</v>
      </c>
      <c r="R100" s="4">
        <f t="shared" si="42"/>
        <v>11</v>
      </c>
      <c r="S100" s="4">
        <f t="shared" si="43"/>
        <v>16.933184402848983</v>
      </c>
      <c r="T100" s="4">
        <f t="shared" si="44"/>
        <v>16.933184402848983</v>
      </c>
      <c r="U100" s="4">
        <f t="shared" si="45"/>
        <v>1.375</v>
      </c>
      <c r="V100" s="4">
        <f t="shared" si="46"/>
        <v>1.375</v>
      </c>
      <c r="W100" s="4">
        <f t="shared" si="47"/>
        <v>2.1166480503561229</v>
      </c>
      <c r="X100" s="4">
        <f t="shared" si="48"/>
        <v>2.1166480503561229</v>
      </c>
      <c r="Y100" s="1" t="str">
        <f t="shared" si="49"/>
        <v>Teslas -&gt; 09</v>
      </c>
      <c r="Z100" s="1" t="s">
        <v>808</v>
      </c>
      <c r="AA100" s="1" t="str">
        <v>09</v>
      </c>
      <c r="AB100" s="4">
        <v>1.7191187256209211</v>
      </c>
      <c r="AC100" s="1" t="str">
        <v>Wizard Tower -&gt; 11</v>
      </c>
      <c r="AD100" s="3" t="str">
        <v>Wizard Tower -&gt; 11</v>
      </c>
      <c r="AE100" s="3" t="str">
        <v>Wizard Tower -&gt; 11</v>
      </c>
      <c r="AF100" s="3">
        <v>0</v>
      </c>
    </row>
    <row r="101" spans="1:32" ht="17.25" thickBot="1">
      <c r="A101" s="8">
        <v>8</v>
      </c>
      <c r="B101" s="8">
        <v>99</v>
      </c>
      <c r="C101" s="8" t="s">
        <v>597</v>
      </c>
      <c r="D101" s="8">
        <v>850</v>
      </c>
      <c r="E101" s="8" t="s">
        <v>179</v>
      </c>
      <c r="F101" s="12">
        <v>5</v>
      </c>
      <c r="G101" s="8">
        <v>657</v>
      </c>
      <c r="H101" s="8">
        <v>10</v>
      </c>
      <c r="I101" s="5"/>
      <c r="J101" s="5"/>
      <c r="K101" s="5"/>
      <c r="O101" s="4">
        <f t="shared" si="40"/>
        <v>120</v>
      </c>
      <c r="P101" s="4">
        <v>120</v>
      </c>
      <c r="Q101" s="4">
        <f t="shared" si="41"/>
        <v>10</v>
      </c>
      <c r="R101" s="4">
        <f t="shared" si="42"/>
        <v>10</v>
      </c>
      <c r="S101" s="4">
        <f t="shared" si="43"/>
        <v>15.393804002589986</v>
      </c>
      <c r="T101" s="4">
        <f t="shared" si="44"/>
        <v>15.393804002589986</v>
      </c>
      <c r="U101" s="4">
        <f t="shared" si="45"/>
        <v>0.7142857142857143</v>
      </c>
      <c r="V101" s="4">
        <f t="shared" si="46"/>
        <v>0.7142857142857143</v>
      </c>
      <c r="W101" s="4">
        <f t="shared" si="47"/>
        <v>1.0995574287564276</v>
      </c>
      <c r="X101" s="4">
        <f t="shared" si="48"/>
        <v>1.0995574287564276</v>
      </c>
      <c r="Y101" s="1" t="str">
        <f t="shared" si="49"/>
        <v>Teslas -&gt; 10</v>
      </c>
      <c r="Z101" s="1" t="s">
        <v>809</v>
      </c>
      <c r="AA101" s="1" t="str">
        <v>10</v>
      </c>
      <c r="AB101" s="4">
        <v>1.5707963267948966</v>
      </c>
      <c r="AC101" s="1" t="str">
        <v>Archer Tower -&gt; 17</v>
      </c>
      <c r="AD101" s="3" t="str">
        <v>Archer Tower -&gt; 17</v>
      </c>
      <c r="AE101" s="3" t="str">
        <v>Archer Tower -&gt; 17</v>
      </c>
      <c r="AF101" s="3">
        <v>0</v>
      </c>
    </row>
    <row r="102" spans="1:32" ht="17.25" thickBot="1">
      <c r="A102" s="8">
        <v>9</v>
      </c>
      <c r="B102" s="8">
        <v>110</v>
      </c>
      <c r="C102" s="8">
        <v>66</v>
      </c>
      <c r="D102" s="8">
        <v>900</v>
      </c>
      <c r="E102" s="8" t="s">
        <v>293</v>
      </c>
      <c r="F102" s="12">
        <v>8</v>
      </c>
      <c r="G102" s="8">
        <v>831</v>
      </c>
      <c r="H102" s="8">
        <v>11</v>
      </c>
      <c r="I102" s="5"/>
      <c r="J102" s="5"/>
      <c r="K102" s="5"/>
      <c r="O102" s="4">
        <f t="shared" si="40"/>
        <v>130</v>
      </c>
      <c r="P102" s="4">
        <v>130</v>
      </c>
      <c r="Q102" s="4">
        <f t="shared" si="41"/>
        <v>10</v>
      </c>
      <c r="R102" s="4">
        <f t="shared" si="42"/>
        <v>10</v>
      </c>
      <c r="S102" s="4">
        <f t="shared" si="43"/>
        <v>15.393804002589986</v>
      </c>
      <c r="T102" s="4">
        <f t="shared" si="44"/>
        <v>15.393804002589986</v>
      </c>
      <c r="U102" s="4">
        <f t="shared" si="45"/>
        <v>0.625</v>
      </c>
      <c r="V102" s="4">
        <f t="shared" si="46"/>
        <v>0.625</v>
      </c>
      <c r="W102" s="4">
        <f t="shared" si="47"/>
        <v>0.96211275016187414</v>
      </c>
      <c r="X102" s="4">
        <f t="shared" si="48"/>
        <v>0.96211275016187414</v>
      </c>
      <c r="Y102" s="1" t="str">
        <f t="shared" si="49"/>
        <v>Teslas -&gt; 11</v>
      </c>
      <c r="Z102" s="1" t="s">
        <v>810</v>
      </c>
      <c r="AA102" s="1" t="str">
        <v>11</v>
      </c>
      <c r="AB102" s="4">
        <v>1.5042288849183059</v>
      </c>
      <c r="AC102" s="1" t="str">
        <v>Wizard Tower -&gt; 12</v>
      </c>
      <c r="AD102" s="3" t="str">
        <v>Wizard Tower -&gt; 12</v>
      </c>
      <c r="AE102" s="3" t="str">
        <v>Wizard Tower -&gt; 12</v>
      </c>
      <c r="AF102" s="3">
        <v>0</v>
      </c>
    </row>
    <row r="103" spans="1:32" ht="17.25" thickBot="1">
      <c r="A103" s="8">
        <v>10</v>
      </c>
      <c r="B103" s="8">
        <v>120</v>
      </c>
      <c r="C103" s="8">
        <v>72</v>
      </c>
      <c r="D103" s="8">
        <v>980</v>
      </c>
      <c r="E103" s="8" t="s">
        <v>573</v>
      </c>
      <c r="F103" s="12">
        <v>14</v>
      </c>
      <c r="G103" s="8">
        <v>1.099</v>
      </c>
      <c r="H103" s="8">
        <v>12</v>
      </c>
      <c r="I103" s="5"/>
      <c r="J103" s="5"/>
      <c r="K103" s="5"/>
      <c r="O103" s="4">
        <f t="shared" si="40"/>
        <v>140</v>
      </c>
      <c r="P103" s="4">
        <v>140</v>
      </c>
      <c r="Q103" s="4">
        <f t="shared" si="41"/>
        <v>10</v>
      </c>
      <c r="R103" s="4">
        <f t="shared" si="42"/>
        <v>10</v>
      </c>
      <c r="S103" s="4">
        <f t="shared" si="43"/>
        <v>15.393804002589986</v>
      </c>
      <c r="T103" s="4">
        <f t="shared" si="44"/>
        <v>15.393804002589986</v>
      </c>
      <c r="U103" s="4">
        <f t="shared" si="45"/>
        <v>0.58823529411764708</v>
      </c>
      <c r="V103" s="4">
        <f t="shared" si="46"/>
        <v>0.58823529411764708</v>
      </c>
      <c r="W103" s="4">
        <f t="shared" si="47"/>
        <v>0.9055178825052933</v>
      </c>
      <c r="X103" s="4">
        <f t="shared" si="48"/>
        <v>0.9055178825052933</v>
      </c>
      <c r="Y103" s="1" t="str">
        <f t="shared" si="49"/>
        <v>Teslas -&gt; 12</v>
      </c>
      <c r="Z103" s="1" t="s">
        <v>811</v>
      </c>
      <c r="AA103" s="1" t="str">
        <v>12</v>
      </c>
      <c r="AB103" s="4">
        <v>1.4735303362465038</v>
      </c>
      <c r="AC103" s="1" t="str">
        <v>Bomb Tower-&gt; 05</v>
      </c>
      <c r="AD103" s="3" t="str">
        <v>Bomb Tower-&gt; 05</v>
      </c>
      <c r="AE103" s="3" t="str">
        <v>Bomb Tower-&gt; 05</v>
      </c>
      <c r="AF103" s="3">
        <v>0</v>
      </c>
    </row>
    <row r="104" spans="1:32" ht="17.25" thickBot="1">
      <c r="A104" s="8">
        <v>11</v>
      </c>
      <c r="B104" s="8">
        <v>130</v>
      </c>
      <c r="C104" s="8">
        <v>78</v>
      </c>
      <c r="D104" s="8">
        <v>1.1000000000000001</v>
      </c>
      <c r="E104" s="8" t="s">
        <v>658</v>
      </c>
      <c r="F104" s="12">
        <v>16</v>
      </c>
      <c r="G104" s="8">
        <v>1.175</v>
      </c>
      <c r="H104" s="8">
        <v>13</v>
      </c>
      <c r="I104" s="5"/>
      <c r="J104" s="5"/>
      <c r="K104" s="5"/>
      <c r="O104" s="4">
        <f t="shared" si="40"/>
        <v>150</v>
      </c>
      <c r="P104" s="4">
        <v>150</v>
      </c>
      <c r="Q104" s="4">
        <f t="shared" si="41"/>
        <v>10</v>
      </c>
      <c r="R104" s="4">
        <f t="shared" si="42"/>
        <v>10</v>
      </c>
      <c r="S104" s="4">
        <f t="shared" si="43"/>
        <v>15.393804002589986</v>
      </c>
      <c r="T104" s="4">
        <f t="shared" si="44"/>
        <v>15.393804002589986</v>
      </c>
      <c r="U104" s="4">
        <f t="shared" si="45"/>
        <v>0.55555555555555558</v>
      </c>
      <c r="V104" s="4">
        <f t="shared" si="46"/>
        <v>0.55555555555555558</v>
      </c>
      <c r="W104" s="4">
        <f t="shared" si="47"/>
        <v>0.85521133347722145</v>
      </c>
      <c r="X104" s="4">
        <f t="shared" si="48"/>
        <v>0.85521133347722145</v>
      </c>
      <c r="Y104" s="1" t="str">
        <f t="shared" si="49"/>
        <v>Teslas -&gt; 13</v>
      </c>
      <c r="Z104" s="1" t="s">
        <v>812</v>
      </c>
      <c r="AA104" s="1" t="str">
        <v>13</v>
      </c>
      <c r="AB104" s="4">
        <v>1.3430615043913445</v>
      </c>
      <c r="AC104" s="1" t="str">
        <v>Mortar -&gt; 11</v>
      </c>
      <c r="AD104" s="3" t="str">
        <v>Mortar -&gt; 11</v>
      </c>
      <c r="AE104" s="3" t="str">
        <v>Mortar -&gt; 11</v>
      </c>
      <c r="AF104" s="3">
        <v>0</v>
      </c>
    </row>
    <row r="105" spans="1:32" ht="17.25" thickBot="1">
      <c r="A105" s="8">
        <v>12</v>
      </c>
      <c r="B105" s="8">
        <v>140</v>
      </c>
      <c r="C105" s="8">
        <v>84</v>
      </c>
      <c r="D105" s="8">
        <v>1.2</v>
      </c>
      <c r="E105" s="8" t="s">
        <v>813</v>
      </c>
      <c r="F105" s="12">
        <v>17</v>
      </c>
      <c r="G105" s="8">
        <v>1.2110000000000001</v>
      </c>
      <c r="H105" s="8">
        <v>13</v>
      </c>
      <c r="I105" s="5"/>
      <c r="J105" s="5"/>
      <c r="K105" s="5"/>
      <c r="O105" s="4"/>
      <c r="P105" s="4"/>
      <c r="Q105" s="4"/>
      <c r="R105" s="4"/>
      <c r="S105" s="4"/>
      <c r="T105" s="4"/>
      <c r="U105" s="4"/>
      <c r="V105" s="4"/>
      <c r="W105" s="4"/>
      <c r="X105" s="4"/>
      <c r="AA105" s="1" t="str">
        <v/>
      </c>
      <c r="AB105" s="4">
        <v>1.3012619570834993</v>
      </c>
      <c r="AC105" s="1" t="str">
        <v/>
      </c>
      <c r="AD105" s="3" t="str">
        <v>Cannon -&gt;07</v>
      </c>
      <c r="AE105" s="3" t="str">
        <v>Cannon -&gt;07</v>
      </c>
      <c r="AF105" s="3">
        <v>0</v>
      </c>
    </row>
    <row r="106" spans="1:32" ht="17.25" thickBot="1">
      <c r="A106" s="8">
        <v>13</v>
      </c>
      <c r="B106" s="8">
        <v>150</v>
      </c>
      <c r="C106" s="8">
        <v>90</v>
      </c>
      <c r="D106" s="8">
        <v>1.35</v>
      </c>
      <c r="E106" s="8" t="s">
        <v>404</v>
      </c>
      <c r="F106" s="12">
        <v>18</v>
      </c>
      <c r="G106" s="8">
        <v>1.2470000000000001</v>
      </c>
      <c r="H106" s="8">
        <v>14</v>
      </c>
      <c r="I106" s="5"/>
      <c r="J106" s="5"/>
      <c r="K106" s="5"/>
      <c r="O106" s="4"/>
      <c r="P106" s="4"/>
      <c r="Q106" s="4"/>
      <c r="R106" s="4"/>
      <c r="S106" s="4"/>
      <c r="T106" s="4"/>
      <c r="U106" s="4"/>
      <c r="V106" s="4"/>
      <c r="W106" s="4"/>
      <c r="X106" s="4"/>
      <c r="AA106" s="1" t="str">
        <v/>
      </c>
      <c r="AB106" s="4">
        <v>1.2566370614359172</v>
      </c>
      <c r="AC106" s="1" t="str">
        <v>Archer Tower -&gt; 18</v>
      </c>
      <c r="AD106" s="3" t="str">
        <v>Archer Tower -&gt; 18</v>
      </c>
      <c r="AE106" s="3" t="str">
        <v>Archer Tower -&gt; 18</v>
      </c>
      <c r="AF106" s="3">
        <v>0</v>
      </c>
    </row>
    <row r="107" spans="1:32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O107" s="4"/>
      <c r="P107" s="4"/>
      <c r="Q107" s="4"/>
      <c r="R107" s="4"/>
      <c r="S107" s="4"/>
      <c r="T107" s="4"/>
      <c r="U107" s="4"/>
      <c r="V107" s="4"/>
      <c r="W107" s="4"/>
      <c r="X107" s="4"/>
      <c r="AA107" s="1" t="str">
        <v/>
      </c>
      <c r="AB107" s="4">
        <v>1.1780972450961724</v>
      </c>
      <c r="AC107" s="1" t="str">
        <v>Archer Tower -&gt; 19</v>
      </c>
      <c r="AD107" s="3" t="str">
        <v>Archer Tower -&gt; 19</v>
      </c>
      <c r="AE107" s="3" t="str">
        <v>Archer Tower -&gt; 19</v>
      </c>
      <c r="AF107" s="3">
        <v>0</v>
      </c>
    </row>
    <row r="108" spans="1:32" ht="14.45" customHeight="1" thickBot="1">
      <c r="A108" s="7" t="s">
        <v>53</v>
      </c>
      <c r="B108" s="11">
        <v>7</v>
      </c>
      <c r="C108" s="5" t="s">
        <v>755</v>
      </c>
      <c r="D108" s="5" t="s">
        <v>746</v>
      </c>
      <c r="E108" s="5"/>
      <c r="F108" s="5"/>
      <c r="G108" s="5"/>
      <c r="H108" s="5"/>
      <c r="I108" s="5"/>
      <c r="J108" s="5"/>
      <c r="K108" s="5"/>
      <c r="O108" s="4"/>
      <c r="P108" s="4"/>
      <c r="Q108" s="4"/>
      <c r="R108" s="4"/>
      <c r="S108" s="4"/>
      <c r="T108" s="4"/>
      <c r="U108" s="4"/>
      <c r="V108" s="4"/>
      <c r="W108" s="4"/>
      <c r="X108" s="4"/>
      <c r="AA108" s="1" t="str">
        <v/>
      </c>
      <c r="AB108" s="4">
        <v>1.1087974071493387</v>
      </c>
      <c r="AC108" s="1" t="str">
        <v>Archer Tower -&gt; 20</v>
      </c>
      <c r="AD108" s="3" t="str">
        <v>Archer Tower -&gt; 20</v>
      </c>
      <c r="AE108" s="3" t="str">
        <v>Archer Tower -&gt; 20</v>
      </c>
      <c r="AF108" s="3">
        <v>0</v>
      </c>
    </row>
    <row r="109" spans="1:32" ht="28.5" customHeight="1">
      <c r="A109" s="205" t="s">
        <v>98</v>
      </c>
      <c r="B109" s="205" t="s">
        <v>99</v>
      </c>
      <c r="C109" s="205" t="s">
        <v>415</v>
      </c>
      <c r="D109" s="205" t="s">
        <v>101</v>
      </c>
      <c r="E109" s="203" t="s">
        <v>765</v>
      </c>
      <c r="F109" s="205" t="s">
        <v>417</v>
      </c>
      <c r="G109" s="203" t="s">
        <v>418</v>
      </c>
      <c r="H109" s="203" t="s">
        <v>419</v>
      </c>
      <c r="I109" s="5" t="s">
        <v>576</v>
      </c>
      <c r="J109" s="5"/>
      <c r="K109" s="5"/>
      <c r="O109" s="4" t="str">
        <f t="shared" ref="O109:O122" si="50">IF(ISNUMBER(P109),IF($L$4=0,IF(IF(AND(ISTEXT($Y109),LEN($Y109)&gt;0), TRUE, FALSE),P109,""),P109),"")</f>
        <v/>
      </c>
      <c r="P109" s="4" cm="1">
        <f t="array" ref="P109:P122">B111:B124</f>
        <v>11</v>
      </c>
      <c r="Q109" s="4" t="str">
        <f t="shared" ref="Q109:Q122" si="51">IF(ISNUMBER(R109),IF($L$4=0,IF(IF(AND(ISTEXT($Y109),LEN($Y109)&gt;0), TRUE, FALSE),R109,""),R109),"")</f>
        <v/>
      </c>
      <c r="R109" s="4">
        <f t="shared" ref="R109:R122" si="52">B111-B110</f>
        <v>11</v>
      </c>
      <c r="S109" s="4" t="str">
        <f t="shared" ref="S109:S122" si="53">IF(ISNUMBER(T109),IF($L$4=0,IF(IF(AND(ISTEXT($Y109),LEN($Y109)&gt;0), TRUE, FALSE),T109,""),T109),"")</f>
        <v/>
      </c>
      <c r="T109" s="4">
        <f t="shared" ref="T109:T122" si="54">(R109*$L$5)*(PI()*POWER($I$110,2))/100</f>
        <v>33.093035468202729</v>
      </c>
      <c r="U109" s="4" t="str">
        <f t="shared" ref="U109:U122" si="55">IF($L$4=0,IF(IF(AND(ISTEXT($Y109),LEN($Y109)&gt;0), TRUE, FALSE),V109,""),V109)</f>
        <v/>
      </c>
      <c r="V109" s="4">
        <f t="shared" ref="V109:V122" si="56">R109/$F111</f>
        <v>88</v>
      </c>
      <c r="W109" s="4" t="str">
        <f t="shared" ref="W109:W122" si="57">IF($L$4=0,IF(IF(AND(ISTEXT($Y109),LEN($Y109)&gt;0), TRUE, FALSE),X109,""),X109)</f>
        <v/>
      </c>
      <c r="X109" s="4">
        <f t="shared" ref="X109:X122" si="58">T109/$F111</f>
        <v>264.74428374562183</v>
      </c>
      <c r="Y109" s="1" t="str">
        <f t="shared" ref="Y109:Y122" si="59">IF(VALUE(AA109)&gt;VALUE($B$108),Z109,"")</f>
        <v/>
      </c>
      <c r="Z109" s="1" t="s">
        <v>814</v>
      </c>
      <c r="AA109" s="1" t="str">
        <v>01</v>
      </c>
      <c r="AB109" s="4">
        <v>1.0995574287564276</v>
      </c>
      <c r="AC109" s="1" t="str">
        <v>Teslas -&gt; 10</v>
      </c>
      <c r="AD109" s="3" t="str">
        <v>Teslas -&gt; 10</v>
      </c>
      <c r="AE109" s="3" t="str">
        <v>Teslas -&gt; 10</v>
      </c>
      <c r="AF109" s="3">
        <v>0</v>
      </c>
    </row>
    <row r="110" spans="1:32" ht="17.25" thickBot="1">
      <c r="A110" s="206"/>
      <c r="B110" s="206"/>
      <c r="C110" s="206"/>
      <c r="D110" s="206"/>
      <c r="E110" s="204"/>
      <c r="F110" s="206"/>
      <c r="G110" s="204"/>
      <c r="H110" s="204"/>
      <c r="I110" s="5">
        <v>7</v>
      </c>
      <c r="J110" s="5"/>
      <c r="K110" s="5"/>
      <c r="O110" s="4" t="str">
        <f t="shared" si="50"/>
        <v/>
      </c>
      <c r="P110" s="4">
        <v>13</v>
      </c>
      <c r="Q110" s="4" t="str">
        <f t="shared" si="51"/>
        <v/>
      </c>
      <c r="R110" s="4">
        <f t="shared" si="52"/>
        <v>2</v>
      </c>
      <c r="S110" s="4" t="str">
        <f t="shared" si="53"/>
        <v/>
      </c>
      <c r="T110" s="4">
        <f t="shared" si="54"/>
        <v>6.0169155396732235</v>
      </c>
      <c r="U110" s="4" t="str">
        <f t="shared" si="55"/>
        <v/>
      </c>
      <c r="V110" s="4">
        <f t="shared" si="56"/>
        <v>6.0000060000060005</v>
      </c>
      <c r="W110" s="4" t="str">
        <f t="shared" si="57"/>
        <v/>
      </c>
      <c r="X110" s="4">
        <f t="shared" si="58"/>
        <v>18.050764669784339</v>
      </c>
      <c r="Y110" s="1" t="str">
        <f t="shared" si="59"/>
        <v/>
      </c>
      <c r="Z110" s="1" t="s">
        <v>815</v>
      </c>
      <c r="AA110" s="1" t="str">
        <v>02</v>
      </c>
      <c r="AB110" s="4">
        <v>1.0744492035130755</v>
      </c>
      <c r="AC110" s="1" t="str">
        <v>Mortar -&gt; 14</v>
      </c>
      <c r="AD110" s="3" t="str">
        <v>Mortar -&gt; 14</v>
      </c>
      <c r="AE110" s="3" t="str">
        <v>Mortar -&gt; 14</v>
      </c>
      <c r="AF110" s="3">
        <v>0</v>
      </c>
    </row>
    <row r="111" spans="1:32" ht="17.25" thickBot="1">
      <c r="A111" s="8">
        <v>1</v>
      </c>
      <c r="B111" s="8">
        <v>11</v>
      </c>
      <c r="C111" s="9">
        <v>44634</v>
      </c>
      <c r="D111" s="8">
        <v>620</v>
      </c>
      <c r="E111" s="8">
        <v>120</v>
      </c>
      <c r="F111" s="12">
        <v>0.125</v>
      </c>
      <c r="G111" s="8">
        <v>103</v>
      </c>
      <c r="H111" s="8">
        <v>5</v>
      </c>
      <c r="I111" s="5"/>
      <c r="J111" s="5"/>
      <c r="K111" s="5"/>
      <c r="O111" s="4" t="str">
        <f t="shared" si="50"/>
        <v/>
      </c>
      <c r="P111" s="4">
        <v>16</v>
      </c>
      <c r="Q111" s="4" t="str">
        <f t="shared" si="51"/>
        <v/>
      </c>
      <c r="R111" s="4">
        <f t="shared" si="52"/>
        <v>3</v>
      </c>
      <c r="S111" s="4" t="str">
        <f t="shared" si="53"/>
        <v/>
      </c>
      <c r="T111" s="4">
        <f t="shared" si="54"/>
        <v>9.025373309509833</v>
      </c>
      <c r="U111" s="4" t="str">
        <f t="shared" si="55"/>
        <v/>
      </c>
      <c r="V111" s="4">
        <f t="shared" si="56"/>
        <v>6</v>
      </c>
      <c r="W111" s="4" t="str">
        <f t="shared" si="57"/>
        <v/>
      </c>
      <c r="X111" s="4">
        <f t="shared" si="58"/>
        <v>18.050746619019666</v>
      </c>
      <c r="Y111" s="1" t="str">
        <f t="shared" si="59"/>
        <v/>
      </c>
      <c r="Z111" s="1" t="s">
        <v>816</v>
      </c>
      <c r="AA111" s="1" t="str">
        <v>03</v>
      </c>
      <c r="AB111" s="4">
        <v>1.0618086246482157</v>
      </c>
      <c r="AC111" s="1" t="str">
        <v>Wizard Tower -&gt; 13</v>
      </c>
      <c r="AD111" s="3" t="str">
        <v>Wizard Tower -&gt; 13</v>
      </c>
      <c r="AE111" s="3" t="str">
        <v>Wizard Tower -&gt; 13</v>
      </c>
      <c r="AF111" s="3">
        <v>0</v>
      </c>
    </row>
    <row r="112" spans="1:32" ht="17.25" thickBot="1">
      <c r="A112" s="8">
        <v>2</v>
      </c>
      <c r="B112" s="8">
        <v>13</v>
      </c>
      <c r="C112" s="9">
        <v>44820</v>
      </c>
      <c r="D112" s="8">
        <v>650</v>
      </c>
      <c r="E112" s="8">
        <v>220</v>
      </c>
      <c r="F112" s="12">
        <v>0.33333299999999999</v>
      </c>
      <c r="G112" s="8">
        <v>169</v>
      </c>
      <c r="H112" s="8">
        <v>5</v>
      </c>
      <c r="I112" s="5"/>
      <c r="J112" s="5"/>
      <c r="K112" s="5"/>
      <c r="O112" s="4" t="str">
        <f t="shared" si="50"/>
        <v/>
      </c>
      <c r="P112" s="4">
        <v>20</v>
      </c>
      <c r="Q112" s="4" t="str">
        <f t="shared" si="51"/>
        <v/>
      </c>
      <c r="R112" s="4">
        <f t="shared" si="52"/>
        <v>4</v>
      </c>
      <c r="S112" s="4" t="str">
        <f t="shared" si="53"/>
        <v/>
      </c>
      <c r="T112" s="4">
        <f t="shared" si="54"/>
        <v>12.033831079346447</v>
      </c>
      <c r="U112" s="4" t="str">
        <f t="shared" si="55"/>
        <v/>
      </c>
      <c r="V112" s="4">
        <f t="shared" si="56"/>
        <v>5.333333333333333</v>
      </c>
      <c r="W112" s="4" t="str">
        <f t="shared" si="57"/>
        <v/>
      </c>
      <c r="X112" s="4">
        <f t="shared" si="58"/>
        <v>16.045108105795261</v>
      </c>
      <c r="Y112" s="1" t="str">
        <f t="shared" si="59"/>
        <v/>
      </c>
      <c r="Z112" s="1" t="s">
        <v>817</v>
      </c>
      <c r="AA112" s="1" t="str">
        <v>04</v>
      </c>
      <c r="AB112" s="4">
        <v>1.0602875205865552</v>
      </c>
      <c r="AC112" s="1" t="str">
        <v/>
      </c>
      <c r="AD112" s="3" t="str">
        <v>Cannon -&gt;06</v>
      </c>
      <c r="AE112" s="3" t="str">
        <v>Cannon -&gt;06</v>
      </c>
      <c r="AF112" s="3">
        <v>0</v>
      </c>
    </row>
    <row r="113" spans="1:32" ht="17.25" thickBot="1">
      <c r="A113" s="8">
        <v>3</v>
      </c>
      <c r="B113" s="8">
        <v>16</v>
      </c>
      <c r="C113" s="9">
        <v>44793</v>
      </c>
      <c r="D113" s="8">
        <v>680</v>
      </c>
      <c r="E113" s="8">
        <v>420</v>
      </c>
      <c r="F113" s="12">
        <v>0.5</v>
      </c>
      <c r="G113" s="8">
        <v>207</v>
      </c>
      <c r="H113" s="8">
        <v>6</v>
      </c>
      <c r="I113" s="5"/>
      <c r="J113" s="5"/>
      <c r="K113" s="5"/>
      <c r="O113" s="4" t="str">
        <f t="shared" si="50"/>
        <v/>
      </c>
      <c r="P113" s="4">
        <v>24</v>
      </c>
      <c r="Q113" s="4" t="str">
        <f t="shared" si="51"/>
        <v/>
      </c>
      <c r="R113" s="4">
        <f t="shared" si="52"/>
        <v>4</v>
      </c>
      <c r="S113" s="4" t="str">
        <f t="shared" si="53"/>
        <v/>
      </c>
      <c r="T113" s="4">
        <f t="shared" si="54"/>
        <v>12.033831079346447</v>
      </c>
      <c r="U113" s="4" t="str">
        <f t="shared" si="55"/>
        <v/>
      </c>
      <c r="V113" s="4">
        <f t="shared" si="56"/>
        <v>4</v>
      </c>
      <c r="W113" s="4" t="str">
        <f t="shared" si="57"/>
        <v/>
      </c>
      <c r="X113" s="4">
        <f t="shared" si="58"/>
        <v>12.033831079346447</v>
      </c>
      <c r="Y113" s="1" t="str">
        <f t="shared" si="59"/>
        <v/>
      </c>
      <c r="Z113" s="1" t="s">
        <v>818</v>
      </c>
      <c r="AA113" s="1" t="str">
        <v>05</v>
      </c>
      <c r="AB113" s="4">
        <v>1.0028192566122036</v>
      </c>
      <c r="AC113" s="1" t="str">
        <v>Wizard Tower -&gt; 14</v>
      </c>
      <c r="AD113" s="3" t="str">
        <v>Wizard Tower -&gt; 14</v>
      </c>
      <c r="AE113" s="3" t="str">
        <v>Wizard Tower -&gt; 14</v>
      </c>
      <c r="AF113" s="3">
        <v>0</v>
      </c>
    </row>
    <row r="114" spans="1:32" ht="17.25" thickBot="1">
      <c r="A114" s="8">
        <v>4</v>
      </c>
      <c r="B114" s="8">
        <v>20</v>
      </c>
      <c r="C114" s="8">
        <v>26</v>
      </c>
      <c r="D114" s="8">
        <v>730</v>
      </c>
      <c r="E114" s="8">
        <v>720</v>
      </c>
      <c r="F114" s="12">
        <v>0.75</v>
      </c>
      <c r="G114" s="8">
        <v>254</v>
      </c>
      <c r="H114" s="8">
        <v>7</v>
      </c>
      <c r="I114" s="5"/>
      <c r="J114" s="5"/>
      <c r="K114" s="5"/>
      <c r="O114" s="4" t="str">
        <f t="shared" si="50"/>
        <v/>
      </c>
      <c r="P114" s="4">
        <v>32</v>
      </c>
      <c r="Q114" s="4" t="str">
        <f t="shared" si="51"/>
        <v/>
      </c>
      <c r="R114" s="4">
        <f t="shared" si="52"/>
        <v>8</v>
      </c>
      <c r="S114" s="4" t="str">
        <f t="shared" si="53"/>
        <v/>
      </c>
      <c r="T114" s="4">
        <f t="shared" si="54"/>
        <v>24.067662158692894</v>
      </c>
      <c r="U114" s="4" t="str">
        <f t="shared" si="55"/>
        <v/>
      </c>
      <c r="V114" s="4">
        <f t="shared" si="56"/>
        <v>5.333333333333333</v>
      </c>
      <c r="W114" s="4" t="str">
        <f t="shared" si="57"/>
        <v/>
      </c>
      <c r="X114" s="4">
        <f t="shared" si="58"/>
        <v>16.045108105795261</v>
      </c>
      <c r="Y114" s="1" t="str">
        <f t="shared" si="59"/>
        <v/>
      </c>
      <c r="Z114" s="1" t="s">
        <v>819</v>
      </c>
      <c r="AA114" s="1" t="str">
        <v>06</v>
      </c>
      <c r="AB114" s="4">
        <v>0.98235355749766917</v>
      </c>
      <c r="AC114" s="1" t="str">
        <v>Bomb Tower-&gt; 06</v>
      </c>
      <c r="AD114" s="3" t="str">
        <v>Bomb Tower-&gt; 06</v>
      </c>
      <c r="AE114" s="3" t="str">
        <v>Bomb Tower-&gt; 06</v>
      </c>
      <c r="AF114" s="3">
        <v>0</v>
      </c>
    </row>
    <row r="115" spans="1:32" ht="17.25" thickBot="1">
      <c r="A115" s="8">
        <v>5</v>
      </c>
      <c r="B115" s="8">
        <v>24</v>
      </c>
      <c r="C115" s="8" t="s">
        <v>580</v>
      </c>
      <c r="D115" s="8">
        <v>840</v>
      </c>
      <c r="E115" s="8">
        <v>920</v>
      </c>
      <c r="F115" s="12">
        <v>1</v>
      </c>
      <c r="G115" s="8">
        <v>293</v>
      </c>
      <c r="H115" s="8">
        <v>8</v>
      </c>
      <c r="I115" s="5"/>
      <c r="J115" s="5"/>
      <c r="K115" s="5"/>
      <c r="O115" s="4" t="str">
        <f t="shared" si="50"/>
        <v/>
      </c>
      <c r="P115" s="4">
        <v>40</v>
      </c>
      <c r="Q115" s="4" t="str">
        <f t="shared" si="51"/>
        <v/>
      </c>
      <c r="R115" s="4">
        <f t="shared" si="52"/>
        <v>8</v>
      </c>
      <c r="S115" s="4" t="str">
        <f t="shared" si="53"/>
        <v/>
      </c>
      <c r="T115" s="4">
        <f t="shared" si="54"/>
        <v>24.067662158692894</v>
      </c>
      <c r="U115" s="4" t="str">
        <f t="shared" si="55"/>
        <v/>
      </c>
      <c r="V115" s="4">
        <f t="shared" si="56"/>
        <v>4</v>
      </c>
      <c r="W115" s="4" t="str">
        <f t="shared" si="57"/>
        <v/>
      </c>
      <c r="X115" s="4">
        <f t="shared" si="58"/>
        <v>12.033831079346447</v>
      </c>
      <c r="Y115" s="1" t="str">
        <f t="shared" si="59"/>
        <v/>
      </c>
      <c r="Z115" s="1" t="s">
        <v>820</v>
      </c>
      <c r="AA115" s="1" t="str">
        <v>07</v>
      </c>
      <c r="AB115" s="4">
        <v>0.96211275016187414</v>
      </c>
      <c r="AC115" s="1" t="str">
        <v>Teslas -&gt; 11</v>
      </c>
      <c r="AD115" s="3" t="str">
        <v>Teslas -&gt; 11</v>
      </c>
      <c r="AE115" s="3" t="str">
        <v>Teslas -&gt; 11</v>
      </c>
      <c r="AF115" s="3">
        <v>0</v>
      </c>
    </row>
    <row r="116" spans="1:32" ht="17.25" thickBot="1">
      <c r="A116" s="8">
        <v>6</v>
      </c>
      <c r="B116" s="8">
        <v>32</v>
      </c>
      <c r="C116" s="8" t="s">
        <v>581</v>
      </c>
      <c r="D116" s="8">
        <v>960</v>
      </c>
      <c r="E116" s="8" t="s">
        <v>212</v>
      </c>
      <c r="F116" s="12">
        <v>1.5</v>
      </c>
      <c r="G116" s="8">
        <v>360</v>
      </c>
      <c r="H116" s="8">
        <v>8</v>
      </c>
      <c r="I116" s="5"/>
      <c r="J116" s="5"/>
      <c r="K116" s="5"/>
      <c r="O116" s="4">
        <f t="shared" si="50"/>
        <v>45</v>
      </c>
      <c r="P116" s="4">
        <v>45</v>
      </c>
      <c r="Q116" s="4">
        <f t="shared" si="51"/>
        <v>5</v>
      </c>
      <c r="R116" s="4">
        <f t="shared" si="52"/>
        <v>5</v>
      </c>
      <c r="S116" s="4">
        <f t="shared" si="53"/>
        <v>15.042288849183057</v>
      </c>
      <c r="T116" s="4">
        <f t="shared" si="54"/>
        <v>15.042288849183057</v>
      </c>
      <c r="U116" s="4">
        <f t="shared" si="55"/>
        <v>1.4285714285714286</v>
      </c>
      <c r="V116" s="4">
        <f t="shared" si="56"/>
        <v>1.4285714285714286</v>
      </c>
      <c r="W116" s="4">
        <f t="shared" si="57"/>
        <v>4.297796814052302</v>
      </c>
      <c r="X116" s="4">
        <f t="shared" si="58"/>
        <v>4.297796814052302</v>
      </c>
      <c r="Y116" s="1" t="str">
        <f t="shared" si="59"/>
        <v>Wizard Tower -&gt; 08</v>
      </c>
      <c r="Z116" s="1" t="s">
        <v>821</v>
      </c>
      <c r="AA116" s="1" t="str">
        <v>08</v>
      </c>
      <c r="AB116" s="4">
        <v>0.92399783929111567</v>
      </c>
      <c r="AC116" s="1" t="str">
        <v>Archer Tower -&gt; 21</v>
      </c>
      <c r="AD116" s="3" t="str">
        <v>Archer Tower -&gt; 21</v>
      </c>
      <c r="AE116" s="3" t="str">
        <v>Archer Tower -&gt; 21</v>
      </c>
      <c r="AF116" s="3">
        <v>0</v>
      </c>
    </row>
    <row r="117" spans="1:32" ht="17.25" thickBot="1">
      <c r="A117" s="8">
        <v>7</v>
      </c>
      <c r="B117" s="8">
        <v>40</v>
      </c>
      <c r="C117" s="8">
        <v>52</v>
      </c>
      <c r="D117" s="8">
        <v>1.2</v>
      </c>
      <c r="E117" s="8" t="s">
        <v>329</v>
      </c>
      <c r="F117" s="12">
        <v>2</v>
      </c>
      <c r="G117" s="8">
        <v>415</v>
      </c>
      <c r="H117" s="8">
        <v>9</v>
      </c>
      <c r="I117" s="5"/>
      <c r="J117" s="5"/>
      <c r="K117" s="5"/>
      <c r="O117" s="4">
        <f t="shared" si="50"/>
        <v>50</v>
      </c>
      <c r="P117" s="4">
        <v>50</v>
      </c>
      <c r="Q117" s="4">
        <f t="shared" si="51"/>
        <v>5</v>
      </c>
      <c r="R117" s="4">
        <f t="shared" si="52"/>
        <v>5</v>
      </c>
      <c r="S117" s="4">
        <f t="shared" si="53"/>
        <v>15.042288849183057</v>
      </c>
      <c r="T117" s="4">
        <f t="shared" si="54"/>
        <v>15.042288849183057</v>
      </c>
      <c r="U117" s="4">
        <f t="shared" si="55"/>
        <v>0.83333333333333337</v>
      </c>
      <c r="V117" s="4">
        <f t="shared" si="56"/>
        <v>0.83333333333333337</v>
      </c>
      <c r="W117" s="4">
        <f t="shared" si="57"/>
        <v>2.5070481415305097</v>
      </c>
      <c r="X117" s="4">
        <f t="shared" si="58"/>
        <v>2.5070481415305097</v>
      </c>
      <c r="Y117" s="1" t="str">
        <f t="shared" si="59"/>
        <v>Wizard Tower -&gt; 09</v>
      </c>
      <c r="Z117" s="1" t="s">
        <v>822</v>
      </c>
      <c r="AA117" s="1" t="str">
        <v>09</v>
      </c>
      <c r="AB117" s="4">
        <v>0.9055178825052933</v>
      </c>
      <c r="AC117" s="1" t="str">
        <v>Teslas -&gt; 12</v>
      </c>
      <c r="AD117" s="3" t="str">
        <v>Teslas -&gt; 12</v>
      </c>
      <c r="AE117" s="3" t="str">
        <v>Teslas -&gt; 12</v>
      </c>
      <c r="AF117" s="3">
        <v>0</v>
      </c>
    </row>
    <row r="118" spans="1:32" ht="17.25" thickBot="1">
      <c r="A118" s="8">
        <v>8</v>
      </c>
      <c r="B118" s="8">
        <v>45</v>
      </c>
      <c r="C118" s="8" t="s">
        <v>582</v>
      </c>
      <c r="D118" s="8">
        <v>1.44</v>
      </c>
      <c r="E118" s="8" t="s">
        <v>181</v>
      </c>
      <c r="F118" s="12">
        <v>3.5</v>
      </c>
      <c r="G118" s="8">
        <v>549</v>
      </c>
      <c r="H118" s="8">
        <v>10</v>
      </c>
      <c r="I118" s="5"/>
      <c r="J118" s="5"/>
      <c r="K118" s="5"/>
      <c r="O118" s="4">
        <f t="shared" si="50"/>
        <v>62</v>
      </c>
      <c r="P118" s="4">
        <v>62</v>
      </c>
      <c r="Q118" s="4">
        <f t="shared" si="51"/>
        <v>12</v>
      </c>
      <c r="R118" s="4">
        <f t="shared" si="52"/>
        <v>12</v>
      </c>
      <c r="S118" s="4">
        <f t="shared" si="53"/>
        <v>36.101493238039332</v>
      </c>
      <c r="T118" s="4">
        <f t="shared" si="54"/>
        <v>36.101493238039332</v>
      </c>
      <c r="U118" s="4">
        <f t="shared" si="55"/>
        <v>1.3333333333333333</v>
      </c>
      <c r="V118" s="4">
        <f t="shared" si="56"/>
        <v>1.3333333333333333</v>
      </c>
      <c r="W118" s="4">
        <f t="shared" si="57"/>
        <v>4.0112770264488145</v>
      </c>
      <c r="X118" s="4">
        <f t="shared" si="58"/>
        <v>4.0112770264488145</v>
      </c>
      <c r="Y118" s="1" t="str">
        <f t="shared" si="59"/>
        <v>Wizard Tower -&gt; 10</v>
      </c>
      <c r="Z118" s="1" t="s">
        <v>823</v>
      </c>
      <c r="AA118" s="1" t="str">
        <v>10</v>
      </c>
      <c r="AB118" s="4">
        <v>0.85521133347722145</v>
      </c>
      <c r="AC118" s="1" t="str">
        <v>Teslas -&gt; 13</v>
      </c>
      <c r="AD118" s="3" t="str">
        <v>Teslas -&gt; 13</v>
      </c>
      <c r="AE118" s="3" t="str">
        <v>Teslas -&gt; 13</v>
      </c>
      <c r="AF118" s="3">
        <v>0</v>
      </c>
    </row>
    <row r="119" spans="1:32" ht="17.25" thickBot="1">
      <c r="A119" s="8">
        <v>9</v>
      </c>
      <c r="B119" s="8">
        <v>50</v>
      </c>
      <c r="C119" s="8">
        <v>65</v>
      </c>
      <c r="D119" s="8">
        <v>1.68</v>
      </c>
      <c r="E119" s="8" t="s">
        <v>318</v>
      </c>
      <c r="F119" s="12">
        <v>6</v>
      </c>
      <c r="G119" s="8">
        <v>720</v>
      </c>
      <c r="H119" s="8">
        <v>10</v>
      </c>
      <c r="I119" s="5"/>
      <c r="J119" s="5"/>
      <c r="K119" s="5"/>
      <c r="O119" s="4">
        <f t="shared" si="50"/>
        <v>70</v>
      </c>
      <c r="P119" s="4">
        <v>70</v>
      </c>
      <c r="Q119" s="4">
        <f t="shared" si="51"/>
        <v>8</v>
      </c>
      <c r="R119" s="4">
        <f t="shared" si="52"/>
        <v>8</v>
      </c>
      <c r="S119" s="4">
        <f t="shared" si="53"/>
        <v>24.067662158692894</v>
      </c>
      <c r="T119" s="4">
        <f t="shared" si="54"/>
        <v>24.067662158692894</v>
      </c>
      <c r="U119" s="4">
        <f t="shared" si="55"/>
        <v>0.5714285714285714</v>
      </c>
      <c r="V119" s="4">
        <f t="shared" si="56"/>
        <v>0.5714285714285714</v>
      </c>
      <c r="W119" s="4">
        <f t="shared" si="57"/>
        <v>1.7191187256209211</v>
      </c>
      <c r="X119" s="4">
        <f t="shared" si="58"/>
        <v>1.7191187256209211</v>
      </c>
      <c r="Y119" s="1" t="str">
        <f t="shared" si="59"/>
        <v>Wizard Tower -&gt; 11</v>
      </c>
      <c r="Z119" s="1" t="s">
        <v>824</v>
      </c>
      <c r="AA119" s="1" t="str">
        <v>11</v>
      </c>
      <c r="AB119" s="4">
        <v>0.84823001646924412</v>
      </c>
      <c r="AC119" s="1" t="str">
        <v/>
      </c>
      <c r="AD119" s="3" t="str">
        <v>Cannon -&gt;08</v>
      </c>
      <c r="AE119" s="3" t="str">
        <v>Cannon -&gt;08</v>
      </c>
      <c r="AF119" s="3">
        <v>0</v>
      </c>
    </row>
    <row r="120" spans="1:32" ht="17.25" thickBot="1">
      <c r="A120" s="8">
        <v>10</v>
      </c>
      <c r="B120" s="8">
        <v>62</v>
      </c>
      <c r="C120" s="8" t="s">
        <v>584</v>
      </c>
      <c r="D120" s="8">
        <v>2</v>
      </c>
      <c r="E120" s="8" t="s">
        <v>552</v>
      </c>
      <c r="F120" s="12">
        <v>9</v>
      </c>
      <c r="G120" s="8">
        <v>881</v>
      </c>
      <c r="H120" s="8">
        <v>11</v>
      </c>
      <c r="I120" s="5"/>
      <c r="J120" s="5"/>
      <c r="K120" s="5"/>
      <c r="O120" s="4">
        <f t="shared" si="50"/>
        <v>78</v>
      </c>
      <c r="P120" s="4">
        <v>78</v>
      </c>
      <c r="Q120" s="4">
        <f t="shared" si="51"/>
        <v>8</v>
      </c>
      <c r="R120" s="4">
        <f t="shared" si="52"/>
        <v>8</v>
      </c>
      <c r="S120" s="4">
        <f t="shared" si="53"/>
        <v>24.067662158692894</v>
      </c>
      <c r="T120" s="4">
        <f t="shared" si="54"/>
        <v>24.067662158692894</v>
      </c>
      <c r="U120" s="4">
        <f t="shared" si="55"/>
        <v>0.5</v>
      </c>
      <c r="V120" s="4">
        <f t="shared" si="56"/>
        <v>0.5</v>
      </c>
      <c r="W120" s="4">
        <f t="shared" si="57"/>
        <v>1.5042288849183059</v>
      </c>
      <c r="X120" s="4">
        <f t="shared" si="58"/>
        <v>1.5042288849183059</v>
      </c>
      <c r="Y120" s="1" t="str">
        <f t="shared" si="59"/>
        <v>Wizard Tower -&gt; 12</v>
      </c>
      <c r="Z120" s="1" t="s">
        <v>825</v>
      </c>
      <c r="AA120" s="1" t="str">
        <v>12</v>
      </c>
      <c r="AB120" s="4">
        <v>0.80583690263480678</v>
      </c>
      <c r="AC120" s="1" t="str">
        <v>Mortar -&gt; 13</v>
      </c>
      <c r="AD120" s="3" t="str">
        <v>Mortar -&gt; 13</v>
      </c>
      <c r="AE120" s="3" t="str">
        <v>Mortar -&gt; 13</v>
      </c>
      <c r="AF120" s="3">
        <v>0</v>
      </c>
    </row>
    <row r="121" spans="1:32" ht="17.25" thickBot="1">
      <c r="A121" s="8">
        <v>11</v>
      </c>
      <c r="B121" s="8">
        <v>70</v>
      </c>
      <c r="C121" s="8">
        <v>91</v>
      </c>
      <c r="D121" s="8">
        <v>2.2400000000000002</v>
      </c>
      <c r="E121" s="8" t="s">
        <v>826</v>
      </c>
      <c r="F121" s="12">
        <v>14</v>
      </c>
      <c r="G121" s="8">
        <v>1.099</v>
      </c>
      <c r="H121" s="8">
        <v>12</v>
      </c>
      <c r="I121" s="5"/>
      <c r="J121" s="5"/>
      <c r="K121" s="5"/>
      <c r="O121" s="4">
        <f t="shared" si="50"/>
        <v>84</v>
      </c>
      <c r="P121" s="4">
        <v>84</v>
      </c>
      <c r="Q121" s="4">
        <f t="shared" si="51"/>
        <v>6</v>
      </c>
      <c r="R121" s="4">
        <f t="shared" si="52"/>
        <v>6</v>
      </c>
      <c r="S121" s="4">
        <f t="shared" si="53"/>
        <v>18.050746619019666</v>
      </c>
      <c r="T121" s="4">
        <f t="shared" si="54"/>
        <v>18.050746619019666</v>
      </c>
      <c r="U121" s="4">
        <f t="shared" si="55"/>
        <v>0.35294117647058826</v>
      </c>
      <c r="V121" s="4">
        <f t="shared" si="56"/>
        <v>0.35294117647058826</v>
      </c>
      <c r="W121" s="4">
        <f t="shared" si="57"/>
        <v>1.0618086246482157</v>
      </c>
      <c r="X121" s="4">
        <f t="shared" si="58"/>
        <v>1.0618086246482157</v>
      </c>
      <c r="Y121" s="1" t="str">
        <f t="shared" si="59"/>
        <v>Wizard Tower -&gt; 13</v>
      </c>
      <c r="Z121" s="1" t="s">
        <v>827</v>
      </c>
      <c r="AA121" s="1" t="str">
        <v>13</v>
      </c>
      <c r="AB121" s="4">
        <v>0.73676516812325177</v>
      </c>
      <c r="AC121" s="1" t="str">
        <v>Bomb Tower-&gt; 09</v>
      </c>
      <c r="AD121" s="3" t="str">
        <v>Bomb Tower-&gt; 09</v>
      </c>
      <c r="AE121" s="3" t="str">
        <v>Bomb Tower-&gt; 09</v>
      </c>
      <c r="AF121" s="3">
        <v>0</v>
      </c>
    </row>
    <row r="122" spans="1:32" ht="17.25" thickBot="1">
      <c r="A122" s="8">
        <v>12</v>
      </c>
      <c r="B122" s="8">
        <v>78</v>
      </c>
      <c r="C122" s="8" t="s">
        <v>585</v>
      </c>
      <c r="D122" s="8">
        <v>2.48</v>
      </c>
      <c r="E122" s="8" t="s">
        <v>828</v>
      </c>
      <c r="F122" s="12">
        <v>16</v>
      </c>
      <c r="G122" s="8">
        <v>1.175</v>
      </c>
      <c r="H122" s="8">
        <v>13</v>
      </c>
      <c r="I122" s="5"/>
      <c r="J122" s="5"/>
      <c r="K122" s="5"/>
      <c r="O122" s="4">
        <f t="shared" si="50"/>
        <v>90</v>
      </c>
      <c r="P122" s="4">
        <v>90</v>
      </c>
      <c r="Q122" s="4">
        <f t="shared" si="51"/>
        <v>6</v>
      </c>
      <c r="R122" s="4">
        <f t="shared" si="52"/>
        <v>6</v>
      </c>
      <c r="S122" s="4">
        <f t="shared" si="53"/>
        <v>18.050746619019666</v>
      </c>
      <c r="T122" s="4">
        <f t="shared" si="54"/>
        <v>18.050746619019666</v>
      </c>
      <c r="U122" s="4">
        <f t="shared" si="55"/>
        <v>0.33333333333333331</v>
      </c>
      <c r="V122" s="4">
        <f t="shared" si="56"/>
        <v>0.33333333333333331</v>
      </c>
      <c r="W122" s="4">
        <f t="shared" si="57"/>
        <v>1.0028192566122036</v>
      </c>
      <c r="X122" s="4">
        <f t="shared" si="58"/>
        <v>1.0028192566122036</v>
      </c>
      <c r="Y122" s="1" t="str">
        <f t="shared" si="59"/>
        <v>Wizard Tower -&gt; 14</v>
      </c>
      <c r="Z122" s="1" t="s">
        <v>829</v>
      </c>
      <c r="AA122" s="1" t="str">
        <v>14</v>
      </c>
      <c r="AB122" s="4">
        <v>0.69071734511554861</v>
      </c>
      <c r="AC122" s="1" t="str">
        <v>Mortar -&gt; 12</v>
      </c>
      <c r="AD122" s="3" t="str">
        <v>Mortar -&gt; 12</v>
      </c>
      <c r="AE122" s="3" t="str">
        <v>Mortar -&gt; 12</v>
      </c>
      <c r="AF122" s="3">
        <v>0</v>
      </c>
    </row>
    <row r="123" spans="1:32" ht="17.25" thickBot="1">
      <c r="A123" s="8">
        <v>13</v>
      </c>
      <c r="B123" s="8">
        <v>84</v>
      </c>
      <c r="C123" s="8" t="s">
        <v>586</v>
      </c>
      <c r="D123" s="8">
        <v>2.7</v>
      </c>
      <c r="E123" s="8" t="s">
        <v>830</v>
      </c>
      <c r="F123" s="12">
        <v>17</v>
      </c>
      <c r="G123" s="8">
        <v>1.2110000000000001</v>
      </c>
      <c r="H123" s="8">
        <v>13</v>
      </c>
      <c r="I123" s="5"/>
      <c r="J123" s="5"/>
      <c r="K123" s="5"/>
      <c r="O123" s="4"/>
      <c r="P123" s="4"/>
      <c r="Q123" s="4"/>
      <c r="R123" s="4"/>
      <c r="S123" s="4"/>
      <c r="T123" s="4"/>
      <c r="U123" s="4"/>
      <c r="V123" s="4"/>
      <c r="W123" s="4"/>
      <c r="X123" s="4"/>
      <c r="AA123" s="1" t="str">
        <v/>
      </c>
      <c r="AB123" s="4">
        <v>0.66965527615992959</v>
      </c>
      <c r="AC123" s="1" t="str">
        <v/>
      </c>
      <c r="AD123" s="3" t="str">
        <v>Cannon -&gt;09</v>
      </c>
      <c r="AE123" s="3" t="str">
        <v>Cannon -&gt;09</v>
      </c>
      <c r="AF123" s="3">
        <v>0</v>
      </c>
    </row>
    <row r="124" spans="1:32" ht="17.25" thickBot="1">
      <c r="A124" s="8">
        <v>14</v>
      </c>
      <c r="B124" s="8">
        <v>90</v>
      </c>
      <c r="C124" s="8">
        <v>117</v>
      </c>
      <c r="D124" s="8">
        <v>2.9</v>
      </c>
      <c r="E124" s="8" t="s">
        <v>831</v>
      </c>
      <c r="F124" s="12">
        <v>18</v>
      </c>
      <c r="G124" s="8">
        <v>1.2470000000000001</v>
      </c>
      <c r="H124" s="8">
        <v>14</v>
      </c>
      <c r="I124" s="5"/>
      <c r="J124" s="5"/>
      <c r="K124" s="5"/>
      <c r="O124" s="4"/>
      <c r="P124" s="4"/>
      <c r="Q124" s="4"/>
      <c r="R124" s="4"/>
      <c r="S124" s="4"/>
      <c r="T124" s="4"/>
      <c r="U124" s="4"/>
      <c r="V124" s="4"/>
      <c r="W124" s="4"/>
      <c r="X124" s="4"/>
      <c r="AA124" s="1" t="str">
        <v/>
      </c>
      <c r="AB124" s="4">
        <v>0.63151300124850163</v>
      </c>
      <c r="AC124" s="1" t="str">
        <v>Bomb Tower-&gt; 07</v>
      </c>
      <c r="AD124" s="3" t="str">
        <v>Bomb Tower-&gt; 07</v>
      </c>
      <c r="AE124" s="3" t="str">
        <v>Bomb Tower-&gt; 07</v>
      </c>
      <c r="AF124" s="3">
        <v>0</v>
      </c>
    </row>
    <row r="125" spans="1:32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O125" s="4"/>
      <c r="P125" s="4"/>
      <c r="Q125" s="4"/>
      <c r="R125" s="4"/>
      <c r="S125" s="4"/>
      <c r="T125" s="4"/>
      <c r="U125" s="4"/>
      <c r="V125" s="4"/>
      <c r="W125" s="4"/>
      <c r="X125" s="4"/>
      <c r="AA125" s="1" t="str">
        <v/>
      </c>
      <c r="AB125" s="4">
        <v>0.55257387609243891</v>
      </c>
      <c r="AC125" s="1" t="str">
        <v>Bomb Tower-&gt; 08</v>
      </c>
      <c r="AD125" s="3" t="str">
        <v>Bomb Tower-&gt; 08</v>
      </c>
      <c r="AE125" s="3" t="str">
        <v>Bomb Tower-&gt; 08</v>
      </c>
      <c r="AF125" s="3">
        <v>0</v>
      </c>
    </row>
    <row r="126" spans="1:32" ht="24" thickBot="1">
      <c r="A126" s="7" t="s">
        <v>52</v>
      </c>
      <c r="B126" s="11">
        <v>9</v>
      </c>
      <c r="C126" s="5" t="s">
        <v>705</v>
      </c>
      <c r="D126" s="5" t="s">
        <v>706</v>
      </c>
      <c r="E126" s="5"/>
      <c r="F126" s="5"/>
      <c r="G126" s="5"/>
      <c r="H126" s="5"/>
      <c r="I126" s="5"/>
      <c r="J126" s="5"/>
      <c r="K126" s="5"/>
      <c r="O126" s="4"/>
      <c r="P126" s="4"/>
      <c r="Q126" s="4"/>
      <c r="R126" s="4"/>
      <c r="S126" s="4"/>
      <c r="T126" s="4"/>
      <c r="U126" s="4"/>
      <c r="V126" s="4"/>
      <c r="W126" s="4"/>
      <c r="X126" s="4"/>
      <c r="AA126" s="1" t="str">
        <v/>
      </c>
      <c r="AB126" s="4">
        <v>0.51689016628594564</v>
      </c>
      <c r="AC126" s="1" t="str">
        <v/>
      </c>
      <c r="AD126" s="3" t="str">
        <v>Cannon -&gt;12</v>
      </c>
      <c r="AE126" s="3" t="str">
        <v>Cannon -&gt;12</v>
      </c>
      <c r="AF126" s="3">
        <v>0</v>
      </c>
    </row>
    <row r="127" spans="1:32">
      <c r="A127" s="205" t="s">
        <v>98</v>
      </c>
      <c r="B127" s="205" t="s">
        <v>99</v>
      </c>
      <c r="C127" s="205" t="s">
        <v>101</v>
      </c>
      <c r="D127" s="203" t="s">
        <v>765</v>
      </c>
      <c r="E127" s="205" t="s">
        <v>417</v>
      </c>
      <c r="F127" s="203" t="s">
        <v>418</v>
      </c>
      <c r="G127" s="203" t="s">
        <v>419</v>
      </c>
      <c r="H127" s="5" t="s">
        <v>576</v>
      </c>
      <c r="I127" s="5"/>
      <c r="J127" s="5"/>
      <c r="K127" s="5"/>
      <c r="O127" s="4" t="str">
        <f t="shared" ref="O127:O138" si="60">IF(ISNUMBER(P127),IF($L$4=0,IF(IF(AND(ISTEXT($Y127),LEN($Y127)&gt;0), TRUE, FALSE),P127,""),P127),"")</f>
        <v/>
      </c>
      <c r="P127" s="4" cm="1">
        <f t="array" ref="P127:P138">B129:B140</f>
        <v>80</v>
      </c>
      <c r="Q127" s="4" t="str">
        <f t="shared" ref="Q127:Q138" si="61">IF(ISNUMBER(R127),IF($L$4=0,IF(IF(AND(ISTEXT($Y127),LEN($Y127)&gt;0), TRUE, FALSE),R127,""),R127),"")</f>
        <v/>
      </c>
      <c r="R127" s="4">
        <f t="shared" ref="R127:R138" si="62">B129-B128</f>
        <v>80</v>
      </c>
      <c r="S127" s="4" t="str">
        <f t="shared" ref="S127:S138" si="63">IF(ISNUMBER(T127),IF($L$4=0,IF(IF(AND(ISTEXT($Y127),LEN($Y127)&gt;0), TRUE, FALSE),T127,""),T127),"")</f>
        <v/>
      </c>
      <c r="T127" s="4">
        <f t="shared" ref="T127:T138" si="64">(R127/$L$6)*(PI()*POWER($H$128,2))/100</f>
        <v>125.66370614359174</v>
      </c>
      <c r="U127" s="4" t="str">
        <f t="shared" ref="U127:U138" si="65">IF($L$4=0,IF(IF(AND(ISTEXT($Y127),LEN($Y127)&gt;0), TRUE, FALSE),V127,""),V127)</f>
        <v/>
      </c>
      <c r="V127" s="4">
        <f t="shared" ref="V127:V138" si="66">R127/E129</f>
        <v>640</v>
      </c>
      <c r="W127" s="4" t="str">
        <f t="shared" ref="W127:W138" si="67">IF($L$4=0,IF(IF(AND(ISTEXT($Y127),LEN($Y127)&gt;0), TRUE, FALSE),X127,""),X127)</f>
        <v/>
      </c>
      <c r="X127" s="4">
        <f t="shared" ref="X127:X137" si="68">T127/$E129</f>
        <v>1005.3096491487339</v>
      </c>
      <c r="Y127" s="1" t="str">
        <f t="shared" ref="Y127:Y138" si="69">IF(VALUE(AA127)&gt;VALUE($B$126),Z127,"")</f>
        <v/>
      </c>
      <c r="Z127" s="1" t="s">
        <v>832</v>
      </c>
      <c r="AA127" s="1" t="str">
        <v>01</v>
      </c>
      <c r="AB127" s="4">
        <v>0.51304234867091369</v>
      </c>
      <c r="AC127" s="1" t="str">
        <v/>
      </c>
      <c r="AD127" s="3" t="str">
        <v>Cannon -&gt;11</v>
      </c>
      <c r="AE127" s="3" t="str">
        <v>Cannon -&gt;11</v>
      </c>
      <c r="AF127" s="3">
        <v>0</v>
      </c>
    </row>
    <row r="128" spans="1:32" ht="17.25" thickBot="1">
      <c r="A128" s="206"/>
      <c r="B128" s="206"/>
      <c r="C128" s="206"/>
      <c r="D128" s="204"/>
      <c r="E128" s="206"/>
      <c r="F128" s="204"/>
      <c r="G128" s="204"/>
      <c r="H128" s="5">
        <v>10</v>
      </c>
      <c r="I128" s="5"/>
      <c r="J128" s="5"/>
      <c r="K128" s="5"/>
      <c r="O128" s="4" t="str">
        <f t="shared" si="60"/>
        <v/>
      </c>
      <c r="P128" s="4">
        <v>110</v>
      </c>
      <c r="Q128" s="4" t="str">
        <f t="shared" si="61"/>
        <v/>
      </c>
      <c r="R128" s="4">
        <f t="shared" si="62"/>
        <v>30</v>
      </c>
      <c r="S128" s="4" t="str">
        <f t="shared" si="63"/>
        <v/>
      </c>
      <c r="T128" s="4">
        <f t="shared" si="64"/>
        <v>47.123889803846893</v>
      </c>
      <c r="U128" s="4" t="str">
        <f t="shared" si="65"/>
        <v/>
      </c>
      <c r="V128" s="4">
        <f t="shared" si="66"/>
        <v>60</v>
      </c>
      <c r="W128" s="4" t="str">
        <f t="shared" si="67"/>
        <v/>
      </c>
      <c r="X128" s="4">
        <f t="shared" si="68"/>
        <v>94.247779607693786</v>
      </c>
      <c r="Y128" s="1" t="str">
        <f t="shared" si="69"/>
        <v/>
      </c>
      <c r="Z128" s="1" t="s">
        <v>833</v>
      </c>
      <c r="AA128" s="1" t="str">
        <v>02</v>
      </c>
      <c r="AB128" s="4">
        <v>0.50893800988154647</v>
      </c>
      <c r="AC128" s="1" t="str">
        <v/>
      </c>
      <c r="AD128" s="3" t="str">
        <v>Cannon -&gt;10</v>
      </c>
      <c r="AE128" s="3" t="str">
        <v>Cannon -&gt;10</v>
      </c>
      <c r="AF128" s="3">
        <v>0</v>
      </c>
    </row>
    <row r="129" spans="1:32" ht="17.25" thickBot="1">
      <c r="A129" s="8">
        <v>1</v>
      </c>
      <c r="B129" s="8">
        <v>80</v>
      </c>
      <c r="C129" s="8">
        <v>800</v>
      </c>
      <c r="D129" s="8">
        <v>22</v>
      </c>
      <c r="E129" s="8">
        <v>0.125</v>
      </c>
      <c r="F129" s="8">
        <v>103</v>
      </c>
      <c r="G129" s="8">
        <v>4</v>
      </c>
      <c r="H129" s="5"/>
      <c r="I129" s="5"/>
      <c r="J129" s="5"/>
      <c r="K129" s="5"/>
      <c r="O129" s="4" t="str">
        <f t="shared" si="60"/>
        <v/>
      </c>
      <c r="P129" s="4">
        <v>140</v>
      </c>
      <c r="Q129" s="4" t="str">
        <f t="shared" si="61"/>
        <v/>
      </c>
      <c r="R129" s="4">
        <f t="shared" si="62"/>
        <v>30</v>
      </c>
      <c r="S129" s="4" t="str">
        <f t="shared" si="63"/>
        <v/>
      </c>
      <c r="T129" s="4">
        <f t="shared" si="64"/>
        <v>47.123889803846893</v>
      </c>
      <c r="U129" s="4" t="str">
        <f t="shared" si="65"/>
        <v/>
      </c>
      <c r="V129" s="4">
        <f t="shared" si="66"/>
        <v>44.999977500011248</v>
      </c>
      <c r="W129" s="4" t="str">
        <f t="shared" si="67"/>
        <v/>
      </c>
      <c r="X129" s="4">
        <f t="shared" si="68"/>
        <v>70.685799362870654</v>
      </c>
      <c r="Y129" s="1" t="str">
        <f t="shared" si="69"/>
        <v/>
      </c>
      <c r="Z129" s="1" t="s">
        <v>834</v>
      </c>
      <c r="AA129" s="1" t="str">
        <v>03</v>
      </c>
      <c r="AB129" s="4">
        <v>0.43074180523828803</v>
      </c>
      <c r="AC129" s="1" t="str">
        <v/>
      </c>
      <c r="AD129" s="3" t="str">
        <v>Cannon -&gt;13</v>
      </c>
      <c r="AE129" s="3" t="str">
        <v>Cannon -&gt;13</v>
      </c>
      <c r="AF129" s="3">
        <v>0</v>
      </c>
    </row>
    <row r="130" spans="1:32" ht="17.25" thickBot="1">
      <c r="A130" s="8">
        <v>2</v>
      </c>
      <c r="B130" s="8">
        <v>110</v>
      </c>
      <c r="C130" s="8">
        <v>850</v>
      </c>
      <c r="D130" s="8">
        <v>90</v>
      </c>
      <c r="E130" s="8">
        <v>0.5</v>
      </c>
      <c r="F130" s="8">
        <v>207</v>
      </c>
      <c r="G130" s="8">
        <v>4</v>
      </c>
      <c r="H130" s="5"/>
      <c r="I130" s="5"/>
      <c r="J130" s="5"/>
      <c r="K130" s="5"/>
      <c r="O130" s="4" t="str">
        <f t="shared" si="60"/>
        <v/>
      </c>
      <c r="P130" s="4">
        <v>160</v>
      </c>
      <c r="Q130" s="4" t="str">
        <f t="shared" si="61"/>
        <v/>
      </c>
      <c r="R130" s="4">
        <f t="shared" si="62"/>
        <v>20</v>
      </c>
      <c r="S130" s="4" t="str">
        <f t="shared" si="63"/>
        <v/>
      </c>
      <c r="T130" s="4">
        <f t="shared" si="64"/>
        <v>31.415926535897935</v>
      </c>
      <c r="U130" s="4" t="str">
        <f t="shared" si="65"/>
        <v/>
      </c>
      <c r="V130" s="4">
        <f t="shared" si="66"/>
        <v>20</v>
      </c>
      <c r="W130" s="4" t="str">
        <f t="shared" si="67"/>
        <v/>
      </c>
      <c r="X130" s="4">
        <f t="shared" si="68"/>
        <v>31.415926535897935</v>
      </c>
      <c r="Y130" s="1" t="str">
        <f t="shared" si="69"/>
        <v/>
      </c>
      <c r="Z130" s="1" t="s">
        <v>835</v>
      </c>
      <c r="AA130" s="1" t="str">
        <v>04</v>
      </c>
      <c r="AB130" s="4">
        <v>0.28400558587139868</v>
      </c>
      <c r="AC130" s="1" t="str">
        <v>Cannon -&gt;14</v>
      </c>
      <c r="AD130" s="3" t="str">
        <v>Cannon -&gt;14</v>
      </c>
      <c r="AE130" s="3" t="str">
        <v>Cannon -&gt;14</v>
      </c>
      <c r="AF130" s="3">
        <v>0</v>
      </c>
    </row>
    <row r="131" spans="1:32" ht="17.25" thickBot="1">
      <c r="A131" s="8">
        <v>3</v>
      </c>
      <c r="B131" s="8">
        <v>140</v>
      </c>
      <c r="C131" s="8">
        <v>900</v>
      </c>
      <c r="D131" s="8">
        <v>270</v>
      </c>
      <c r="E131" s="8">
        <v>0.66666700000000001</v>
      </c>
      <c r="F131" s="8">
        <v>240</v>
      </c>
      <c r="G131" s="8">
        <v>5</v>
      </c>
      <c r="H131" s="5"/>
      <c r="I131" s="5"/>
      <c r="J131" s="5"/>
      <c r="K131" s="5"/>
      <c r="O131" s="4" t="str">
        <f t="shared" si="60"/>
        <v/>
      </c>
      <c r="P131" s="4">
        <v>190</v>
      </c>
      <c r="Q131" s="4" t="str">
        <f t="shared" si="61"/>
        <v/>
      </c>
      <c r="R131" s="4">
        <f t="shared" si="62"/>
        <v>30</v>
      </c>
      <c r="S131" s="4" t="str">
        <f t="shared" si="63"/>
        <v/>
      </c>
      <c r="T131" s="4">
        <f t="shared" si="64"/>
        <v>47.123889803846893</v>
      </c>
      <c r="U131" s="4" t="str">
        <f t="shared" si="65"/>
        <v/>
      </c>
      <c r="V131" s="4">
        <f t="shared" si="66"/>
        <v>20</v>
      </c>
      <c r="W131" s="4" t="str">
        <f t="shared" si="67"/>
        <v/>
      </c>
      <c r="X131" s="4">
        <f t="shared" si="68"/>
        <v>31.415926535897928</v>
      </c>
      <c r="Y131" s="1" t="str">
        <f t="shared" si="69"/>
        <v/>
      </c>
      <c r="Z131" s="1" t="s">
        <v>836</v>
      </c>
      <c r="AA131" s="1" t="str">
        <v>05</v>
      </c>
      <c r="AB131" s="4">
        <v>0.19880391010997908</v>
      </c>
      <c r="AC131" s="1" t="str">
        <v>Cannon -&gt;15</v>
      </c>
      <c r="AD131" s="3" t="str">
        <v>Cannon -&gt;15</v>
      </c>
      <c r="AE131" s="3" t="str">
        <v>Cannon -&gt;15</v>
      </c>
      <c r="AF131" s="3">
        <v>0</v>
      </c>
    </row>
    <row r="132" spans="1:32" ht="17.25" thickBot="1">
      <c r="A132" s="8">
        <v>4</v>
      </c>
      <c r="B132" s="8">
        <v>160</v>
      </c>
      <c r="C132" s="8">
        <v>950</v>
      </c>
      <c r="D132" s="8">
        <v>500</v>
      </c>
      <c r="E132" s="8">
        <v>1</v>
      </c>
      <c r="F132" s="8">
        <v>293</v>
      </c>
      <c r="G132" s="8">
        <v>6</v>
      </c>
      <c r="H132" s="5"/>
      <c r="I132" s="5"/>
      <c r="J132" s="5"/>
      <c r="K132" s="5"/>
      <c r="O132" s="4" t="str">
        <f t="shared" si="60"/>
        <v/>
      </c>
      <c r="P132" s="4">
        <v>230</v>
      </c>
      <c r="Q132" s="4" t="str">
        <f t="shared" si="61"/>
        <v/>
      </c>
      <c r="R132" s="4">
        <f t="shared" si="62"/>
        <v>40</v>
      </c>
      <c r="S132" s="4" t="str">
        <f t="shared" si="63"/>
        <v/>
      </c>
      <c r="T132" s="4">
        <f t="shared" si="64"/>
        <v>62.831853071795869</v>
      </c>
      <c r="U132" s="4" t="str">
        <f t="shared" si="65"/>
        <v/>
      </c>
      <c r="V132" s="4">
        <f t="shared" si="66"/>
        <v>20</v>
      </c>
      <c r="W132" s="4" t="str">
        <f t="shared" si="67"/>
        <v/>
      </c>
      <c r="X132" s="4">
        <f t="shared" si="68"/>
        <v>31.415926535897935</v>
      </c>
      <c r="Y132" s="1" t="str">
        <f t="shared" si="69"/>
        <v/>
      </c>
      <c r="Z132" s="1" t="s">
        <v>837</v>
      </c>
      <c r="AA132" s="1" t="str">
        <v>06</v>
      </c>
      <c r="AB132" s="4">
        <v>0.15067243713598416</v>
      </c>
      <c r="AC132" s="1" t="str">
        <v>Cannon -&gt;18</v>
      </c>
      <c r="AD132" s="3" t="str">
        <v>Cannon -&gt;18</v>
      </c>
      <c r="AE132" s="3" t="str">
        <v>Cannon -&gt;18</v>
      </c>
      <c r="AF132" s="3">
        <v>0</v>
      </c>
    </row>
    <row r="133" spans="1:32" ht="17.25" thickBot="1">
      <c r="A133" s="8">
        <v>5</v>
      </c>
      <c r="B133" s="8">
        <v>190</v>
      </c>
      <c r="C133" s="8">
        <v>1</v>
      </c>
      <c r="D133" s="8" t="s">
        <v>353</v>
      </c>
      <c r="E133" s="8">
        <v>1.5</v>
      </c>
      <c r="F133" s="8">
        <v>360</v>
      </c>
      <c r="G133" s="8">
        <v>7</v>
      </c>
      <c r="H133" s="5"/>
      <c r="I133" s="5"/>
      <c r="J133" s="5"/>
      <c r="K133" s="5"/>
      <c r="O133" s="4" t="str">
        <f t="shared" si="60"/>
        <v/>
      </c>
      <c r="P133" s="4">
        <v>280</v>
      </c>
      <c r="Q133" s="4" t="str">
        <f t="shared" si="61"/>
        <v/>
      </c>
      <c r="R133" s="4">
        <f t="shared" si="62"/>
        <v>50</v>
      </c>
      <c r="S133" s="4" t="str">
        <f t="shared" si="63"/>
        <v/>
      </c>
      <c r="T133" s="4">
        <f t="shared" si="64"/>
        <v>78.539816339744831</v>
      </c>
      <c r="U133" s="4" t="str">
        <f t="shared" si="65"/>
        <v/>
      </c>
      <c r="V133" s="4">
        <f t="shared" si="66"/>
        <v>16.666666666666668</v>
      </c>
      <c r="W133" s="4" t="str">
        <f t="shared" si="67"/>
        <v/>
      </c>
      <c r="X133" s="4">
        <f t="shared" si="68"/>
        <v>26.179938779914945</v>
      </c>
      <c r="Y133" s="1" t="str">
        <f t="shared" si="69"/>
        <v/>
      </c>
      <c r="Z133" s="1" t="s">
        <v>838</v>
      </c>
      <c r="AA133" s="1" t="str">
        <v>07</v>
      </c>
      <c r="AB133" s="4">
        <v>0.12895388763890536</v>
      </c>
      <c r="AC133" s="1" t="str">
        <v>Cannon -&gt;16</v>
      </c>
      <c r="AD133" s="3" t="str">
        <v>Cannon -&gt;16</v>
      </c>
      <c r="AE133" s="3" t="str">
        <v>Cannon -&gt;16</v>
      </c>
      <c r="AF133" s="3">
        <v>0</v>
      </c>
    </row>
    <row r="134" spans="1:32" ht="17.25" thickBot="1">
      <c r="A134" s="8">
        <v>6</v>
      </c>
      <c r="B134" s="8">
        <v>230</v>
      </c>
      <c r="C134" s="8">
        <v>1.05</v>
      </c>
      <c r="D134" s="8" t="s">
        <v>574</v>
      </c>
      <c r="E134" s="8">
        <v>2</v>
      </c>
      <c r="F134" s="8">
        <v>415</v>
      </c>
      <c r="G134" s="8">
        <v>8</v>
      </c>
      <c r="H134" s="5"/>
      <c r="I134" s="5"/>
      <c r="J134" s="5"/>
      <c r="K134" s="5"/>
      <c r="O134" s="4" t="str">
        <f t="shared" si="60"/>
        <v/>
      </c>
      <c r="P134" s="4">
        <v>320</v>
      </c>
      <c r="Q134" s="4" t="str">
        <f t="shared" si="61"/>
        <v/>
      </c>
      <c r="R134" s="4">
        <f t="shared" si="62"/>
        <v>40</v>
      </c>
      <c r="S134" s="4" t="str">
        <f t="shared" si="63"/>
        <v/>
      </c>
      <c r="T134" s="4">
        <f t="shared" si="64"/>
        <v>62.831853071795869</v>
      </c>
      <c r="U134" s="4" t="str">
        <f t="shared" si="65"/>
        <v/>
      </c>
      <c r="V134" s="4">
        <f t="shared" si="66"/>
        <v>8</v>
      </c>
      <c r="W134" s="4" t="str">
        <f t="shared" si="67"/>
        <v/>
      </c>
      <c r="X134" s="4">
        <f t="shared" si="68"/>
        <v>12.566370614359174</v>
      </c>
      <c r="Y134" s="1" t="str">
        <f t="shared" si="69"/>
        <v/>
      </c>
      <c r="Z134" s="1" t="s">
        <v>839</v>
      </c>
      <c r="AA134" s="1" t="str">
        <v>08</v>
      </c>
      <c r="AB134" s="4">
        <v>0.11226573747387056</v>
      </c>
      <c r="AC134" s="1" t="str">
        <v>Cannon -&gt;17</v>
      </c>
      <c r="AD134" s="3" t="str">
        <v>Cannon -&gt;17</v>
      </c>
      <c r="AE134" s="3" t="str">
        <v>Cannon -&gt;17</v>
      </c>
      <c r="AF134" s="3">
        <v>0</v>
      </c>
    </row>
    <row r="135" spans="1:32" ht="17.25" thickBot="1">
      <c r="A135" s="8">
        <v>7</v>
      </c>
      <c r="B135" s="8">
        <v>280</v>
      </c>
      <c r="C135" s="8">
        <v>1.1000000000000001</v>
      </c>
      <c r="D135" s="8" t="s">
        <v>575</v>
      </c>
      <c r="E135" s="8">
        <v>3</v>
      </c>
      <c r="F135" s="8">
        <v>509</v>
      </c>
      <c r="G135" s="8">
        <v>9</v>
      </c>
      <c r="H135" s="5"/>
      <c r="I135" s="5"/>
      <c r="J135" s="5"/>
      <c r="K135" s="5"/>
      <c r="O135" s="4" t="str">
        <f t="shared" si="60"/>
        <v/>
      </c>
      <c r="P135" s="4">
        <v>360</v>
      </c>
      <c r="Q135" s="4" t="str">
        <f t="shared" si="61"/>
        <v/>
      </c>
      <c r="R135" s="4">
        <f t="shared" si="62"/>
        <v>40</v>
      </c>
      <c r="S135" s="4" t="str">
        <f t="shared" si="63"/>
        <v/>
      </c>
      <c r="T135" s="4">
        <f t="shared" si="64"/>
        <v>62.831853071795869</v>
      </c>
      <c r="U135" s="4" t="str">
        <f t="shared" si="65"/>
        <v/>
      </c>
      <c r="V135" s="4">
        <f t="shared" si="66"/>
        <v>4.4444444444444446</v>
      </c>
      <c r="W135" s="4" t="str">
        <f t="shared" si="67"/>
        <v/>
      </c>
      <c r="X135" s="4">
        <f t="shared" si="68"/>
        <v>6.981317007977319</v>
      </c>
      <c r="Y135" s="1" t="str">
        <f t="shared" si="69"/>
        <v/>
      </c>
      <c r="Z135" s="1" t="s">
        <v>840</v>
      </c>
      <c r="AA135" s="1" t="str">
        <v>09</v>
      </c>
      <c r="AB135" s="4">
        <v>0.11063869780033618</v>
      </c>
      <c r="AC135" s="1" t="str">
        <v>Cannon -&gt;20</v>
      </c>
      <c r="AD135" s="3" t="str">
        <v>Cannon -&gt;20</v>
      </c>
      <c r="AE135" s="3" t="str">
        <v>Cannon -&gt;20</v>
      </c>
      <c r="AF135" s="3">
        <v>0</v>
      </c>
    </row>
    <row r="136" spans="1:32" ht="17.25" thickBot="1">
      <c r="A136" s="8">
        <v>8</v>
      </c>
      <c r="B136" s="8">
        <v>320</v>
      </c>
      <c r="C136" s="8">
        <v>1.21</v>
      </c>
      <c r="D136" s="8" t="s">
        <v>221</v>
      </c>
      <c r="E136" s="8">
        <v>5</v>
      </c>
      <c r="F136" s="8">
        <v>657</v>
      </c>
      <c r="G136" s="8">
        <v>10</v>
      </c>
      <c r="H136" s="5"/>
      <c r="I136" s="5"/>
      <c r="J136" s="5"/>
      <c r="K136" s="5"/>
      <c r="O136" s="4">
        <f t="shared" si="60"/>
        <v>400</v>
      </c>
      <c r="P136" s="4">
        <v>400</v>
      </c>
      <c r="Q136" s="4">
        <f t="shared" si="61"/>
        <v>40</v>
      </c>
      <c r="R136" s="4">
        <f t="shared" si="62"/>
        <v>40</v>
      </c>
      <c r="S136" s="4">
        <f t="shared" si="63"/>
        <v>62.831853071795869</v>
      </c>
      <c r="T136" s="4">
        <f t="shared" si="64"/>
        <v>62.831853071795869</v>
      </c>
      <c r="U136" s="4">
        <f t="shared" si="65"/>
        <v>2.8571428571428572</v>
      </c>
      <c r="V136" s="4">
        <f t="shared" si="66"/>
        <v>2.8571428571428572</v>
      </c>
      <c r="W136" s="4">
        <f t="shared" si="67"/>
        <v>4.4879895051282768</v>
      </c>
      <c r="X136" s="4">
        <f t="shared" si="68"/>
        <v>4.4879895051282768</v>
      </c>
      <c r="Y136" s="1" t="str">
        <f t="shared" si="69"/>
        <v>Air Defense -&gt; 10</v>
      </c>
      <c r="Z136" s="1" t="s">
        <v>841</v>
      </c>
      <c r="AA136" s="1" t="str">
        <v>10</v>
      </c>
      <c r="AB136" s="4">
        <v>0.10602875205865551</v>
      </c>
      <c r="AC136" s="1" t="str">
        <v>Cannon -&gt;19</v>
      </c>
      <c r="AD136" s="3" t="str">
        <v>Cannon -&gt;19</v>
      </c>
      <c r="AE136" s="3" t="str">
        <v>Cannon -&gt;19</v>
      </c>
      <c r="AF136" s="3">
        <v>0</v>
      </c>
    </row>
    <row r="137" spans="1:32" ht="17.25" thickBot="1">
      <c r="A137" s="8">
        <v>9</v>
      </c>
      <c r="B137" s="8">
        <v>360</v>
      </c>
      <c r="C137" s="8">
        <v>1.3</v>
      </c>
      <c r="D137" s="8" t="s">
        <v>654</v>
      </c>
      <c r="E137" s="8">
        <v>9</v>
      </c>
      <c r="F137" s="8">
        <v>881</v>
      </c>
      <c r="G137" s="8">
        <v>11</v>
      </c>
      <c r="H137" s="5"/>
      <c r="I137" s="5"/>
      <c r="J137" s="5"/>
      <c r="K137" s="5"/>
      <c r="O137" s="4">
        <f t="shared" si="60"/>
        <v>440</v>
      </c>
      <c r="P137" s="4">
        <v>440</v>
      </c>
      <c r="Q137" s="4">
        <f t="shared" si="61"/>
        <v>40</v>
      </c>
      <c r="R137" s="4">
        <f t="shared" si="62"/>
        <v>40</v>
      </c>
      <c r="S137" s="4">
        <f t="shared" si="63"/>
        <v>62.831853071795869</v>
      </c>
      <c r="T137" s="4">
        <f t="shared" si="64"/>
        <v>62.831853071795869</v>
      </c>
      <c r="U137" s="4">
        <f t="shared" si="65"/>
        <v>2.5</v>
      </c>
      <c r="V137" s="4">
        <f t="shared" si="66"/>
        <v>2.5</v>
      </c>
      <c r="W137" s="4">
        <f t="shared" si="67"/>
        <v>3.9269908169872418</v>
      </c>
      <c r="X137" s="4">
        <f t="shared" si="68"/>
        <v>3.9269908169872418</v>
      </c>
      <c r="Y137" s="1" t="str">
        <f t="shared" si="69"/>
        <v>Air Defense -&gt; 11</v>
      </c>
      <c r="Z137" s="1" t="s">
        <v>842</v>
      </c>
      <c r="AA137" s="1" t="str">
        <v>11</v>
      </c>
      <c r="AB137" s="4">
        <v>0</v>
      </c>
      <c r="AC137" s="1">
        <v>0</v>
      </c>
      <c r="AD137" s="3">
        <v>0</v>
      </c>
      <c r="AF137" s="3">
        <v>0</v>
      </c>
    </row>
    <row r="138" spans="1:32" ht="17.25" thickBot="1">
      <c r="A138" s="8">
        <v>10</v>
      </c>
      <c r="B138" s="8">
        <v>400</v>
      </c>
      <c r="C138" s="8">
        <v>1.4</v>
      </c>
      <c r="D138" s="8" t="s">
        <v>749</v>
      </c>
      <c r="E138" s="8">
        <v>14</v>
      </c>
      <c r="F138" s="8">
        <v>1.099</v>
      </c>
      <c r="G138" s="8">
        <v>12</v>
      </c>
      <c r="H138" s="5"/>
      <c r="I138" s="5"/>
      <c r="J138" s="5"/>
      <c r="K138" s="5"/>
      <c r="O138" s="4">
        <f t="shared" si="60"/>
        <v>480</v>
      </c>
      <c r="P138" s="4">
        <v>480</v>
      </c>
      <c r="Q138" s="4">
        <f t="shared" si="61"/>
        <v>40</v>
      </c>
      <c r="R138" s="4">
        <f t="shared" si="62"/>
        <v>40</v>
      </c>
      <c r="S138" s="4">
        <f t="shared" si="63"/>
        <v>62.831853071795869</v>
      </c>
      <c r="T138" s="4">
        <f t="shared" si="64"/>
        <v>62.831853071795869</v>
      </c>
      <c r="U138" s="4">
        <f t="shared" si="65"/>
        <v>2.2222222222222223</v>
      </c>
      <c r="V138" s="4">
        <f t="shared" si="66"/>
        <v>2.2222222222222223</v>
      </c>
      <c r="W138" s="4">
        <f t="shared" si="67"/>
        <v>3.4906585039886595</v>
      </c>
      <c r="X138" s="4">
        <f>T138/$E140</f>
        <v>3.4906585039886595</v>
      </c>
      <c r="Y138" s="1" t="str">
        <f t="shared" si="69"/>
        <v>Air Defense -&gt; 12</v>
      </c>
      <c r="Z138" s="1" t="s">
        <v>843</v>
      </c>
      <c r="AA138" s="1" t="str">
        <v>12</v>
      </c>
      <c r="AB138" s="4">
        <v>0</v>
      </c>
      <c r="AC138" s="1">
        <v>0</v>
      </c>
      <c r="AD138" s="3">
        <v>0</v>
      </c>
      <c r="AF138" s="3">
        <v>0</v>
      </c>
    </row>
    <row r="139" spans="1:32" ht="17.25" thickBot="1">
      <c r="A139" s="8">
        <v>11</v>
      </c>
      <c r="B139" s="8">
        <v>440</v>
      </c>
      <c r="C139" s="8">
        <v>1.5</v>
      </c>
      <c r="D139" s="8" t="s">
        <v>140</v>
      </c>
      <c r="E139" s="8">
        <v>16</v>
      </c>
      <c r="F139" s="8">
        <v>1.175</v>
      </c>
      <c r="G139" s="8">
        <v>13</v>
      </c>
      <c r="H139" s="5"/>
      <c r="I139" s="5"/>
      <c r="J139" s="5"/>
      <c r="K139" s="5"/>
      <c r="O139" s="4"/>
      <c r="P139" s="4"/>
      <c r="Q139" s="4"/>
      <c r="R139" s="4"/>
      <c r="S139" s="4"/>
      <c r="T139" s="4"/>
      <c r="U139" s="4"/>
      <c r="V139" s="4"/>
      <c r="W139" s="4"/>
      <c r="X139" s="4"/>
      <c r="AA139" s="1" t="str">
        <v/>
      </c>
      <c r="AB139" s="4">
        <v>0</v>
      </c>
      <c r="AC139" s="1">
        <v>0</v>
      </c>
      <c r="AD139" s="3">
        <v>0</v>
      </c>
      <c r="AF139" s="3">
        <v>0</v>
      </c>
    </row>
    <row r="140" spans="1:32" ht="17.25" thickBot="1">
      <c r="A140" s="8">
        <v>12</v>
      </c>
      <c r="B140" s="8">
        <v>480</v>
      </c>
      <c r="C140" s="8">
        <v>1.6</v>
      </c>
      <c r="D140" s="8" t="s">
        <v>404</v>
      </c>
      <c r="E140" s="8">
        <v>18</v>
      </c>
      <c r="F140" s="8">
        <v>1.2470000000000001</v>
      </c>
      <c r="G140" s="8">
        <v>14</v>
      </c>
      <c r="H140" s="5"/>
      <c r="I140" s="5"/>
      <c r="J140" s="5"/>
      <c r="K140" s="5"/>
      <c r="O140" s="4"/>
      <c r="P140" s="4"/>
      <c r="Q140" s="4"/>
      <c r="R140" s="4"/>
      <c r="S140" s="4"/>
      <c r="T140" s="4"/>
      <c r="U140" s="4"/>
      <c r="V140" s="4"/>
      <c r="W140" s="4"/>
      <c r="X140" s="4"/>
      <c r="AA140" s="1" t="str">
        <v/>
      </c>
      <c r="AB140" s="4">
        <v>0</v>
      </c>
      <c r="AC140" s="1">
        <v>0</v>
      </c>
      <c r="AD140" s="3">
        <v>0</v>
      </c>
      <c r="AF140" s="3">
        <v>0</v>
      </c>
    </row>
    <row r="141" spans="1:32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O141" s="4"/>
      <c r="P141" s="4"/>
      <c r="Q141" s="4"/>
      <c r="R141" s="4"/>
      <c r="S141" s="4"/>
      <c r="T141" s="4"/>
      <c r="U141" s="4"/>
      <c r="V141" s="4"/>
      <c r="W141" s="4"/>
      <c r="X141" s="4"/>
      <c r="AA141" s="1" t="str">
        <v/>
      </c>
      <c r="AB141" s="4">
        <v>0</v>
      </c>
      <c r="AC141" s="1">
        <v>0</v>
      </c>
      <c r="AD141" s="3">
        <v>0</v>
      </c>
      <c r="AF141" s="3">
        <v>0</v>
      </c>
    </row>
    <row r="142" spans="1:32" ht="24" thickBot="1">
      <c r="A142" s="7" t="s">
        <v>51</v>
      </c>
      <c r="B142" s="11">
        <v>6</v>
      </c>
      <c r="C142" s="5" t="s">
        <v>755</v>
      </c>
      <c r="D142" s="11" t="s">
        <v>706</v>
      </c>
      <c r="E142" s="5"/>
      <c r="F142" s="5"/>
      <c r="G142" s="5"/>
      <c r="H142" s="5"/>
      <c r="I142" s="5"/>
      <c r="J142" s="5"/>
      <c r="K142" s="5"/>
      <c r="O142" s="4"/>
      <c r="P142" s="4"/>
      <c r="Q142" s="4"/>
      <c r="R142" s="4"/>
      <c r="S142" s="4"/>
      <c r="T142" s="4"/>
      <c r="U142" s="4"/>
      <c r="V142" s="4"/>
      <c r="W142" s="4"/>
      <c r="X142" s="4"/>
      <c r="AA142" s="1" t="str">
        <v/>
      </c>
      <c r="AB142" s="4">
        <v>0</v>
      </c>
      <c r="AC142" s="1">
        <v>0</v>
      </c>
      <c r="AD142" s="3">
        <v>0</v>
      </c>
      <c r="AF142" s="3">
        <v>0</v>
      </c>
    </row>
    <row r="143" spans="1:32" ht="28.5" customHeight="1">
      <c r="A143" s="205" t="s">
        <v>98</v>
      </c>
      <c r="B143" s="205" t="s">
        <v>99</v>
      </c>
      <c r="C143" s="205" t="s">
        <v>415</v>
      </c>
      <c r="D143" s="205" t="s">
        <v>101</v>
      </c>
      <c r="E143" s="203" t="s">
        <v>765</v>
      </c>
      <c r="F143" s="205" t="s">
        <v>417</v>
      </c>
      <c r="G143" s="203" t="s">
        <v>418</v>
      </c>
      <c r="H143" s="203" t="s">
        <v>419</v>
      </c>
      <c r="I143" s="5" t="s">
        <v>576</v>
      </c>
      <c r="J143" s="5"/>
      <c r="K143" s="5"/>
      <c r="O143" s="4" t="str">
        <f t="shared" ref="O143:O156" si="70">IF(ISNUMBER(P143),IF($L$4=0,IF(IF(AND(ISTEXT($Y143),LEN($Y143)&gt;0), TRUE, FALSE),P143,""),P143),"")</f>
        <v/>
      </c>
      <c r="P143" s="4" cm="1">
        <f t="array" ref="P143:P156">B145:B158</f>
        <v>4</v>
      </c>
      <c r="Q143" s="4" t="str">
        <f t="shared" ref="Q143:Q156" si="71">IF(ISNUMBER(R143),IF($L$4=0,IF(IF(AND(ISTEXT($Y143),LEN($Y143)&gt;0), TRUE, FALSE),R143,""),R143),"")</f>
        <v/>
      </c>
      <c r="R143" s="4">
        <f t="shared" ref="R143:R156" si="72">B145-B144</f>
        <v>4</v>
      </c>
      <c r="S143" s="4" t="str">
        <f t="shared" ref="S143:S156" si="73">IF(ISNUMBER(T143),IF($L$4=0,IF(IF(AND(ISTEXT($Y143),LEN($Y143)&gt;0), TRUE, FALSE),T143,""),T143),"")</f>
        <v/>
      </c>
      <c r="T143" s="4">
        <f t="shared" ref="T143:T156" si="74">((R143*$L$5)/$L$6)*((PI()*POWER($I$145,2))-(PI()*POWER($I$144,2)))/100</f>
        <v>12.893390442156909</v>
      </c>
      <c r="U143" s="4" t="str">
        <f t="shared" ref="U143:U156" si="75">IF($L$4=0,IF(IF(AND(ISTEXT($Y143),LEN($Y143)&gt;0), TRUE, FALSE),V143,""),V143)</f>
        <v/>
      </c>
      <c r="V143" s="4">
        <f t="shared" ref="V143:V156" si="76">R143/$F145</f>
        <v>32</v>
      </c>
      <c r="W143" s="4" t="str">
        <f t="shared" ref="W143:W156" si="77">IF($L$4=0,IF(IF(AND(ISTEXT($Y143),LEN($Y143)&gt;0), TRUE, FALSE),X143,""),X143)</f>
        <v/>
      </c>
      <c r="X143" s="4">
        <f t="shared" ref="X143:X156" si="78">T143/$F145</f>
        <v>103.14712353725527</v>
      </c>
      <c r="Y143" s="1" t="str">
        <f t="shared" ref="Y143:Y156" si="79">IF(VALUE(AA143)&gt;VALUE($B$142),Z143,"")</f>
        <v/>
      </c>
      <c r="Z143" s="1" t="s">
        <v>844</v>
      </c>
      <c r="AA143" s="1" t="str">
        <v>01</v>
      </c>
      <c r="AB143" s="4">
        <v>0</v>
      </c>
      <c r="AC143" s="1">
        <v>0</v>
      </c>
      <c r="AD143" s="3">
        <v>0</v>
      </c>
      <c r="AF143" s="3">
        <v>0</v>
      </c>
    </row>
    <row r="144" spans="1:32" ht="17.25" thickBot="1">
      <c r="A144" s="206"/>
      <c r="B144" s="206"/>
      <c r="C144" s="206"/>
      <c r="D144" s="206"/>
      <c r="E144" s="204"/>
      <c r="F144" s="206"/>
      <c r="G144" s="204"/>
      <c r="H144" s="204"/>
      <c r="I144" s="24">
        <v>4</v>
      </c>
      <c r="J144" s="5"/>
      <c r="K144" s="5"/>
      <c r="O144" s="4" t="str">
        <f t="shared" si="70"/>
        <v/>
      </c>
      <c r="P144" s="4">
        <v>5</v>
      </c>
      <c r="Q144" s="4" t="str">
        <f t="shared" si="71"/>
        <v/>
      </c>
      <c r="R144" s="4">
        <f t="shared" si="72"/>
        <v>1</v>
      </c>
      <c r="S144" s="4" t="str">
        <f t="shared" si="73"/>
        <v/>
      </c>
      <c r="T144" s="4">
        <f t="shared" si="74"/>
        <v>3.2233476105392271</v>
      </c>
      <c r="U144" s="4" t="str">
        <f t="shared" si="75"/>
        <v/>
      </c>
      <c r="V144" s="4">
        <f t="shared" si="76"/>
        <v>4</v>
      </c>
      <c r="W144" s="4" t="str">
        <f t="shared" si="77"/>
        <v/>
      </c>
      <c r="X144" s="4">
        <f t="shared" si="78"/>
        <v>12.893390442156909</v>
      </c>
      <c r="Y144" s="1" t="str">
        <f t="shared" si="79"/>
        <v/>
      </c>
      <c r="Z144" s="1" t="s">
        <v>845</v>
      </c>
      <c r="AA144" s="1" t="str">
        <v>02</v>
      </c>
      <c r="AB144" s="4">
        <v>0</v>
      </c>
      <c r="AC144" s="1">
        <v>0</v>
      </c>
      <c r="AD144" s="3">
        <v>0</v>
      </c>
      <c r="AF144" s="3">
        <v>0</v>
      </c>
    </row>
    <row r="145" spans="1:32" ht="17.25" thickBot="1">
      <c r="A145" s="8">
        <v>1</v>
      </c>
      <c r="B145" s="8">
        <v>4</v>
      </c>
      <c r="C145" s="8">
        <v>20</v>
      </c>
      <c r="D145" s="8">
        <v>400</v>
      </c>
      <c r="E145" s="8">
        <v>5</v>
      </c>
      <c r="F145" s="12">
        <v>0.125</v>
      </c>
      <c r="G145" s="8">
        <v>103</v>
      </c>
      <c r="H145" s="8">
        <v>3</v>
      </c>
      <c r="I145" s="5">
        <v>11</v>
      </c>
      <c r="J145" s="46">
        <f>ROUNDUP(($L$11/(C145)),0)*(C145/B145)*$L$12</f>
        <v>4500</v>
      </c>
      <c r="K145" s="5"/>
      <c r="O145" s="4" t="str">
        <f t="shared" si="70"/>
        <v/>
      </c>
      <c r="P145" s="4">
        <v>6</v>
      </c>
      <c r="Q145" s="4" t="str">
        <f t="shared" si="71"/>
        <v/>
      </c>
      <c r="R145" s="4">
        <f t="shared" si="72"/>
        <v>1</v>
      </c>
      <c r="S145" s="4" t="str">
        <f t="shared" si="73"/>
        <v/>
      </c>
      <c r="T145" s="4">
        <f t="shared" si="74"/>
        <v>3.2233476105392271</v>
      </c>
      <c r="U145" s="4" t="str">
        <f t="shared" si="75"/>
        <v/>
      </c>
      <c r="V145" s="4">
        <f t="shared" si="76"/>
        <v>2</v>
      </c>
      <c r="W145" s="4" t="str">
        <f t="shared" si="77"/>
        <v/>
      </c>
      <c r="X145" s="4">
        <f t="shared" si="78"/>
        <v>6.4466952210784543</v>
      </c>
      <c r="Y145" s="1" t="str">
        <f t="shared" si="79"/>
        <v/>
      </c>
      <c r="Z145" s="1" t="s">
        <v>846</v>
      </c>
      <c r="AA145" s="1" t="str">
        <v>03</v>
      </c>
      <c r="AB145" s="4">
        <v>0</v>
      </c>
      <c r="AC145" s="1">
        <v>0</v>
      </c>
      <c r="AD145" s="3">
        <v>0</v>
      </c>
      <c r="AF145" s="3">
        <v>0</v>
      </c>
    </row>
    <row r="146" spans="1:32" ht="17.25" thickBot="1">
      <c r="A146" s="8">
        <v>2</v>
      </c>
      <c r="B146" s="8">
        <v>5</v>
      </c>
      <c r="C146" s="8">
        <v>25</v>
      </c>
      <c r="D146" s="8">
        <v>450</v>
      </c>
      <c r="E146" s="8">
        <v>25</v>
      </c>
      <c r="F146" s="12">
        <v>0.25</v>
      </c>
      <c r="G146" s="8">
        <v>146</v>
      </c>
      <c r="H146" s="8">
        <v>4</v>
      </c>
      <c r="I146" s="5"/>
      <c r="J146" s="46">
        <f t="shared" ref="J146:J158" si="80">ROUNDUP(($L$11/(C146)),0)*(C146/B146)*$L$12</f>
        <v>3000</v>
      </c>
      <c r="K146" s="5"/>
      <c r="O146" s="4" t="str">
        <f t="shared" si="70"/>
        <v/>
      </c>
      <c r="P146" s="4">
        <v>7</v>
      </c>
      <c r="Q146" s="4" t="str">
        <f t="shared" si="71"/>
        <v/>
      </c>
      <c r="R146" s="4">
        <f t="shared" si="72"/>
        <v>1</v>
      </c>
      <c r="S146" s="4" t="str">
        <f t="shared" si="73"/>
        <v/>
      </c>
      <c r="T146" s="4">
        <f t="shared" si="74"/>
        <v>3.2233476105392271</v>
      </c>
      <c r="U146" s="4" t="str">
        <f t="shared" si="75"/>
        <v/>
      </c>
      <c r="V146" s="4">
        <f t="shared" si="76"/>
        <v>1</v>
      </c>
      <c r="W146" s="4" t="str">
        <f t="shared" si="77"/>
        <v/>
      </c>
      <c r="X146" s="4">
        <f t="shared" si="78"/>
        <v>3.2233476105392271</v>
      </c>
      <c r="Y146" s="1" t="str">
        <f t="shared" si="79"/>
        <v/>
      </c>
      <c r="Z146" s="1" t="s">
        <v>847</v>
      </c>
      <c r="AA146" s="1" t="str">
        <v>04</v>
      </c>
      <c r="AB146" s="4">
        <v>0</v>
      </c>
      <c r="AC146" s="1">
        <v>0</v>
      </c>
      <c r="AD146" s="3">
        <v>0</v>
      </c>
      <c r="AF146" s="3">
        <v>0</v>
      </c>
    </row>
    <row r="147" spans="1:32" ht="17.25" thickBot="1">
      <c r="A147" s="8">
        <v>3</v>
      </c>
      <c r="B147" s="8">
        <v>6</v>
      </c>
      <c r="C147" s="8">
        <v>30</v>
      </c>
      <c r="D147" s="8">
        <v>500</v>
      </c>
      <c r="E147" s="8">
        <v>100</v>
      </c>
      <c r="F147" s="12">
        <v>0.5</v>
      </c>
      <c r="G147" s="8">
        <v>207</v>
      </c>
      <c r="H147" s="8">
        <v>5</v>
      </c>
      <c r="I147" s="5"/>
      <c r="J147" s="46">
        <f t="shared" si="80"/>
        <v>3000</v>
      </c>
      <c r="K147" s="5"/>
      <c r="O147" s="4" t="str">
        <f t="shared" si="70"/>
        <v/>
      </c>
      <c r="P147" s="4">
        <v>9</v>
      </c>
      <c r="Q147" s="4" t="str">
        <f t="shared" si="71"/>
        <v/>
      </c>
      <c r="R147" s="4">
        <f t="shared" si="72"/>
        <v>2</v>
      </c>
      <c r="S147" s="4" t="str">
        <f t="shared" si="73"/>
        <v/>
      </c>
      <c r="T147" s="4">
        <f t="shared" si="74"/>
        <v>6.4466952210784543</v>
      </c>
      <c r="U147" s="4" t="str">
        <f t="shared" si="75"/>
        <v/>
      </c>
      <c r="V147" s="4">
        <f t="shared" si="76"/>
        <v>1</v>
      </c>
      <c r="W147" s="4" t="str">
        <f t="shared" si="77"/>
        <v/>
      </c>
      <c r="X147" s="4">
        <f t="shared" si="78"/>
        <v>3.2233476105392271</v>
      </c>
      <c r="Y147" s="1" t="str">
        <f t="shared" si="79"/>
        <v/>
      </c>
      <c r="Z147" s="1" t="s">
        <v>848</v>
      </c>
      <c r="AA147" s="1" t="str">
        <v>05</v>
      </c>
      <c r="AB147" s="4">
        <v>0</v>
      </c>
      <c r="AC147" s="1">
        <v>0</v>
      </c>
      <c r="AD147" s="3">
        <v>0</v>
      </c>
      <c r="AF147" s="3">
        <v>0</v>
      </c>
    </row>
    <row r="148" spans="1:32" ht="17.25" thickBot="1">
      <c r="A148" s="8">
        <v>4</v>
      </c>
      <c r="B148" s="8">
        <v>7</v>
      </c>
      <c r="C148" s="8">
        <v>35</v>
      </c>
      <c r="D148" s="8">
        <v>550</v>
      </c>
      <c r="E148" s="8">
        <v>200</v>
      </c>
      <c r="F148" s="12">
        <v>1</v>
      </c>
      <c r="G148" s="8">
        <v>293</v>
      </c>
      <c r="H148" s="8">
        <v>6</v>
      </c>
      <c r="I148" s="5"/>
      <c r="J148" s="46">
        <f t="shared" si="80"/>
        <v>3000</v>
      </c>
      <c r="K148" s="5"/>
      <c r="O148" s="4" t="str">
        <f t="shared" si="70"/>
        <v/>
      </c>
      <c r="P148" s="4">
        <v>11</v>
      </c>
      <c r="Q148" s="4" t="str">
        <f t="shared" si="71"/>
        <v/>
      </c>
      <c r="R148" s="4">
        <f t="shared" si="72"/>
        <v>2</v>
      </c>
      <c r="S148" s="4" t="str">
        <f t="shared" si="73"/>
        <v/>
      </c>
      <c r="T148" s="4">
        <f t="shared" si="74"/>
        <v>6.4466952210784543</v>
      </c>
      <c r="U148" s="4" t="str">
        <f t="shared" si="75"/>
        <v/>
      </c>
      <c r="V148" s="4">
        <f t="shared" si="76"/>
        <v>0.8</v>
      </c>
      <c r="W148" s="4" t="str">
        <f t="shared" si="77"/>
        <v/>
      </c>
      <c r="X148" s="4">
        <f t="shared" si="78"/>
        <v>2.5786780884313818</v>
      </c>
      <c r="Y148" s="1" t="str">
        <f t="shared" si="79"/>
        <v/>
      </c>
      <c r="Z148" s="1" t="s">
        <v>849</v>
      </c>
      <c r="AA148" s="1" t="str">
        <v>06</v>
      </c>
      <c r="AB148" s="4">
        <v>0</v>
      </c>
      <c r="AC148" s="1">
        <v>0</v>
      </c>
      <c r="AD148" s="3">
        <v>0</v>
      </c>
      <c r="AF148" s="3">
        <v>0</v>
      </c>
    </row>
    <row r="149" spans="1:32" ht="17.25" thickBot="1">
      <c r="A149" s="8">
        <v>5</v>
      </c>
      <c r="B149" s="8">
        <v>9</v>
      </c>
      <c r="C149" s="8">
        <v>45</v>
      </c>
      <c r="D149" s="8">
        <v>600</v>
      </c>
      <c r="E149" s="8">
        <v>400</v>
      </c>
      <c r="F149" s="12">
        <v>2</v>
      </c>
      <c r="G149" s="8">
        <v>415</v>
      </c>
      <c r="H149" s="8">
        <v>7</v>
      </c>
      <c r="I149" s="5"/>
      <c r="J149" s="46">
        <f t="shared" si="80"/>
        <v>3000</v>
      </c>
      <c r="K149" s="5"/>
      <c r="O149" s="4">
        <f t="shared" si="70"/>
        <v>15</v>
      </c>
      <c r="P149" s="4">
        <v>15</v>
      </c>
      <c r="Q149" s="4">
        <f t="shared" si="71"/>
        <v>4</v>
      </c>
      <c r="R149" s="4">
        <f t="shared" si="72"/>
        <v>4</v>
      </c>
      <c r="S149" s="4">
        <f t="shared" si="73"/>
        <v>12.893390442156909</v>
      </c>
      <c r="T149" s="4">
        <f t="shared" si="74"/>
        <v>12.893390442156909</v>
      </c>
      <c r="U149" s="4">
        <f t="shared" si="75"/>
        <v>1.3333333333333333</v>
      </c>
      <c r="V149" s="4">
        <f t="shared" si="76"/>
        <v>1.3333333333333333</v>
      </c>
      <c r="W149" s="4">
        <f t="shared" si="77"/>
        <v>4.2977968140523028</v>
      </c>
      <c r="X149" s="4">
        <f t="shared" si="78"/>
        <v>4.2977968140523028</v>
      </c>
      <c r="Y149" s="1" t="str">
        <f t="shared" si="79"/>
        <v>Mortar -&gt; 07</v>
      </c>
      <c r="Z149" s="1" t="s">
        <v>850</v>
      </c>
      <c r="AA149" s="1" t="str">
        <v>07</v>
      </c>
      <c r="AB149" s="4">
        <v>0</v>
      </c>
      <c r="AC149" s="1">
        <v>0</v>
      </c>
      <c r="AD149" s="3">
        <v>0</v>
      </c>
      <c r="AF149" s="3">
        <v>0</v>
      </c>
    </row>
    <row r="150" spans="1:32" ht="17.25" thickBot="1">
      <c r="A150" s="8">
        <v>6</v>
      </c>
      <c r="B150" s="8">
        <v>11</v>
      </c>
      <c r="C150" s="8">
        <v>55</v>
      </c>
      <c r="D150" s="8">
        <v>650</v>
      </c>
      <c r="E150" s="8">
        <v>750</v>
      </c>
      <c r="F150" s="12">
        <v>2.5</v>
      </c>
      <c r="G150" s="8">
        <v>464</v>
      </c>
      <c r="H150" s="8">
        <v>8</v>
      </c>
      <c r="I150" s="5"/>
      <c r="J150" s="46">
        <f t="shared" si="80"/>
        <v>1500</v>
      </c>
      <c r="K150" s="5"/>
      <c r="O150" s="4">
        <f t="shared" si="70"/>
        <v>20</v>
      </c>
      <c r="P150" s="4">
        <v>20</v>
      </c>
      <c r="Q150" s="4">
        <f t="shared" si="71"/>
        <v>5</v>
      </c>
      <c r="R150" s="4">
        <f t="shared" si="72"/>
        <v>5</v>
      </c>
      <c r="S150" s="4">
        <f t="shared" si="73"/>
        <v>16.116738052696135</v>
      </c>
      <c r="T150" s="4">
        <f t="shared" si="74"/>
        <v>16.116738052696135</v>
      </c>
      <c r="U150" s="4">
        <f t="shared" si="75"/>
        <v>1.25</v>
      </c>
      <c r="V150" s="4">
        <f t="shared" si="76"/>
        <v>1.25</v>
      </c>
      <c r="W150" s="4">
        <f t="shared" si="77"/>
        <v>4.0291845131740338</v>
      </c>
      <c r="X150" s="4">
        <f t="shared" si="78"/>
        <v>4.0291845131740338</v>
      </c>
      <c r="Y150" s="1" t="str">
        <f t="shared" si="79"/>
        <v>Mortar -&gt; 08</v>
      </c>
      <c r="Z150" s="1" t="s">
        <v>851</v>
      </c>
      <c r="AA150" s="1" t="str">
        <v>08</v>
      </c>
      <c r="AB150" s="4">
        <v>0</v>
      </c>
      <c r="AC150" s="1">
        <v>0</v>
      </c>
      <c r="AD150" s="3">
        <v>0</v>
      </c>
      <c r="AF150" s="3">
        <v>0</v>
      </c>
    </row>
    <row r="151" spans="1:32" ht="17.25" thickBot="1">
      <c r="A151" s="8">
        <v>7</v>
      </c>
      <c r="B151" s="8">
        <v>15</v>
      </c>
      <c r="C151" s="8">
        <v>75</v>
      </c>
      <c r="D151" s="8">
        <v>700</v>
      </c>
      <c r="E151" s="8" t="s">
        <v>289</v>
      </c>
      <c r="F151" s="12">
        <v>3</v>
      </c>
      <c r="G151" s="8">
        <v>509</v>
      </c>
      <c r="H151" s="8">
        <v>9</v>
      </c>
      <c r="I151" s="5"/>
      <c r="J151" s="46">
        <f t="shared" si="80"/>
        <v>1500</v>
      </c>
      <c r="K151" s="5"/>
      <c r="O151" s="4">
        <f t="shared" si="70"/>
        <v>25</v>
      </c>
      <c r="P151" s="4">
        <v>25</v>
      </c>
      <c r="Q151" s="4">
        <f t="shared" si="71"/>
        <v>5</v>
      </c>
      <c r="R151" s="4">
        <f t="shared" si="72"/>
        <v>5</v>
      </c>
      <c r="S151" s="4">
        <f t="shared" si="73"/>
        <v>16.116738052696135</v>
      </c>
      <c r="T151" s="4">
        <f t="shared" si="74"/>
        <v>16.116738052696135</v>
      </c>
      <c r="U151" s="4">
        <f t="shared" si="75"/>
        <v>0.83333333333333337</v>
      </c>
      <c r="V151" s="4">
        <f t="shared" si="76"/>
        <v>0.83333333333333337</v>
      </c>
      <c r="W151" s="4">
        <f t="shared" si="77"/>
        <v>2.6861230087826891</v>
      </c>
      <c r="X151" s="4">
        <f t="shared" si="78"/>
        <v>2.6861230087826891</v>
      </c>
      <c r="Y151" s="1" t="str">
        <f t="shared" si="79"/>
        <v>Mortar -&gt; 09</v>
      </c>
      <c r="Z151" s="1" t="s">
        <v>852</v>
      </c>
      <c r="AA151" s="1" t="str">
        <v>09</v>
      </c>
      <c r="AB151" s="4">
        <v>0</v>
      </c>
      <c r="AC151" s="1">
        <v>0</v>
      </c>
      <c r="AD151" s="3">
        <v>0</v>
      </c>
      <c r="AF151" s="3">
        <v>0</v>
      </c>
    </row>
    <row r="152" spans="1:32" ht="17.25" thickBot="1">
      <c r="A152" s="8">
        <v>8</v>
      </c>
      <c r="B152" s="8">
        <v>20</v>
      </c>
      <c r="C152" s="8">
        <v>100</v>
      </c>
      <c r="D152" s="8">
        <v>800</v>
      </c>
      <c r="E152" s="8" t="s">
        <v>216</v>
      </c>
      <c r="F152" s="12">
        <v>4</v>
      </c>
      <c r="G152" s="8">
        <v>587</v>
      </c>
      <c r="H152" s="8">
        <v>10</v>
      </c>
      <c r="I152" s="5"/>
      <c r="J152" s="46">
        <f t="shared" si="80"/>
        <v>1500</v>
      </c>
      <c r="K152" s="5"/>
      <c r="O152" s="4">
        <f t="shared" si="70"/>
        <v>30</v>
      </c>
      <c r="P152" s="4">
        <v>30</v>
      </c>
      <c r="Q152" s="4">
        <f t="shared" si="71"/>
        <v>5</v>
      </c>
      <c r="R152" s="4">
        <f t="shared" si="72"/>
        <v>5</v>
      </c>
      <c r="S152" s="4">
        <f t="shared" si="73"/>
        <v>16.116738052696135</v>
      </c>
      <c r="T152" s="4">
        <f t="shared" si="74"/>
        <v>16.116738052696135</v>
      </c>
      <c r="U152" s="4">
        <f t="shared" si="75"/>
        <v>0.625</v>
      </c>
      <c r="V152" s="4">
        <f t="shared" si="76"/>
        <v>0.625</v>
      </c>
      <c r="W152" s="4">
        <f t="shared" si="77"/>
        <v>2.0145922565870169</v>
      </c>
      <c r="X152" s="4">
        <f t="shared" si="78"/>
        <v>2.0145922565870169</v>
      </c>
      <c r="Y152" s="1" t="str">
        <f t="shared" si="79"/>
        <v>Mortar -&gt; 10</v>
      </c>
      <c r="Z152" s="1" t="s">
        <v>853</v>
      </c>
      <c r="AA152" s="1" t="str">
        <v>10</v>
      </c>
      <c r="AB152" s="4">
        <v>0</v>
      </c>
      <c r="AC152" s="1">
        <v>0</v>
      </c>
      <c r="AD152" s="3">
        <v>0</v>
      </c>
      <c r="AF152" s="3">
        <v>0</v>
      </c>
    </row>
    <row r="153" spans="1:32" ht="17.25" thickBot="1">
      <c r="A153" s="8">
        <v>9</v>
      </c>
      <c r="B153" s="8">
        <v>25</v>
      </c>
      <c r="C153" s="8">
        <v>125</v>
      </c>
      <c r="D153" s="8">
        <v>900</v>
      </c>
      <c r="E153" s="8" t="s">
        <v>331</v>
      </c>
      <c r="F153" s="12">
        <v>6</v>
      </c>
      <c r="G153" s="8">
        <v>720</v>
      </c>
      <c r="H153" s="8">
        <v>11</v>
      </c>
      <c r="I153" s="5"/>
      <c r="J153" s="46">
        <f t="shared" si="80"/>
        <v>1500</v>
      </c>
      <c r="K153" s="5"/>
      <c r="O153" s="4">
        <f t="shared" si="70"/>
        <v>35</v>
      </c>
      <c r="P153" s="4">
        <v>35</v>
      </c>
      <c r="Q153" s="4">
        <f t="shared" si="71"/>
        <v>5</v>
      </c>
      <c r="R153" s="4">
        <f t="shared" si="72"/>
        <v>5</v>
      </c>
      <c r="S153" s="4">
        <f t="shared" si="73"/>
        <v>16.116738052696135</v>
      </c>
      <c r="T153" s="4">
        <f t="shared" si="74"/>
        <v>16.116738052696135</v>
      </c>
      <c r="U153" s="4">
        <f t="shared" si="75"/>
        <v>0.41666666666666669</v>
      </c>
      <c r="V153" s="4">
        <f t="shared" si="76"/>
        <v>0.41666666666666669</v>
      </c>
      <c r="W153" s="4">
        <f t="shared" si="77"/>
        <v>1.3430615043913445</v>
      </c>
      <c r="X153" s="4">
        <f t="shared" si="78"/>
        <v>1.3430615043913445</v>
      </c>
      <c r="Y153" s="1" t="str">
        <f t="shared" si="79"/>
        <v>Mortar -&gt; 11</v>
      </c>
      <c r="Z153" s="1" t="s">
        <v>854</v>
      </c>
      <c r="AA153" s="1" t="str">
        <v>11</v>
      </c>
      <c r="AB153" s="4">
        <v>0</v>
      </c>
      <c r="AC153" s="1">
        <v>0</v>
      </c>
      <c r="AD153" s="3">
        <v>0</v>
      </c>
      <c r="AF153" s="3">
        <v>0</v>
      </c>
    </row>
    <row r="154" spans="1:32" ht="17.25" thickBot="1">
      <c r="A154" s="8">
        <v>10</v>
      </c>
      <c r="B154" s="8">
        <v>30</v>
      </c>
      <c r="C154" s="8">
        <v>150</v>
      </c>
      <c r="D154" s="8">
        <v>1</v>
      </c>
      <c r="E154" s="8" t="s">
        <v>359</v>
      </c>
      <c r="F154" s="12">
        <v>8</v>
      </c>
      <c r="G154" s="8">
        <v>831</v>
      </c>
      <c r="H154" s="8">
        <v>11</v>
      </c>
      <c r="I154" s="5"/>
      <c r="J154" s="46">
        <f t="shared" si="80"/>
        <v>1500</v>
      </c>
      <c r="K154" s="5"/>
      <c r="O154" s="4">
        <f t="shared" si="70"/>
        <v>38</v>
      </c>
      <c r="P154" s="4">
        <v>38</v>
      </c>
      <c r="Q154" s="4">
        <f t="shared" si="71"/>
        <v>3</v>
      </c>
      <c r="R154" s="4">
        <f t="shared" si="72"/>
        <v>3</v>
      </c>
      <c r="S154" s="4">
        <f t="shared" si="73"/>
        <v>9.6700428316176801</v>
      </c>
      <c r="T154" s="4">
        <f t="shared" si="74"/>
        <v>9.6700428316176801</v>
      </c>
      <c r="U154" s="4">
        <f t="shared" si="75"/>
        <v>0.21428571428571427</v>
      </c>
      <c r="V154" s="4">
        <f t="shared" si="76"/>
        <v>0.21428571428571427</v>
      </c>
      <c r="W154" s="4">
        <f t="shared" si="77"/>
        <v>0.69071734511554861</v>
      </c>
      <c r="X154" s="4">
        <f t="shared" si="78"/>
        <v>0.69071734511554861</v>
      </c>
      <c r="Y154" s="1" t="str">
        <f t="shared" si="79"/>
        <v>Mortar -&gt; 12</v>
      </c>
      <c r="Z154" s="1" t="s">
        <v>855</v>
      </c>
      <c r="AA154" s="1" t="str">
        <v>12</v>
      </c>
      <c r="AB154" s="4">
        <v>0</v>
      </c>
      <c r="AC154" s="1">
        <v>0</v>
      </c>
      <c r="AD154" s="3">
        <v>0</v>
      </c>
      <c r="AF154" s="3">
        <v>0</v>
      </c>
    </row>
    <row r="155" spans="1:32" ht="17.25" thickBot="1">
      <c r="A155" s="8">
        <v>11</v>
      </c>
      <c r="B155" s="8">
        <v>35</v>
      </c>
      <c r="C155" s="8">
        <v>175</v>
      </c>
      <c r="D155" s="8">
        <v>1.1000000000000001</v>
      </c>
      <c r="E155" s="8" t="s">
        <v>376</v>
      </c>
      <c r="F155" s="12">
        <v>12</v>
      </c>
      <c r="G155" s="8">
        <v>1.018</v>
      </c>
      <c r="H155" s="8">
        <v>12</v>
      </c>
      <c r="I155" s="5"/>
      <c r="J155" s="46">
        <f t="shared" si="80"/>
        <v>1500</v>
      </c>
      <c r="K155" s="5"/>
      <c r="O155" s="4">
        <f t="shared" si="70"/>
        <v>42</v>
      </c>
      <c r="P155" s="4">
        <v>42</v>
      </c>
      <c r="Q155" s="4">
        <f t="shared" si="71"/>
        <v>4</v>
      </c>
      <c r="R155" s="4">
        <f t="shared" si="72"/>
        <v>4</v>
      </c>
      <c r="S155" s="4">
        <f t="shared" si="73"/>
        <v>12.893390442156909</v>
      </c>
      <c r="T155" s="4">
        <f t="shared" si="74"/>
        <v>12.893390442156909</v>
      </c>
      <c r="U155" s="4">
        <f t="shared" si="75"/>
        <v>0.25</v>
      </c>
      <c r="V155" s="4">
        <f t="shared" si="76"/>
        <v>0.25</v>
      </c>
      <c r="W155" s="4">
        <f t="shared" si="77"/>
        <v>0.80583690263480678</v>
      </c>
      <c r="X155" s="4">
        <f t="shared" si="78"/>
        <v>0.80583690263480678</v>
      </c>
      <c r="Y155" s="1" t="str">
        <f t="shared" si="79"/>
        <v>Mortar -&gt; 13</v>
      </c>
      <c r="Z155" s="1" t="s">
        <v>856</v>
      </c>
      <c r="AA155" s="1" t="str">
        <v>13</v>
      </c>
      <c r="AB155" s="4">
        <v>0</v>
      </c>
      <c r="AC155" s="1">
        <v>0</v>
      </c>
      <c r="AD155" s="3">
        <v>0</v>
      </c>
      <c r="AF155" s="3">
        <v>0</v>
      </c>
    </row>
    <row r="156" spans="1:32" ht="17.25" thickBot="1">
      <c r="A156" s="8">
        <v>12</v>
      </c>
      <c r="B156" s="8">
        <v>38</v>
      </c>
      <c r="C156" s="8">
        <v>190</v>
      </c>
      <c r="D156" s="8">
        <v>1.2</v>
      </c>
      <c r="E156" s="8" t="s">
        <v>301</v>
      </c>
      <c r="F156" s="12">
        <v>14</v>
      </c>
      <c r="G156" s="8">
        <v>1.099</v>
      </c>
      <c r="H156" s="8">
        <v>12</v>
      </c>
      <c r="I156" s="5"/>
      <c r="J156" s="46">
        <f t="shared" si="80"/>
        <v>1500</v>
      </c>
      <c r="K156" s="5"/>
      <c r="O156" s="4">
        <f t="shared" si="70"/>
        <v>48</v>
      </c>
      <c r="P156" s="4">
        <v>48</v>
      </c>
      <c r="Q156" s="4">
        <f t="shared" si="71"/>
        <v>6</v>
      </c>
      <c r="R156" s="4">
        <f t="shared" si="72"/>
        <v>6</v>
      </c>
      <c r="S156" s="4">
        <f t="shared" si="73"/>
        <v>19.34008566323536</v>
      </c>
      <c r="T156" s="4">
        <f t="shared" si="74"/>
        <v>19.34008566323536</v>
      </c>
      <c r="U156" s="4">
        <f t="shared" si="75"/>
        <v>0.33333333333333331</v>
      </c>
      <c r="V156" s="4">
        <f t="shared" si="76"/>
        <v>0.33333333333333331</v>
      </c>
      <c r="W156" s="4">
        <f t="shared" si="77"/>
        <v>1.0744492035130755</v>
      </c>
      <c r="X156" s="4">
        <f t="shared" si="78"/>
        <v>1.0744492035130755</v>
      </c>
      <c r="Y156" s="1" t="str">
        <f t="shared" si="79"/>
        <v>Mortar -&gt; 14</v>
      </c>
      <c r="Z156" s="1" t="s">
        <v>857</v>
      </c>
      <c r="AA156" s="1" t="str">
        <v>14</v>
      </c>
      <c r="AB156" s="4">
        <v>0</v>
      </c>
      <c r="AC156" s="1">
        <v>0</v>
      </c>
      <c r="AD156" s="3">
        <v>0</v>
      </c>
      <c r="AF156" s="3">
        <v>0</v>
      </c>
    </row>
    <row r="157" spans="1:32" ht="17.25" thickBot="1">
      <c r="A157" s="8">
        <v>13</v>
      </c>
      <c r="B157" s="8">
        <v>42</v>
      </c>
      <c r="C157" s="8">
        <v>210</v>
      </c>
      <c r="D157" s="8">
        <v>1.4</v>
      </c>
      <c r="E157" s="8" t="s">
        <v>658</v>
      </c>
      <c r="F157" s="12">
        <v>16</v>
      </c>
      <c r="G157" s="8">
        <v>1.175</v>
      </c>
      <c r="H157" s="8">
        <v>13</v>
      </c>
      <c r="I157" s="5"/>
      <c r="J157" s="46">
        <f t="shared" si="80"/>
        <v>1500</v>
      </c>
      <c r="K157" s="5"/>
      <c r="O157" s="4"/>
      <c r="P157" s="4"/>
      <c r="Q157" s="4"/>
      <c r="R157" s="4"/>
      <c r="S157" s="4"/>
      <c r="T157" s="4"/>
      <c r="U157" s="4"/>
      <c r="V157" s="4"/>
      <c r="W157" s="4"/>
      <c r="X157" s="4"/>
      <c r="AA157" s="1" t="str">
        <v/>
      </c>
      <c r="AB157" s="4">
        <v>0</v>
      </c>
      <c r="AC157" s="1">
        <v>0</v>
      </c>
      <c r="AD157" s="3">
        <v>0</v>
      </c>
      <c r="AF157" s="3">
        <v>0</v>
      </c>
    </row>
    <row r="158" spans="1:32" ht="17.25" thickBot="1">
      <c r="A158" s="8">
        <v>14</v>
      </c>
      <c r="B158" s="8">
        <v>48</v>
      </c>
      <c r="C158" s="8">
        <v>240</v>
      </c>
      <c r="D158" s="8">
        <v>1.6</v>
      </c>
      <c r="E158" s="8" t="s">
        <v>364</v>
      </c>
      <c r="F158" s="12">
        <v>18</v>
      </c>
      <c r="G158" s="8">
        <v>1.2470000000000001</v>
      </c>
      <c r="H158" s="8">
        <v>14</v>
      </c>
      <c r="I158" s="5"/>
      <c r="J158" s="46">
        <f t="shared" si="80"/>
        <v>1500</v>
      </c>
      <c r="K158" s="5"/>
      <c r="O158" s="4"/>
      <c r="P158" s="4"/>
      <c r="Q158" s="4"/>
      <c r="R158" s="4"/>
      <c r="S158" s="4"/>
      <c r="T158" s="4"/>
      <c r="U158" s="4"/>
      <c r="V158" s="4"/>
      <c r="W158" s="4"/>
      <c r="X158" s="4"/>
      <c r="AA158" s="1" t="str">
        <v/>
      </c>
      <c r="AB158" s="4">
        <v>0</v>
      </c>
      <c r="AC158" s="1">
        <v>0</v>
      </c>
      <c r="AD158" s="3">
        <v>0</v>
      </c>
      <c r="AF158" s="3">
        <v>0</v>
      </c>
    </row>
    <row r="159" spans="1:32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O159" s="4"/>
      <c r="P159" s="4"/>
      <c r="Q159" s="4"/>
      <c r="R159" s="4"/>
      <c r="S159" s="4"/>
      <c r="T159" s="4"/>
      <c r="U159" s="4"/>
      <c r="V159" s="4"/>
      <c r="W159" s="4"/>
      <c r="X159" s="4"/>
      <c r="AA159" s="1" t="str">
        <v/>
      </c>
      <c r="AB159" s="4">
        <v>0</v>
      </c>
      <c r="AC159" s="1">
        <v>0</v>
      </c>
      <c r="AD159" s="3">
        <v>0</v>
      </c>
      <c r="AF159" s="3">
        <v>0</v>
      </c>
    </row>
    <row r="160" spans="1:32" ht="24" thickBot="1">
      <c r="A160" s="7" t="s">
        <v>50</v>
      </c>
      <c r="B160" s="11">
        <v>15</v>
      </c>
      <c r="C160" s="5" t="s">
        <v>705</v>
      </c>
      <c r="D160" s="5" t="s">
        <v>746</v>
      </c>
      <c r="E160" s="5"/>
      <c r="F160" s="5"/>
      <c r="G160" s="5"/>
      <c r="H160" s="5"/>
      <c r="I160" s="5"/>
      <c r="J160" s="5"/>
      <c r="K160" s="5"/>
      <c r="O160" s="4"/>
      <c r="P160" s="4"/>
      <c r="Q160" s="4"/>
      <c r="R160" s="4"/>
      <c r="S160" s="4"/>
      <c r="T160" s="4"/>
      <c r="U160" s="4"/>
      <c r="V160" s="4"/>
      <c r="W160" s="4"/>
      <c r="X160" s="4"/>
      <c r="AA160" s="1" t="str">
        <v/>
      </c>
      <c r="AB160" s="4">
        <v>0</v>
      </c>
      <c r="AC160" s="1">
        <v>0</v>
      </c>
      <c r="AD160" s="3">
        <v>0</v>
      </c>
      <c r="AF160" s="3">
        <v>0</v>
      </c>
    </row>
    <row r="161" spans="1:32" ht="28.5" customHeight="1">
      <c r="A161" s="205" t="s">
        <v>98</v>
      </c>
      <c r="B161" s="205" t="s">
        <v>99</v>
      </c>
      <c r="C161" s="205" t="s">
        <v>415</v>
      </c>
      <c r="D161" s="205" t="s">
        <v>101</v>
      </c>
      <c r="E161" s="203" t="s">
        <v>765</v>
      </c>
      <c r="F161" s="205" t="s">
        <v>417</v>
      </c>
      <c r="G161" s="203" t="s">
        <v>418</v>
      </c>
      <c r="H161" s="203" t="s">
        <v>419</v>
      </c>
      <c r="I161" s="5" t="s">
        <v>576</v>
      </c>
      <c r="J161" s="5"/>
      <c r="K161" s="5"/>
      <c r="O161" s="4" t="str">
        <f t="shared" ref="O161:O181" si="81">IF(ISNUMBER(P161),IF($L$4=0,IF(IF(AND(ISTEXT($Y161),LEN($Y161)&gt;0), TRUE, FALSE),P161,""),P161),"")</f>
        <v/>
      </c>
      <c r="P161" s="56" cm="1">
        <f t="array" ref="P161:P181">B163:B183</f>
        <v>11</v>
      </c>
      <c r="Q161" s="4" t="str">
        <f t="shared" ref="Q161:Q181" si="82">IF(ISNUMBER(R161),IF($L$4=0,IF(IF(AND(ISTEXT($Y161),LEN($Y161)&gt;0), TRUE, FALSE),R161,""),R161),"")</f>
        <v/>
      </c>
      <c r="R161" s="4">
        <f t="shared" ref="R161:R181" si="83">B163-B162</f>
        <v>11</v>
      </c>
      <c r="S161" s="4" t="str">
        <f t="shared" ref="S161:S181" si="84">IF(ISNUMBER(T161),IF($L$4=0,IF(IF(AND(ISTEXT($Y161),LEN($Y161)&gt;0), TRUE, FALSE),T161,""),T161),"")</f>
        <v/>
      </c>
      <c r="T161" s="4">
        <f t="shared" ref="T161:T180" si="85">R161*(PI()*POWER($I$162,2))/100</f>
        <v>34.557519189487728</v>
      </c>
      <c r="U161" s="4" t="str">
        <f t="shared" ref="U161:U181" si="86">IF($L$4=0,IF(IF(AND(ISTEXT($Y161),LEN($Y161)&gt;0), TRUE, FALSE),V161,""),V161)</f>
        <v/>
      </c>
      <c r="V161" s="4">
        <f t="shared" ref="V161:V181" si="87">R161/F163</f>
        <v>15840.101376648809</v>
      </c>
      <c r="W161" s="4" t="str">
        <f t="shared" ref="W161:W181" si="88">IF($L$4=0,IF(IF(AND(ISTEXT($Y161),LEN($Y161)&gt;0), TRUE, FALSE),X161,""),X161)</f>
        <v/>
      </c>
      <c r="X161" s="4">
        <f t="shared" ref="X161:X181" si="89">T161/F163</f>
        <v>49763.146116997472</v>
      </c>
      <c r="Y161" s="1" t="str">
        <f t="shared" ref="Y161:Y180" si="90">IF(VALUE(AA161)&gt;VALUE($B$160),Z161,"")</f>
        <v/>
      </c>
      <c r="Z161" s="1" t="s">
        <v>858</v>
      </c>
      <c r="AA161" s="1" t="str">
        <v>01</v>
      </c>
      <c r="AB161" s="4">
        <v>0</v>
      </c>
      <c r="AC161" s="1">
        <v>0</v>
      </c>
      <c r="AD161" s="3">
        <v>0</v>
      </c>
      <c r="AF161" s="3">
        <v>0</v>
      </c>
    </row>
    <row r="162" spans="1:32" ht="17.25" thickBot="1">
      <c r="A162" s="206"/>
      <c r="B162" s="206"/>
      <c r="C162" s="206"/>
      <c r="D162" s="206"/>
      <c r="E162" s="204"/>
      <c r="F162" s="206"/>
      <c r="G162" s="204"/>
      <c r="H162" s="204"/>
      <c r="I162" s="5">
        <v>10</v>
      </c>
      <c r="J162" s="5"/>
      <c r="K162" s="5"/>
      <c r="O162" s="4" t="str">
        <f t="shared" si="81"/>
        <v/>
      </c>
      <c r="P162" s="4">
        <v>15</v>
      </c>
      <c r="Q162" s="4" t="str">
        <f t="shared" si="82"/>
        <v/>
      </c>
      <c r="R162" s="4">
        <f t="shared" si="83"/>
        <v>4</v>
      </c>
      <c r="S162" s="4" t="str">
        <f t="shared" si="84"/>
        <v/>
      </c>
      <c r="T162" s="4">
        <f t="shared" si="85"/>
        <v>12.566370614359172</v>
      </c>
      <c r="U162" s="4" t="str">
        <f t="shared" si="86"/>
        <v/>
      </c>
      <c r="V162" s="4">
        <f t="shared" si="87"/>
        <v>383.98771239320342</v>
      </c>
      <c r="W162" s="4" t="str">
        <f t="shared" si="88"/>
        <v/>
      </c>
      <c r="X162" s="4">
        <f t="shared" si="89"/>
        <v>1206.3329763232382</v>
      </c>
      <c r="Y162" s="1" t="str">
        <f t="shared" si="90"/>
        <v/>
      </c>
      <c r="Z162" s="1" t="s">
        <v>859</v>
      </c>
      <c r="AA162" s="1" t="str">
        <v>02</v>
      </c>
      <c r="AB162" s="4">
        <v>0</v>
      </c>
      <c r="AC162" s="1">
        <v>0</v>
      </c>
      <c r="AD162" s="3">
        <v>0</v>
      </c>
      <c r="AF162" s="3">
        <v>0</v>
      </c>
    </row>
    <row r="163" spans="1:32" ht="17.25" thickBot="1">
      <c r="A163" s="44">
        <v>1</v>
      </c>
      <c r="B163" s="44">
        <v>11</v>
      </c>
      <c r="C163" s="44" t="s">
        <v>860</v>
      </c>
      <c r="D163" s="44"/>
      <c r="E163" s="44"/>
      <c r="F163" s="45">
        <v>6.9444000000000005E-4</v>
      </c>
      <c r="G163" s="44"/>
      <c r="H163" s="44">
        <v>2</v>
      </c>
      <c r="I163" s="5"/>
      <c r="J163" s="46">
        <f t="shared" ref="J163:J173" si="91">ROUNDUP(($L$11/(C163)),0)*(C163/B163)*$L$12</f>
        <v>1500</v>
      </c>
      <c r="K163" s="46">
        <f>J163</f>
        <v>1500</v>
      </c>
      <c r="L163" s="46">
        <f>(PI()*POWER($I$162,2))*K163</f>
        <v>471238.89803846896</v>
      </c>
      <c r="M163" s="5">
        <f t="shared" ref="M163:M183" si="92">L163/F163</f>
        <v>678588356.14087451</v>
      </c>
      <c r="O163" s="4" t="str">
        <f t="shared" si="81"/>
        <v/>
      </c>
      <c r="P163" s="4">
        <v>19</v>
      </c>
      <c r="Q163" s="4" t="str">
        <f t="shared" si="82"/>
        <v/>
      </c>
      <c r="R163" s="4">
        <f t="shared" si="83"/>
        <v>4</v>
      </c>
      <c r="S163" s="4" t="str">
        <f t="shared" si="84"/>
        <v/>
      </c>
      <c r="T163" s="4">
        <f t="shared" si="85"/>
        <v>12.566370614359172</v>
      </c>
      <c r="U163" s="4" t="str">
        <f t="shared" si="86"/>
        <v/>
      </c>
      <c r="V163" s="4">
        <f t="shared" si="87"/>
        <v>128</v>
      </c>
      <c r="W163" s="4" t="str">
        <f t="shared" si="88"/>
        <v/>
      </c>
      <c r="X163" s="4">
        <f t="shared" si="89"/>
        <v>402.12385965949352</v>
      </c>
      <c r="Y163" s="1" t="str">
        <f t="shared" si="90"/>
        <v/>
      </c>
      <c r="Z163" s="1" t="s">
        <v>861</v>
      </c>
      <c r="AA163" s="1" t="str">
        <v>03</v>
      </c>
      <c r="AB163" s="4">
        <v>0</v>
      </c>
      <c r="AC163" s="1">
        <v>0</v>
      </c>
      <c r="AD163" s="3">
        <v>0</v>
      </c>
      <c r="AF163" s="3">
        <v>0</v>
      </c>
    </row>
    <row r="164" spans="1:32" ht="17.25" thickBot="1">
      <c r="A164" s="44">
        <v>2</v>
      </c>
      <c r="B164" s="44">
        <v>15</v>
      </c>
      <c r="C164" s="44" t="s">
        <v>862</v>
      </c>
      <c r="D164" s="44"/>
      <c r="E164" s="44"/>
      <c r="F164" s="45">
        <v>1.0416999999999999E-2</v>
      </c>
      <c r="G164" s="44"/>
      <c r="H164" s="44">
        <v>2</v>
      </c>
      <c r="I164" s="5"/>
      <c r="J164" s="46">
        <f t="shared" si="91"/>
        <v>1050</v>
      </c>
      <c r="K164" s="46">
        <f t="shared" ref="K164:K183" si="93">J163-J164</f>
        <v>450</v>
      </c>
      <c r="L164" s="46">
        <f t="shared" ref="L164:L183" si="94">(PI()*POWER($I$162,2))*K164</f>
        <v>141371.6694115407</v>
      </c>
      <c r="M164" s="5">
        <f t="shared" si="92"/>
        <v>13571245.983636431</v>
      </c>
      <c r="O164" s="4" t="str">
        <f t="shared" si="81"/>
        <v/>
      </c>
      <c r="P164" s="4">
        <v>25</v>
      </c>
      <c r="Q164" s="4" t="str">
        <f t="shared" si="82"/>
        <v/>
      </c>
      <c r="R164" s="4">
        <f t="shared" si="83"/>
        <v>6</v>
      </c>
      <c r="S164" s="4" t="str">
        <f t="shared" si="84"/>
        <v/>
      </c>
      <c r="T164" s="4">
        <f t="shared" si="85"/>
        <v>18.849555921538759</v>
      </c>
      <c r="U164" s="4" t="str">
        <f t="shared" si="86"/>
        <v/>
      </c>
      <c r="V164" s="4">
        <f t="shared" si="87"/>
        <v>48</v>
      </c>
      <c r="W164" s="4" t="str">
        <f t="shared" si="88"/>
        <v/>
      </c>
      <c r="X164" s="4">
        <f t="shared" si="89"/>
        <v>150.79644737231007</v>
      </c>
      <c r="Y164" s="1" t="str">
        <f t="shared" si="90"/>
        <v/>
      </c>
      <c r="Z164" s="1" t="s">
        <v>863</v>
      </c>
      <c r="AA164" s="1" t="str">
        <v>04</v>
      </c>
      <c r="AB164" s="4">
        <v>0</v>
      </c>
      <c r="AC164" s="1">
        <v>0</v>
      </c>
      <c r="AD164" s="3">
        <v>0</v>
      </c>
      <c r="AF164" s="3">
        <v>0</v>
      </c>
    </row>
    <row r="165" spans="1:32" ht="17.25" thickBot="1">
      <c r="A165" s="44">
        <v>3</v>
      </c>
      <c r="B165" s="44">
        <v>19</v>
      </c>
      <c r="C165" s="44" t="s">
        <v>864</v>
      </c>
      <c r="D165" s="44"/>
      <c r="E165" s="44"/>
      <c r="F165" s="45">
        <v>3.125E-2</v>
      </c>
      <c r="G165" s="44"/>
      <c r="H165" s="44">
        <v>3</v>
      </c>
      <c r="I165" s="5"/>
      <c r="J165" s="46">
        <f t="shared" si="91"/>
        <v>900</v>
      </c>
      <c r="K165" s="46">
        <f t="shared" si="93"/>
        <v>150</v>
      </c>
      <c r="L165" s="46">
        <f t="shared" si="94"/>
        <v>47123.889803846898</v>
      </c>
      <c r="M165" s="5">
        <f t="shared" si="92"/>
        <v>1507964.4737231007</v>
      </c>
      <c r="O165" s="4" t="str">
        <f t="shared" si="81"/>
        <v/>
      </c>
      <c r="P165" s="4">
        <v>30</v>
      </c>
      <c r="Q165" s="4" t="str">
        <f t="shared" si="82"/>
        <v/>
      </c>
      <c r="R165" s="4">
        <f t="shared" si="83"/>
        <v>5</v>
      </c>
      <c r="S165" s="4" t="str">
        <f t="shared" si="84"/>
        <v/>
      </c>
      <c r="T165" s="4">
        <f t="shared" si="85"/>
        <v>15.707963267948967</v>
      </c>
      <c r="U165" s="4" t="str">
        <f t="shared" si="86"/>
        <v/>
      </c>
      <c r="V165" s="4">
        <f t="shared" si="87"/>
        <v>24.000038400061442</v>
      </c>
      <c r="W165" s="4" t="str">
        <f t="shared" si="88"/>
        <v/>
      </c>
      <c r="X165" s="4">
        <f t="shared" si="89"/>
        <v>75.398344323505967</v>
      </c>
      <c r="Y165" s="1" t="str">
        <f t="shared" si="90"/>
        <v/>
      </c>
      <c r="Z165" s="1" t="s">
        <v>865</v>
      </c>
      <c r="AA165" s="1" t="str">
        <v>05</v>
      </c>
      <c r="AB165" s="4">
        <v>0</v>
      </c>
      <c r="AC165" s="1">
        <v>0</v>
      </c>
      <c r="AD165" s="3">
        <v>0</v>
      </c>
      <c r="AF165" s="3">
        <v>0</v>
      </c>
    </row>
    <row r="166" spans="1:32" ht="17.25" thickBot="1">
      <c r="A166" s="44">
        <v>4</v>
      </c>
      <c r="B166" s="44">
        <v>25</v>
      </c>
      <c r="C166" s="44" t="s">
        <v>866</v>
      </c>
      <c r="D166" s="44"/>
      <c r="E166" s="44"/>
      <c r="F166" s="45">
        <v>0.125</v>
      </c>
      <c r="G166" s="44"/>
      <c r="H166" s="44">
        <v>4</v>
      </c>
      <c r="I166" s="5"/>
      <c r="J166" s="46">
        <f t="shared" si="91"/>
        <v>600</v>
      </c>
      <c r="K166" s="46">
        <f t="shared" si="93"/>
        <v>300</v>
      </c>
      <c r="L166" s="46">
        <f t="shared" si="94"/>
        <v>94247.779607693796</v>
      </c>
      <c r="M166" s="5">
        <f t="shared" si="92"/>
        <v>753982.23686155037</v>
      </c>
      <c r="O166" s="4" t="str">
        <f t="shared" si="81"/>
        <v/>
      </c>
      <c r="P166" s="4">
        <v>35</v>
      </c>
      <c r="Q166" s="4" t="str">
        <f t="shared" si="82"/>
        <v/>
      </c>
      <c r="R166" s="4">
        <f t="shared" si="83"/>
        <v>5</v>
      </c>
      <c r="S166" s="4" t="str">
        <f t="shared" si="84"/>
        <v/>
      </c>
      <c r="T166" s="4">
        <f t="shared" si="85"/>
        <v>15.707963267948967</v>
      </c>
      <c r="U166" s="4" t="str">
        <f t="shared" si="86"/>
        <v/>
      </c>
      <c r="V166" s="4">
        <f t="shared" si="87"/>
        <v>15.000001500000151</v>
      </c>
      <c r="W166" s="4" t="str">
        <f t="shared" si="88"/>
        <v/>
      </c>
      <c r="X166" s="4">
        <f t="shared" si="89"/>
        <v>47.123894516236355</v>
      </c>
      <c r="Y166" s="1" t="str">
        <f t="shared" si="90"/>
        <v/>
      </c>
      <c r="Z166" s="1" t="s">
        <v>867</v>
      </c>
      <c r="AA166" s="1" t="str">
        <v>06</v>
      </c>
      <c r="AB166" s="4">
        <v>0</v>
      </c>
      <c r="AC166" s="1">
        <v>0</v>
      </c>
      <c r="AD166" s="3">
        <v>0</v>
      </c>
      <c r="AF166" s="3">
        <v>0</v>
      </c>
    </row>
    <row r="167" spans="1:32" ht="17.25" thickBot="1">
      <c r="A167" s="44">
        <v>5</v>
      </c>
      <c r="B167" s="44">
        <v>30</v>
      </c>
      <c r="C167" s="44" t="s">
        <v>463</v>
      </c>
      <c r="D167" s="44"/>
      <c r="E167" s="44"/>
      <c r="F167" s="45">
        <v>0.20833299999999999</v>
      </c>
      <c r="G167" s="44"/>
      <c r="H167" s="44">
        <v>5</v>
      </c>
      <c r="I167" s="5"/>
      <c r="J167" s="46">
        <f t="shared" si="91"/>
        <v>600</v>
      </c>
      <c r="K167" s="46">
        <f t="shared" si="93"/>
        <v>0</v>
      </c>
      <c r="L167" s="46">
        <f t="shared" si="94"/>
        <v>0</v>
      </c>
      <c r="M167" s="5">
        <f t="shared" si="92"/>
        <v>0</v>
      </c>
      <c r="O167" s="4" t="str">
        <f t="shared" si="81"/>
        <v/>
      </c>
      <c r="P167" s="4">
        <v>42</v>
      </c>
      <c r="Q167" s="4" t="str">
        <f t="shared" si="82"/>
        <v/>
      </c>
      <c r="R167" s="4">
        <f t="shared" si="83"/>
        <v>7</v>
      </c>
      <c r="S167" s="4" t="str">
        <f t="shared" si="84"/>
        <v/>
      </c>
      <c r="T167" s="4">
        <f t="shared" si="85"/>
        <v>21.991148575128555</v>
      </c>
      <c r="U167" s="4" t="str">
        <f t="shared" si="86"/>
        <v/>
      </c>
      <c r="V167" s="4">
        <f t="shared" si="87"/>
        <v>16.799986560010751</v>
      </c>
      <c r="W167" s="4" t="str">
        <f t="shared" si="88"/>
        <v/>
      </c>
      <c r="X167" s="4">
        <f t="shared" si="89"/>
        <v>52.778714357337044</v>
      </c>
      <c r="Y167" s="1" t="str">
        <f t="shared" si="90"/>
        <v/>
      </c>
      <c r="Z167" s="1" t="s">
        <v>868</v>
      </c>
      <c r="AA167" s="1" t="str">
        <v>07</v>
      </c>
      <c r="AB167" s="4">
        <v>0</v>
      </c>
      <c r="AC167" s="1">
        <v>0</v>
      </c>
      <c r="AD167" s="3">
        <v>0</v>
      </c>
      <c r="AF167" s="3">
        <v>0</v>
      </c>
    </row>
    <row r="168" spans="1:32" ht="17.25" thickBot="1">
      <c r="A168" s="44">
        <v>6</v>
      </c>
      <c r="B168" s="44">
        <v>35</v>
      </c>
      <c r="C168" s="44" t="s">
        <v>869</v>
      </c>
      <c r="D168" s="44"/>
      <c r="E168" s="44"/>
      <c r="F168" s="45">
        <v>0.3333333</v>
      </c>
      <c r="G168" s="44"/>
      <c r="H168" s="44">
        <v>5</v>
      </c>
      <c r="I168" s="5"/>
      <c r="J168" s="46">
        <f t="shared" si="91"/>
        <v>450</v>
      </c>
      <c r="K168" s="46">
        <f t="shared" si="93"/>
        <v>150</v>
      </c>
      <c r="L168" s="46">
        <f t="shared" si="94"/>
        <v>47123.889803846898</v>
      </c>
      <c r="M168" s="5">
        <f t="shared" si="92"/>
        <v>141371.68354870906</v>
      </c>
      <c r="O168" s="4" t="str">
        <f t="shared" si="81"/>
        <v/>
      </c>
      <c r="P168" s="4">
        <v>48</v>
      </c>
      <c r="Q168" s="4" t="str">
        <f t="shared" si="82"/>
        <v/>
      </c>
      <c r="R168" s="4">
        <f t="shared" si="83"/>
        <v>6</v>
      </c>
      <c r="S168" s="4" t="str">
        <f t="shared" si="84"/>
        <v/>
      </c>
      <c r="T168" s="4">
        <f t="shared" si="85"/>
        <v>18.849555921538759</v>
      </c>
      <c r="U168" s="4" t="str">
        <f t="shared" si="86"/>
        <v/>
      </c>
      <c r="V168" s="4">
        <f t="shared" si="87"/>
        <v>12</v>
      </c>
      <c r="W168" s="4" t="str">
        <f t="shared" si="88"/>
        <v/>
      </c>
      <c r="X168" s="4">
        <f t="shared" si="89"/>
        <v>37.699111843077517</v>
      </c>
      <c r="Y168" s="1" t="str">
        <f t="shared" si="90"/>
        <v/>
      </c>
      <c r="Z168" s="1" t="s">
        <v>870</v>
      </c>
      <c r="AA168" s="1" t="str">
        <v>08</v>
      </c>
      <c r="AB168" s="4">
        <v>0</v>
      </c>
      <c r="AC168" s="1">
        <v>0</v>
      </c>
      <c r="AD168" s="3">
        <v>0</v>
      </c>
      <c r="AF168" s="3">
        <v>0</v>
      </c>
    </row>
    <row r="169" spans="1:32" ht="17.25" thickBot="1">
      <c r="A169" s="44">
        <v>7</v>
      </c>
      <c r="B169" s="44">
        <v>42</v>
      </c>
      <c r="C169" s="44" t="s">
        <v>484</v>
      </c>
      <c r="D169" s="44"/>
      <c r="E169" s="44"/>
      <c r="F169" s="45">
        <v>0.41666700000000001</v>
      </c>
      <c r="G169" s="44"/>
      <c r="H169" s="44">
        <v>6</v>
      </c>
      <c r="I169" s="5"/>
      <c r="J169" s="46">
        <f t="shared" si="91"/>
        <v>450</v>
      </c>
      <c r="K169" s="46">
        <f t="shared" si="93"/>
        <v>0</v>
      </c>
      <c r="L169" s="46">
        <f t="shared" si="94"/>
        <v>0</v>
      </c>
      <c r="M169" s="5">
        <f t="shared" si="92"/>
        <v>0</v>
      </c>
      <c r="O169" s="4" t="str">
        <f t="shared" si="81"/>
        <v/>
      </c>
      <c r="P169" s="4">
        <v>56</v>
      </c>
      <c r="Q169" s="4" t="str">
        <f t="shared" si="82"/>
        <v/>
      </c>
      <c r="R169" s="4">
        <f t="shared" si="83"/>
        <v>8</v>
      </c>
      <c r="S169" s="4" t="str">
        <f t="shared" si="84"/>
        <v/>
      </c>
      <c r="T169" s="4">
        <f t="shared" si="85"/>
        <v>25.132741228718345</v>
      </c>
      <c r="U169" s="4" t="str">
        <f t="shared" si="86"/>
        <v/>
      </c>
      <c r="V169" s="4">
        <f t="shared" si="87"/>
        <v>13.714293551024886</v>
      </c>
      <c r="W169" s="4" t="str">
        <f t="shared" si="88"/>
        <v/>
      </c>
      <c r="X169" s="4">
        <f t="shared" si="89"/>
        <v>43.084723869073663</v>
      </c>
      <c r="Y169" s="1" t="str">
        <f t="shared" si="90"/>
        <v/>
      </c>
      <c r="Z169" s="1" t="s">
        <v>871</v>
      </c>
      <c r="AA169" s="1" t="str">
        <v>09</v>
      </c>
      <c r="AB169" s="4">
        <v>0</v>
      </c>
      <c r="AC169" s="1">
        <v>0</v>
      </c>
      <c r="AD169" s="3">
        <v>0</v>
      </c>
      <c r="AF169" s="3">
        <v>0</v>
      </c>
    </row>
    <row r="170" spans="1:32" ht="17.25" thickBot="1">
      <c r="A170" s="44">
        <v>8</v>
      </c>
      <c r="B170" s="44">
        <v>48</v>
      </c>
      <c r="C170" s="44" t="s">
        <v>113</v>
      </c>
      <c r="D170" s="44"/>
      <c r="E170" s="44"/>
      <c r="F170" s="45">
        <v>0.5</v>
      </c>
      <c r="G170" s="44"/>
      <c r="H170" s="44">
        <v>7</v>
      </c>
      <c r="I170" s="5"/>
      <c r="J170" s="46">
        <f t="shared" si="91"/>
        <v>450</v>
      </c>
      <c r="K170" s="46">
        <f t="shared" si="93"/>
        <v>0</v>
      </c>
      <c r="L170" s="46">
        <f t="shared" si="94"/>
        <v>0</v>
      </c>
      <c r="M170" s="5">
        <f t="shared" si="92"/>
        <v>0</v>
      </c>
      <c r="O170" s="4" t="str">
        <f t="shared" si="81"/>
        <v/>
      </c>
      <c r="P170" s="4">
        <v>63</v>
      </c>
      <c r="Q170" s="4" t="str">
        <f t="shared" si="82"/>
        <v/>
      </c>
      <c r="R170" s="4">
        <f t="shared" si="83"/>
        <v>7</v>
      </c>
      <c r="S170" s="4" t="str">
        <f t="shared" si="84"/>
        <v/>
      </c>
      <c r="T170" s="4">
        <f t="shared" si="85"/>
        <v>21.991148575128555</v>
      </c>
      <c r="U170" s="4" t="str">
        <f t="shared" si="86"/>
        <v/>
      </c>
      <c r="V170" s="4">
        <f t="shared" si="87"/>
        <v>9.3333333333333339</v>
      </c>
      <c r="W170" s="4" t="str">
        <f t="shared" si="88"/>
        <v/>
      </c>
      <c r="X170" s="4">
        <f t="shared" si="89"/>
        <v>29.321531433504742</v>
      </c>
      <c r="Y170" s="1" t="str">
        <f t="shared" si="90"/>
        <v/>
      </c>
      <c r="Z170" s="1" t="s">
        <v>872</v>
      </c>
      <c r="AA170" s="1" t="str">
        <v>10</v>
      </c>
      <c r="AB170" s="4">
        <v>0</v>
      </c>
      <c r="AC170" s="1">
        <v>0</v>
      </c>
      <c r="AD170" s="3">
        <v>0</v>
      </c>
    </row>
    <row r="171" spans="1:32" ht="17.25" thickBot="1">
      <c r="A171" s="44">
        <v>9</v>
      </c>
      <c r="B171" s="44">
        <v>56</v>
      </c>
      <c r="C171" s="44" t="s">
        <v>199</v>
      </c>
      <c r="D171" s="44"/>
      <c r="E171" s="44"/>
      <c r="F171" s="45">
        <v>0.58333299999999999</v>
      </c>
      <c r="G171" s="44"/>
      <c r="H171" s="44">
        <v>8</v>
      </c>
      <c r="I171" s="5"/>
      <c r="J171" s="46">
        <f t="shared" si="91"/>
        <v>300</v>
      </c>
      <c r="K171" s="46">
        <f t="shared" si="93"/>
        <v>150</v>
      </c>
      <c r="L171" s="46">
        <f t="shared" si="94"/>
        <v>47123.889803846898</v>
      </c>
      <c r="M171" s="5">
        <f t="shared" si="92"/>
        <v>80783.857254513117</v>
      </c>
      <c r="O171" s="4" t="str">
        <f t="shared" si="81"/>
        <v/>
      </c>
      <c r="P171" s="4">
        <v>70</v>
      </c>
      <c r="Q171" s="4" t="str">
        <f t="shared" si="82"/>
        <v/>
      </c>
      <c r="R171" s="4">
        <f t="shared" si="83"/>
        <v>7</v>
      </c>
      <c r="S171" s="4" t="str">
        <f t="shared" si="84"/>
        <v/>
      </c>
      <c r="T171" s="4">
        <f t="shared" si="85"/>
        <v>21.991148575128555</v>
      </c>
      <c r="U171" s="4" t="str">
        <f t="shared" si="86"/>
        <v/>
      </c>
      <c r="V171" s="4">
        <f t="shared" si="87"/>
        <v>7</v>
      </c>
      <c r="W171" s="4" t="str">
        <f t="shared" si="88"/>
        <v/>
      </c>
      <c r="X171" s="4">
        <f t="shared" si="89"/>
        <v>21.991148575128555</v>
      </c>
      <c r="Y171" s="1" t="str">
        <f t="shared" si="90"/>
        <v/>
      </c>
      <c r="Z171" s="1" t="s">
        <v>873</v>
      </c>
      <c r="AA171" s="1" t="str">
        <v>11</v>
      </c>
      <c r="AB171" s="4">
        <v>0</v>
      </c>
      <c r="AC171" s="1">
        <v>0</v>
      </c>
      <c r="AD171" s="3">
        <v>0</v>
      </c>
    </row>
    <row r="172" spans="1:32" ht="17.25" thickBot="1">
      <c r="A172" s="44">
        <v>10</v>
      </c>
      <c r="B172" s="44">
        <v>63</v>
      </c>
      <c r="C172" s="44" t="s">
        <v>874</v>
      </c>
      <c r="D172" s="44"/>
      <c r="E172" s="44"/>
      <c r="F172" s="45">
        <v>0.75</v>
      </c>
      <c r="G172" s="44"/>
      <c r="H172" s="44">
        <v>8</v>
      </c>
      <c r="I172" s="5"/>
      <c r="J172" s="46">
        <f t="shared" si="91"/>
        <v>300</v>
      </c>
      <c r="K172" s="46">
        <f t="shared" si="93"/>
        <v>0</v>
      </c>
      <c r="L172" s="46">
        <f t="shared" si="94"/>
        <v>0</v>
      </c>
      <c r="M172" s="5">
        <f t="shared" si="92"/>
        <v>0</v>
      </c>
      <c r="O172" s="4" t="str">
        <f t="shared" si="81"/>
        <v/>
      </c>
      <c r="P172" s="4">
        <v>75</v>
      </c>
      <c r="Q172" s="4" t="str">
        <f t="shared" si="82"/>
        <v/>
      </c>
      <c r="R172" s="4">
        <f t="shared" si="83"/>
        <v>5</v>
      </c>
      <c r="S172" s="4" t="str">
        <f t="shared" si="84"/>
        <v/>
      </c>
      <c r="T172" s="4">
        <f t="shared" si="85"/>
        <v>15.707963267948967</v>
      </c>
      <c r="U172" s="4" t="str">
        <f t="shared" si="86"/>
        <v/>
      </c>
      <c r="V172" s="4">
        <f t="shared" si="87"/>
        <v>3.3333333333333335</v>
      </c>
      <c r="W172" s="4" t="str">
        <f t="shared" si="88"/>
        <v/>
      </c>
      <c r="X172" s="4">
        <f t="shared" si="89"/>
        <v>10.471975511965978</v>
      </c>
      <c r="Y172" s="1" t="str">
        <f t="shared" si="90"/>
        <v/>
      </c>
      <c r="Z172" s="1" t="s">
        <v>875</v>
      </c>
      <c r="AA172" s="1" t="str">
        <v>12</v>
      </c>
      <c r="AB172" s="4">
        <v>0</v>
      </c>
      <c r="AC172" s="1">
        <v>0</v>
      </c>
      <c r="AD172" s="3">
        <v>0</v>
      </c>
    </row>
    <row r="173" spans="1:32" ht="17.25" thickBot="1">
      <c r="A173" s="44">
        <v>11</v>
      </c>
      <c r="B173" s="44">
        <v>70</v>
      </c>
      <c r="C173" s="44" t="s">
        <v>499</v>
      </c>
      <c r="D173" s="44"/>
      <c r="E173" s="44"/>
      <c r="F173" s="45">
        <v>1</v>
      </c>
      <c r="G173" s="44"/>
      <c r="H173" s="44">
        <v>9</v>
      </c>
      <c r="I173" s="5"/>
      <c r="J173" s="46">
        <f t="shared" si="91"/>
        <v>300</v>
      </c>
      <c r="K173" s="46">
        <f t="shared" si="93"/>
        <v>0</v>
      </c>
      <c r="L173" s="46">
        <f t="shared" si="94"/>
        <v>0</v>
      </c>
      <c r="M173" s="5">
        <f t="shared" si="92"/>
        <v>0</v>
      </c>
      <c r="O173" s="4" t="str">
        <f t="shared" si="81"/>
        <v/>
      </c>
      <c r="P173" s="4">
        <v>80</v>
      </c>
      <c r="Q173" s="4" t="str">
        <f t="shared" si="82"/>
        <v/>
      </c>
      <c r="R173" s="4">
        <f t="shared" si="83"/>
        <v>5</v>
      </c>
      <c r="S173" s="4" t="str">
        <f t="shared" si="84"/>
        <v/>
      </c>
      <c r="T173" s="4">
        <f t="shared" si="85"/>
        <v>15.707963267948967</v>
      </c>
      <c r="U173" s="4" t="str">
        <f t="shared" si="86"/>
        <v/>
      </c>
      <c r="V173" s="4">
        <f t="shared" si="87"/>
        <v>2</v>
      </c>
      <c r="W173" s="4" t="str">
        <f t="shared" si="88"/>
        <v/>
      </c>
      <c r="X173" s="4">
        <f t="shared" si="89"/>
        <v>6.2831853071795871</v>
      </c>
      <c r="Y173" s="1" t="str">
        <f t="shared" si="90"/>
        <v/>
      </c>
      <c r="Z173" s="1" t="s">
        <v>876</v>
      </c>
      <c r="AA173" s="1" t="str">
        <v>13</v>
      </c>
      <c r="AB173" s="4">
        <v>0</v>
      </c>
      <c r="AC173" s="1">
        <v>0</v>
      </c>
      <c r="AD173" s="3">
        <v>0</v>
      </c>
    </row>
    <row r="174" spans="1:32" ht="17.25" thickBot="1">
      <c r="A174" s="44">
        <v>12</v>
      </c>
      <c r="B174" s="44">
        <v>75</v>
      </c>
      <c r="C174" s="44" t="s">
        <v>877</v>
      </c>
      <c r="D174" s="44"/>
      <c r="E174" s="44"/>
      <c r="F174" s="45">
        <v>1.5</v>
      </c>
      <c r="G174" s="44"/>
      <c r="H174" s="44">
        <v>10</v>
      </c>
      <c r="I174" s="5"/>
      <c r="J174" s="46">
        <f>ROUNDUP(($L$11/C174),0)*(C174/B174)*$L$12</f>
        <v>300</v>
      </c>
      <c r="K174" s="46">
        <f t="shared" si="93"/>
        <v>0</v>
      </c>
      <c r="L174" s="46">
        <f t="shared" si="94"/>
        <v>0</v>
      </c>
      <c r="M174" s="5">
        <f t="shared" si="92"/>
        <v>0</v>
      </c>
      <c r="O174" s="4" t="str">
        <f t="shared" si="81"/>
        <v/>
      </c>
      <c r="P174" s="4">
        <v>92</v>
      </c>
      <c r="Q174" s="4" t="str">
        <f t="shared" si="82"/>
        <v/>
      </c>
      <c r="R174" s="4">
        <f t="shared" si="83"/>
        <v>12</v>
      </c>
      <c r="S174" s="4" t="str">
        <f t="shared" si="84"/>
        <v/>
      </c>
      <c r="T174" s="4">
        <f t="shared" si="85"/>
        <v>37.699111843077517</v>
      </c>
      <c r="U174" s="4" t="str">
        <f t="shared" si="86"/>
        <v/>
      </c>
      <c r="V174" s="4">
        <f t="shared" si="87"/>
        <v>2.4</v>
      </c>
      <c r="W174" s="4" t="str">
        <f t="shared" si="88"/>
        <v/>
      </c>
      <c r="X174" s="4">
        <f t="shared" si="89"/>
        <v>7.5398223686155035</v>
      </c>
      <c r="Y174" s="1" t="str">
        <f t="shared" si="90"/>
        <v/>
      </c>
      <c r="Z174" s="1" t="s">
        <v>878</v>
      </c>
      <c r="AA174" s="1" t="str">
        <v>14</v>
      </c>
      <c r="AB174" s="4">
        <v>0</v>
      </c>
      <c r="AC174" s="1">
        <v>0</v>
      </c>
      <c r="AD174" s="3">
        <v>0</v>
      </c>
    </row>
    <row r="175" spans="1:32" ht="17.25" thickBot="1">
      <c r="A175" s="44">
        <v>13</v>
      </c>
      <c r="B175" s="44">
        <v>80</v>
      </c>
      <c r="C175" s="44" t="s">
        <v>504</v>
      </c>
      <c r="D175" s="44"/>
      <c r="E175" s="44"/>
      <c r="F175" s="45">
        <v>2.5</v>
      </c>
      <c r="G175" s="44"/>
      <c r="H175" s="44">
        <v>10</v>
      </c>
      <c r="I175" s="5"/>
      <c r="J175" s="46">
        <f t="shared" ref="J175:J183" si="95">ROUNDUP(($L$11/(C175)),0)*(C175/B175)*$L$12</f>
        <v>300</v>
      </c>
      <c r="K175" s="46">
        <f t="shared" si="93"/>
        <v>0</v>
      </c>
      <c r="L175" s="46">
        <f t="shared" si="94"/>
        <v>0</v>
      </c>
      <c r="M175" s="5">
        <f t="shared" si="92"/>
        <v>0</v>
      </c>
      <c r="O175" s="4" t="str">
        <f t="shared" si="81"/>
        <v/>
      </c>
      <c r="P175" s="4">
        <v>104</v>
      </c>
      <c r="Q175" s="4" t="str">
        <f t="shared" si="82"/>
        <v/>
      </c>
      <c r="R175" s="4">
        <f t="shared" si="83"/>
        <v>12</v>
      </c>
      <c r="S175" s="4" t="str">
        <f t="shared" si="84"/>
        <v/>
      </c>
      <c r="T175" s="4">
        <f t="shared" si="85"/>
        <v>37.699111843077517</v>
      </c>
      <c r="U175" s="4" t="str">
        <f t="shared" si="86"/>
        <v/>
      </c>
      <c r="V175" s="4">
        <f t="shared" si="87"/>
        <v>1.7142857142857142</v>
      </c>
      <c r="W175" s="4" t="str">
        <f t="shared" si="88"/>
        <v/>
      </c>
      <c r="X175" s="4">
        <f t="shared" si="89"/>
        <v>5.3855874061539311</v>
      </c>
      <c r="Y175" s="1" t="str">
        <f t="shared" si="90"/>
        <v/>
      </c>
      <c r="Z175" s="1" t="s">
        <v>879</v>
      </c>
      <c r="AA175" s="1" t="str">
        <v>15</v>
      </c>
      <c r="AB175" s="4">
        <v>0</v>
      </c>
      <c r="AC175" s="1">
        <v>0</v>
      </c>
      <c r="AD175" s="3">
        <v>0</v>
      </c>
    </row>
    <row r="176" spans="1:32" ht="17.25" thickBot="1">
      <c r="A176" s="44">
        <v>14</v>
      </c>
      <c r="B176" s="44">
        <v>92</v>
      </c>
      <c r="C176" s="44" t="s">
        <v>505</v>
      </c>
      <c r="D176" s="44"/>
      <c r="E176" s="44"/>
      <c r="F176" s="45">
        <v>5</v>
      </c>
      <c r="G176" s="44"/>
      <c r="H176" s="44">
        <v>11</v>
      </c>
      <c r="I176" s="5"/>
      <c r="J176" s="46">
        <f t="shared" si="95"/>
        <v>300</v>
      </c>
      <c r="K176" s="46">
        <f t="shared" si="93"/>
        <v>0</v>
      </c>
      <c r="L176" s="46">
        <f t="shared" si="94"/>
        <v>0</v>
      </c>
      <c r="M176" s="5">
        <f t="shared" si="92"/>
        <v>0</v>
      </c>
      <c r="O176" s="4">
        <f t="shared" si="81"/>
        <v>116</v>
      </c>
      <c r="P176" s="4">
        <v>116</v>
      </c>
      <c r="Q176" s="4">
        <f t="shared" si="82"/>
        <v>12</v>
      </c>
      <c r="R176" s="4">
        <f t="shared" si="83"/>
        <v>12</v>
      </c>
      <c r="S176" s="4">
        <f t="shared" si="84"/>
        <v>37.699111843077517</v>
      </c>
      <c r="T176" s="4">
        <f t="shared" si="85"/>
        <v>37.699111843077517</v>
      </c>
      <c r="U176" s="4">
        <f t="shared" si="86"/>
        <v>1.3333333333333333</v>
      </c>
      <c r="V176" s="4">
        <f t="shared" si="87"/>
        <v>1.3333333333333333</v>
      </c>
      <c r="W176" s="4">
        <f t="shared" si="88"/>
        <v>4.1887902047863905</v>
      </c>
      <c r="X176" s="4">
        <f t="shared" si="89"/>
        <v>4.1887902047863905</v>
      </c>
      <c r="Y176" s="1" t="str">
        <f t="shared" si="90"/>
        <v>Archer Tower -&gt; 16</v>
      </c>
      <c r="Z176" s="1" t="s">
        <v>880</v>
      </c>
      <c r="AA176" s="1" t="str">
        <v>16</v>
      </c>
      <c r="AB176" s="4">
        <v>0</v>
      </c>
      <c r="AC176" s="1">
        <v>0</v>
      </c>
      <c r="AD176" s="3">
        <v>0</v>
      </c>
    </row>
    <row r="177" spans="1:30" ht="17.25" thickBot="1">
      <c r="A177" s="44">
        <v>15</v>
      </c>
      <c r="B177" s="44">
        <v>104</v>
      </c>
      <c r="C177" s="44" t="s">
        <v>508</v>
      </c>
      <c r="D177" s="44"/>
      <c r="E177" s="44"/>
      <c r="F177" s="45">
        <v>7</v>
      </c>
      <c r="G177" s="44"/>
      <c r="H177" s="44">
        <v>11</v>
      </c>
      <c r="I177" s="5"/>
      <c r="J177" s="46">
        <f t="shared" si="95"/>
        <v>150</v>
      </c>
      <c r="K177" s="46">
        <f t="shared" si="93"/>
        <v>150</v>
      </c>
      <c r="L177" s="46">
        <f t="shared" si="94"/>
        <v>47123.889803846898</v>
      </c>
      <c r="M177" s="5">
        <f t="shared" si="92"/>
        <v>6731.9842576924138</v>
      </c>
      <c r="O177" s="4">
        <f t="shared" si="81"/>
        <v>122</v>
      </c>
      <c r="P177" s="4">
        <v>122</v>
      </c>
      <c r="Q177" s="4">
        <f t="shared" si="82"/>
        <v>6</v>
      </c>
      <c r="R177" s="4">
        <f t="shared" si="83"/>
        <v>6</v>
      </c>
      <c r="S177" s="4">
        <f t="shared" si="84"/>
        <v>18.849555921538759</v>
      </c>
      <c r="T177" s="4">
        <f t="shared" si="85"/>
        <v>18.849555921538759</v>
      </c>
      <c r="U177" s="4">
        <f t="shared" si="86"/>
        <v>0.5</v>
      </c>
      <c r="V177" s="4">
        <f t="shared" si="87"/>
        <v>0.5</v>
      </c>
      <c r="W177" s="4">
        <f t="shared" si="88"/>
        <v>1.5707963267948966</v>
      </c>
      <c r="X177" s="4">
        <f t="shared" si="89"/>
        <v>1.5707963267948966</v>
      </c>
      <c r="Y177" s="1" t="str">
        <f t="shared" si="90"/>
        <v>Archer Tower -&gt; 17</v>
      </c>
      <c r="Z177" s="1" t="s">
        <v>881</v>
      </c>
      <c r="AA177" s="1" t="str">
        <v>17</v>
      </c>
      <c r="AB177" s="4">
        <v>0</v>
      </c>
      <c r="AC177" s="1">
        <v>0</v>
      </c>
      <c r="AD177" s="3">
        <v>0</v>
      </c>
    </row>
    <row r="178" spans="1:30" ht="17.25" thickBot="1">
      <c r="A178" s="44">
        <v>16</v>
      </c>
      <c r="B178" s="44">
        <v>116</v>
      </c>
      <c r="C178" s="44" t="s">
        <v>500</v>
      </c>
      <c r="D178" s="44"/>
      <c r="E178" s="44"/>
      <c r="F178" s="45">
        <v>9</v>
      </c>
      <c r="G178" s="44"/>
      <c r="H178" s="44">
        <v>12</v>
      </c>
      <c r="I178" s="5"/>
      <c r="J178" s="46">
        <f t="shared" si="95"/>
        <v>144.82758620689657</v>
      </c>
      <c r="K178" s="46">
        <f t="shared" si="93"/>
        <v>5.1724137931034306</v>
      </c>
      <c r="L178" s="46">
        <f t="shared" si="94"/>
        <v>1624.9617173740255</v>
      </c>
      <c r="M178" s="5">
        <f t="shared" si="92"/>
        <v>180.55130193044727</v>
      </c>
      <c r="O178" s="4">
        <f t="shared" si="81"/>
        <v>128</v>
      </c>
      <c r="P178" s="4">
        <v>128</v>
      </c>
      <c r="Q178" s="4">
        <f t="shared" si="82"/>
        <v>6</v>
      </c>
      <c r="R178" s="4">
        <f t="shared" si="83"/>
        <v>6</v>
      </c>
      <c r="S178" s="4">
        <f t="shared" si="84"/>
        <v>18.849555921538759</v>
      </c>
      <c r="T178" s="4">
        <f t="shared" si="85"/>
        <v>18.849555921538759</v>
      </c>
      <c r="U178" s="4">
        <f t="shared" si="86"/>
        <v>0.4</v>
      </c>
      <c r="V178" s="4">
        <f t="shared" si="87"/>
        <v>0.4</v>
      </c>
      <c r="W178" s="4">
        <f t="shared" si="88"/>
        <v>1.2566370614359172</v>
      </c>
      <c r="X178" s="4">
        <f t="shared" si="89"/>
        <v>1.2566370614359172</v>
      </c>
      <c r="Y178" s="1" t="str">
        <f t="shared" si="90"/>
        <v>Archer Tower -&gt; 18</v>
      </c>
      <c r="Z178" s="1" t="s">
        <v>882</v>
      </c>
      <c r="AA178" s="1" t="str">
        <v>18</v>
      </c>
      <c r="AB178" s="4">
        <v>0</v>
      </c>
      <c r="AC178" s="1">
        <v>0</v>
      </c>
      <c r="AD178" s="3">
        <v>0</v>
      </c>
    </row>
    <row r="179" spans="1:30" ht="17.25" thickBot="1">
      <c r="A179" s="44">
        <v>17</v>
      </c>
      <c r="B179" s="44">
        <v>122</v>
      </c>
      <c r="C179" s="44" t="s">
        <v>513</v>
      </c>
      <c r="D179" s="44"/>
      <c r="E179" s="44"/>
      <c r="F179" s="45">
        <v>12</v>
      </c>
      <c r="G179" s="44"/>
      <c r="H179" s="44">
        <v>12</v>
      </c>
      <c r="I179" s="5"/>
      <c r="J179" s="46">
        <f t="shared" si="95"/>
        <v>147.54098360655738</v>
      </c>
      <c r="K179" s="46">
        <f t="shared" si="93"/>
        <v>-2.7133973996608063</v>
      </c>
      <c r="L179" s="46">
        <f t="shared" si="94"/>
        <v>-852.43893370440367</v>
      </c>
      <c r="M179" s="5">
        <f t="shared" si="92"/>
        <v>-71.036577808700301</v>
      </c>
      <c r="O179" s="4">
        <f t="shared" si="81"/>
        <v>134</v>
      </c>
      <c r="P179" s="4">
        <v>134</v>
      </c>
      <c r="Q179" s="4">
        <f t="shared" si="82"/>
        <v>6</v>
      </c>
      <c r="R179" s="4">
        <f t="shared" si="83"/>
        <v>6</v>
      </c>
      <c r="S179" s="4">
        <f t="shared" si="84"/>
        <v>18.849555921538759</v>
      </c>
      <c r="T179" s="4">
        <f t="shared" si="85"/>
        <v>18.849555921538759</v>
      </c>
      <c r="U179" s="4">
        <f t="shared" si="86"/>
        <v>0.375</v>
      </c>
      <c r="V179" s="4">
        <f t="shared" si="87"/>
        <v>0.375</v>
      </c>
      <c r="W179" s="4">
        <f t="shared" si="88"/>
        <v>1.1780972450961724</v>
      </c>
      <c r="X179" s="4">
        <f t="shared" si="89"/>
        <v>1.1780972450961724</v>
      </c>
      <c r="Y179" s="1" t="str">
        <f t="shared" si="90"/>
        <v>Archer Tower -&gt; 19</v>
      </c>
      <c r="Z179" s="1" t="s">
        <v>883</v>
      </c>
      <c r="AA179" s="1" t="str">
        <v>19</v>
      </c>
      <c r="AB179" s="4">
        <v>0</v>
      </c>
      <c r="AC179" s="1">
        <v>0</v>
      </c>
      <c r="AD179" s="3">
        <v>0</v>
      </c>
    </row>
    <row r="180" spans="1:30" ht="17.25" thickBot="1">
      <c r="A180" s="44">
        <v>18</v>
      </c>
      <c r="B180" s="44">
        <v>128</v>
      </c>
      <c r="C180" s="44" t="s">
        <v>449</v>
      </c>
      <c r="D180" s="44"/>
      <c r="E180" s="44"/>
      <c r="F180" s="45">
        <v>15</v>
      </c>
      <c r="G180" s="44"/>
      <c r="H180" s="44">
        <v>13</v>
      </c>
      <c r="I180" s="5"/>
      <c r="J180" s="46">
        <f t="shared" si="95"/>
        <v>150</v>
      </c>
      <c r="K180" s="46">
        <f t="shared" si="93"/>
        <v>-2.4590163934426243</v>
      </c>
      <c r="L180" s="46">
        <f t="shared" si="94"/>
        <v>-772.52278366962173</v>
      </c>
      <c r="M180" s="5">
        <f t="shared" si="92"/>
        <v>-51.501518911308118</v>
      </c>
      <c r="O180" s="4">
        <f t="shared" si="81"/>
        <v>140</v>
      </c>
      <c r="P180" s="4">
        <v>140</v>
      </c>
      <c r="Q180" s="4">
        <f t="shared" si="82"/>
        <v>6</v>
      </c>
      <c r="R180" s="4">
        <f t="shared" si="83"/>
        <v>6</v>
      </c>
      <c r="S180" s="4">
        <f t="shared" si="84"/>
        <v>18.849555921538759</v>
      </c>
      <c r="T180" s="4">
        <f t="shared" si="85"/>
        <v>18.849555921538759</v>
      </c>
      <c r="U180" s="4">
        <f t="shared" si="86"/>
        <v>0.35294117647058826</v>
      </c>
      <c r="V180" s="4">
        <f t="shared" si="87"/>
        <v>0.35294117647058826</v>
      </c>
      <c r="W180" s="4">
        <f t="shared" si="88"/>
        <v>1.1087974071493387</v>
      </c>
      <c r="X180" s="4">
        <f t="shared" si="89"/>
        <v>1.1087974071493387</v>
      </c>
      <c r="Y180" s="1" t="str">
        <f t="shared" si="90"/>
        <v>Archer Tower -&gt; 20</v>
      </c>
      <c r="Z180" s="1" t="s">
        <v>884</v>
      </c>
      <c r="AA180" s="1" t="str">
        <v>20</v>
      </c>
      <c r="AB180" s="4">
        <v>0</v>
      </c>
      <c r="AC180" s="1">
        <v>0</v>
      </c>
      <c r="AD180" s="3">
        <v>0</v>
      </c>
    </row>
    <row r="181" spans="1:30" ht="17.25" thickBot="1">
      <c r="A181" s="44">
        <v>19</v>
      </c>
      <c r="B181" s="44">
        <v>134</v>
      </c>
      <c r="C181" s="44" t="s">
        <v>518</v>
      </c>
      <c r="D181" s="44"/>
      <c r="E181" s="44"/>
      <c r="F181" s="45">
        <v>16</v>
      </c>
      <c r="G181" s="44"/>
      <c r="H181" s="44">
        <v>13</v>
      </c>
      <c r="I181" s="5"/>
      <c r="J181" s="46">
        <f t="shared" si="95"/>
        <v>150</v>
      </c>
      <c r="K181" s="46">
        <f t="shared" si="93"/>
        <v>0</v>
      </c>
      <c r="L181" s="46">
        <f t="shared" si="94"/>
        <v>0</v>
      </c>
      <c r="M181" s="5">
        <f t="shared" si="92"/>
        <v>0</v>
      </c>
      <c r="O181" s="4" t="str">
        <f t="shared" si="81"/>
        <v/>
      </c>
      <c r="P181" s="32" t="str">
        <v>145</v>
      </c>
      <c r="Q181" s="4">
        <f t="shared" si="82"/>
        <v>5</v>
      </c>
      <c r="R181" s="4">
        <f t="shared" si="83"/>
        <v>5</v>
      </c>
      <c r="S181" s="4">
        <f t="shared" si="84"/>
        <v>15.707963267948967</v>
      </c>
      <c r="T181" s="4">
        <f>R181*(PI()*POWER($I$162,2))/100</f>
        <v>15.707963267948967</v>
      </c>
      <c r="U181" s="4">
        <f t="shared" si="86"/>
        <v>0.29411764705882354</v>
      </c>
      <c r="V181" s="4">
        <f t="shared" si="87"/>
        <v>0.29411764705882354</v>
      </c>
      <c r="W181" s="4">
        <f t="shared" si="88"/>
        <v>0.92399783929111567</v>
      </c>
      <c r="X181" s="4">
        <f t="shared" si="89"/>
        <v>0.92399783929111567</v>
      </c>
      <c r="Y181" s="1" t="str">
        <f>IF(VALUE(AA181)&gt;VALUE($B$160),Z181,"")</f>
        <v>Archer Tower -&gt; 21</v>
      </c>
      <c r="Z181" s="1" t="s">
        <v>885</v>
      </c>
      <c r="AA181" s="1" t="str">
        <v>21</v>
      </c>
      <c r="AB181" s="2">
        <v>0</v>
      </c>
      <c r="AC181" s="1">
        <v>0</v>
      </c>
      <c r="AD181" s="3">
        <v>0</v>
      </c>
    </row>
    <row r="182" spans="1:30" ht="17.25" thickBot="1">
      <c r="A182" s="44">
        <v>20</v>
      </c>
      <c r="B182" s="44">
        <v>140</v>
      </c>
      <c r="C182" s="44" t="s">
        <v>502</v>
      </c>
      <c r="D182" s="44"/>
      <c r="E182" s="44"/>
      <c r="F182" s="45">
        <v>17</v>
      </c>
      <c r="G182" s="44"/>
      <c r="H182" s="44">
        <v>14</v>
      </c>
      <c r="I182" s="5"/>
      <c r="J182" s="46">
        <f t="shared" si="95"/>
        <v>150</v>
      </c>
      <c r="K182" s="46">
        <f t="shared" si="93"/>
        <v>0</v>
      </c>
      <c r="L182" s="46">
        <f t="shared" si="94"/>
        <v>0</v>
      </c>
      <c r="M182" s="5">
        <f t="shared" si="92"/>
        <v>0</v>
      </c>
      <c r="AA182" s="1" t="str">
        <v/>
      </c>
      <c r="AB182" s="2">
        <v>0</v>
      </c>
      <c r="AC182" s="1">
        <v>0</v>
      </c>
      <c r="AD182" s="3">
        <v>0</v>
      </c>
    </row>
    <row r="183" spans="1:30" ht="17.25" thickBot="1">
      <c r="A183" s="44" t="s">
        <v>484</v>
      </c>
      <c r="B183" s="44" t="s">
        <v>521</v>
      </c>
      <c r="C183" s="44" t="s">
        <v>886</v>
      </c>
      <c r="D183" s="44"/>
      <c r="E183" s="44"/>
      <c r="F183" s="45">
        <v>17</v>
      </c>
      <c r="G183" s="44"/>
      <c r="H183" s="44" t="s">
        <v>463</v>
      </c>
      <c r="I183" s="5"/>
      <c r="J183" s="46">
        <f t="shared" si="95"/>
        <v>150</v>
      </c>
      <c r="K183" s="46">
        <f t="shared" si="93"/>
        <v>0</v>
      </c>
      <c r="L183" s="46">
        <f t="shared" si="94"/>
        <v>0</v>
      </c>
      <c r="M183" s="5">
        <f t="shared" si="92"/>
        <v>0</v>
      </c>
      <c r="AA183" s="1" t="str">
        <v/>
      </c>
      <c r="AB183" s="2">
        <v>0</v>
      </c>
      <c r="AC183" s="1">
        <v>0</v>
      </c>
      <c r="AD183" s="3">
        <v>0</v>
      </c>
    </row>
    <row r="184" spans="1:30">
      <c r="A184" s="46"/>
      <c r="B184" s="46"/>
      <c r="C184" s="46"/>
      <c r="D184" s="46"/>
      <c r="E184" s="46"/>
      <c r="F184" s="46"/>
      <c r="G184" s="46"/>
      <c r="H184" s="46"/>
      <c r="I184" s="5"/>
      <c r="J184" s="5"/>
      <c r="K184" s="5"/>
      <c r="AA184" s="1" t="str">
        <v/>
      </c>
      <c r="AB184" s="2">
        <v>0</v>
      </c>
      <c r="AC184" s="1">
        <v>0</v>
      </c>
      <c r="AD184" s="3">
        <v>0</v>
      </c>
    </row>
    <row r="185" spans="1:30" ht="24" thickBot="1">
      <c r="A185" s="43" t="s">
        <v>61</v>
      </c>
      <c r="B185" s="11">
        <v>1</v>
      </c>
      <c r="C185" s="5" t="s">
        <v>705</v>
      </c>
      <c r="D185" s="5" t="s">
        <v>746</v>
      </c>
      <c r="AA185" s="1" t="str">
        <v/>
      </c>
      <c r="AB185" s="2">
        <v>0</v>
      </c>
      <c r="AC185" s="1">
        <v>0</v>
      </c>
      <c r="AD185" s="3">
        <v>0</v>
      </c>
    </row>
    <row r="186" spans="1:30" ht="28.5" customHeight="1">
      <c r="A186" s="255" t="s">
        <v>98</v>
      </c>
      <c r="B186" s="255" t="s">
        <v>695</v>
      </c>
      <c r="C186" s="255" t="s">
        <v>696</v>
      </c>
      <c r="D186" s="255" t="s">
        <v>697</v>
      </c>
      <c r="E186" s="255" t="s">
        <v>101</v>
      </c>
      <c r="F186" s="255" t="s">
        <v>708</v>
      </c>
      <c r="G186" s="255" t="s">
        <v>417</v>
      </c>
      <c r="H186" s="203" t="s">
        <v>418</v>
      </c>
      <c r="I186" s="203" t="s">
        <v>419</v>
      </c>
      <c r="J186" s="5" t="s">
        <v>576</v>
      </c>
      <c r="AA186" s="1" t="str">
        <v/>
      </c>
      <c r="AB186" s="2">
        <v>0</v>
      </c>
      <c r="AC186" s="1">
        <v>0</v>
      </c>
      <c r="AD186" s="3">
        <v>0</v>
      </c>
    </row>
    <row r="187" spans="1:30" ht="17.25" thickBot="1">
      <c r="A187" s="256"/>
      <c r="B187" s="256"/>
      <c r="C187" s="256"/>
      <c r="D187" s="256"/>
      <c r="E187" s="256"/>
      <c r="F187" s="256"/>
      <c r="G187" s="256"/>
      <c r="H187" s="204"/>
      <c r="I187" s="204"/>
      <c r="J187" s="5">
        <v>11</v>
      </c>
      <c r="AA187" s="1" t="str">
        <v/>
      </c>
      <c r="AB187" s="2">
        <v>0</v>
      </c>
      <c r="AC187" s="1">
        <v>0</v>
      </c>
      <c r="AD187" s="3">
        <v>0</v>
      </c>
    </row>
    <row r="188" spans="1:30" ht="17.25" thickBot="1">
      <c r="A188" s="39">
        <v>1</v>
      </c>
      <c r="B188" s="39">
        <v>150</v>
      </c>
      <c r="C188" s="39">
        <v>225</v>
      </c>
      <c r="D188" s="40">
        <v>0.14000000000000001</v>
      </c>
      <c r="E188" s="39">
        <v>4.7469999999999999</v>
      </c>
      <c r="F188" s="39">
        <v>300</v>
      </c>
      <c r="G188" s="41">
        <v>18</v>
      </c>
      <c r="H188" s="39">
        <v>1.2470000000000001</v>
      </c>
      <c r="I188" s="39">
        <v>15</v>
      </c>
      <c r="K188" s="55">
        <f>ROUNDUP(($L$11/(C188+D188*$L$11)),0)*(C188/B188)*$L$12</f>
        <v>450</v>
      </c>
      <c r="O188" s="4" t="str">
        <f>IF(ISNUMBER(P188),IF($L$4=0,IF(IF(AND(ISTEXT($Y188),LEN($Y188)&gt;0), TRUE, FALSE),P188,""),P188),"")</f>
        <v/>
      </c>
      <c r="P188" s="4">
        <f>B188+($L$11*D188)/1.5</f>
        <v>154.66666666666666</v>
      </c>
      <c r="Q188" s="4" t="str">
        <f>IF(ISNUMBER(R188),IF($L$4=0,IF(IF(AND(ISTEXT($Y188),LEN($Y188)&gt;0), TRUE, FALSE),R188,""),R188),"")</f>
        <v/>
      </c>
      <c r="R188" s="4">
        <f>P188-P187</f>
        <v>154.66666666666666</v>
      </c>
      <c r="S188" s="4" t="str">
        <f>IF(ISNUMBER(T188),IF($L$4=0,IF(IF(AND(ISTEXT($Y188),LEN($Y188)&gt;0), TRUE, FALSE),T188,""),T188),"")</f>
        <v/>
      </c>
      <c r="T188" s="4">
        <f>R188*(PI()*POWER($J$187,2))/100</f>
        <v>587.9385931438178</v>
      </c>
      <c r="U188" s="4" t="str">
        <f>IF($L$4=0,IF(IF(AND(ISTEXT($Y188),LEN($Y188)&gt;0), TRUE, FALSE),V188,""),V188)</f>
        <v/>
      </c>
      <c r="V188" s="4">
        <f>R188/G188</f>
        <v>8.5925925925925917</v>
      </c>
      <c r="W188" s="4" t="str">
        <f>IF($L$4=0,IF(IF(AND(ISTEXT($Y188),LEN($Y188)&gt;0), TRUE, FALSE),X188,""),X188)</f>
        <v/>
      </c>
      <c r="X188" s="4">
        <f>T188/G188</f>
        <v>32.663255174656541</v>
      </c>
      <c r="Y188" s="1" t="str">
        <f>IF(VALUE(AA188)&gt;VALUE($B$185),Z188,"")</f>
        <v/>
      </c>
      <c r="Z188" s="1" t="s">
        <v>887</v>
      </c>
      <c r="AA188" s="1" t="str">
        <v>01</v>
      </c>
      <c r="AB188" s="2">
        <v>0</v>
      </c>
      <c r="AC188" s="1">
        <v>0</v>
      </c>
      <c r="AD188" s="3">
        <v>0</v>
      </c>
    </row>
    <row r="189" spans="1:30" ht="17.25" thickBot="1">
      <c r="A189" s="39">
        <v>2</v>
      </c>
      <c r="B189" s="39">
        <v>200</v>
      </c>
      <c r="C189" s="39">
        <v>300</v>
      </c>
      <c r="D189" s="40">
        <v>0.15</v>
      </c>
      <c r="E189" s="39">
        <v>5.05</v>
      </c>
      <c r="F189" s="39">
        <v>360</v>
      </c>
      <c r="G189" s="41">
        <v>19</v>
      </c>
      <c r="H189" s="39">
        <v>1.2809999999999999</v>
      </c>
      <c r="I189" s="39">
        <v>15</v>
      </c>
      <c r="K189" s="55">
        <f>ROUNDUP(($L$11/(C189+D189*$L$11)),0)*(C189/B189)*$L$12</f>
        <v>450</v>
      </c>
      <c r="O189" s="4">
        <f>IF(ISNUMBER(P189),IF($L$4=0,IF(IF(AND(ISTEXT($Y189),LEN($Y189)&gt;0), TRUE, FALSE),P189,""),P189),"")</f>
        <v>205</v>
      </c>
      <c r="P189" s="4">
        <f>B189+($L$11*D189)/1.5</f>
        <v>205</v>
      </c>
      <c r="Q189" s="4">
        <f>IF(ISNUMBER(R189),IF($L$4=0,IF(IF(AND(ISTEXT($Y189),LEN($Y189)&gt;0), TRUE, FALSE),R189,""),R189),"")</f>
        <v>50.333333333333343</v>
      </c>
      <c r="R189" s="4">
        <f>P189-P188</f>
        <v>50.333333333333343</v>
      </c>
      <c r="S189" s="4">
        <f>IF(ISNUMBER(T189),IF($L$4=0,IF(IF(AND(ISTEXT($Y189),LEN($Y189)&gt;0), TRUE, FALSE),T189,""),T189),"")</f>
        <v>191.33346457913041</v>
      </c>
      <c r="T189" s="4">
        <f>R189*(PI()*POWER($J$187,2))/100</f>
        <v>191.33346457913041</v>
      </c>
      <c r="U189" s="4">
        <f>IF($L$4=0,IF(IF(AND(ISTEXT($Y189),LEN($Y189)&gt;0), TRUE, FALSE),V189,""),V189)</f>
        <v>2.6491228070175445</v>
      </c>
      <c r="V189" s="4">
        <f>R189/G189</f>
        <v>2.6491228070175445</v>
      </c>
      <c r="W189" s="4">
        <f>IF($L$4=0,IF(IF(AND(ISTEXT($Y189),LEN($Y189)&gt;0), TRUE, FALSE),X189,""),X189)</f>
        <v>10.070182346270022</v>
      </c>
      <c r="X189" s="4">
        <f>T189/G189</f>
        <v>10.070182346270022</v>
      </c>
      <c r="Y189" s="1" t="str">
        <f>IF(VALUE(AA189)&gt;VALUE($B$185),Z189,"")</f>
        <v>Monolith -&gt; 02</v>
      </c>
      <c r="Z189" s="1" t="s">
        <v>888</v>
      </c>
      <c r="AA189" s="1" t="str">
        <v>02</v>
      </c>
      <c r="AB189" s="2">
        <v>0</v>
      </c>
      <c r="AC189" s="1">
        <v>0</v>
      </c>
      <c r="AD189" s="3">
        <v>0</v>
      </c>
    </row>
    <row r="190" spans="1:30">
      <c r="O190" s="4"/>
      <c r="P190" s="4"/>
      <c r="Q190" s="4"/>
      <c r="R190" s="4"/>
      <c r="S190" s="4"/>
      <c r="T190" s="4"/>
      <c r="U190" s="4"/>
      <c r="V190" s="4"/>
      <c r="W190" s="4"/>
      <c r="X190" s="4"/>
      <c r="AA190" s="1" t="str">
        <v/>
      </c>
      <c r="AB190" s="2">
        <v>0</v>
      </c>
      <c r="AC190" s="1">
        <v>0</v>
      </c>
      <c r="AD190" s="3">
        <v>0</v>
      </c>
    </row>
    <row r="191" spans="1:30">
      <c r="AA191" s="1" t="str">
        <v/>
      </c>
      <c r="AB191" s="2">
        <v>0</v>
      </c>
      <c r="AC191" s="1">
        <v>0</v>
      </c>
      <c r="AD191" s="3">
        <v>0</v>
      </c>
    </row>
    <row r="192" spans="1:30">
      <c r="AA192" s="1" t="str">
        <v/>
      </c>
      <c r="AB192" s="2">
        <v>0</v>
      </c>
      <c r="AC192" s="1">
        <v>0</v>
      </c>
      <c r="AD192" s="3">
        <v>0</v>
      </c>
    </row>
    <row r="193" spans="7:30">
      <c r="AA193" s="1" t="str">
        <v/>
      </c>
      <c r="AB193" s="2">
        <v>0</v>
      </c>
      <c r="AC193" s="1">
        <v>0</v>
      </c>
      <c r="AD193" s="3">
        <v>0</v>
      </c>
    </row>
    <row r="194" spans="7:30">
      <c r="L194" s="5"/>
      <c r="M194" s="5"/>
      <c r="N194" s="5"/>
      <c r="AA194" s="1" t="str">
        <v/>
      </c>
      <c r="AB194" s="2">
        <v>0</v>
      </c>
      <c r="AC194" s="1">
        <v>0</v>
      </c>
      <c r="AD194" s="3">
        <v>0</v>
      </c>
    </row>
    <row r="195" spans="7:30">
      <c r="L195" s="5"/>
      <c r="M195" s="5"/>
      <c r="N195" s="5"/>
      <c r="AA195" s="1" t="str">
        <v/>
      </c>
      <c r="AB195" s="2">
        <v>0</v>
      </c>
      <c r="AC195" s="1">
        <v>0</v>
      </c>
      <c r="AD195" s="3">
        <v>0</v>
      </c>
    </row>
    <row r="196" spans="7:30">
      <c r="AA196" s="1" t="str">
        <v/>
      </c>
      <c r="AB196" s="2">
        <v>0</v>
      </c>
      <c r="AC196" s="1">
        <v>0</v>
      </c>
      <c r="AD196" s="3">
        <v>0</v>
      </c>
    </row>
    <row r="197" spans="7:30">
      <c r="AA197" s="1" t="str">
        <v/>
      </c>
      <c r="AB197" s="2">
        <v>0</v>
      </c>
      <c r="AC197" s="1">
        <v>0</v>
      </c>
      <c r="AD197" s="3">
        <v>0</v>
      </c>
    </row>
    <row r="198" spans="7:30">
      <c r="AA198" s="1" t="str">
        <v/>
      </c>
      <c r="AB198" s="2">
        <v>0</v>
      </c>
      <c r="AC198" s="1">
        <v>0</v>
      </c>
      <c r="AD198" s="3">
        <v>0</v>
      </c>
    </row>
    <row r="199" spans="7:30">
      <c r="G199" s="5"/>
      <c r="AA199" s="1" t="str">
        <v/>
      </c>
      <c r="AB199" s="2">
        <v>0</v>
      </c>
      <c r="AC199" s="1">
        <v>0</v>
      </c>
      <c r="AD199" s="3">
        <v>0</v>
      </c>
    </row>
    <row r="200" spans="7:30">
      <c r="AA200" s="1" t="str">
        <v/>
      </c>
      <c r="AB200" s="2">
        <v>0</v>
      </c>
      <c r="AC200" s="1">
        <v>0</v>
      </c>
      <c r="AD200" s="3">
        <v>0</v>
      </c>
    </row>
    <row r="201" spans="7:30">
      <c r="AA201" s="1" t="str">
        <v/>
      </c>
      <c r="AB201" s="2">
        <v>0</v>
      </c>
      <c r="AC201" s="1">
        <v>0</v>
      </c>
      <c r="AD201" s="3">
        <v>0</v>
      </c>
    </row>
    <row r="202" spans="7:30">
      <c r="AA202" s="1" t="str">
        <v/>
      </c>
      <c r="AB202" s="2">
        <v>0</v>
      </c>
      <c r="AC202" s="1">
        <v>0</v>
      </c>
      <c r="AD202" s="3">
        <v>0</v>
      </c>
    </row>
    <row r="203" spans="7:30">
      <c r="AA203" s="1" t="str">
        <v/>
      </c>
      <c r="AB203" s="2">
        <v>0</v>
      </c>
      <c r="AC203" s="1">
        <v>0</v>
      </c>
      <c r="AD203" s="3">
        <v>0</v>
      </c>
    </row>
    <row r="204" spans="7:30">
      <c r="AA204" s="1" t="str">
        <v/>
      </c>
      <c r="AB204" s="2">
        <v>0</v>
      </c>
      <c r="AC204" s="1">
        <v>0</v>
      </c>
      <c r="AD204" s="3">
        <v>0</v>
      </c>
    </row>
    <row r="205" spans="7:30">
      <c r="AA205" s="1" t="str">
        <v/>
      </c>
      <c r="AB205" s="2">
        <v>0</v>
      </c>
      <c r="AC205" s="1">
        <v>0</v>
      </c>
      <c r="AD205" s="3">
        <v>0</v>
      </c>
    </row>
    <row r="206" spans="7:30">
      <c r="AA206" s="1" t="str">
        <v/>
      </c>
      <c r="AB206" s="2">
        <v>0</v>
      </c>
      <c r="AC206" s="1">
        <v>0</v>
      </c>
      <c r="AD206" s="3">
        <v>0</v>
      </c>
    </row>
    <row r="207" spans="7:30">
      <c r="AA207" s="1" t="str">
        <v/>
      </c>
      <c r="AB207" s="2">
        <v>0</v>
      </c>
      <c r="AC207" s="1">
        <v>0</v>
      </c>
      <c r="AD207" s="3">
        <v>0</v>
      </c>
    </row>
    <row r="208" spans="7:30">
      <c r="AA208" s="1" t="str">
        <v/>
      </c>
      <c r="AB208" s="2">
        <v>0</v>
      </c>
      <c r="AC208" s="1">
        <v>0</v>
      </c>
      <c r="AD208" s="3">
        <v>0</v>
      </c>
    </row>
    <row r="209" spans="27:30">
      <c r="AA209" s="1" t="str">
        <v/>
      </c>
      <c r="AB209" s="2">
        <v>0</v>
      </c>
      <c r="AC209" s="1">
        <v>0</v>
      </c>
      <c r="AD209" s="3">
        <v>0</v>
      </c>
    </row>
    <row r="210" spans="27:30">
      <c r="AA210" s="1" t="str">
        <v/>
      </c>
      <c r="AB210" s="2">
        <v>0</v>
      </c>
      <c r="AC210" s="1">
        <v>0</v>
      </c>
      <c r="AD210" s="3">
        <v>0</v>
      </c>
    </row>
    <row r="211" spans="27:30">
      <c r="AA211" s="1" t="str">
        <v/>
      </c>
      <c r="AB211" s="2">
        <v>0</v>
      </c>
      <c r="AC211" s="1">
        <v>0</v>
      </c>
      <c r="AD211" s="3">
        <v>0</v>
      </c>
    </row>
    <row r="212" spans="27:30">
      <c r="AA212" s="1" t="str">
        <v/>
      </c>
      <c r="AB212" s="2">
        <v>0</v>
      </c>
      <c r="AC212" s="1">
        <v>0</v>
      </c>
      <c r="AD212" s="3">
        <v>0</v>
      </c>
    </row>
    <row r="213" spans="27:30">
      <c r="AA213" s="1" t="str">
        <v/>
      </c>
      <c r="AB213" s="2">
        <v>0</v>
      </c>
      <c r="AC213" s="1">
        <v>0</v>
      </c>
      <c r="AD213" s="3">
        <v>0</v>
      </c>
    </row>
    <row r="214" spans="27:30">
      <c r="AA214" s="1" t="str">
        <v/>
      </c>
      <c r="AB214" s="2">
        <v>0</v>
      </c>
      <c r="AC214" s="1">
        <v>0</v>
      </c>
      <c r="AD214" s="3">
        <v>0</v>
      </c>
    </row>
    <row r="215" spans="27:30">
      <c r="AA215" s="1" t="str">
        <v/>
      </c>
      <c r="AB215" s="2">
        <v>0</v>
      </c>
      <c r="AC215" s="1">
        <v>0</v>
      </c>
      <c r="AD215" s="3">
        <v>0</v>
      </c>
    </row>
    <row r="216" spans="27:30">
      <c r="AA216" s="1" t="str">
        <v/>
      </c>
      <c r="AB216" s="2">
        <v>0</v>
      </c>
      <c r="AC216" s="1">
        <v>0</v>
      </c>
      <c r="AD216" s="3">
        <v>0</v>
      </c>
    </row>
    <row r="217" spans="27:30">
      <c r="AA217" s="1" t="str">
        <v/>
      </c>
      <c r="AB217" s="2">
        <v>0</v>
      </c>
      <c r="AC217" s="1">
        <v>0</v>
      </c>
      <c r="AD217" s="3">
        <v>0</v>
      </c>
    </row>
    <row r="218" spans="27:30">
      <c r="AA218" s="1" t="str">
        <v/>
      </c>
      <c r="AB218" s="2">
        <v>0</v>
      </c>
      <c r="AC218" s="1">
        <v>0</v>
      </c>
      <c r="AD218" s="3">
        <v>0</v>
      </c>
    </row>
    <row r="219" spans="27:30">
      <c r="AA219" s="1" t="str">
        <v/>
      </c>
      <c r="AB219" s="2">
        <v>0</v>
      </c>
      <c r="AC219" s="1">
        <v>0</v>
      </c>
      <c r="AD219" s="3">
        <v>0</v>
      </c>
    </row>
    <row r="220" spans="27:30">
      <c r="AA220" s="1" t="str">
        <v/>
      </c>
      <c r="AB220" s="2">
        <v>0</v>
      </c>
      <c r="AC220" s="1">
        <v>0</v>
      </c>
      <c r="AD220" s="3">
        <v>0</v>
      </c>
    </row>
    <row r="221" spans="27:30">
      <c r="AA221" s="1" t="str">
        <v/>
      </c>
      <c r="AB221" s="2">
        <v>0</v>
      </c>
      <c r="AC221" s="1">
        <v>0</v>
      </c>
      <c r="AD221" s="3">
        <v>0</v>
      </c>
    </row>
    <row r="222" spans="27:30">
      <c r="AA222" s="1" t="str">
        <v/>
      </c>
      <c r="AB222" s="2">
        <v>0</v>
      </c>
      <c r="AC222" s="1">
        <v>0</v>
      </c>
      <c r="AD222" s="3">
        <v>0</v>
      </c>
    </row>
    <row r="223" spans="27:30">
      <c r="AA223" s="1" t="str">
        <v/>
      </c>
      <c r="AB223" s="2">
        <v>0</v>
      </c>
      <c r="AC223" s="1">
        <v>0</v>
      </c>
      <c r="AD223" s="3">
        <v>0</v>
      </c>
    </row>
    <row r="224" spans="27:30">
      <c r="AA224" s="1" t="str">
        <v/>
      </c>
      <c r="AB224" s="2">
        <v>0</v>
      </c>
      <c r="AC224" s="1">
        <v>0</v>
      </c>
      <c r="AD224" s="3">
        <v>0</v>
      </c>
    </row>
    <row r="225" spans="27:30">
      <c r="AA225" s="1" t="str">
        <v/>
      </c>
      <c r="AB225" s="2">
        <v>0</v>
      </c>
      <c r="AC225" s="1">
        <v>0</v>
      </c>
      <c r="AD225" s="3">
        <v>0</v>
      </c>
    </row>
    <row r="226" spans="27:30">
      <c r="AA226" s="1" t="str">
        <v/>
      </c>
      <c r="AB226" s="2">
        <v>0</v>
      </c>
      <c r="AC226" s="1">
        <v>0</v>
      </c>
      <c r="AD226" s="3">
        <v>0</v>
      </c>
    </row>
    <row r="227" spans="27:30">
      <c r="AA227" s="1" t="str">
        <v/>
      </c>
      <c r="AB227" s="2">
        <v>0</v>
      </c>
      <c r="AC227" s="1">
        <v>0</v>
      </c>
      <c r="AD227" s="3">
        <v>0</v>
      </c>
    </row>
    <row r="228" spans="27:30">
      <c r="AA228" s="1" t="str">
        <v/>
      </c>
      <c r="AB228" s="2">
        <v>0</v>
      </c>
      <c r="AC228" s="1">
        <v>0</v>
      </c>
      <c r="AD228" s="3">
        <v>0</v>
      </c>
    </row>
    <row r="229" spans="27:30">
      <c r="AA229" s="1" t="str">
        <v/>
      </c>
      <c r="AB229" s="2">
        <v>0</v>
      </c>
      <c r="AC229" s="1">
        <v>0</v>
      </c>
      <c r="AD229" s="3">
        <v>0</v>
      </c>
    </row>
    <row r="230" spans="27:30">
      <c r="AA230" s="1" t="str">
        <v/>
      </c>
      <c r="AB230" s="2">
        <v>0</v>
      </c>
      <c r="AC230" s="1">
        <v>0</v>
      </c>
      <c r="AD230" s="3">
        <v>0</v>
      </c>
    </row>
    <row r="231" spans="27:30">
      <c r="AA231" s="1" t="str">
        <v/>
      </c>
      <c r="AB231" s="2">
        <v>0</v>
      </c>
      <c r="AC231" s="1">
        <v>0</v>
      </c>
      <c r="AD231" s="3">
        <v>0</v>
      </c>
    </row>
    <row r="232" spans="27:30">
      <c r="AA232" s="1" t="str">
        <v/>
      </c>
      <c r="AB232" s="2">
        <v>0</v>
      </c>
      <c r="AC232" s="1">
        <v>0</v>
      </c>
      <c r="AD232" s="3">
        <v>0</v>
      </c>
    </row>
    <row r="233" spans="27:30">
      <c r="AA233" s="1" t="str">
        <v/>
      </c>
      <c r="AB233" s="2">
        <v>0</v>
      </c>
      <c r="AC233" s="1">
        <v>0</v>
      </c>
      <c r="AD233" s="3">
        <v>0</v>
      </c>
    </row>
    <row r="234" spans="27:30">
      <c r="AA234" s="1" t="str">
        <v/>
      </c>
      <c r="AB234" s="2">
        <v>0</v>
      </c>
      <c r="AC234" s="1">
        <v>0</v>
      </c>
      <c r="AD234" s="3">
        <v>0</v>
      </c>
    </row>
    <row r="235" spans="27:30">
      <c r="AA235" s="1" t="str">
        <v/>
      </c>
      <c r="AB235" s="2">
        <v>0</v>
      </c>
      <c r="AC235" s="1">
        <v>0</v>
      </c>
      <c r="AD235" s="3">
        <v>0</v>
      </c>
    </row>
    <row r="236" spans="27:30">
      <c r="AA236" s="1" t="str">
        <v/>
      </c>
      <c r="AB236" s="2">
        <v>0</v>
      </c>
      <c r="AC236" s="1">
        <v>0</v>
      </c>
      <c r="AD236" s="3">
        <v>0</v>
      </c>
    </row>
    <row r="237" spans="27:30">
      <c r="AA237" s="1" t="str">
        <v/>
      </c>
      <c r="AB237" s="2">
        <v>0</v>
      </c>
      <c r="AC237" s="1">
        <v>0</v>
      </c>
      <c r="AD237" s="3">
        <v>0</v>
      </c>
    </row>
    <row r="238" spans="27:30">
      <c r="AA238" s="1" t="str">
        <v/>
      </c>
      <c r="AB238" s="2">
        <v>0</v>
      </c>
      <c r="AC238" s="1">
        <v>0</v>
      </c>
      <c r="AD238" s="3">
        <v>0</v>
      </c>
    </row>
    <row r="239" spans="27:30">
      <c r="AA239" s="1" t="str">
        <v/>
      </c>
      <c r="AB239" s="2">
        <v>0</v>
      </c>
      <c r="AC239" s="1">
        <v>0</v>
      </c>
      <c r="AD239" s="3">
        <v>0</v>
      </c>
    </row>
    <row r="240" spans="27:30">
      <c r="AA240" s="1" t="str">
        <v/>
      </c>
      <c r="AB240" s="2">
        <v>0</v>
      </c>
      <c r="AC240" s="1">
        <v>0</v>
      </c>
      <c r="AD240" s="3">
        <v>0</v>
      </c>
    </row>
    <row r="241" spans="27:30">
      <c r="AA241" s="1" t="str">
        <v/>
      </c>
      <c r="AB241" s="2">
        <v>0</v>
      </c>
      <c r="AC241" s="1">
        <v>0</v>
      </c>
      <c r="AD241" s="3">
        <v>0</v>
      </c>
    </row>
    <row r="242" spans="27:30">
      <c r="AA242" s="1" t="str">
        <v/>
      </c>
      <c r="AB242" s="2">
        <v>0</v>
      </c>
      <c r="AC242" s="1">
        <v>0</v>
      </c>
      <c r="AD242" s="3">
        <v>0</v>
      </c>
    </row>
    <row r="243" spans="27:30">
      <c r="AA243" s="1" t="str">
        <v/>
      </c>
      <c r="AB243" s="2">
        <v>0</v>
      </c>
      <c r="AC243" s="1">
        <v>0</v>
      </c>
      <c r="AD243" s="3">
        <v>0</v>
      </c>
    </row>
    <row r="244" spans="27:30">
      <c r="AA244" s="1" t="str">
        <v/>
      </c>
      <c r="AB244" s="2">
        <v>0</v>
      </c>
      <c r="AC244" s="1">
        <v>0</v>
      </c>
      <c r="AD244" s="3">
        <v>0</v>
      </c>
    </row>
    <row r="245" spans="27:30">
      <c r="AA245" s="1" t="str">
        <v/>
      </c>
      <c r="AB245" s="2">
        <v>0</v>
      </c>
      <c r="AC245" s="1">
        <v>0</v>
      </c>
      <c r="AD245" s="3">
        <v>0</v>
      </c>
    </row>
    <row r="246" spans="27:30">
      <c r="AA246" s="1" t="str">
        <v/>
      </c>
      <c r="AB246" s="2">
        <v>0</v>
      </c>
      <c r="AC246" s="1">
        <v>0</v>
      </c>
      <c r="AD246" s="3">
        <v>0</v>
      </c>
    </row>
    <row r="247" spans="27:30">
      <c r="AA247" s="1" t="str">
        <v/>
      </c>
      <c r="AB247" s="2">
        <v>0</v>
      </c>
      <c r="AC247" s="1">
        <v>0</v>
      </c>
      <c r="AD247" s="3">
        <v>0</v>
      </c>
    </row>
    <row r="248" spans="27:30">
      <c r="AA248" s="1" t="str">
        <v/>
      </c>
      <c r="AB248" s="2">
        <v>0</v>
      </c>
      <c r="AC248" s="1">
        <v>0</v>
      </c>
      <c r="AD248" s="3">
        <v>0</v>
      </c>
    </row>
    <row r="249" spans="27:30">
      <c r="AA249" s="1" t="str">
        <v/>
      </c>
      <c r="AB249" s="2">
        <v>0</v>
      </c>
      <c r="AC249" s="1">
        <v>0</v>
      </c>
      <c r="AD249" s="3">
        <v>0</v>
      </c>
    </row>
    <row r="250" spans="27:30">
      <c r="AA250" s="1" t="str">
        <v/>
      </c>
      <c r="AB250" s="2">
        <v>0</v>
      </c>
      <c r="AC250" s="1">
        <v>0</v>
      </c>
      <c r="AD250" s="3">
        <v>0</v>
      </c>
    </row>
    <row r="251" spans="27:30">
      <c r="AA251" s="1" t="str">
        <v/>
      </c>
      <c r="AB251" s="2">
        <v>0</v>
      </c>
      <c r="AC251" s="1">
        <v>0</v>
      </c>
      <c r="AD251" s="3">
        <v>0</v>
      </c>
    </row>
    <row r="252" spans="27:30">
      <c r="AA252" s="1" t="str">
        <v/>
      </c>
      <c r="AB252" s="2">
        <v>0</v>
      </c>
      <c r="AC252" s="1">
        <v>0</v>
      </c>
      <c r="AD252" s="3">
        <v>0</v>
      </c>
    </row>
    <row r="253" spans="27:30">
      <c r="AA253" s="1" t="str">
        <v/>
      </c>
    </row>
  </sheetData>
  <mergeCells count="111">
    <mergeCell ref="A186:A187"/>
    <mergeCell ref="B186:B187"/>
    <mergeCell ref="C186:C187"/>
    <mergeCell ref="D186:D187"/>
    <mergeCell ref="E186:E187"/>
    <mergeCell ref="F186:F187"/>
    <mergeCell ref="G186:G187"/>
    <mergeCell ref="H186:H187"/>
    <mergeCell ref="I186:I187"/>
    <mergeCell ref="I36:I37"/>
    <mergeCell ref="J43:J44"/>
    <mergeCell ref="AG1:AG2"/>
    <mergeCell ref="J27:J29"/>
    <mergeCell ref="A36:A37"/>
    <mergeCell ref="B36:B37"/>
    <mergeCell ref="C36:C37"/>
    <mergeCell ref="D36:D37"/>
    <mergeCell ref="E36:E37"/>
    <mergeCell ref="F36:F37"/>
    <mergeCell ref="G36:G37"/>
    <mergeCell ref="H36:H37"/>
    <mergeCell ref="C43:C44"/>
    <mergeCell ref="B43:B44"/>
    <mergeCell ref="A43:A44"/>
    <mergeCell ref="F3:F4"/>
    <mergeCell ref="E3:E4"/>
    <mergeCell ref="D3:D4"/>
    <mergeCell ref="C3:C4"/>
    <mergeCell ref="B3:B4"/>
    <mergeCell ref="A3:A4"/>
    <mergeCell ref="H3:H4"/>
    <mergeCell ref="G3:G4"/>
    <mergeCell ref="I27:I29"/>
    <mergeCell ref="K52:K54"/>
    <mergeCell ref="L52:L54"/>
    <mergeCell ref="J52:J54"/>
    <mergeCell ref="D43:D44"/>
    <mergeCell ref="E43:E44"/>
    <mergeCell ref="F43:F44"/>
    <mergeCell ref="G43:G44"/>
    <mergeCell ref="H43:H44"/>
    <mergeCell ref="I43:I44"/>
    <mergeCell ref="I52:I54"/>
    <mergeCell ref="H52:H54"/>
    <mergeCell ref="E52:G53"/>
    <mergeCell ref="B52:D53"/>
    <mergeCell ref="H92:H93"/>
    <mergeCell ref="A109:A110"/>
    <mergeCell ref="G79:G80"/>
    <mergeCell ref="H79:H80"/>
    <mergeCell ref="I79:I80"/>
    <mergeCell ref="A92:A93"/>
    <mergeCell ref="B92:B93"/>
    <mergeCell ref="C92:C93"/>
    <mergeCell ref="D92:D93"/>
    <mergeCell ref="E92:E93"/>
    <mergeCell ref="F92:F93"/>
    <mergeCell ref="G92:G93"/>
    <mergeCell ref="A79:A80"/>
    <mergeCell ref="B79:B80"/>
    <mergeCell ref="C79:C80"/>
    <mergeCell ref="D79:D80"/>
    <mergeCell ref="E79:E80"/>
    <mergeCell ref="F79:F80"/>
    <mergeCell ref="H109:H110"/>
    <mergeCell ref="A127:A128"/>
    <mergeCell ref="B127:B128"/>
    <mergeCell ref="C127:C128"/>
    <mergeCell ref="D127:D128"/>
    <mergeCell ref="E127:E128"/>
    <mergeCell ref="F127:F128"/>
    <mergeCell ref="G127:G128"/>
    <mergeCell ref="B109:B110"/>
    <mergeCell ref="C109:C110"/>
    <mergeCell ref="D109:D110"/>
    <mergeCell ref="E109:E110"/>
    <mergeCell ref="F109:F110"/>
    <mergeCell ref="G109:G110"/>
    <mergeCell ref="G143:G144"/>
    <mergeCell ref="H143:H144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143:A144"/>
    <mergeCell ref="B143:B144"/>
    <mergeCell ref="C143:C144"/>
    <mergeCell ref="D143:D144"/>
    <mergeCell ref="E143:E144"/>
    <mergeCell ref="F143:F144"/>
    <mergeCell ref="H27:H29"/>
    <mergeCell ref="G27:G29"/>
    <mergeCell ref="F27:F29"/>
    <mergeCell ref="E27:E29"/>
    <mergeCell ref="D27:D29"/>
    <mergeCell ref="C27:C29"/>
    <mergeCell ref="B27:B29"/>
    <mergeCell ref="A27:A29"/>
    <mergeCell ref="H66:H67"/>
    <mergeCell ref="G66:G67"/>
    <mergeCell ref="F66:F67"/>
    <mergeCell ref="E66:E67"/>
    <mergeCell ref="D66:D67"/>
    <mergeCell ref="C66:C67"/>
    <mergeCell ref="B66:B67"/>
    <mergeCell ref="A66:A67"/>
    <mergeCell ref="A52:A54"/>
  </mergeCells>
  <phoneticPr fontId="6" type="noConversion"/>
  <conditionalFormatting sqref="Y2:AF2 Y1:AG1 Y181:Z181 AC3:AG180 Y3:AA180">
    <cfRule type="beginsWith" dxfId="23" priority="13" operator="beginsWith" text="Archer">
      <formula>LEFT(Y1,LEN("Archer"))="Archer"</formula>
    </cfRule>
    <cfRule type="beginsWith" dxfId="22" priority="14" operator="beginsWith" text="Mortar">
      <formula>LEFT(Y1,LEN("Mortar"))="Mortar"</formula>
    </cfRule>
    <cfRule type="beginsWith" dxfId="21" priority="15" operator="beginsWith" text="Air">
      <formula>LEFT(Y1,LEN("Air"))="Air"</formula>
    </cfRule>
    <cfRule type="beginsWith" dxfId="20" priority="16" operator="beginsWith" text="Wizard">
      <formula>LEFT(Y1,LEN("Wizard"))="Wizard"</formula>
    </cfRule>
    <cfRule type="beginsWith" dxfId="19" priority="17" operator="beginsWith" text="Tesla">
      <formula>LEFT(Y1,LEN("Tesla"))="Tesla"</formula>
    </cfRule>
    <cfRule type="beginsWith" dxfId="18" priority="18" operator="beginsWith" text="Bomb ">
      <formula>LEFT(Y1,LEN("Bomb "))="Bomb "</formula>
    </cfRule>
    <cfRule type="beginsWith" dxfId="17" priority="19" operator="beginsWith" text="x-Bow">
      <formula>LEFT(Y1,LEN("x-Bow"))="x-Bow"</formula>
    </cfRule>
    <cfRule type="beginsWith" dxfId="16" priority="20" operator="beginsWith" text="Scatter">
      <formula>LEFT(Y1,LEN("Scatter"))="Scatter"</formula>
    </cfRule>
    <cfRule type="beginsWith" dxfId="15" priority="21" operator="beginsWith" text="Builder">
      <formula>LEFT(Y1,LEN("Builder"))="Builder"</formula>
    </cfRule>
    <cfRule type="beginsWith" dxfId="14" priority="22" operator="beginsWith" text="Cannon">
      <formula>LEFT(Y1,LEN("Cannon"))="Cannon"</formula>
    </cfRule>
    <cfRule type="beginsWith" dxfId="13" priority="23" operator="beginsWith" text="Inferno">
      <formula>LEFT(Y1,LEN("Inferno"))="Inferno"</formula>
    </cfRule>
    <cfRule type="beginsWith" dxfId="12" priority="24" operator="beginsWith" text="Eagle">
      <formula>LEFT(Y1,LEN("Eagle"))="Eagle"</formula>
    </cfRule>
  </conditionalFormatting>
  <conditionalFormatting sqref="Y188:Z190">
    <cfRule type="beginsWith" dxfId="11" priority="1" operator="beginsWith" text="Archer">
      <formula>LEFT(Y188,LEN("Archer"))="Archer"</formula>
    </cfRule>
    <cfRule type="beginsWith" dxfId="10" priority="2" operator="beginsWith" text="Mortar">
      <formula>LEFT(Y188,LEN("Mortar"))="Mortar"</formula>
    </cfRule>
    <cfRule type="beginsWith" dxfId="9" priority="3" operator="beginsWith" text="Air">
      <formula>LEFT(Y188,LEN("Air"))="Air"</formula>
    </cfRule>
    <cfRule type="beginsWith" dxfId="8" priority="4" operator="beginsWith" text="Wizard">
      <formula>LEFT(Y188,LEN("Wizard"))="Wizard"</formula>
    </cfRule>
    <cfRule type="beginsWith" dxfId="7" priority="5" operator="beginsWith" text="Tesla">
      <formula>LEFT(Y188,LEN("Tesla"))="Tesla"</formula>
    </cfRule>
    <cfRule type="beginsWith" dxfId="6" priority="6" operator="beginsWith" text="Bomb ">
      <formula>LEFT(Y188,LEN("Bomb "))="Bomb "</formula>
    </cfRule>
    <cfRule type="beginsWith" dxfId="5" priority="7" operator="beginsWith" text="x-Bow">
      <formula>LEFT(Y188,LEN("x-Bow"))="x-Bow"</formula>
    </cfRule>
    <cfRule type="beginsWith" dxfId="4" priority="8" operator="beginsWith" text="Scatter">
      <formula>LEFT(Y188,LEN("Scatter"))="Scatter"</formula>
    </cfRule>
    <cfRule type="beginsWith" dxfId="3" priority="9" operator="beginsWith" text="Builder">
      <formula>LEFT(Y188,LEN("Builder"))="Builder"</formula>
    </cfRule>
    <cfRule type="beginsWith" dxfId="2" priority="10" operator="beginsWith" text="Cannon">
      <formula>LEFT(Y188,LEN("Cannon"))="Cannon"</formula>
    </cfRule>
    <cfRule type="beginsWith" dxfId="1" priority="11" operator="beginsWith" text="Inferno">
      <formula>LEFT(Y188,LEN("Inferno"))="Inferno"</formula>
    </cfRule>
    <cfRule type="beginsWith" dxfId="0" priority="12" operator="beginsWith" text="Eagle">
      <formula>LEFT(Y188,LEN("Eagle"))="Eagle"</formula>
    </cfRule>
  </conditionalFormatting>
  <dataValidations count="5">
    <dataValidation type="list" allowBlank="1" showInputMessage="1" showErrorMessage="1" sqref="L8:N8" xr:uid="{78C02011-EF47-44C1-BA8E-0E8F7A43007D}">
      <formula1>"1,2,3"</formula1>
    </dataValidation>
    <dataValidation type="list" allowBlank="1" showInputMessage="1" showErrorMessage="1" sqref="L7:N7 L4:N4 L10:N10" xr:uid="{2E1EC287-44C5-4CDE-82E4-1C4723A77D1D}">
      <formula1>"0,1"</formula1>
    </dataValidation>
    <dataValidation type="list" allowBlank="1" showInputMessage="1" showErrorMessage="1" sqref="L3:N3" xr:uid="{2D7A6984-D744-4004-8D82-7D81EB79E764}">
      <formula1>"1,2,3,4,5,6,7,8,9,10,11,12,13,14"</formula1>
    </dataValidation>
    <dataValidation type="list" allowBlank="1" showInputMessage="1" showErrorMessage="1" sqref="L21:M21" xr:uid="{71A7897A-AC03-4D33-9A9B-8B012AFB1E3B}">
      <formula1>"1,2,3,4,5,6"</formula1>
    </dataValidation>
    <dataValidation type="list" allowBlank="1" showInputMessage="1" showErrorMessage="1" sqref="K22" xr:uid="{1427B7BE-DCD2-4CE2-977A-8B6C3380AD09}">
      <formula1>"1,2,3,4,5,6,7,8"</formula1>
    </dataValidation>
  </dataValidations>
  <hyperlinks>
    <hyperlink ref="J27" r:id="rId1" tooltip="Town Hall" display="https://clashofclans.fandom.com/wiki/Town_Hall" xr:uid="{31A0E9E7-DE07-4BF1-8397-AA33B5DD101A}"/>
    <hyperlink ref="J43" r:id="rId2" tooltip="Town Hall" display="https://clashofclans.fandom.com/wiki/Town_Hall" xr:uid="{C295CA99-2D32-4117-A095-74111CF5F097}"/>
    <hyperlink ref="K52" r:id="rId3" tooltip="Experience" display="https://clashofclans.fandom.com/wiki/Experience" xr:uid="{8E614F97-1D79-4AA0-A7BE-60FEEA7B5911}"/>
    <hyperlink ref="L52" r:id="rId4" tooltip="Town Hall" display="https://clashofclans.fandom.com/wiki/Town_Hall" xr:uid="{E8E93774-8F49-44EA-88CA-146522C6CFE6}"/>
    <hyperlink ref="H161" r:id="rId5" tooltip="Town Hall" display="https://clashofclans.fandom.com/wiki/Town_Hall" xr:uid="{9FE15D03-FA15-4F37-B558-610FECF9739B}"/>
    <hyperlink ref="G161" r:id="rId6" tooltip="Experience" display="https://clashofclans.fandom.com/wiki/Experience" xr:uid="{B0C9F6E4-49FB-4DD5-8B50-AAD271041167}"/>
    <hyperlink ref="E161" r:id="rId7" location="Gold" tooltip="Resources" display="https://clashofclans.fandom.com/wiki/Resources - Gold" xr:uid="{E6EB7C20-307F-4E5F-B218-39EF9D42F652}"/>
    <hyperlink ref="H143" r:id="rId8" tooltip="Town Hall" display="https://clashofclans.fandom.com/wiki/Town_Hall" xr:uid="{F9D84202-B7D9-4573-A569-788D217EA814}"/>
    <hyperlink ref="G143" r:id="rId9" tooltip="Experience" display="https://clashofclans.fandom.com/wiki/Experience" xr:uid="{16F25846-99BC-44D0-9B3F-6AEEDF046AB7}"/>
    <hyperlink ref="E143" r:id="rId10" location="Gold" tooltip="Resources" display="https://clashofclans.fandom.com/wiki/Resources - Gold" xr:uid="{B71E241F-A578-42D6-AF15-981FB40C6FCF}"/>
    <hyperlink ref="G127" r:id="rId11" tooltip="Town Hall" display="https://clashofclans.fandom.com/wiki/Town_Hall" xr:uid="{2520D9D4-8C00-46F0-9A20-4F6F5192D86A}"/>
    <hyperlink ref="F127" r:id="rId12" tooltip="Experience" display="https://clashofclans.fandom.com/wiki/Experience" xr:uid="{0C42EEA5-B0C3-4E3E-8015-13D3166FDCA7}"/>
    <hyperlink ref="D127" r:id="rId13" location="Gold" tooltip="Resources" display="https://clashofclans.fandom.com/wiki/Resources - Gold" xr:uid="{174FA8A8-B3E5-439E-AB01-BB1101DBA0F4}"/>
    <hyperlink ref="H109" r:id="rId14" tooltip="Town Hall" display="https://clashofclans.fandom.com/wiki/Town_Hall" xr:uid="{11AC0670-B8F6-406E-8373-B97BF1E8CAF6}"/>
    <hyperlink ref="G109" r:id="rId15" tooltip="Experience" display="https://clashofclans.fandom.com/wiki/Experience" xr:uid="{80FC7954-FBFD-42E8-905D-079604969B1C}"/>
    <hyperlink ref="E109" r:id="rId16" location="Gold" tooltip="Resources" display="https://clashofclans.fandom.com/wiki/Resources - Gold" xr:uid="{2AF5FCF5-86A2-415C-B01B-26D32540D37D}"/>
    <hyperlink ref="H92" r:id="rId17" tooltip="Town Hall" display="https://clashofclans.fandom.com/wiki/Town_Hall" xr:uid="{4F69363D-4AAA-4D1D-B62A-CA95D8B0ED26}"/>
    <hyperlink ref="G92" r:id="rId18" tooltip="Experience" display="https://clashofclans.fandom.com/wiki/Experience" xr:uid="{AD01E29C-7FFC-43DC-A3B9-A1A3192DBFE4}"/>
    <hyperlink ref="E92" r:id="rId19" location="Gold" tooltip="Resources" display="https://clashofclans.fandom.com/wiki/Resources - Gold" xr:uid="{24912168-62AB-4072-86EE-5B645D256266}"/>
    <hyperlink ref="I79" r:id="rId20" tooltip="Town Hall" display="https://clashofclans.fandom.com/wiki/Town_Hall" xr:uid="{6BF92C88-CA80-402E-8E10-C96E21567C29}"/>
    <hyperlink ref="H79" r:id="rId21" tooltip="Experience" display="https://clashofclans.fandom.com/wiki/Experience" xr:uid="{7E8E0803-49AD-4265-9FF4-FCED9CF9FB2C}"/>
    <hyperlink ref="F79" r:id="rId22" location="Gold" tooltip="Resources" display="https://clashofclans.fandom.com/wiki/Resources - Gold" xr:uid="{2F3BD8E2-1E40-4359-8DE8-84AA0E2C9016}"/>
    <hyperlink ref="H66" r:id="rId23" tooltip="Town Hall" display="https://clashofclans.fandom.com/wiki/Town_Hall" xr:uid="{1B62E0D1-ABC4-4D86-954B-A304068E738A}"/>
    <hyperlink ref="G66" r:id="rId24" tooltip="Experience" display="https://clashofclans.fandom.com/wiki/Experience" xr:uid="{6BECBE64-CED3-4F44-BF4F-BB6FCDD1EECC}"/>
    <hyperlink ref="E66" r:id="rId25" location="Gold" tooltip="Resources" display="https://clashofclans.fandom.com/wiki/Resources - Gold" xr:uid="{DF3BE37E-8220-4F71-AB56-6F941F3B522C}"/>
    <hyperlink ref="I52" r:id="rId26" location="Gold" tooltip="Resources" display="https://clashofclans.fandom.com/wiki/Resources - Gold" xr:uid="{E7F2F7D5-0051-46C8-B30F-DD3C8DAFEF6F}"/>
    <hyperlink ref="I43" r:id="rId27" tooltip="Experience" display="https://clashofclans.fandom.com/wiki/Experience" xr:uid="{D80D3051-07AE-474F-B661-78EC49386C68}"/>
    <hyperlink ref="G43" r:id="rId28" location="Gold" tooltip="Resources" display="https://clashofclans.fandom.com/wiki/Resources - Gold" xr:uid="{24E0AEE0-A573-46B2-AA42-8799798C4999}"/>
    <hyperlink ref="I36" r:id="rId29" tooltip="Town Hall" display="https://clashofclans.fandom.com/wiki/Town_Hall" xr:uid="{85579749-FD08-40F0-BF05-E1E32A185BC9}"/>
    <hyperlink ref="H36" r:id="rId30" tooltip="Experience" display="https://clashofclans.fandom.com/wiki/Experience" xr:uid="{8F630206-05F8-44B0-8C64-0CE1D852467E}"/>
    <hyperlink ref="I27" r:id="rId31" tooltip="Experience" display="https://clashofclans.fandom.com/wiki/Experience" xr:uid="{56A5A82B-201C-42CB-9A19-36B0FCC1EA82}"/>
    <hyperlink ref="H3" r:id="rId32" tooltip="Town Hall" display="https://clashofclans.fandom.com/wiki/Town_Hall" xr:uid="{B03E87B7-E295-4530-93DE-4F8936CD4F1E}"/>
    <hyperlink ref="G3" r:id="rId33" tooltip="Experience" display="https://clashofclans.fandom.com/wiki/Experience" xr:uid="{BADC6205-A455-43CA-B303-BE1C5D4E83AD}"/>
    <hyperlink ref="H186" r:id="rId34" tooltip="Experience" display="https://clashofclans.fandom.com/wiki/Experience" xr:uid="{81338261-95FD-4DCC-958E-3A5955CAC8D3}"/>
    <hyperlink ref="I186" r:id="rId35" tooltip="Town Hall" display="https://clashofclans.fandom.com/wiki/Town_Hall" xr:uid="{598086A4-D2B6-4359-A1EE-24AEB9452E09}"/>
  </hyperlinks>
  <pageMargins left="0.7" right="0.7" top="0.78740157499999996" bottom="0.78740157499999996" header="0.3" footer="0.3"/>
  <pageSetup paperSize="9" orientation="portrait" horizontalDpi="200" verticalDpi="200" r:id="rId36"/>
  <drawing r:id="rId37"/>
  <legacyDrawing r:id="rId3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9" name="Button 3">
              <controlPr defaultSize="0" print="0" autoFill="0" autoPict="0" macro="[0]!Schaltfläche3_Klicken">
                <anchor moveWithCells="1" sizeWithCells="1">
                  <from>
                    <xdr:col>12</xdr:col>
                    <xdr:colOff>600075</xdr:colOff>
                    <xdr:row>21</xdr:row>
                    <xdr:rowOff>85725</xdr:rowOff>
                  </from>
                  <to>
                    <xdr:col>13</xdr:col>
                    <xdr:colOff>695325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Army Selection</vt:lpstr>
      <vt:lpstr>TroopDatabase</vt:lpstr>
      <vt:lpstr>Defense Database</vt:lpstr>
      <vt:lpstr>Legacy DefenseCalc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Chakra</dc:creator>
  <cp:keywords/>
  <dc:description/>
  <cp:lastModifiedBy>Chakra Fusion</cp:lastModifiedBy>
  <cp:revision/>
  <dcterms:created xsi:type="dcterms:W3CDTF">2022-04-12T06:23:11Z</dcterms:created>
  <dcterms:modified xsi:type="dcterms:W3CDTF">2024-06-02T09:08:39Z</dcterms:modified>
  <cp:category/>
  <cp:contentStatus/>
</cp:coreProperties>
</file>