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gnappi\Desktop\"/>
    </mc:Choice>
  </mc:AlternateContent>
  <xr:revisionPtr revIDLastSave="0" documentId="13_ncr:1_{F9CFF043-CDE7-4A40-B056-D1B371E28868}" xr6:coauthVersionLast="47" xr6:coauthVersionMax="47" xr10:uidLastSave="{00000000-0000-0000-0000-000000000000}"/>
  <bookViews>
    <workbookView xWindow="1590" yWindow="2895" windowWidth="25830" windowHeight="12315" tabRatio="1000" firstSheet="6" activeTab="14" xr2:uid="{00000000-000D-0000-FFFF-FFFF00000000}"/>
  </bookViews>
  <sheets>
    <sheet name="PHOTOVOLTAIC_PANELS" sheetId="1" r:id="rId1"/>
    <sheet name="SOLAR_THERMAL_PANELS" sheetId="2" r:id="rId2"/>
    <sheet name="PHOTOVOLTAIC_THERMAL_PANELS" sheetId="3" r:id="rId3"/>
    <sheet name="BOILERS" sheetId="4" r:id="rId4"/>
    <sheet name="COGENERATION_PLANTS" sheetId="5" r:id="rId5"/>
    <sheet name="HEAT_EXCHANGERS" sheetId="11" r:id="rId6"/>
    <sheet name="VAPOR_COMPRESSION_CHILLERS" sheetId="8" r:id="rId7"/>
    <sheet name="ABSORPTION_CHILLERS" sheetId="9" r:id="rId8"/>
    <sheet name="COOLING_TOWERS" sheetId="10" r:id="rId9"/>
    <sheet name="HEAT_SINK" sheetId="21" r:id="rId10"/>
    <sheet name="INVERTERS" sheetId="22" r:id="rId11"/>
    <sheet name="FUEL_CELLS" sheetId="20" r:id="rId12"/>
    <sheet name="UNITARY_AIR_CONDITIONERS" sheetId="16" r:id="rId13"/>
    <sheet name="HEAT_PUMPS" sheetId="13" r:id="rId14"/>
    <sheet name="THERMAL_ENERGY_STORAGES" sheetId="14" r:id="rId15"/>
    <sheet name="BATTERIES" sheetId="23" r:id="rId16"/>
    <sheet name="POWER_TRANSFORMERS" sheetId="17" r:id="rId17"/>
    <sheet name="HYDRAULIC_PUMPS" sheetId="15" r:id="rId18"/>
    <sheet name="BORE_HOLES" sheetId="12" r:id="rId19"/>
  </sheets>
  <definedNames>
    <definedName name="__xlfn_AGGREGATE">#N/A</definedName>
    <definedName name="__xlfn_STDEV_S">#N/A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2" i="2" l="1"/>
  <c r="M7" i="8"/>
  <c r="H2" i="20"/>
  <c r="H3" i="20"/>
  <c r="O4" i="17"/>
  <c r="N4" i="17"/>
  <c r="N3" i="17"/>
  <c r="O2" i="17"/>
  <c r="N2" i="17"/>
  <c r="O11" i="13" l="1"/>
  <c r="O10" i="13"/>
  <c r="O9" i="13"/>
  <c r="O8" i="13"/>
  <c r="O7" i="13"/>
  <c r="O2" i="13" l="1"/>
  <c r="R6" i="13"/>
  <c r="O6" i="13"/>
  <c r="R5" i="13"/>
  <c r="O5" i="13"/>
  <c r="R4" i="13"/>
  <c r="O4" i="13"/>
  <c r="N10" i="4" l="1"/>
  <c r="M10" i="4"/>
  <c r="N9" i="4"/>
  <c r="M9" i="4"/>
  <c r="N8" i="4"/>
  <c r="M8" i="4"/>
  <c r="N7" i="4"/>
  <c r="M7" i="4"/>
  <c r="N6" i="4"/>
  <c r="M6" i="4"/>
  <c r="N5" i="4"/>
  <c r="M5" i="4"/>
  <c r="N6" i="8" l="1"/>
  <c r="M6" i="8"/>
  <c r="N5" i="8"/>
  <c r="M5" i="8"/>
  <c r="N4" i="8"/>
  <c r="M4" i="8"/>
  <c r="O11" i="5" l="1"/>
  <c r="M4" i="11" l="1"/>
  <c r="L4" i="11"/>
  <c r="L3" i="11"/>
  <c r="M2" i="11"/>
  <c r="L2" i="11"/>
  <c r="H2" i="12"/>
  <c r="M2" i="4"/>
  <c r="N2" i="4"/>
  <c r="M3" i="4"/>
  <c r="N3" i="4"/>
  <c r="M4" i="4"/>
  <c r="N4" i="4"/>
  <c r="M3" i="8"/>
  <c r="N3" i="8"/>
  <c r="O3" i="13"/>
  <c r="R7" i="13"/>
  <c r="H2" i="15"/>
  <c r="H3" i="15"/>
  <c r="H4" i="15"/>
  <c r="H5" i="15"/>
  <c r="H2" i="3"/>
  <c r="R2" i="2"/>
  <c r="S2" i="2"/>
  <c r="T2" i="2"/>
  <c r="R3" i="2"/>
  <c r="S3" i="2"/>
  <c r="T3" i="2"/>
</calcChain>
</file>

<file path=xl/sharedStrings.xml><?xml version="1.0" encoding="utf-8"?>
<sst xmlns="http://schemas.openxmlformats.org/spreadsheetml/2006/main" count="1032" uniqueCount="269">
  <si>
    <t>Description</t>
  </si>
  <si>
    <t>code</t>
  </si>
  <si>
    <t>type</t>
  </si>
  <si>
    <t>cap_min</t>
  </si>
  <si>
    <t>cap_max</t>
  </si>
  <si>
    <t>unit</t>
  </si>
  <si>
    <t>module_length_m</t>
  </si>
  <si>
    <t>PV_th</t>
  </si>
  <si>
    <t>PV_n</t>
  </si>
  <si>
    <t>PV_noct</t>
  </si>
  <si>
    <t>PV_Bref</t>
  </si>
  <si>
    <t>PV_a0</t>
  </si>
  <si>
    <t>PV_a1</t>
  </si>
  <si>
    <t>PV_a2</t>
  </si>
  <si>
    <t>PV_a3</t>
  </si>
  <si>
    <t>PV_a4</t>
  </si>
  <si>
    <t>misc_losses</t>
  </si>
  <si>
    <t>currency</t>
  </si>
  <si>
    <t>a</t>
  </si>
  <si>
    <t>b</t>
  </si>
  <si>
    <t>c</t>
  </si>
  <si>
    <t>d</t>
  </si>
  <si>
    <t>e</t>
  </si>
  <si>
    <t>LT_yr</t>
  </si>
  <si>
    <t>O&amp;M_%</t>
  </si>
  <si>
    <t>IR_%</t>
  </si>
  <si>
    <t>assumption</t>
  </si>
  <si>
    <t>generic monocrystalline panel</t>
  </si>
  <si>
    <t>PV1</t>
  </si>
  <si>
    <t>PV</t>
  </si>
  <si>
    <t>W</t>
  </si>
  <si>
    <t>USD-2015</t>
  </si>
  <si>
    <t>IR_%, capacity</t>
  </si>
  <si>
    <t>generic polycrystalline panel</t>
  </si>
  <si>
    <t>PV2</t>
  </si>
  <si>
    <t>generic amorphous silicon panel</t>
  </si>
  <si>
    <t>PV3</t>
  </si>
  <si>
    <t>module_area_m2</t>
  </si>
  <si>
    <t>aperture_area_ratio</t>
  </si>
  <si>
    <t>n0</t>
  </si>
  <si>
    <t>c1</t>
  </si>
  <si>
    <t>c2</t>
  </si>
  <si>
    <t>mB0_r</t>
  </si>
  <si>
    <t>mB_max_r</t>
  </si>
  <si>
    <t>mB_min_r</t>
  </si>
  <si>
    <t>C_eff</t>
  </si>
  <si>
    <t>t_max</t>
  </si>
  <si>
    <t>IAM_d</t>
  </si>
  <si>
    <t>dP1</t>
  </si>
  <si>
    <t>dP2</t>
  </si>
  <si>
    <t>dP3</t>
  </si>
  <si>
    <t>dP4</t>
  </si>
  <si>
    <t>Cp_fluid</t>
  </si>
  <si>
    <t>flat plate</t>
  </si>
  <si>
    <t>SC1</t>
  </si>
  <si>
    <t>FP</t>
  </si>
  <si>
    <t>evacuated tube</t>
  </si>
  <si>
    <t>SC2</t>
  </si>
  <si>
    <t>ET</t>
  </si>
  <si>
    <t>generic PVT</t>
  </si>
  <si>
    <t>PVT1</t>
  </si>
  <si>
    <t>BO1</t>
  </si>
  <si>
    <t>CCGT1</t>
  </si>
  <si>
    <t>CH1</t>
  </si>
  <si>
    <t>CH2</t>
  </si>
  <si>
    <t>s_e</t>
  </si>
  <si>
    <t>r_e</t>
  </si>
  <si>
    <t>s_g</t>
  </si>
  <si>
    <t>r_g</t>
  </si>
  <si>
    <t>a_e</t>
  </si>
  <si>
    <t>e_e</t>
  </si>
  <si>
    <t>a_g</t>
  </si>
  <si>
    <t>e_g</t>
  </si>
  <si>
    <t>m_cw</t>
  </si>
  <si>
    <t>m_hw</t>
  </si>
  <si>
    <t>ACH1</t>
  </si>
  <si>
    <t>single</t>
  </si>
  <si>
    <t>ACH2</t>
  </si>
  <si>
    <t>ACH3</t>
  </si>
  <si>
    <t>double</t>
  </si>
  <si>
    <t>triple</t>
  </si>
  <si>
    <t>centralized cooling tower</t>
  </si>
  <si>
    <t>CT1</t>
  </si>
  <si>
    <t>all</t>
  </si>
  <si>
    <t>substation heat exchanger</t>
  </si>
  <si>
    <t>HEX1</t>
  </si>
  <si>
    <t>borehole</t>
  </si>
  <si>
    <t>BH1</t>
  </si>
  <si>
    <t>HP1</t>
  </si>
  <si>
    <t>HP2</t>
  </si>
  <si>
    <t xml:space="preserve">unit </t>
  </si>
  <si>
    <t>TES1</t>
  </si>
  <si>
    <t>cap_min, cap_max</t>
  </si>
  <si>
    <t>TES2</t>
  </si>
  <si>
    <t>generic pump</t>
  </si>
  <si>
    <t>PU1</t>
  </si>
  <si>
    <t xml:space="preserve">Fit based on RESCUE WP 2.4. Figure 18 </t>
  </si>
  <si>
    <t>LT_mat_yr</t>
  </si>
  <si>
    <t>C_mat_%</t>
  </si>
  <si>
    <t>T_PHCH_C</t>
  </si>
  <si>
    <t>T_min_C</t>
  </si>
  <si>
    <t>T_max_C</t>
  </si>
  <si>
    <t>HL_kJkg</t>
  </si>
  <si>
    <t>Rho_T_PHCH_kgm3</t>
  </si>
  <si>
    <t>Cp_kJkgK</t>
  </si>
  <si>
    <t>n_ch</t>
  </si>
  <si>
    <t>n_disch</t>
  </si>
  <si>
    <t>HEATING</t>
  </si>
  <si>
    <t>short-term storage tank - water</t>
  </si>
  <si>
    <t>COOLING</t>
  </si>
  <si>
    <t>short-term storage tank- ice</t>
  </si>
  <si>
    <t>TES3</t>
  </si>
  <si>
    <t>short-term storage tank - eutectic salt</t>
  </si>
  <si>
    <t>TES4</t>
  </si>
  <si>
    <t>short-term storage tank - PEG400</t>
  </si>
  <si>
    <t>TES5</t>
  </si>
  <si>
    <t>short-term storage tank - Paraffin C14</t>
  </si>
  <si>
    <t>TES6</t>
  </si>
  <si>
    <t>min_eff_rating</t>
  </si>
  <si>
    <t>water-centrifugal</t>
  </si>
  <si>
    <t>water-reciprocating</t>
  </si>
  <si>
    <t xml:space="preserve"> electrically operated positive displacement, water cooled</t>
  </si>
  <si>
    <t>electrically operated centrifugal, water cooled</t>
  </si>
  <si>
    <t>reference</t>
  </si>
  <si>
    <t>ASHRAE 90.1/2019 - minimum efficiency rating at full load</t>
  </si>
  <si>
    <t>T_evap_design</t>
  </si>
  <si>
    <t>T_cond_design</t>
  </si>
  <si>
    <t>V_power_supply</t>
  </si>
  <si>
    <t>T_gen_design</t>
  </si>
  <si>
    <t>LiBr single effect - indirect</t>
  </si>
  <si>
    <t>LiBr double effect (dummy)  - indirect</t>
  </si>
  <si>
    <t>LiBr double effect - indirect</t>
  </si>
  <si>
    <t>LiBr triple effect - indirect</t>
  </si>
  <si>
    <t>aux_power</t>
  </si>
  <si>
    <t>T_water_in_design</t>
  </si>
  <si>
    <t>T_air_in_design</t>
  </si>
  <si>
    <t>T_water_out_design</t>
  </si>
  <si>
    <t>open-circuit</t>
  </si>
  <si>
    <t>closed-circuit</t>
  </si>
  <si>
    <t>ASHRAE 90.1/2019 - auxilary power demand (i.e. performance requirement, converted)</t>
  </si>
  <si>
    <t>T_air_indoor_rating</t>
  </si>
  <si>
    <t>T_air_outdoor_rating</t>
  </si>
  <si>
    <t>ASHRAE 90.1/2019 - minimum efficiency rating, AHRI 210/240 (2023) temperature rating - application rating conditions</t>
  </si>
  <si>
    <t>air conditioner, split-system, air cooled</t>
  </si>
  <si>
    <t>AC1</t>
  </si>
  <si>
    <t>AC2</t>
  </si>
  <si>
    <t>air conditioner, split-system, air cooled, ducted</t>
  </si>
  <si>
    <t>mini-split</t>
  </si>
  <si>
    <t>mini-split, ducted</t>
  </si>
  <si>
    <t>rated_COP_seasonal</t>
  </si>
  <si>
    <t>T_water_in_rating</t>
  </si>
  <si>
    <t>T_water_out_rating</t>
  </si>
  <si>
    <t>CT2</t>
  </si>
  <si>
    <t>BO2</t>
  </si>
  <si>
    <t>ASHRAE 90.1/2019 - minimum efficiency rating, 10 CFR Appendix A - boiler testing temperatures</t>
  </si>
  <si>
    <t>oil</t>
  </si>
  <si>
    <t>gas</t>
  </si>
  <si>
    <t>gas-cond</t>
  </si>
  <si>
    <t>T_flue_gas_design</t>
  </si>
  <si>
    <t>fuel_code</t>
  </si>
  <si>
    <t>Cgas</t>
  </si>
  <si>
    <t>Coil</t>
  </si>
  <si>
    <t>conventional natural gas boiler</t>
  </si>
  <si>
    <t>condensing natural gas boiler</t>
  </si>
  <si>
    <t>conventional oil boiler</t>
  </si>
  <si>
    <t>OEHR1</t>
  </si>
  <si>
    <t>engine</t>
  </si>
  <si>
    <t>turbine</t>
  </si>
  <si>
    <t>furnace</t>
  </si>
  <si>
    <t>temperatures and cost</t>
  </si>
  <si>
    <t>elec_eff_design</t>
  </si>
  <si>
    <t>therm_eff_design</t>
  </si>
  <si>
    <t>OEHR2</t>
  </si>
  <si>
    <t>Cbig</t>
  </si>
  <si>
    <t>biogas powered otto engine with heat recovery</t>
  </si>
  <si>
    <t>natural powered otto engine with heat recovery</t>
  </si>
  <si>
    <t>grouppo AB Ecomax catalogue 2022, US EIA Capital Cost for Capital Cost and Performance Characteristic Estimates for Utility Scale Electric Power Generating Technologies 2020</t>
  </si>
  <si>
    <t>https://doi.org/10.1016/B978-0-08-100510-1.00015-6</t>
  </si>
  <si>
    <t>Cwbm</t>
  </si>
  <si>
    <t>biomass furnace combined with ORC</t>
  </si>
  <si>
    <t>oil furnace combined with ORC</t>
  </si>
  <si>
    <t>Mitsubishi Gas Trubine  Combined Cycle Catalogue 2022</t>
  </si>
  <si>
    <t>combined cycle gas turbine with heat recovery</t>
  </si>
  <si>
    <t>V_power_out_design</t>
  </si>
  <si>
    <t>bio-engine</t>
  </si>
  <si>
    <t>counter-flow, plate</t>
  </si>
  <si>
    <t>T_max_operating</t>
  </si>
  <si>
    <t>medium_in</t>
  </si>
  <si>
    <t>medium_out</t>
  </si>
  <si>
    <t>water</t>
  </si>
  <si>
    <t>T_min_operating</t>
  </si>
  <si>
    <t>geothermal</t>
  </si>
  <si>
    <t>HP3</t>
  </si>
  <si>
    <t>air-water heat pump</t>
  </si>
  <si>
    <t>ASHRAE 90.1/2019 - AHRI 1230/2021</t>
  </si>
  <si>
    <t>water-source heat pump</t>
  </si>
  <si>
    <t>geothermal heat pump - closed loop</t>
  </si>
  <si>
    <t>cost</t>
  </si>
  <si>
    <t>ASHRAE 90.1/2019 - AHRI 210.240/2023</t>
  </si>
  <si>
    <t>medium_evap_side</t>
  </si>
  <si>
    <t>medium_cond_side</t>
  </si>
  <si>
    <t>brine</t>
  </si>
  <si>
    <t>air</t>
  </si>
  <si>
    <t>min_eff_rating_seasonal</t>
  </si>
  <si>
    <t>water-source</t>
  </si>
  <si>
    <t>air-source</t>
  </si>
  <si>
    <t>TR1</t>
  </si>
  <si>
    <t>VA</t>
  </si>
  <si>
    <t>TR2</t>
  </si>
  <si>
    <t>TR3</t>
  </si>
  <si>
    <t>large interconnection transformer</t>
  </si>
  <si>
    <t>small interconnection transformer</t>
  </si>
  <si>
    <t>medium interconnection transformer</t>
  </si>
  <si>
    <t>small power  transformer</t>
  </si>
  <si>
    <t>medium power  transformer</t>
  </si>
  <si>
    <t>large power transformer</t>
  </si>
  <si>
    <t>AC</t>
  </si>
  <si>
    <t>V_max_lowV_side</t>
  </si>
  <si>
    <t>V_max_highV_side</t>
  </si>
  <si>
    <t>V_min_highV_side</t>
  </si>
  <si>
    <t>V_min_lowV_side</t>
  </si>
  <si>
    <t>current_form_lowV</t>
  </si>
  <si>
    <t>current_form_highV</t>
  </si>
  <si>
    <t>EN 50588-1, 2017</t>
  </si>
  <si>
    <t>https://www.linquip.com/blog/efficiency-of-heat-exchanger/; Danfoss - Ultra efficient braze heat exhangers for your district energy applications</t>
  </si>
  <si>
    <t>BO3</t>
  </si>
  <si>
    <t>FU2</t>
  </si>
  <si>
    <t>FU1</t>
  </si>
  <si>
    <t>G_VALUE</t>
  </si>
  <si>
    <t>everything</t>
  </si>
  <si>
    <t>FC1</t>
  </si>
  <si>
    <t>solid oxide fuel cell</t>
  </si>
  <si>
    <t xml:space="preserve"> Assumptions</t>
  </si>
  <si>
    <t>District substation heat exchanger</t>
  </si>
  <si>
    <t>HEX2</t>
  </si>
  <si>
    <t>-</t>
  </si>
  <si>
    <t>m^2</t>
  </si>
  <si>
    <t>Values under 1 and above 50 are assumptions, as no datasheet values are available in this area. a_p to e_p denote the pressure drop in Pa</t>
  </si>
  <si>
    <t>ASHRAE 90.1/2019 - minimum efficiency rating at full load; https://www.esmagazine.com/articles/82307-basics-for-absorption-chillers - capacity-specific mass flow rates</t>
  </si>
  <si>
    <t>Water_source_code</t>
  </si>
  <si>
    <t>Lake-water HEX</t>
  </si>
  <si>
    <t>HEXLW</t>
  </si>
  <si>
    <t>LW</t>
  </si>
  <si>
    <t>Sewage-water HEX</t>
  </si>
  <si>
    <t>HEXSW</t>
  </si>
  <si>
    <t>SW</t>
  </si>
  <si>
    <t>Groundwater-water HEX</t>
  </si>
  <si>
    <t>HEXGW</t>
  </si>
  <si>
    <t>GW</t>
  </si>
  <si>
    <t>solar inverter</t>
  </si>
  <si>
    <t>IN1</t>
  </si>
  <si>
    <t>grid-tied, sigle phase, transformerless inverter</t>
  </si>
  <si>
    <t>DC</t>
  </si>
  <si>
    <t>T_supply_sup</t>
  </si>
  <si>
    <t>water_temperature</t>
  </si>
  <si>
    <t>round-trip efficiency</t>
  </si>
  <si>
    <t>Wh</t>
  </si>
  <si>
    <t>Tank Thermal Energy Storage</t>
  </si>
  <si>
    <t>BT1</t>
  </si>
  <si>
    <t>Battery</t>
  </si>
  <si>
    <t>input_voltage</t>
  </si>
  <si>
    <t>output_voltage</t>
  </si>
  <si>
    <t>Electric Energy Storage</t>
  </si>
  <si>
    <t>specific_energy_Wh_kg</t>
  </si>
  <si>
    <t>specific_power_W_kg</t>
  </si>
  <si>
    <t>energy_density_Wh_m3</t>
  </si>
  <si>
    <t>power_density_W_m3</t>
  </si>
  <si>
    <t>self_discharge</t>
  </si>
  <si>
    <t>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</si>
</sst>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0"/>
    <numFmt numFmtId="165" formatCode="0.0"/>
    <numFmt numFmtId="166" formatCode="0.000"/>
    <numFmt numFmtId="167" formatCode="#,##0.0"/>
  </numFmts>
  <fonts count="8" x14ac:knownFonts="1">
    <font>
      <sz val="11"/>
      <color indexed="8"/>
      <name val="Calibri"/>
      <family val="2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i/>
      <sz val="11"/>
      <color indexed="8"/>
      <name val="Calibri"/>
      <family val="2"/>
    </font>
    <font>
      <sz val="11"/>
      <color theme="9"/>
      <name val="Calibri"/>
      <family val="2"/>
    </font>
    <font>
      <sz val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49"/>
        <bgColor indexed="40"/>
      </patternFill>
    </fill>
    <fill>
      <patternFill patternType="solid">
        <fgColor rgb="FF33CCCC"/>
        <bgColor indexed="40"/>
      </patternFill>
    </fill>
  </fills>
  <borders count="13">
    <border>
      <left/>
      <right/>
      <top/>
      <bottom/>
      <diagonal/>
    </border>
    <border>
      <left style="thin">
        <color indexed="59"/>
      </left>
      <right style="thin">
        <color indexed="59"/>
      </right>
      <top style="thin">
        <color indexed="59"/>
      </top>
      <bottom style="thin">
        <color indexed="59"/>
      </bottom>
      <diagonal/>
    </border>
    <border>
      <left style="thin">
        <color indexed="59"/>
      </left>
      <right style="thin">
        <color indexed="59"/>
      </right>
      <top style="thin">
        <color indexed="59"/>
      </top>
      <bottom/>
      <diagonal/>
    </border>
    <border>
      <left style="thin">
        <color indexed="59"/>
      </left>
      <right style="thin">
        <color indexed="59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59"/>
      </left>
      <right/>
      <top style="thin">
        <color indexed="59"/>
      </top>
      <bottom style="thin">
        <color indexed="59"/>
      </bottom>
      <diagonal/>
    </border>
    <border>
      <left/>
      <right style="thin">
        <color indexed="59"/>
      </right>
      <top style="thin">
        <color indexed="59"/>
      </top>
      <bottom style="thin">
        <color indexed="59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59"/>
      </left>
      <right/>
      <top style="thin">
        <color indexed="59"/>
      </top>
      <bottom/>
      <diagonal/>
    </border>
    <border>
      <left/>
      <right style="thin">
        <color indexed="59"/>
      </right>
      <top style="thin">
        <color indexed="59"/>
      </top>
      <bottom/>
      <diagonal/>
    </border>
    <border>
      <left style="thin">
        <color indexed="59"/>
      </left>
      <right style="thin">
        <color indexed="59"/>
      </right>
      <top style="thin">
        <color indexed="59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3" fillId="0" borderId="0"/>
    <xf numFmtId="0" fontId="1" fillId="0" borderId="0"/>
    <xf numFmtId="0" fontId="4" fillId="0" borderId="0"/>
    <xf numFmtId="9" fontId="3" fillId="0" borderId="0" applyFont="0" applyFill="0" applyBorder="0" applyAlignment="0" applyProtection="0"/>
  </cellStyleXfs>
  <cellXfs count="47">
    <xf numFmtId="0" fontId="0" fillId="0" borderId="0" xfId="0"/>
    <xf numFmtId="49" fontId="2" fillId="2" borderId="1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1" fontId="0" fillId="0" borderId="1" xfId="0" applyNumberFormat="1" applyBorder="1" applyAlignment="1">
      <alignment horizontal="center"/>
    </xf>
    <xf numFmtId="49" fontId="2" fillId="2" borderId="2" xfId="0" applyNumberFormat="1" applyFon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1" fontId="0" fillId="0" borderId="0" xfId="0" applyNumberFormat="1"/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166" fontId="0" fillId="0" borderId="2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49" fontId="2" fillId="2" borderId="4" xfId="0" applyNumberFormat="1" applyFont="1" applyFill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0" fillId="0" borderId="6" xfId="0" applyBorder="1" applyAlignment="1">
      <alignment horizontal="center"/>
    </xf>
    <xf numFmtId="10" fontId="0" fillId="0" borderId="1" xfId="4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9" fontId="0" fillId="0" borderId="1" xfId="4" applyFont="1" applyBorder="1" applyAlignment="1">
      <alignment horizontal="center"/>
    </xf>
    <xf numFmtId="0" fontId="0" fillId="0" borderId="8" xfId="0" applyBorder="1" applyAlignment="1">
      <alignment horizontal="center"/>
    </xf>
    <xf numFmtId="3" fontId="0" fillId="0" borderId="2" xfId="0" applyNumberFormat="1" applyBorder="1" applyAlignment="1">
      <alignment horizontal="center"/>
    </xf>
    <xf numFmtId="3" fontId="0" fillId="0" borderId="4" xfId="0" applyNumberFormat="1" applyBorder="1" applyAlignment="1">
      <alignment horizontal="center"/>
    </xf>
    <xf numFmtId="166" fontId="0" fillId="0" borderId="4" xfId="0" applyNumberFormat="1" applyBorder="1" applyAlignment="1">
      <alignment horizontal="center"/>
    </xf>
    <xf numFmtId="0" fontId="0" fillId="0" borderId="4" xfId="0" applyBorder="1"/>
    <xf numFmtId="9" fontId="0" fillId="0" borderId="2" xfId="4" applyFont="1" applyBorder="1" applyAlignment="1">
      <alignment horizontal="center"/>
    </xf>
    <xf numFmtId="9" fontId="0" fillId="0" borderId="8" xfId="4" applyFont="1" applyBorder="1" applyAlignment="1">
      <alignment horizontal="center"/>
    </xf>
    <xf numFmtId="9" fontId="0" fillId="0" borderId="4" xfId="4" applyFont="1" applyBorder="1" applyAlignment="1">
      <alignment horizontal="center"/>
    </xf>
    <xf numFmtId="0" fontId="0" fillId="0" borderId="1" xfId="0" applyBorder="1" applyAlignment="1">
      <alignment horizontal="left" wrapText="1"/>
    </xf>
    <xf numFmtId="9" fontId="0" fillId="0" borderId="9" xfId="4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4" xfId="4" applyNumberFormat="1" applyFont="1" applyBorder="1" applyAlignment="1">
      <alignment horizontal="center"/>
    </xf>
    <xf numFmtId="0" fontId="0" fillId="0" borderId="0" xfId="4" applyNumberFormat="1" applyFont="1" applyBorder="1" applyAlignment="1">
      <alignment horizontal="center"/>
    </xf>
    <xf numFmtId="49" fontId="2" fillId="3" borderId="1" xfId="0" applyNumberFormat="1" applyFont="1" applyFill="1" applyBorder="1" applyAlignment="1">
      <alignment horizontal="center"/>
    </xf>
    <xf numFmtId="49" fontId="2" fillId="3" borderId="5" xfId="0" applyNumberFormat="1" applyFont="1" applyFill="1" applyBorder="1" applyAlignment="1">
      <alignment horizontal="center"/>
    </xf>
    <xf numFmtId="49" fontId="2" fillId="3" borderId="6" xfId="0" applyNumberFormat="1" applyFont="1" applyFill="1" applyBorder="1" applyAlignment="1">
      <alignment horizontal="center"/>
    </xf>
    <xf numFmtId="49" fontId="2" fillId="3" borderId="3" xfId="0" applyNumberFormat="1" applyFont="1" applyFill="1" applyBorder="1" applyAlignment="1">
      <alignment horizontal="center"/>
    </xf>
    <xf numFmtId="49" fontId="2" fillId="3" borderId="4" xfId="0" applyNumberFormat="1" applyFont="1" applyFill="1" applyBorder="1" applyAlignment="1">
      <alignment horizontal="center"/>
    </xf>
    <xf numFmtId="49" fontId="2" fillId="3" borderId="2" xfId="0" applyNumberFormat="1" applyFont="1" applyFill="1" applyBorder="1" applyAlignment="1">
      <alignment horizontal="center"/>
    </xf>
    <xf numFmtId="0" fontId="6" fillId="0" borderId="0" xfId="0" applyFont="1"/>
    <xf numFmtId="0" fontId="0" fillId="0" borderId="11" xfId="0" applyBorder="1" applyAlignment="1">
      <alignment horizontal="center"/>
    </xf>
    <xf numFmtId="167" fontId="0" fillId="0" borderId="1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4" fontId="0" fillId="0" borderId="1" xfId="0" applyNumberFormat="1" applyBorder="1" applyAlignment="1">
      <alignment horizontal="center"/>
    </xf>
  </cellXfs>
  <cellStyles count="5">
    <cellStyle name="Normal" xfId="0" builtinId="0"/>
    <cellStyle name="Normal 2" xfId="1" xr:uid="{00000000-0005-0000-0000-000001000000}"/>
    <cellStyle name="Normal 2 2" xfId="2" xr:uid="{00000000-0005-0000-0000-000002000000}"/>
    <cellStyle name="Normal 3" xfId="3" xr:uid="{00000000-0005-0000-0000-000003000000}"/>
    <cellStyle name="Percent" xfId="4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C3C3C"/>
      <rgbColor rgb="00993300"/>
      <rgbColor rgb="00993366"/>
      <rgbColor rgb="00333399"/>
      <rgbColor rgb="00333333"/>
    </indexedColors>
    <mruColors>
      <color rgb="FF33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0"/>
  <sheetViews>
    <sheetView topLeftCell="B1" zoomScale="120" zoomScaleNormal="120" workbookViewId="0">
      <pane xSplit="1" ySplit="1" topLeftCell="I2" activePane="bottomRight" state="frozen"/>
      <selection activeCell="B1" sqref="B1"/>
      <selection pane="topRight" activeCell="C1" sqref="C1"/>
      <selection pane="bottomLeft" activeCell="B2" sqref="B2"/>
      <selection pane="bottomRight" activeCell="Q11" sqref="Q11"/>
    </sheetView>
  </sheetViews>
  <sheetFormatPr defaultColWidth="8.85546875" defaultRowHeight="15" x14ac:dyDescent="0.25"/>
  <cols>
    <col min="1" max="1" width="38.7109375" customWidth="1"/>
    <col min="4" max="4" width="15.7109375" customWidth="1"/>
    <col min="5" max="6" width="12" customWidth="1"/>
    <col min="7" max="7" width="14.42578125" customWidth="1"/>
    <col min="8" max="8" width="9.28515625" customWidth="1"/>
    <col min="9" max="9" width="8.42578125" customWidth="1"/>
    <col min="10" max="10" width="8.7109375" customWidth="1"/>
    <col min="12" max="12" width="16.42578125" customWidth="1"/>
    <col min="13" max="13" width="18.42578125" customWidth="1"/>
    <col min="14" max="14" width="16.28515625" customWidth="1"/>
    <col min="15" max="15" width="14.7109375" customWidth="1"/>
    <col min="16" max="17" width="12.42578125" customWidth="1"/>
    <col min="19" max="19" width="10.42578125" customWidth="1"/>
    <col min="20" max="20" width="13.7109375" customWidth="1"/>
    <col min="21" max="23" width="10.42578125" customWidth="1"/>
    <col min="24" max="24" width="14.7109375" customWidth="1"/>
    <col min="25" max="25" width="12.7109375" customWidth="1"/>
    <col min="27" max="27" width="13.28515625" customWidth="1"/>
  </cols>
  <sheetData>
    <row r="1" spans="1:28" x14ac:dyDescent="0.25">
      <c r="A1" s="36" t="s">
        <v>0</v>
      </c>
      <c r="B1" s="36" t="s">
        <v>1</v>
      </c>
      <c r="C1" s="36" t="s">
        <v>2</v>
      </c>
      <c r="D1" s="36" t="s">
        <v>3</v>
      </c>
      <c r="E1" s="36" t="s">
        <v>4</v>
      </c>
      <c r="F1" s="36" t="s">
        <v>5</v>
      </c>
      <c r="G1" s="36" t="s">
        <v>6</v>
      </c>
      <c r="H1" s="36" t="s">
        <v>7</v>
      </c>
      <c r="I1" s="36" t="s">
        <v>8</v>
      </c>
      <c r="J1" s="36" t="s">
        <v>9</v>
      </c>
      <c r="K1" s="36" t="s">
        <v>127</v>
      </c>
      <c r="L1" s="36" t="s">
        <v>10</v>
      </c>
      <c r="M1" s="36" t="s">
        <v>11</v>
      </c>
      <c r="N1" s="36" t="s">
        <v>12</v>
      </c>
      <c r="O1" s="36" t="s">
        <v>13</v>
      </c>
      <c r="P1" s="36" t="s">
        <v>14</v>
      </c>
      <c r="Q1" s="36" t="s">
        <v>15</v>
      </c>
      <c r="R1" s="36" t="s">
        <v>16</v>
      </c>
      <c r="S1" s="36" t="s">
        <v>17</v>
      </c>
      <c r="T1" s="36" t="s">
        <v>18</v>
      </c>
      <c r="U1" s="36" t="s">
        <v>19</v>
      </c>
      <c r="V1" s="36" t="s">
        <v>20</v>
      </c>
      <c r="W1" s="36" t="s">
        <v>21</v>
      </c>
      <c r="X1" s="36" t="s">
        <v>22</v>
      </c>
      <c r="Y1" s="36" t="s">
        <v>23</v>
      </c>
      <c r="Z1" s="36" t="s">
        <v>24</v>
      </c>
      <c r="AA1" s="36" t="s">
        <v>25</v>
      </c>
      <c r="AB1" s="36" t="s">
        <v>26</v>
      </c>
    </row>
    <row r="2" spans="1:28" x14ac:dyDescent="0.25">
      <c r="A2" s="1" t="s">
        <v>27</v>
      </c>
      <c r="B2" s="2" t="s">
        <v>28</v>
      </c>
      <c r="C2" s="2" t="s">
        <v>29</v>
      </c>
      <c r="D2" s="2">
        <v>1</v>
      </c>
      <c r="E2" s="2">
        <v>10000</v>
      </c>
      <c r="F2" s="2" t="s">
        <v>30</v>
      </c>
      <c r="G2" s="2">
        <v>1</v>
      </c>
      <c r="H2" s="2">
        <v>2E-3</v>
      </c>
      <c r="I2" s="2">
        <v>0.16</v>
      </c>
      <c r="J2" s="2">
        <v>43.5</v>
      </c>
      <c r="K2" s="2">
        <v>30</v>
      </c>
      <c r="L2" s="2">
        <v>3.5000000000000001E-3</v>
      </c>
      <c r="M2" s="3">
        <v>0.93582299999999996</v>
      </c>
      <c r="N2" s="3">
        <v>5.4288999999999997E-2</v>
      </c>
      <c r="O2" s="3">
        <v>8.6770000000000007E-3</v>
      </c>
      <c r="P2" s="3">
        <v>5.2700000000000002E-4</v>
      </c>
      <c r="Q2" s="3">
        <v>-1.1E-5</v>
      </c>
      <c r="R2" s="4">
        <v>0.1</v>
      </c>
      <c r="S2" s="3" t="s">
        <v>31</v>
      </c>
      <c r="T2" s="2">
        <v>0</v>
      </c>
      <c r="U2" s="7">
        <v>0.89</v>
      </c>
      <c r="V2" s="2">
        <v>1</v>
      </c>
      <c r="W2" s="2">
        <v>0</v>
      </c>
      <c r="X2" s="2">
        <v>0</v>
      </c>
      <c r="Y2" s="2">
        <v>20</v>
      </c>
      <c r="Z2" s="2">
        <v>1</v>
      </c>
      <c r="AA2" s="2">
        <v>5</v>
      </c>
      <c r="AB2" s="2" t="s">
        <v>25</v>
      </c>
    </row>
    <row r="3" spans="1:28" x14ac:dyDescent="0.25">
      <c r="A3" s="1" t="s">
        <v>27</v>
      </c>
      <c r="B3" s="2" t="s">
        <v>28</v>
      </c>
      <c r="C3" s="2" t="s">
        <v>29</v>
      </c>
      <c r="D3" s="2">
        <v>10000</v>
      </c>
      <c r="E3" s="2">
        <v>200000</v>
      </c>
      <c r="F3" s="2" t="s">
        <v>30</v>
      </c>
      <c r="G3" s="2">
        <v>1</v>
      </c>
      <c r="H3" s="2">
        <v>2E-3</v>
      </c>
      <c r="I3" s="2">
        <v>0.16</v>
      </c>
      <c r="J3" s="2">
        <v>43.5</v>
      </c>
      <c r="K3" s="2">
        <v>30</v>
      </c>
      <c r="L3" s="2">
        <v>3.5000000000000001E-3</v>
      </c>
      <c r="M3" s="3">
        <v>0.93582299999999996</v>
      </c>
      <c r="N3" s="3">
        <v>5.4288999999999997E-2</v>
      </c>
      <c r="O3" s="3">
        <v>8.6770000000000007E-3</v>
      </c>
      <c r="P3" s="3">
        <v>5.2700000000000002E-4</v>
      </c>
      <c r="Q3" s="3">
        <v>-1.1E-5</v>
      </c>
      <c r="R3" s="4">
        <v>0.1</v>
      </c>
      <c r="S3" s="3" t="s">
        <v>31</v>
      </c>
      <c r="T3" s="2">
        <v>0</v>
      </c>
      <c r="U3" s="7">
        <v>0.54400000000000004</v>
      </c>
      <c r="V3" s="2">
        <v>1</v>
      </c>
      <c r="W3" s="2">
        <v>0</v>
      </c>
      <c r="X3" s="2">
        <v>0</v>
      </c>
      <c r="Y3" s="2">
        <v>20</v>
      </c>
      <c r="Z3" s="2">
        <v>1</v>
      </c>
      <c r="AA3" s="2">
        <v>5</v>
      </c>
      <c r="AB3" s="2" t="s">
        <v>25</v>
      </c>
    </row>
    <row r="4" spans="1:28" x14ac:dyDescent="0.25">
      <c r="A4" s="1" t="s">
        <v>27</v>
      </c>
      <c r="B4" s="2" t="s">
        <v>28</v>
      </c>
      <c r="C4" s="2" t="s">
        <v>29</v>
      </c>
      <c r="D4" s="2">
        <v>200000</v>
      </c>
      <c r="E4" s="5">
        <v>10000000000</v>
      </c>
      <c r="F4" s="2" t="s">
        <v>30</v>
      </c>
      <c r="G4" s="2">
        <v>1</v>
      </c>
      <c r="H4" s="2">
        <v>2E-3</v>
      </c>
      <c r="I4" s="2">
        <v>0.16</v>
      </c>
      <c r="J4" s="2">
        <v>43.5</v>
      </c>
      <c r="K4" s="2">
        <v>30</v>
      </c>
      <c r="L4" s="2">
        <v>3.5000000000000001E-3</v>
      </c>
      <c r="M4" s="3">
        <v>0.93582299999999996</v>
      </c>
      <c r="N4" s="3">
        <v>5.4288999999999997E-2</v>
      </c>
      <c r="O4" s="3">
        <v>8.6770000000000007E-3</v>
      </c>
      <c r="P4" s="3">
        <v>5.2700000000000002E-4</v>
      </c>
      <c r="Q4" s="3">
        <v>-1.1E-5</v>
      </c>
      <c r="R4" s="4">
        <v>0.1</v>
      </c>
      <c r="S4" s="3" t="s">
        <v>31</v>
      </c>
      <c r="T4" s="2">
        <v>0</v>
      </c>
      <c r="U4" s="7">
        <v>0.54400000000000004</v>
      </c>
      <c r="V4" s="2">
        <v>1</v>
      </c>
      <c r="W4" s="2">
        <v>0</v>
      </c>
      <c r="X4" s="2">
        <v>0</v>
      </c>
      <c r="Y4" s="2">
        <v>20</v>
      </c>
      <c r="Z4" s="2">
        <v>1</v>
      </c>
      <c r="AA4" s="2">
        <v>5</v>
      </c>
      <c r="AB4" s="2" t="s">
        <v>32</v>
      </c>
    </row>
    <row r="5" spans="1:28" x14ac:dyDescent="0.25">
      <c r="A5" s="1" t="s">
        <v>33</v>
      </c>
      <c r="B5" s="2" t="s">
        <v>34</v>
      </c>
      <c r="C5" s="2" t="s">
        <v>29</v>
      </c>
      <c r="D5" s="2">
        <v>1</v>
      </c>
      <c r="E5" s="2">
        <v>10000</v>
      </c>
      <c r="F5" s="2" t="s">
        <v>30</v>
      </c>
      <c r="G5" s="2">
        <v>1</v>
      </c>
      <c r="H5" s="2">
        <v>2E-3</v>
      </c>
      <c r="I5" s="2">
        <v>0.15</v>
      </c>
      <c r="J5" s="2">
        <v>43.9</v>
      </c>
      <c r="K5" s="2">
        <v>30</v>
      </c>
      <c r="L5" s="2">
        <v>4.4000000000000003E-3</v>
      </c>
      <c r="M5" s="3">
        <v>0.91809300000000005</v>
      </c>
      <c r="N5" s="3">
        <v>8.6257E-2</v>
      </c>
      <c r="O5" s="3">
        <v>-2.4459000000000002E-2</v>
      </c>
      <c r="P5" s="3">
        <v>2.8159999999999999E-3</v>
      </c>
      <c r="Q5" s="3">
        <v>-1.26E-4</v>
      </c>
      <c r="R5" s="4">
        <v>0.1</v>
      </c>
      <c r="S5" s="3" t="s">
        <v>31</v>
      </c>
      <c r="T5" s="2">
        <v>0</v>
      </c>
      <c r="U5" s="7">
        <v>0.89</v>
      </c>
      <c r="V5" s="2">
        <v>1</v>
      </c>
      <c r="W5" s="2">
        <v>0</v>
      </c>
      <c r="X5" s="2">
        <v>0</v>
      </c>
      <c r="Y5" s="2">
        <v>20</v>
      </c>
      <c r="Z5" s="2">
        <v>1</v>
      </c>
      <c r="AA5" s="2">
        <v>5</v>
      </c>
      <c r="AB5" s="2" t="s">
        <v>25</v>
      </c>
    </row>
    <row r="6" spans="1:28" x14ac:dyDescent="0.25">
      <c r="A6" s="1" t="s">
        <v>33</v>
      </c>
      <c r="B6" s="2" t="s">
        <v>34</v>
      </c>
      <c r="C6" s="2" t="s">
        <v>29</v>
      </c>
      <c r="D6" s="2">
        <v>10000</v>
      </c>
      <c r="E6" s="2">
        <v>200000</v>
      </c>
      <c r="F6" s="2" t="s">
        <v>30</v>
      </c>
      <c r="G6" s="2">
        <v>1</v>
      </c>
      <c r="H6" s="2">
        <v>2E-3</v>
      </c>
      <c r="I6" s="2">
        <v>0.15</v>
      </c>
      <c r="J6" s="2">
        <v>43.9</v>
      </c>
      <c r="K6" s="2">
        <v>30</v>
      </c>
      <c r="L6" s="2">
        <v>4.4000000000000003E-3</v>
      </c>
      <c r="M6" s="3">
        <v>0.91809300000000005</v>
      </c>
      <c r="N6" s="3">
        <v>8.6257E-2</v>
      </c>
      <c r="O6" s="3">
        <v>-2.4459000000000002E-2</v>
      </c>
      <c r="P6" s="3">
        <v>2.8159999999999999E-3</v>
      </c>
      <c r="Q6" s="3">
        <v>-1.26E-4</v>
      </c>
      <c r="R6" s="4">
        <v>0.1</v>
      </c>
      <c r="S6" s="3" t="s">
        <v>31</v>
      </c>
      <c r="T6" s="2">
        <v>0</v>
      </c>
      <c r="U6" s="7">
        <v>0.54400000000000004</v>
      </c>
      <c r="V6" s="2">
        <v>1</v>
      </c>
      <c r="W6" s="2">
        <v>0</v>
      </c>
      <c r="X6" s="2">
        <v>0</v>
      </c>
      <c r="Y6" s="2">
        <v>20</v>
      </c>
      <c r="Z6" s="2">
        <v>1</v>
      </c>
      <c r="AA6" s="2">
        <v>5</v>
      </c>
      <c r="AB6" s="2" t="s">
        <v>25</v>
      </c>
    </row>
    <row r="7" spans="1:28" x14ac:dyDescent="0.25">
      <c r="A7" s="1" t="s">
        <v>33</v>
      </c>
      <c r="B7" s="2" t="s">
        <v>34</v>
      </c>
      <c r="C7" s="2" t="s">
        <v>29</v>
      </c>
      <c r="D7" s="2">
        <v>200000</v>
      </c>
      <c r="E7" s="5">
        <v>10000000000</v>
      </c>
      <c r="F7" s="2" t="s">
        <v>30</v>
      </c>
      <c r="G7" s="2">
        <v>1</v>
      </c>
      <c r="H7" s="2">
        <v>2E-3</v>
      </c>
      <c r="I7" s="2">
        <v>0.15</v>
      </c>
      <c r="J7" s="2">
        <v>43.9</v>
      </c>
      <c r="K7" s="2">
        <v>30</v>
      </c>
      <c r="L7" s="2">
        <v>4.4000000000000003E-3</v>
      </c>
      <c r="M7" s="3">
        <v>0.91809300000000005</v>
      </c>
      <c r="N7" s="3">
        <v>8.6257E-2</v>
      </c>
      <c r="O7" s="3">
        <v>-2.4459000000000002E-2</v>
      </c>
      <c r="P7" s="3">
        <v>2.8159999999999999E-3</v>
      </c>
      <c r="Q7" s="3">
        <v>-1.26E-4</v>
      </c>
      <c r="R7" s="4">
        <v>0.1</v>
      </c>
      <c r="S7" s="3" t="s">
        <v>31</v>
      </c>
      <c r="T7" s="2">
        <v>0</v>
      </c>
      <c r="U7" s="7">
        <v>0.54400000000000004</v>
      </c>
      <c r="V7" s="2">
        <v>1</v>
      </c>
      <c r="W7" s="2">
        <v>0</v>
      </c>
      <c r="X7" s="2">
        <v>0</v>
      </c>
      <c r="Y7" s="2">
        <v>20</v>
      </c>
      <c r="Z7" s="2">
        <v>1</v>
      </c>
      <c r="AA7" s="2">
        <v>5</v>
      </c>
      <c r="AB7" s="2" t="s">
        <v>32</v>
      </c>
    </row>
    <row r="8" spans="1:28" x14ac:dyDescent="0.25">
      <c r="A8" s="1" t="s">
        <v>35</v>
      </c>
      <c r="B8" s="2" t="s">
        <v>36</v>
      </c>
      <c r="C8" s="2" t="s">
        <v>29</v>
      </c>
      <c r="D8" s="2">
        <v>1</v>
      </c>
      <c r="E8" s="2">
        <v>10000</v>
      </c>
      <c r="F8" s="2" t="s">
        <v>30</v>
      </c>
      <c r="G8" s="2">
        <v>1</v>
      </c>
      <c r="H8" s="2">
        <v>2E-3</v>
      </c>
      <c r="I8" s="2">
        <v>0.08</v>
      </c>
      <c r="J8" s="2">
        <v>38.1</v>
      </c>
      <c r="K8" s="2">
        <v>30</v>
      </c>
      <c r="L8" s="2">
        <v>2.5999999999999999E-3</v>
      </c>
      <c r="M8" s="3">
        <v>1.10044085</v>
      </c>
      <c r="N8" s="3">
        <v>-6.1423230000000002E-2</v>
      </c>
      <c r="O8" s="3">
        <v>-4.4273200000000002E-3</v>
      </c>
      <c r="P8" s="3">
        <v>6.3150399999999996E-4</v>
      </c>
      <c r="Q8" s="3">
        <v>-1.9184000000000001E-5</v>
      </c>
      <c r="R8" s="4">
        <v>0.1</v>
      </c>
      <c r="S8" s="3" t="s">
        <v>31</v>
      </c>
      <c r="T8" s="2">
        <v>0</v>
      </c>
      <c r="U8" s="7">
        <v>0.89</v>
      </c>
      <c r="V8" s="2">
        <v>1</v>
      </c>
      <c r="W8" s="2">
        <v>0</v>
      </c>
      <c r="X8" s="2">
        <v>0</v>
      </c>
      <c r="Y8" s="2">
        <v>20</v>
      </c>
      <c r="Z8" s="2">
        <v>1</v>
      </c>
      <c r="AA8" s="2">
        <v>5</v>
      </c>
      <c r="AB8" s="2" t="s">
        <v>25</v>
      </c>
    </row>
    <row r="9" spans="1:28" x14ac:dyDescent="0.25">
      <c r="A9" s="1" t="s">
        <v>35</v>
      </c>
      <c r="B9" s="2" t="s">
        <v>36</v>
      </c>
      <c r="C9" s="2" t="s">
        <v>29</v>
      </c>
      <c r="D9" s="2">
        <v>10000</v>
      </c>
      <c r="E9" s="2">
        <v>200000</v>
      </c>
      <c r="F9" s="2" t="s">
        <v>30</v>
      </c>
      <c r="G9" s="2">
        <v>1</v>
      </c>
      <c r="H9" s="2">
        <v>2E-3</v>
      </c>
      <c r="I9" s="2">
        <v>0.08</v>
      </c>
      <c r="J9" s="2">
        <v>38.1</v>
      </c>
      <c r="K9" s="2">
        <v>30</v>
      </c>
      <c r="L9" s="2">
        <v>2.5999999999999999E-3</v>
      </c>
      <c r="M9" s="3">
        <v>1.10044085</v>
      </c>
      <c r="N9" s="3">
        <v>-6.1423230000000002E-2</v>
      </c>
      <c r="O9" s="3">
        <v>-4.4273200000000002E-3</v>
      </c>
      <c r="P9" s="3">
        <v>6.3150399999999996E-4</v>
      </c>
      <c r="Q9" s="3">
        <v>-1.9184000000000001E-5</v>
      </c>
      <c r="R9" s="4">
        <v>0.1</v>
      </c>
      <c r="S9" s="3" t="s">
        <v>31</v>
      </c>
      <c r="T9" s="2">
        <v>0</v>
      </c>
      <c r="U9" s="7">
        <v>0.54400000000000004</v>
      </c>
      <c r="V9" s="2">
        <v>1</v>
      </c>
      <c r="W9" s="2">
        <v>0</v>
      </c>
      <c r="X9" s="2">
        <v>0</v>
      </c>
      <c r="Y9" s="2">
        <v>20</v>
      </c>
      <c r="Z9" s="2">
        <v>1</v>
      </c>
      <c r="AA9" s="2">
        <v>5</v>
      </c>
      <c r="AB9" s="2" t="s">
        <v>25</v>
      </c>
    </row>
    <row r="10" spans="1:28" x14ac:dyDescent="0.25">
      <c r="A10" s="1" t="s">
        <v>35</v>
      </c>
      <c r="B10" s="2" t="s">
        <v>36</v>
      </c>
      <c r="C10" s="2" t="s">
        <v>29</v>
      </c>
      <c r="D10" s="2">
        <v>200000</v>
      </c>
      <c r="E10" s="5">
        <v>10000000000</v>
      </c>
      <c r="F10" s="2" t="s">
        <v>30</v>
      </c>
      <c r="G10" s="2">
        <v>1</v>
      </c>
      <c r="H10" s="2">
        <v>2E-3</v>
      </c>
      <c r="I10" s="2">
        <v>0.08</v>
      </c>
      <c r="J10" s="2">
        <v>38.1</v>
      </c>
      <c r="K10" s="2">
        <v>30</v>
      </c>
      <c r="L10" s="2">
        <v>2.5999999999999999E-3</v>
      </c>
      <c r="M10" s="3">
        <v>1.10044085</v>
      </c>
      <c r="N10" s="3">
        <v>-6.1423230000000002E-2</v>
      </c>
      <c r="O10" s="3">
        <v>-4.4273200000000002E-3</v>
      </c>
      <c r="P10" s="3">
        <v>6.3150399999999996E-4</v>
      </c>
      <c r="Q10" s="3">
        <v>-1.9184000000000001E-5</v>
      </c>
      <c r="R10" s="4">
        <v>0.1</v>
      </c>
      <c r="S10" s="3" t="s">
        <v>31</v>
      </c>
      <c r="T10" s="2">
        <v>0</v>
      </c>
      <c r="U10" s="7">
        <v>0.54400000000000004</v>
      </c>
      <c r="V10" s="2">
        <v>1</v>
      </c>
      <c r="W10" s="2">
        <v>0</v>
      </c>
      <c r="X10" s="2">
        <v>0</v>
      </c>
      <c r="Y10" s="2">
        <v>20</v>
      </c>
      <c r="Z10" s="2">
        <v>1</v>
      </c>
      <c r="AA10" s="2">
        <v>5</v>
      </c>
      <c r="AB10" s="2" t="s">
        <v>32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51D13-2130-8B4B-94F3-BBFC676E62A8}">
  <dimension ref="A1:X4"/>
  <sheetViews>
    <sheetView topLeftCell="E1" workbookViewId="0">
      <selection activeCell="L25" sqref="L25"/>
    </sheetView>
  </sheetViews>
  <sheetFormatPr defaultColWidth="11.42578125" defaultRowHeight="15" x14ac:dyDescent="0.25"/>
  <cols>
    <col min="1" max="1" width="19.7109375" bestFit="1" customWidth="1"/>
    <col min="3" max="3" width="15.7109375" bestFit="1" customWidth="1"/>
    <col min="5" max="5" width="13.140625" bestFit="1" customWidth="1"/>
  </cols>
  <sheetData>
    <row r="1" spans="1:24" x14ac:dyDescent="0.25">
      <c r="A1" s="36" t="s">
        <v>0</v>
      </c>
      <c r="B1" s="36" t="s">
        <v>1</v>
      </c>
      <c r="C1" s="36" t="s">
        <v>2</v>
      </c>
      <c r="D1" s="36" t="s">
        <v>3</v>
      </c>
      <c r="E1" s="36" t="s">
        <v>4</v>
      </c>
      <c r="F1" s="36" t="s">
        <v>5</v>
      </c>
      <c r="G1" s="36" t="s">
        <v>133</v>
      </c>
      <c r="H1" s="36" t="s">
        <v>127</v>
      </c>
      <c r="I1" s="36" t="s">
        <v>134</v>
      </c>
      <c r="J1" s="36" t="s">
        <v>136</v>
      </c>
      <c r="K1" s="36" t="s">
        <v>239</v>
      </c>
      <c r="L1" s="36" t="s">
        <v>187</v>
      </c>
      <c r="M1" s="36" t="s">
        <v>188</v>
      </c>
      <c r="N1" s="36" t="s">
        <v>17</v>
      </c>
      <c r="O1" s="36" t="s">
        <v>18</v>
      </c>
      <c r="P1" s="36" t="s">
        <v>19</v>
      </c>
      <c r="Q1" s="36" t="s">
        <v>20</v>
      </c>
      <c r="R1" s="36" t="s">
        <v>21</v>
      </c>
      <c r="S1" s="36" t="s">
        <v>22</v>
      </c>
      <c r="T1" s="36" t="s">
        <v>23</v>
      </c>
      <c r="U1" s="36" t="s">
        <v>24</v>
      </c>
      <c r="V1" s="37" t="s">
        <v>25</v>
      </c>
      <c r="W1" s="40" t="s">
        <v>26</v>
      </c>
      <c r="X1" s="40" t="s">
        <v>123</v>
      </c>
    </row>
    <row r="2" spans="1:24" x14ac:dyDescent="0.25">
      <c r="A2" s="1" t="s">
        <v>240</v>
      </c>
      <c r="B2" s="2" t="s">
        <v>241</v>
      </c>
      <c r="C2" s="2" t="s">
        <v>185</v>
      </c>
      <c r="D2" s="17">
        <v>1</v>
      </c>
      <c r="E2" s="17">
        <v>10000000000</v>
      </c>
      <c r="F2" s="2" t="s">
        <v>30</v>
      </c>
      <c r="G2" s="20">
        <v>0.03</v>
      </c>
      <c r="H2" s="2">
        <v>460</v>
      </c>
      <c r="I2" s="2">
        <v>35</v>
      </c>
      <c r="J2" s="2">
        <v>27</v>
      </c>
      <c r="K2" s="2" t="s">
        <v>242</v>
      </c>
      <c r="L2" s="2" t="s">
        <v>189</v>
      </c>
      <c r="M2" s="2" t="s">
        <v>189</v>
      </c>
      <c r="N2" s="2" t="s">
        <v>31</v>
      </c>
      <c r="O2" s="2">
        <v>2300</v>
      </c>
      <c r="P2" s="2">
        <v>1.5800000000000002E-2</v>
      </c>
      <c r="Q2" s="2">
        <v>1</v>
      </c>
      <c r="R2" s="2">
        <v>0</v>
      </c>
      <c r="S2" s="2">
        <v>0</v>
      </c>
      <c r="T2" s="2">
        <v>20</v>
      </c>
      <c r="U2" s="2">
        <v>5</v>
      </c>
      <c r="V2" s="2">
        <v>1</v>
      </c>
      <c r="W2" s="11" t="s">
        <v>83</v>
      </c>
      <c r="X2" s="27" t="s">
        <v>224</v>
      </c>
    </row>
    <row r="3" spans="1:24" x14ac:dyDescent="0.25">
      <c r="A3" s="1" t="s">
        <v>243</v>
      </c>
      <c r="B3" s="2" t="s">
        <v>244</v>
      </c>
      <c r="C3" s="2" t="s">
        <v>185</v>
      </c>
      <c r="D3" s="17">
        <v>1</v>
      </c>
      <c r="E3" s="17">
        <v>10000000000</v>
      </c>
      <c r="F3" s="2" t="s">
        <v>30</v>
      </c>
      <c r="G3" s="20">
        <v>0.03</v>
      </c>
      <c r="H3" s="12">
        <v>460</v>
      </c>
      <c r="I3" s="12">
        <v>35</v>
      </c>
      <c r="J3" s="12">
        <v>28</v>
      </c>
      <c r="K3" s="12" t="s">
        <v>245</v>
      </c>
      <c r="L3" s="2" t="s">
        <v>189</v>
      </c>
      <c r="M3" s="2" t="s">
        <v>189</v>
      </c>
      <c r="N3" s="2" t="s">
        <v>31</v>
      </c>
      <c r="O3" s="2">
        <v>2000</v>
      </c>
      <c r="P3" s="2">
        <v>1.0999999999999999E-2</v>
      </c>
      <c r="Q3" s="2">
        <v>1</v>
      </c>
      <c r="R3" s="2">
        <v>0</v>
      </c>
      <c r="S3" s="2">
        <v>0</v>
      </c>
      <c r="T3" s="2">
        <v>20</v>
      </c>
      <c r="U3" s="2">
        <v>5</v>
      </c>
      <c r="V3" s="2">
        <v>1</v>
      </c>
      <c r="W3" s="11" t="s">
        <v>83</v>
      </c>
      <c r="X3" s="27" t="s">
        <v>224</v>
      </c>
    </row>
    <row r="4" spans="1:24" x14ac:dyDescent="0.25">
      <c r="A4" s="1" t="s">
        <v>246</v>
      </c>
      <c r="B4" s="2" t="s">
        <v>247</v>
      </c>
      <c r="C4" s="2" t="s">
        <v>185</v>
      </c>
      <c r="D4" s="17">
        <v>1</v>
      </c>
      <c r="E4" s="17">
        <v>10000000000</v>
      </c>
      <c r="F4" s="2" t="s">
        <v>30</v>
      </c>
      <c r="G4" s="20">
        <v>0.05</v>
      </c>
      <c r="H4" s="43">
        <v>460</v>
      </c>
      <c r="I4" s="43">
        <v>35</v>
      </c>
      <c r="J4" s="43">
        <v>27</v>
      </c>
      <c r="K4" s="43" t="s">
        <v>248</v>
      </c>
      <c r="L4" s="2" t="s">
        <v>189</v>
      </c>
      <c r="M4" s="2" t="s">
        <v>189</v>
      </c>
      <c r="N4" s="2" t="s">
        <v>31</v>
      </c>
      <c r="O4" s="2">
        <v>2000</v>
      </c>
      <c r="P4" s="2">
        <v>1.0999999999999999E-2</v>
      </c>
      <c r="Q4" s="2">
        <v>1</v>
      </c>
      <c r="R4" s="2">
        <v>0</v>
      </c>
      <c r="S4" s="2">
        <v>0</v>
      </c>
      <c r="T4" s="2">
        <v>20</v>
      </c>
      <c r="U4" s="2">
        <v>5</v>
      </c>
      <c r="V4" s="2">
        <v>1</v>
      </c>
      <c r="W4" s="11" t="s">
        <v>83</v>
      </c>
      <c r="X4" s="27" t="s">
        <v>224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69AEC-4BA2-E142-B9E9-DE79EEBE4ACB}">
  <dimension ref="A1:W2"/>
  <sheetViews>
    <sheetView workbookViewId="0">
      <selection activeCell="C7" sqref="C7"/>
    </sheetView>
  </sheetViews>
  <sheetFormatPr defaultColWidth="11.42578125" defaultRowHeight="15" x14ac:dyDescent="0.25"/>
  <cols>
    <col min="1" max="1" width="11.140625" bestFit="1" customWidth="1"/>
    <col min="3" max="3" width="36" bestFit="1" customWidth="1"/>
  </cols>
  <sheetData>
    <row r="1" spans="1:23" x14ac:dyDescent="0.25">
      <c r="A1" s="36" t="s">
        <v>0</v>
      </c>
      <c r="B1" s="36" t="s">
        <v>1</v>
      </c>
      <c r="C1" s="36" t="s">
        <v>2</v>
      </c>
      <c r="D1" s="36" t="s">
        <v>3</v>
      </c>
      <c r="E1" s="36" t="s">
        <v>4</v>
      </c>
      <c r="F1" s="36" t="s">
        <v>5</v>
      </c>
      <c r="G1" s="36" t="s">
        <v>220</v>
      </c>
      <c r="H1" s="36" t="s">
        <v>217</v>
      </c>
      <c r="I1" s="36" t="s">
        <v>219</v>
      </c>
      <c r="J1" s="36" t="s">
        <v>218</v>
      </c>
      <c r="K1" s="36" t="s">
        <v>221</v>
      </c>
      <c r="L1" s="36" t="s">
        <v>222</v>
      </c>
      <c r="M1" s="36" t="s">
        <v>17</v>
      </c>
      <c r="N1" s="36" t="s">
        <v>18</v>
      </c>
      <c r="O1" s="36" t="s">
        <v>19</v>
      </c>
      <c r="P1" s="36" t="s">
        <v>20</v>
      </c>
      <c r="Q1" s="36" t="s">
        <v>21</v>
      </c>
      <c r="R1" s="36" t="s">
        <v>22</v>
      </c>
      <c r="S1" s="36" t="s">
        <v>23</v>
      </c>
      <c r="T1" s="36" t="s">
        <v>24</v>
      </c>
      <c r="U1" s="36" t="s">
        <v>25</v>
      </c>
      <c r="V1" s="37" t="s">
        <v>26</v>
      </c>
      <c r="W1" s="40" t="s">
        <v>123</v>
      </c>
    </row>
    <row r="2" spans="1:23" x14ac:dyDescent="0.25">
      <c r="A2" s="1" t="s">
        <v>249</v>
      </c>
      <c r="B2" s="2" t="s">
        <v>250</v>
      </c>
      <c r="C2" s="2" t="s">
        <v>251</v>
      </c>
      <c r="D2" s="17">
        <v>0</v>
      </c>
      <c r="E2" s="17">
        <v>100000000</v>
      </c>
      <c r="F2" s="2" t="s">
        <v>207</v>
      </c>
      <c r="G2" s="2">
        <v>1</v>
      </c>
      <c r="H2" s="17">
        <v>1500</v>
      </c>
      <c r="I2" s="17">
        <v>1</v>
      </c>
      <c r="J2" s="17">
        <v>1500</v>
      </c>
      <c r="K2" s="2" t="s">
        <v>252</v>
      </c>
      <c r="L2" s="2" t="s">
        <v>216</v>
      </c>
      <c r="M2" s="2" t="s">
        <v>31</v>
      </c>
      <c r="N2" s="2">
        <v>0</v>
      </c>
      <c r="O2" s="2">
        <v>2.87E-2</v>
      </c>
      <c r="P2" s="2">
        <v>1</v>
      </c>
      <c r="Q2" s="2">
        <v>0</v>
      </c>
      <c r="R2" s="2">
        <v>0</v>
      </c>
      <c r="S2" s="2">
        <v>20</v>
      </c>
      <c r="T2" s="2">
        <v>5</v>
      </c>
      <c r="U2" s="2">
        <v>5</v>
      </c>
      <c r="V2" s="14" t="s">
        <v>197</v>
      </c>
      <c r="W2" s="27" t="s">
        <v>223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F6F14-A874-CB45-A2C1-8C31AFCB2875}">
  <dimension ref="A1:O3"/>
  <sheetViews>
    <sheetView zoomScale="112" zoomScaleNormal="70" workbookViewId="0">
      <selection activeCell="Y22" sqref="Y22"/>
    </sheetView>
  </sheetViews>
  <sheetFormatPr defaultColWidth="8.85546875" defaultRowHeight="15" x14ac:dyDescent="0.25"/>
  <cols>
    <col min="1" max="1" width="34.42578125" customWidth="1"/>
    <col min="3" max="3" width="16.42578125" customWidth="1"/>
    <col min="4" max="5" width="15.42578125" customWidth="1"/>
    <col min="6" max="6" width="14" customWidth="1"/>
    <col min="12" max="12" width="17.7109375" customWidth="1"/>
  </cols>
  <sheetData>
    <row r="1" spans="1:15" x14ac:dyDescent="0.25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25</v>
      </c>
      <c r="O1" s="1" t="s">
        <v>232</v>
      </c>
    </row>
    <row r="2" spans="1:15" x14ac:dyDescent="0.25">
      <c r="A2" s="1" t="s">
        <v>231</v>
      </c>
      <c r="B2" s="2" t="s">
        <v>230</v>
      </c>
      <c r="C2" s="2">
        <v>1000</v>
      </c>
      <c r="D2" s="2">
        <v>10000</v>
      </c>
      <c r="E2" s="2" t="s">
        <v>30</v>
      </c>
      <c r="F2" s="2" t="s">
        <v>31</v>
      </c>
      <c r="G2" s="2">
        <v>0</v>
      </c>
      <c r="H2" s="2">
        <f>13.2/0.962</f>
        <v>13.721413721413722</v>
      </c>
      <c r="I2" s="2">
        <v>1</v>
      </c>
      <c r="J2" s="2">
        <v>0</v>
      </c>
      <c r="K2" s="2">
        <v>0</v>
      </c>
      <c r="L2" s="2">
        <v>10</v>
      </c>
      <c r="M2" s="2">
        <v>5</v>
      </c>
      <c r="N2" s="2">
        <v>5</v>
      </c>
      <c r="O2" s="2"/>
    </row>
    <row r="3" spans="1:15" x14ac:dyDescent="0.25">
      <c r="A3" s="1" t="s">
        <v>231</v>
      </c>
      <c r="B3" s="2" t="s">
        <v>230</v>
      </c>
      <c r="C3" s="2">
        <v>1</v>
      </c>
      <c r="D3" s="5">
        <v>10000000000</v>
      </c>
      <c r="E3" s="2" t="s">
        <v>30</v>
      </c>
      <c r="F3" s="2" t="s">
        <v>31</v>
      </c>
      <c r="G3" s="2">
        <v>0</v>
      </c>
      <c r="H3" s="2">
        <f>13.2/0.962</f>
        <v>13.721413721413722</v>
      </c>
      <c r="I3" s="2">
        <v>1</v>
      </c>
      <c r="J3" s="2">
        <v>0</v>
      </c>
      <c r="K3" s="2">
        <v>0</v>
      </c>
      <c r="L3" s="2">
        <v>10</v>
      </c>
      <c r="M3" s="2">
        <v>5</v>
      </c>
      <c r="N3" s="2">
        <v>5</v>
      </c>
      <c r="O3" s="2" t="s">
        <v>229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85D6F-84D6-CE40-9068-BC69269F5FF1}">
  <dimension ref="A1:U11"/>
  <sheetViews>
    <sheetView topLeftCell="B1" workbookViewId="0">
      <selection activeCell="F22" sqref="F22"/>
    </sheetView>
  </sheetViews>
  <sheetFormatPr defaultColWidth="8.85546875" defaultRowHeight="15" x14ac:dyDescent="0.25"/>
  <cols>
    <col min="1" max="1" width="45.42578125" bestFit="1" customWidth="1"/>
    <col min="3" max="3" width="17.42578125" customWidth="1"/>
    <col min="4" max="5" width="15.7109375" customWidth="1"/>
    <col min="6" max="6" width="11.140625" customWidth="1"/>
    <col min="7" max="7" width="16.42578125" bestFit="1" customWidth="1"/>
    <col min="8" max="8" width="13.7109375" bestFit="1" customWidth="1"/>
    <col min="9" max="9" width="16.28515625" bestFit="1" customWidth="1"/>
    <col min="10" max="10" width="17.42578125" bestFit="1" customWidth="1"/>
    <col min="20" max="20" width="33.28515625" bestFit="1" customWidth="1"/>
    <col min="21" max="21" width="93.85546875" bestFit="1" customWidth="1"/>
  </cols>
  <sheetData>
    <row r="1" spans="1:21" x14ac:dyDescent="0.25">
      <c r="A1" s="36" t="s">
        <v>0</v>
      </c>
      <c r="B1" s="36" t="s">
        <v>1</v>
      </c>
      <c r="C1" s="36" t="s">
        <v>2</v>
      </c>
      <c r="D1" s="36" t="s">
        <v>3</v>
      </c>
      <c r="E1" s="36" t="s">
        <v>4</v>
      </c>
      <c r="F1" s="36" t="s">
        <v>5</v>
      </c>
      <c r="G1" s="36" t="s">
        <v>149</v>
      </c>
      <c r="H1" s="36" t="s">
        <v>127</v>
      </c>
      <c r="I1" s="36" t="s">
        <v>140</v>
      </c>
      <c r="J1" s="36" t="s">
        <v>141</v>
      </c>
      <c r="K1" s="36" t="s">
        <v>17</v>
      </c>
      <c r="L1" s="36" t="s">
        <v>18</v>
      </c>
      <c r="M1" s="36" t="s">
        <v>19</v>
      </c>
      <c r="N1" s="36" t="s">
        <v>20</v>
      </c>
      <c r="O1" s="36" t="s">
        <v>21</v>
      </c>
      <c r="P1" s="36" t="s">
        <v>22</v>
      </c>
      <c r="Q1" s="36" t="s">
        <v>23</v>
      </c>
      <c r="R1" s="36" t="s">
        <v>24</v>
      </c>
      <c r="S1" s="36" t="s">
        <v>25</v>
      </c>
      <c r="T1" s="36" t="s">
        <v>26</v>
      </c>
      <c r="U1" s="36" t="s">
        <v>123</v>
      </c>
    </row>
    <row r="2" spans="1:21" x14ac:dyDescent="0.25">
      <c r="A2" s="1" t="s">
        <v>143</v>
      </c>
      <c r="B2" s="2" t="s">
        <v>144</v>
      </c>
      <c r="C2" s="2" t="s">
        <v>147</v>
      </c>
      <c r="D2" s="17">
        <v>0</v>
      </c>
      <c r="E2" s="17">
        <v>19000</v>
      </c>
      <c r="F2" s="2" t="s">
        <v>30</v>
      </c>
      <c r="G2" s="2">
        <v>3.7</v>
      </c>
      <c r="H2" s="2">
        <v>230</v>
      </c>
      <c r="I2" s="2">
        <v>27</v>
      </c>
      <c r="J2" s="2">
        <v>35</v>
      </c>
      <c r="K2" s="2" t="s">
        <v>31</v>
      </c>
      <c r="L2" s="2">
        <v>0</v>
      </c>
      <c r="M2" s="2">
        <v>1.6</v>
      </c>
      <c r="N2" s="2">
        <v>1</v>
      </c>
      <c r="O2" s="2">
        <v>0</v>
      </c>
      <c r="P2" s="2">
        <v>0</v>
      </c>
      <c r="Q2" s="2">
        <v>25</v>
      </c>
      <c r="R2" s="2">
        <v>5</v>
      </c>
      <c r="S2" s="2">
        <v>5</v>
      </c>
      <c r="T2" s="2" t="s">
        <v>83</v>
      </c>
      <c r="U2" s="2" t="s">
        <v>142</v>
      </c>
    </row>
    <row r="3" spans="1:21" x14ac:dyDescent="0.25">
      <c r="A3" s="1" t="s">
        <v>146</v>
      </c>
      <c r="B3" s="2" t="s">
        <v>145</v>
      </c>
      <c r="C3" s="2" t="s">
        <v>148</v>
      </c>
      <c r="D3" s="17">
        <v>0</v>
      </c>
      <c r="E3" s="17">
        <v>19000</v>
      </c>
      <c r="F3" s="2" t="s">
        <v>30</v>
      </c>
      <c r="G3" s="2">
        <v>3.5</v>
      </c>
      <c r="H3" s="2">
        <v>230</v>
      </c>
      <c r="I3" s="2">
        <v>27</v>
      </c>
      <c r="J3" s="2">
        <v>35</v>
      </c>
      <c r="K3" s="2" t="s">
        <v>31</v>
      </c>
      <c r="L3" s="2">
        <v>0</v>
      </c>
      <c r="M3" s="2">
        <v>1.6</v>
      </c>
      <c r="N3" s="2">
        <v>1</v>
      </c>
      <c r="O3" s="2">
        <v>0</v>
      </c>
      <c r="P3" s="2">
        <v>0</v>
      </c>
      <c r="Q3" s="2">
        <v>25</v>
      </c>
      <c r="R3" s="2">
        <v>5</v>
      </c>
      <c r="S3" s="2">
        <v>5</v>
      </c>
      <c r="T3" s="2" t="s">
        <v>83</v>
      </c>
      <c r="U3" s="2" t="s">
        <v>142</v>
      </c>
    </row>
    <row r="9" spans="1:21" x14ac:dyDescent="0.25">
      <c r="O9" s="10"/>
    </row>
    <row r="11" spans="1:21" x14ac:dyDescent="0.25">
      <c r="O11" s="10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W11"/>
  <sheetViews>
    <sheetView zoomScaleNormal="100" workbookViewId="0">
      <selection activeCell="AB25" sqref="AB25"/>
    </sheetView>
  </sheetViews>
  <sheetFormatPr defaultColWidth="8.85546875" defaultRowHeight="15" x14ac:dyDescent="0.25"/>
  <cols>
    <col min="1" max="1" width="29" customWidth="1"/>
    <col min="3" max="3" width="11" bestFit="1" customWidth="1"/>
    <col min="4" max="5" width="15.140625" customWidth="1"/>
    <col min="6" max="6" width="6.85546875" customWidth="1"/>
    <col min="7" max="7" width="19.42578125" bestFit="1" customWidth="1"/>
    <col min="8" max="8" width="13.7109375" bestFit="1" customWidth="1"/>
    <col min="9" max="9" width="15.42578125" bestFit="1" customWidth="1"/>
    <col min="10" max="10" width="15.85546875" bestFit="1" customWidth="1"/>
    <col min="11" max="11" width="15.85546875" customWidth="1"/>
    <col min="12" max="12" width="16" bestFit="1" customWidth="1"/>
    <col min="14" max="14" width="11.28515625" customWidth="1"/>
    <col min="16" max="16" width="12.42578125" customWidth="1"/>
    <col min="17" max="17" width="12" customWidth="1"/>
    <col min="22" max="22" width="10" bestFit="1" customWidth="1"/>
    <col min="23" max="23" width="32.42578125" bestFit="1" customWidth="1"/>
  </cols>
  <sheetData>
    <row r="1" spans="1:23" x14ac:dyDescent="0.25">
      <c r="A1" s="36" t="s">
        <v>0</v>
      </c>
      <c r="B1" s="36" t="s">
        <v>1</v>
      </c>
      <c r="C1" s="36" t="s">
        <v>2</v>
      </c>
      <c r="D1" s="36" t="s">
        <v>3</v>
      </c>
      <c r="E1" s="36" t="s">
        <v>4</v>
      </c>
      <c r="F1" s="37" t="s">
        <v>5</v>
      </c>
      <c r="G1" s="40" t="s">
        <v>203</v>
      </c>
      <c r="H1" s="40" t="s">
        <v>127</v>
      </c>
      <c r="I1" s="40" t="s">
        <v>125</v>
      </c>
      <c r="J1" s="40" t="s">
        <v>126</v>
      </c>
      <c r="K1" s="40" t="s">
        <v>199</v>
      </c>
      <c r="L1" s="40" t="s">
        <v>200</v>
      </c>
      <c r="M1" s="38" t="s">
        <v>17</v>
      </c>
      <c r="N1" s="36" t="s">
        <v>18</v>
      </c>
      <c r="O1" s="36" t="s">
        <v>19</v>
      </c>
      <c r="P1" s="36" t="s">
        <v>20</v>
      </c>
      <c r="Q1" s="36" t="s">
        <v>21</v>
      </c>
      <c r="R1" s="36" t="s">
        <v>22</v>
      </c>
      <c r="S1" s="36" t="s">
        <v>23</v>
      </c>
      <c r="T1" s="36" t="s">
        <v>24</v>
      </c>
      <c r="U1" s="36" t="s">
        <v>25</v>
      </c>
      <c r="V1" s="37" t="s">
        <v>26</v>
      </c>
      <c r="W1" s="40" t="s">
        <v>123</v>
      </c>
    </row>
    <row r="2" spans="1:23" x14ac:dyDescent="0.25">
      <c r="A2" s="1" t="s">
        <v>196</v>
      </c>
      <c r="B2" s="2" t="s">
        <v>88</v>
      </c>
      <c r="C2" s="2" t="s">
        <v>191</v>
      </c>
      <c r="D2" s="17">
        <v>0</v>
      </c>
      <c r="E2" s="17">
        <v>40000</v>
      </c>
      <c r="F2" s="14" t="s">
        <v>30</v>
      </c>
      <c r="G2" s="11">
        <v>3.1</v>
      </c>
      <c r="H2" s="11">
        <v>380</v>
      </c>
      <c r="I2" s="11">
        <v>0</v>
      </c>
      <c r="J2" s="11">
        <v>27</v>
      </c>
      <c r="K2" s="11" t="s">
        <v>201</v>
      </c>
      <c r="L2" s="11" t="s">
        <v>202</v>
      </c>
      <c r="M2" s="19" t="s">
        <v>31</v>
      </c>
      <c r="N2" s="2">
        <v>0</v>
      </c>
      <c r="O2" s="2">
        <f>177.8/0.902</f>
        <v>197.11751662971176</v>
      </c>
      <c r="P2" s="2">
        <v>0.49</v>
      </c>
      <c r="Q2" s="2">
        <v>0</v>
      </c>
      <c r="R2" s="2">
        <v>0</v>
      </c>
      <c r="S2" s="2">
        <v>20</v>
      </c>
      <c r="T2" s="2">
        <v>1</v>
      </c>
      <c r="U2" s="2">
        <v>5</v>
      </c>
      <c r="V2" s="14"/>
      <c r="W2" s="27" t="s">
        <v>194</v>
      </c>
    </row>
    <row r="3" spans="1:23" x14ac:dyDescent="0.25">
      <c r="A3" s="1" t="s">
        <v>196</v>
      </c>
      <c r="B3" s="2" t="s">
        <v>88</v>
      </c>
      <c r="C3" s="2" t="s">
        <v>191</v>
      </c>
      <c r="D3" s="17">
        <v>40000</v>
      </c>
      <c r="E3" s="17">
        <v>100000000</v>
      </c>
      <c r="F3" s="14" t="s">
        <v>30</v>
      </c>
      <c r="G3" s="11">
        <v>2.8</v>
      </c>
      <c r="H3" s="11">
        <v>380</v>
      </c>
      <c r="I3" s="11">
        <v>0</v>
      </c>
      <c r="J3" s="11">
        <v>27</v>
      </c>
      <c r="K3" s="11" t="s">
        <v>201</v>
      </c>
      <c r="L3" s="11" t="s">
        <v>202</v>
      </c>
      <c r="M3" s="19" t="s">
        <v>31</v>
      </c>
      <c r="N3" s="2">
        <v>0</v>
      </c>
      <c r="O3" s="2">
        <f>177.8/0.902</f>
        <v>197.11751662971176</v>
      </c>
      <c r="P3" s="2">
        <v>0.49</v>
      </c>
      <c r="Q3" s="2">
        <v>0</v>
      </c>
      <c r="R3" s="2">
        <v>0</v>
      </c>
      <c r="S3" s="2">
        <v>20</v>
      </c>
      <c r="T3" s="2">
        <v>1</v>
      </c>
      <c r="U3" s="2">
        <v>5</v>
      </c>
      <c r="V3" s="14"/>
      <c r="W3" s="27" t="s">
        <v>194</v>
      </c>
    </row>
    <row r="4" spans="1:23" x14ac:dyDescent="0.25">
      <c r="A4" s="1" t="s">
        <v>195</v>
      </c>
      <c r="B4" s="2" t="s">
        <v>89</v>
      </c>
      <c r="C4" s="2" t="s">
        <v>204</v>
      </c>
      <c r="D4" s="17">
        <v>0</v>
      </c>
      <c r="E4" s="17">
        <v>21000</v>
      </c>
      <c r="F4" s="14" t="s">
        <v>30</v>
      </c>
      <c r="G4" s="11">
        <v>4.3</v>
      </c>
      <c r="H4" s="11">
        <v>380</v>
      </c>
      <c r="I4" s="11">
        <v>20</v>
      </c>
      <c r="J4" s="11">
        <v>27</v>
      </c>
      <c r="K4" s="11" t="s">
        <v>189</v>
      </c>
      <c r="L4" s="11" t="s">
        <v>202</v>
      </c>
      <c r="M4" s="19" t="s">
        <v>31</v>
      </c>
      <c r="N4" s="2">
        <v>0</v>
      </c>
      <c r="O4" s="2">
        <f>8893/0.902/1000</f>
        <v>9.8592017738359186</v>
      </c>
      <c r="P4" s="2">
        <v>1</v>
      </c>
      <c r="Q4" s="2">
        <v>0</v>
      </c>
      <c r="R4" s="2">
        <f>-493.53/0.902/1000</f>
        <v>-0.54715077605321505</v>
      </c>
      <c r="S4" s="2">
        <v>25</v>
      </c>
      <c r="T4" s="2">
        <v>5</v>
      </c>
      <c r="U4" s="2">
        <v>6</v>
      </c>
      <c r="V4" s="14"/>
      <c r="W4" s="27" t="s">
        <v>194</v>
      </c>
    </row>
    <row r="5" spans="1:23" x14ac:dyDescent="0.25">
      <c r="A5" s="1" t="s">
        <v>195</v>
      </c>
      <c r="B5" s="2" t="s">
        <v>89</v>
      </c>
      <c r="C5" s="2" t="s">
        <v>204</v>
      </c>
      <c r="D5" s="17">
        <v>21000</v>
      </c>
      <c r="E5" s="17">
        <v>40000</v>
      </c>
      <c r="F5" s="14" t="s">
        <v>30</v>
      </c>
      <c r="G5" s="11">
        <v>4.3</v>
      </c>
      <c r="H5" s="11">
        <v>380</v>
      </c>
      <c r="I5" s="11">
        <v>20</v>
      </c>
      <c r="J5" s="11">
        <v>27</v>
      </c>
      <c r="K5" s="11" t="s">
        <v>189</v>
      </c>
      <c r="L5" s="11" t="s">
        <v>202</v>
      </c>
      <c r="M5" s="19" t="s">
        <v>31</v>
      </c>
      <c r="N5" s="2">
        <v>0</v>
      </c>
      <c r="O5" s="2">
        <f>8893/0.902/1000</f>
        <v>9.8592017738359186</v>
      </c>
      <c r="P5" s="2">
        <v>1</v>
      </c>
      <c r="Q5" s="2">
        <v>0</v>
      </c>
      <c r="R5" s="2">
        <f>-493.53/0.902/1000</f>
        <v>-0.54715077605321505</v>
      </c>
      <c r="S5" s="2">
        <v>25</v>
      </c>
      <c r="T5" s="2">
        <v>5</v>
      </c>
      <c r="U5" s="2">
        <v>6</v>
      </c>
      <c r="V5" s="14"/>
      <c r="W5" s="27" t="s">
        <v>194</v>
      </c>
    </row>
    <row r="6" spans="1:23" x14ac:dyDescent="0.25">
      <c r="A6" s="1" t="s">
        <v>195</v>
      </c>
      <c r="B6" s="2" t="s">
        <v>89</v>
      </c>
      <c r="C6" s="2" t="s">
        <v>204</v>
      </c>
      <c r="D6" s="17">
        <v>40000</v>
      </c>
      <c r="E6" s="17">
        <v>75000</v>
      </c>
      <c r="F6" s="14" t="s">
        <v>30</v>
      </c>
      <c r="G6" s="11">
        <v>4</v>
      </c>
      <c r="H6" s="11">
        <v>380</v>
      </c>
      <c r="I6" s="11">
        <v>20</v>
      </c>
      <c r="J6" s="11">
        <v>27</v>
      </c>
      <c r="K6" s="11" t="s">
        <v>189</v>
      </c>
      <c r="L6" s="11" t="s">
        <v>202</v>
      </c>
      <c r="M6" s="19" t="s">
        <v>31</v>
      </c>
      <c r="N6" s="2">
        <v>0</v>
      </c>
      <c r="O6" s="2">
        <f>8893/0.902/1000</f>
        <v>9.8592017738359186</v>
      </c>
      <c r="P6" s="2">
        <v>1</v>
      </c>
      <c r="Q6" s="2">
        <v>0</v>
      </c>
      <c r="R6" s="2">
        <f>-493.53/0.902/1000</f>
        <v>-0.54715077605321505</v>
      </c>
      <c r="S6" s="2">
        <v>25</v>
      </c>
      <c r="T6" s="2">
        <v>5</v>
      </c>
      <c r="U6" s="2">
        <v>6</v>
      </c>
      <c r="V6" s="14"/>
      <c r="W6" s="27" t="s">
        <v>194</v>
      </c>
    </row>
    <row r="7" spans="1:23" x14ac:dyDescent="0.25">
      <c r="A7" s="1" t="s">
        <v>195</v>
      </c>
      <c r="B7" s="2" t="s">
        <v>89</v>
      </c>
      <c r="C7" s="2" t="s">
        <v>204</v>
      </c>
      <c r="D7" s="17">
        <v>75000</v>
      </c>
      <c r="E7" s="17">
        <v>20000000</v>
      </c>
      <c r="F7" s="14" t="s">
        <v>30</v>
      </c>
      <c r="G7" s="11">
        <v>3.9</v>
      </c>
      <c r="H7" s="11">
        <v>380</v>
      </c>
      <c r="I7" s="11">
        <v>20</v>
      </c>
      <c r="J7" s="11">
        <v>27</v>
      </c>
      <c r="K7" s="11" t="s">
        <v>189</v>
      </c>
      <c r="L7" s="11" t="s">
        <v>202</v>
      </c>
      <c r="M7" s="19" t="s">
        <v>31</v>
      </c>
      <c r="N7" s="2">
        <v>0</v>
      </c>
      <c r="O7" s="2">
        <f>8893/0.902/1000</f>
        <v>9.8592017738359186</v>
      </c>
      <c r="P7" s="2">
        <v>1</v>
      </c>
      <c r="Q7" s="2">
        <v>0</v>
      </c>
      <c r="R7" s="2">
        <f>-493.53/0.902/1000</f>
        <v>-0.54715077605321505</v>
      </c>
      <c r="S7" s="2">
        <v>25</v>
      </c>
      <c r="T7" s="2">
        <v>5</v>
      </c>
      <c r="U7" s="2">
        <v>6</v>
      </c>
      <c r="V7" s="14"/>
      <c r="W7" s="27" t="s">
        <v>194</v>
      </c>
    </row>
    <row r="8" spans="1:23" x14ac:dyDescent="0.25">
      <c r="A8" s="1" t="s">
        <v>193</v>
      </c>
      <c r="B8" s="2" t="s">
        <v>192</v>
      </c>
      <c r="C8" s="2" t="s">
        <v>205</v>
      </c>
      <c r="D8" s="17">
        <v>0</v>
      </c>
      <c r="E8" s="17">
        <v>21000</v>
      </c>
      <c r="F8" s="14" t="s">
        <v>30</v>
      </c>
      <c r="G8" s="11">
        <v>2.2000000000000002</v>
      </c>
      <c r="H8" s="11">
        <v>230</v>
      </c>
      <c r="I8" s="11">
        <v>7</v>
      </c>
      <c r="J8" s="11">
        <v>35</v>
      </c>
      <c r="K8" s="11" t="s">
        <v>202</v>
      </c>
      <c r="L8" s="11" t="s">
        <v>189</v>
      </c>
      <c r="M8" s="19" t="s">
        <v>31</v>
      </c>
      <c r="N8" s="2">
        <v>0</v>
      </c>
      <c r="O8" s="2">
        <f>7.7</f>
        <v>7.7</v>
      </c>
      <c r="P8" s="2">
        <v>1</v>
      </c>
      <c r="Q8" s="2">
        <v>0</v>
      </c>
      <c r="R8" s="2">
        <v>0</v>
      </c>
      <c r="S8" s="2">
        <v>25</v>
      </c>
      <c r="T8" s="2">
        <v>5</v>
      </c>
      <c r="U8" s="2">
        <v>6</v>
      </c>
      <c r="V8" s="14" t="s">
        <v>197</v>
      </c>
      <c r="W8" s="27" t="s">
        <v>198</v>
      </c>
    </row>
    <row r="9" spans="1:23" x14ac:dyDescent="0.25">
      <c r="A9" s="1" t="s">
        <v>193</v>
      </c>
      <c r="B9" s="2" t="s">
        <v>192</v>
      </c>
      <c r="C9" s="2" t="s">
        <v>205</v>
      </c>
      <c r="D9" s="17">
        <v>21000</v>
      </c>
      <c r="E9" s="17">
        <v>40000</v>
      </c>
      <c r="F9" s="14" t="s">
        <v>30</v>
      </c>
      <c r="G9" s="11">
        <v>3.3</v>
      </c>
      <c r="H9" s="11">
        <v>230</v>
      </c>
      <c r="I9" s="11">
        <v>7</v>
      </c>
      <c r="J9" s="11">
        <v>35</v>
      </c>
      <c r="K9" s="11" t="s">
        <v>202</v>
      </c>
      <c r="L9" s="11" t="s">
        <v>189</v>
      </c>
      <c r="M9" s="19" t="s">
        <v>31</v>
      </c>
      <c r="N9" s="2">
        <v>0</v>
      </c>
      <c r="O9" s="2">
        <f>7.7</f>
        <v>7.7</v>
      </c>
      <c r="P9" s="2">
        <v>1</v>
      </c>
      <c r="Q9" s="2">
        <v>0</v>
      </c>
      <c r="R9" s="2">
        <v>0</v>
      </c>
      <c r="S9" s="2">
        <v>25</v>
      </c>
      <c r="T9" s="2">
        <v>5</v>
      </c>
      <c r="U9" s="2">
        <v>6</v>
      </c>
      <c r="V9" s="14" t="s">
        <v>197</v>
      </c>
      <c r="W9" s="27" t="s">
        <v>198</v>
      </c>
    </row>
    <row r="10" spans="1:23" x14ac:dyDescent="0.25">
      <c r="A10" s="1" t="s">
        <v>193</v>
      </c>
      <c r="B10" s="2" t="s">
        <v>192</v>
      </c>
      <c r="C10" s="2" t="s">
        <v>205</v>
      </c>
      <c r="D10" s="17">
        <v>40000</v>
      </c>
      <c r="E10" s="17">
        <v>75000</v>
      </c>
      <c r="F10" s="14" t="s">
        <v>30</v>
      </c>
      <c r="G10" s="11">
        <v>3.3</v>
      </c>
      <c r="H10" s="11">
        <v>230</v>
      </c>
      <c r="I10" s="11">
        <v>7</v>
      </c>
      <c r="J10" s="11">
        <v>35</v>
      </c>
      <c r="K10" s="11" t="s">
        <v>202</v>
      </c>
      <c r="L10" s="11" t="s">
        <v>189</v>
      </c>
      <c r="M10" s="19" t="s">
        <v>31</v>
      </c>
      <c r="N10" s="2">
        <v>0</v>
      </c>
      <c r="O10" s="2">
        <f>7.7</f>
        <v>7.7</v>
      </c>
      <c r="P10" s="2">
        <v>1</v>
      </c>
      <c r="Q10" s="2">
        <v>0</v>
      </c>
      <c r="R10" s="2">
        <v>0</v>
      </c>
      <c r="S10" s="2">
        <v>25</v>
      </c>
      <c r="T10" s="2">
        <v>5</v>
      </c>
      <c r="U10" s="2">
        <v>6</v>
      </c>
      <c r="V10" s="14" t="s">
        <v>197</v>
      </c>
      <c r="W10" s="27" t="s">
        <v>198</v>
      </c>
    </row>
    <row r="11" spans="1:23" x14ac:dyDescent="0.25">
      <c r="A11" s="1" t="s">
        <v>193</v>
      </c>
      <c r="B11" s="2" t="s">
        <v>192</v>
      </c>
      <c r="C11" s="2" t="s">
        <v>205</v>
      </c>
      <c r="D11" s="17">
        <v>75000</v>
      </c>
      <c r="E11" s="17">
        <v>10000000</v>
      </c>
      <c r="F11" s="14" t="s">
        <v>30</v>
      </c>
      <c r="G11" s="11">
        <v>3.2</v>
      </c>
      <c r="H11" s="11">
        <v>230</v>
      </c>
      <c r="I11" s="11">
        <v>7</v>
      </c>
      <c r="J11" s="11">
        <v>35</v>
      </c>
      <c r="K11" s="11" t="s">
        <v>202</v>
      </c>
      <c r="L11" s="11" t="s">
        <v>189</v>
      </c>
      <c r="M11" s="19" t="s">
        <v>31</v>
      </c>
      <c r="N11" s="2">
        <v>0</v>
      </c>
      <c r="O11" s="2">
        <f>7.7</f>
        <v>7.7</v>
      </c>
      <c r="P11" s="2">
        <v>1</v>
      </c>
      <c r="Q11" s="2">
        <v>0</v>
      </c>
      <c r="R11" s="2">
        <v>0</v>
      </c>
      <c r="S11" s="2">
        <v>25</v>
      </c>
      <c r="T11" s="2">
        <v>5</v>
      </c>
      <c r="U11" s="2">
        <v>6</v>
      </c>
      <c r="V11" s="14" t="s">
        <v>197</v>
      </c>
      <c r="W11" s="27" t="s">
        <v>198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B7"/>
  <sheetViews>
    <sheetView tabSelected="1" zoomScale="110" zoomScaleNormal="110" workbookViewId="0">
      <selection activeCell="B8" sqref="B8"/>
    </sheetView>
  </sheetViews>
  <sheetFormatPr defaultColWidth="9.140625" defaultRowHeight="15" x14ac:dyDescent="0.25"/>
  <cols>
    <col min="1" max="1" width="43.28515625" customWidth="1"/>
    <col min="2" max="2" width="12.7109375" customWidth="1"/>
    <col min="3" max="3" width="19.7109375" customWidth="1"/>
    <col min="4" max="7" width="19.28515625" customWidth="1"/>
    <col min="16" max="16" width="10" bestFit="1" customWidth="1"/>
    <col min="17" max="17" width="17.28515625" bestFit="1" customWidth="1"/>
    <col min="20" max="20" width="10" bestFit="1" customWidth="1"/>
    <col min="24" max="24" width="18.140625" bestFit="1" customWidth="1"/>
    <col min="26" max="26" width="7" customWidth="1"/>
    <col min="28" max="28" width="17.28515625" bestFit="1" customWidth="1"/>
    <col min="259" max="259" width="43.28515625" customWidth="1"/>
    <col min="260" max="260" width="12.7109375" customWidth="1"/>
    <col min="261" max="261" width="19.7109375" customWidth="1"/>
    <col min="262" max="263" width="19.28515625" customWidth="1"/>
    <col min="272" max="272" width="10" bestFit="1" customWidth="1"/>
    <col min="273" max="273" width="17.28515625" bestFit="1" customWidth="1"/>
    <col min="276" max="276" width="10" bestFit="1" customWidth="1"/>
    <col min="280" max="280" width="18.140625" bestFit="1" customWidth="1"/>
    <col min="282" max="282" width="7" customWidth="1"/>
    <col min="284" max="284" width="17.28515625" bestFit="1" customWidth="1"/>
    <col min="515" max="515" width="43.28515625" customWidth="1"/>
    <col min="516" max="516" width="12.7109375" customWidth="1"/>
    <col min="517" max="517" width="19.7109375" customWidth="1"/>
    <col min="518" max="519" width="19.28515625" customWidth="1"/>
    <col min="528" max="528" width="10" bestFit="1" customWidth="1"/>
    <col min="529" max="529" width="17.28515625" bestFit="1" customWidth="1"/>
    <col min="532" max="532" width="10" bestFit="1" customWidth="1"/>
    <col min="536" max="536" width="18.140625" bestFit="1" customWidth="1"/>
    <col min="538" max="538" width="7" customWidth="1"/>
    <col min="540" max="540" width="17.28515625" bestFit="1" customWidth="1"/>
    <col min="771" max="771" width="43.28515625" customWidth="1"/>
    <col min="772" max="772" width="12.7109375" customWidth="1"/>
    <col min="773" max="773" width="19.7109375" customWidth="1"/>
    <col min="774" max="775" width="19.28515625" customWidth="1"/>
    <col min="784" max="784" width="10" bestFit="1" customWidth="1"/>
    <col min="785" max="785" width="17.28515625" bestFit="1" customWidth="1"/>
    <col min="788" max="788" width="10" bestFit="1" customWidth="1"/>
    <col min="792" max="792" width="18.140625" bestFit="1" customWidth="1"/>
    <col min="794" max="794" width="7" customWidth="1"/>
    <col min="796" max="796" width="17.28515625" bestFit="1" customWidth="1"/>
    <col min="1027" max="1027" width="43.28515625" customWidth="1"/>
    <col min="1028" max="1028" width="12.7109375" customWidth="1"/>
    <col min="1029" max="1029" width="19.7109375" customWidth="1"/>
    <col min="1030" max="1031" width="19.28515625" customWidth="1"/>
    <col min="1040" max="1040" width="10" bestFit="1" customWidth="1"/>
    <col min="1041" max="1041" width="17.28515625" bestFit="1" customWidth="1"/>
    <col min="1044" max="1044" width="10" bestFit="1" customWidth="1"/>
    <col min="1048" max="1048" width="18.140625" bestFit="1" customWidth="1"/>
    <col min="1050" max="1050" width="7" customWidth="1"/>
    <col min="1052" max="1052" width="17.28515625" bestFit="1" customWidth="1"/>
    <col min="1283" max="1283" width="43.28515625" customWidth="1"/>
    <col min="1284" max="1284" width="12.7109375" customWidth="1"/>
    <col min="1285" max="1285" width="19.7109375" customWidth="1"/>
    <col min="1286" max="1287" width="19.28515625" customWidth="1"/>
    <col min="1296" max="1296" width="10" bestFit="1" customWidth="1"/>
    <col min="1297" max="1297" width="17.28515625" bestFit="1" customWidth="1"/>
    <col min="1300" max="1300" width="10" bestFit="1" customWidth="1"/>
    <col min="1304" max="1304" width="18.140625" bestFit="1" customWidth="1"/>
    <col min="1306" max="1306" width="7" customWidth="1"/>
    <col min="1308" max="1308" width="17.28515625" bestFit="1" customWidth="1"/>
    <col min="1539" max="1539" width="43.28515625" customWidth="1"/>
    <col min="1540" max="1540" width="12.7109375" customWidth="1"/>
    <col min="1541" max="1541" width="19.7109375" customWidth="1"/>
    <col min="1542" max="1543" width="19.28515625" customWidth="1"/>
    <col min="1552" max="1552" width="10" bestFit="1" customWidth="1"/>
    <col min="1553" max="1553" width="17.28515625" bestFit="1" customWidth="1"/>
    <col min="1556" max="1556" width="10" bestFit="1" customWidth="1"/>
    <col min="1560" max="1560" width="18.140625" bestFit="1" customWidth="1"/>
    <col min="1562" max="1562" width="7" customWidth="1"/>
    <col min="1564" max="1564" width="17.28515625" bestFit="1" customWidth="1"/>
    <col min="1795" max="1795" width="43.28515625" customWidth="1"/>
    <col min="1796" max="1796" width="12.7109375" customWidth="1"/>
    <col min="1797" max="1797" width="19.7109375" customWidth="1"/>
    <col min="1798" max="1799" width="19.28515625" customWidth="1"/>
    <col min="1808" max="1808" width="10" bestFit="1" customWidth="1"/>
    <col min="1809" max="1809" width="17.28515625" bestFit="1" customWidth="1"/>
    <col min="1812" max="1812" width="10" bestFit="1" customWidth="1"/>
    <col min="1816" max="1816" width="18.140625" bestFit="1" customWidth="1"/>
    <col min="1818" max="1818" width="7" customWidth="1"/>
    <col min="1820" max="1820" width="17.28515625" bestFit="1" customWidth="1"/>
    <col min="2051" max="2051" width="43.28515625" customWidth="1"/>
    <col min="2052" max="2052" width="12.7109375" customWidth="1"/>
    <col min="2053" max="2053" width="19.7109375" customWidth="1"/>
    <col min="2054" max="2055" width="19.28515625" customWidth="1"/>
    <col min="2064" max="2064" width="10" bestFit="1" customWidth="1"/>
    <col min="2065" max="2065" width="17.28515625" bestFit="1" customWidth="1"/>
    <col min="2068" max="2068" width="10" bestFit="1" customWidth="1"/>
    <col min="2072" max="2072" width="18.140625" bestFit="1" customWidth="1"/>
    <col min="2074" max="2074" width="7" customWidth="1"/>
    <col min="2076" max="2076" width="17.28515625" bestFit="1" customWidth="1"/>
    <col min="2307" max="2307" width="43.28515625" customWidth="1"/>
    <col min="2308" max="2308" width="12.7109375" customWidth="1"/>
    <col min="2309" max="2309" width="19.7109375" customWidth="1"/>
    <col min="2310" max="2311" width="19.28515625" customWidth="1"/>
    <col min="2320" max="2320" width="10" bestFit="1" customWidth="1"/>
    <col min="2321" max="2321" width="17.28515625" bestFit="1" customWidth="1"/>
    <col min="2324" max="2324" width="10" bestFit="1" customWidth="1"/>
    <col min="2328" max="2328" width="18.140625" bestFit="1" customWidth="1"/>
    <col min="2330" max="2330" width="7" customWidth="1"/>
    <col min="2332" max="2332" width="17.28515625" bestFit="1" customWidth="1"/>
    <col min="2563" max="2563" width="43.28515625" customWidth="1"/>
    <col min="2564" max="2564" width="12.7109375" customWidth="1"/>
    <col min="2565" max="2565" width="19.7109375" customWidth="1"/>
    <col min="2566" max="2567" width="19.28515625" customWidth="1"/>
    <col min="2576" max="2576" width="10" bestFit="1" customWidth="1"/>
    <col min="2577" max="2577" width="17.28515625" bestFit="1" customWidth="1"/>
    <col min="2580" max="2580" width="10" bestFit="1" customWidth="1"/>
    <col min="2584" max="2584" width="18.140625" bestFit="1" customWidth="1"/>
    <col min="2586" max="2586" width="7" customWidth="1"/>
    <col min="2588" max="2588" width="17.28515625" bestFit="1" customWidth="1"/>
    <col min="2819" max="2819" width="43.28515625" customWidth="1"/>
    <col min="2820" max="2820" width="12.7109375" customWidth="1"/>
    <col min="2821" max="2821" width="19.7109375" customWidth="1"/>
    <col min="2822" max="2823" width="19.28515625" customWidth="1"/>
    <col min="2832" max="2832" width="10" bestFit="1" customWidth="1"/>
    <col min="2833" max="2833" width="17.28515625" bestFit="1" customWidth="1"/>
    <col min="2836" max="2836" width="10" bestFit="1" customWidth="1"/>
    <col min="2840" max="2840" width="18.140625" bestFit="1" customWidth="1"/>
    <col min="2842" max="2842" width="7" customWidth="1"/>
    <col min="2844" max="2844" width="17.28515625" bestFit="1" customWidth="1"/>
    <col min="3075" max="3075" width="43.28515625" customWidth="1"/>
    <col min="3076" max="3076" width="12.7109375" customWidth="1"/>
    <col min="3077" max="3077" width="19.7109375" customWidth="1"/>
    <col min="3078" max="3079" width="19.28515625" customWidth="1"/>
    <col min="3088" max="3088" width="10" bestFit="1" customWidth="1"/>
    <col min="3089" max="3089" width="17.28515625" bestFit="1" customWidth="1"/>
    <col min="3092" max="3092" width="10" bestFit="1" customWidth="1"/>
    <col min="3096" max="3096" width="18.140625" bestFit="1" customWidth="1"/>
    <col min="3098" max="3098" width="7" customWidth="1"/>
    <col min="3100" max="3100" width="17.28515625" bestFit="1" customWidth="1"/>
    <col min="3331" max="3331" width="43.28515625" customWidth="1"/>
    <col min="3332" max="3332" width="12.7109375" customWidth="1"/>
    <col min="3333" max="3333" width="19.7109375" customWidth="1"/>
    <col min="3334" max="3335" width="19.28515625" customWidth="1"/>
    <col min="3344" max="3344" width="10" bestFit="1" customWidth="1"/>
    <col min="3345" max="3345" width="17.28515625" bestFit="1" customWidth="1"/>
    <col min="3348" max="3348" width="10" bestFit="1" customWidth="1"/>
    <col min="3352" max="3352" width="18.140625" bestFit="1" customWidth="1"/>
    <col min="3354" max="3354" width="7" customWidth="1"/>
    <col min="3356" max="3356" width="17.28515625" bestFit="1" customWidth="1"/>
    <col min="3587" max="3587" width="43.28515625" customWidth="1"/>
    <col min="3588" max="3588" width="12.7109375" customWidth="1"/>
    <col min="3589" max="3589" width="19.7109375" customWidth="1"/>
    <col min="3590" max="3591" width="19.28515625" customWidth="1"/>
    <col min="3600" max="3600" width="10" bestFit="1" customWidth="1"/>
    <col min="3601" max="3601" width="17.28515625" bestFit="1" customWidth="1"/>
    <col min="3604" max="3604" width="10" bestFit="1" customWidth="1"/>
    <col min="3608" max="3608" width="18.140625" bestFit="1" customWidth="1"/>
    <col min="3610" max="3610" width="7" customWidth="1"/>
    <col min="3612" max="3612" width="17.28515625" bestFit="1" customWidth="1"/>
    <col min="3843" max="3843" width="43.28515625" customWidth="1"/>
    <col min="3844" max="3844" width="12.7109375" customWidth="1"/>
    <col min="3845" max="3845" width="19.7109375" customWidth="1"/>
    <col min="3846" max="3847" width="19.28515625" customWidth="1"/>
    <col min="3856" max="3856" width="10" bestFit="1" customWidth="1"/>
    <col min="3857" max="3857" width="17.28515625" bestFit="1" customWidth="1"/>
    <col min="3860" max="3860" width="10" bestFit="1" customWidth="1"/>
    <col min="3864" max="3864" width="18.140625" bestFit="1" customWidth="1"/>
    <col min="3866" max="3866" width="7" customWidth="1"/>
    <col min="3868" max="3868" width="17.28515625" bestFit="1" customWidth="1"/>
    <col min="4099" max="4099" width="43.28515625" customWidth="1"/>
    <col min="4100" max="4100" width="12.7109375" customWidth="1"/>
    <col min="4101" max="4101" width="19.7109375" customWidth="1"/>
    <col min="4102" max="4103" width="19.28515625" customWidth="1"/>
    <col min="4112" max="4112" width="10" bestFit="1" customWidth="1"/>
    <col min="4113" max="4113" width="17.28515625" bestFit="1" customWidth="1"/>
    <col min="4116" max="4116" width="10" bestFit="1" customWidth="1"/>
    <col min="4120" max="4120" width="18.140625" bestFit="1" customWidth="1"/>
    <col min="4122" max="4122" width="7" customWidth="1"/>
    <col min="4124" max="4124" width="17.28515625" bestFit="1" customWidth="1"/>
    <col min="4355" max="4355" width="43.28515625" customWidth="1"/>
    <col min="4356" max="4356" width="12.7109375" customWidth="1"/>
    <col min="4357" max="4357" width="19.7109375" customWidth="1"/>
    <col min="4358" max="4359" width="19.28515625" customWidth="1"/>
    <col min="4368" max="4368" width="10" bestFit="1" customWidth="1"/>
    <col min="4369" max="4369" width="17.28515625" bestFit="1" customWidth="1"/>
    <col min="4372" max="4372" width="10" bestFit="1" customWidth="1"/>
    <col min="4376" max="4376" width="18.140625" bestFit="1" customWidth="1"/>
    <col min="4378" max="4378" width="7" customWidth="1"/>
    <col min="4380" max="4380" width="17.28515625" bestFit="1" customWidth="1"/>
    <col min="4611" max="4611" width="43.28515625" customWidth="1"/>
    <col min="4612" max="4612" width="12.7109375" customWidth="1"/>
    <col min="4613" max="4613" width="19.7109375" customWidth="1"/>
    <col min="4614" max="4615" width="19.28515625" customWidth="1"/>
    <col min="4624" max="4624" width="10" bestFit="1" customWidth="1"/>
    <col min="4625" max="4625" width="17.28515625" bestFit="1" customWidth="1"/>
    <col min="4628" max="4628" width="10" bestFit="1" customWidth="1"/>
    <col min="4632" max="4632" width="18.140625" bestFit="1" customWidth="1"/>
    <col min="4634" max="4634" width="7" customWidth="1"/>
    <col min="4636" max="4636" width="17.28515625" bestFit="1" customWidth="1"/>
    <col min="4867" max="4867" width="43.28515625" customWidth="1"/>
    <col min="4868" max="4868" width="12.7109375" customWidth="1"/>
    <col min="4869" max="4869" width="19.7109375" customWidth="1"/>
    <col min="4870" max="4871" width="19.28515625" customWidth="1"/>
    <col min="4880" max="4880" width="10" bestFit="1" customWidth="1"/>
    <col min="4881" max="4881" width="17.28515625" bestFit="1" customWidth="1"/>
    <col min="4884" max="4884" width="10" bestFit="1" customWidth="1"/>
    <col min="4888" max="4888" width="18.140625" bestFit="1" customWidth="1"/>
    <col min="4890" max="4890" width="7" customWidth="1"/>
    <col min="4892" max="4892" width="17.28515625" bestFit="1" customWidth="1"/>
    <col min="5123" max="5123" width="43.28515625" customWidth="1"/>
    <col min="5124" max="5124" width="12.7109375" customWidth="1"/>
    <col min="5125" max="5125" width="19.7109375" customWidth="1"/>
    <col min="5126" max="5127" width="19.28515625" customWidth="1"/>
    <col min="5136" max="5136" width="10" bestFit="1" customWidth="1"/>
    <col min="5137" max="5137" width="17.28515625" bestFit="1" customWidth="1"/>
    <col min="5140" max="5140" width="10" bestFit="1" customWidth="1"/>
    <col min="5144" max="5144" width="18.140625" bestFit="1" customWidth="1"/>
    <col min="5146" max="5146" width="7" customWidth="1"/>
    <col min="5148" max="5148" width="17.28515625" bestFit="1" customWidth="1"/>
    <col min="5379" max="5379" width="43.28515625" customWidth="1"/>
    <col min="5380" max="5380" width="12.7109375" customWidth="1"/>
    <col min="5381" max="5381" width="19.7109375" customWidth="1"/>
    <col min="5382" max="5383" width="19.28515625" customWidth="1"/>
    <col min="5392" max="5392" width="10" bestFit="1" customWidth="1"/>
    <col min="5393" max="5393" width="17.28515625" bestFit="1" customWidth="1"/>
    <col min="5396" max="5396" width="10" bestFit="1" customWidth="1"/>
    <col min="5400" max="5400" width="18.140625" bestFit="1" customWidth="1"/>
    <col min="5402" max="5402" width="7" customWidth="1"/>
    <col min="5404" max="5404" width="17.28515625" bestFit="1" customWidth="1"/>
    <col min="5635" max="5635" width="43.28515625" customWidth="1"/>
    <col min="5636" max="5636" width="12.7109375" customWidth="1"/>
    <col min="5637" max="5637" width="19.7109375" customWidth="1"/>
    <col min="5638" max="5639" width="19.28515625" customWidth="1"/>
    <col min="5648" max="5648" width="10" bestFit="1" customWidth="1"/>
    <col min="5649" max="5649" width="17.28515625" bestFit="1" customWidth="1"/>
    <col min="5652" max="5652" width="10" bestFit="1" customWidth="1"/>
    <col min="5656" max="5656" width="18.140625" bestFit="1" customWidth="1"/>
    <col min="5658" max="5658" width="7" customWidth="1"/>
    <col min="5660" max="5660" width="17.28515625" bestFit="1" customWidth="1"/>
    <col min="5891" max="5891" width="43.28515625" customWidth="1"/>
    <col min="5892" max="5892" width="12.7109375" customWidth="1"/>
    <col min="5893" max="5893" width="19.7109375" customWidth="1"/>
    <col min="5894" max="5895" width="19.28515625" customWidth="1"/>
    <col min="5904" max="5904" width="10" bestFit="1" customWidth="1"/>
    <col min="5905" max="5905" width="17.28515625" bestFit="1" customWidth="1"/>
    <col min="5908" max="5908" width="10" bestFit="1" customWidth="1"/>
    <col min="5912" max="5912" width="18.140625" bestFit="1" customWidth="1"/>
    <col min="5914" max="5914" width="7" customWidth="1"/>
    <col min="5916" max="5916" width="17.28515625" bestFit="1" customWidth="1"/>
    <col min="6147" max="6147" width="43.28515625" customWidth="1"/>
    <col min="6148" max="6148" width="12.7109375" customWidth="1"/>
    <col min="6149" max="6149" width="19.7109375" customWidth="1"/>
    <col min="6150" max="6151" width="19.28515625" customWidth="1"/>
    <col min="6160" max="6160" width="10" bestFit="1" customWidth="1"/>
    <col min="6161" max="6161" width="17.28515625" bestFit="1" customWidth="1"/>
    <col min="6164" max="6164" width="10" bestFit="1" customWidth="1"/>
    <col min="6168" max="6168" width="18.140625" bestFit="1" customWidth="1"/>
    <col min="6170" max="6170" width="7" customWidth="1"/>
    <col min="6172" max="6172" width="17.28515625" bestFit="1" customWidth="1"/>
    <col min="6403" max="6403" width="43.28515625" customWidth="1"/>
    <col min="6404" max="6404" width="12.7109375" customWidth="1"/>
    <col min="6405" max="6405" width="19.7109375" customWidth="1"/>
    <col min="6406" max="6407" width="19.28515625" customWidth="1"/>
    <col min="6416" max="6416" width="10" bestFit="1" customWidth="1"/>
    <col min="6417" max="6417" width="17.28515625" bestFit="1" customWidth="1"/>
    <col min="6420" max="6420" width="10" bestFit="1" customWidth="1"/>
    <col min="6424" max="6424" width="18.140625" bestFit="1" customWidth="1"/>
    <col min="6426" max="6426" width="7" customWidth="1"/>
    <col min="6428" max="6428" width="17.28515625" bestFit="1" customWidth="1"/>
    <col min="6659" max="6659" width="43.28515625" customWidth="1"/>
    <col min="6660" max="6660" width="12.7109375" customWidth="1"/>
    <col min="6661" max="6661" width="19.7109375" customWidth="1"/>
    <col min="6662" max="6663" width="19.28515625" customWidth="1"/>
    <col min="6672" max="6672" width="10" bestFit="1" customWidth="1"/>
    <col min="6673" max="6673" width="17.28515625" bestFit="1" customWidth="1"/>
    <col min="6676" max="6676" width="10" bestFit="1" customWidth="1"/>
    <col min="6680" max="6680" width="18.140625" bestFit="1" customWidth="1"/>
    <col min="6682" max="6682" width="7" customWidth="1"/>
    <col min="6684" max="6684" width="17.28515625" bestFit="1" customWidth="1"/>
    <col min="6915" max="6915" width="43.28515625" customWidth="1"/>
    <col min="6916" max="6916" width="12.7109375" customWidth="1"/>
    <col min="6917" max="6917" width="19.7109375" customWidth="1"/>
    <col min="6918" max="6919" width="19.28515625" customWidth="1"/>
    <col min="6928" max="6928" width="10" bestFit="1" customWidth="1"/>
    <col min="6929" max="6929" width="17.28515625" bestFit="1" customWidth="1"/>
    <col min="6932" max="6932" width="10" bestFit="1" customWidth="1"/>
    <col min="6936" max="6936" width="18.140625" bestFit="1" customWidth="1"/>
    <col min="6938" max="6938" width="7" customWidth="1"/>
    <col min="6940" max="6940" width="17.28515625" bestFit="1" customWidth="1"/>
    <col min="7171" max="7171" width="43.28515625" customWidth="1"/>
    <col min="7172" max="7172" width="12.7109375" customWidth="1"/>
    <col min="7173" max="7173" width="19.7109375" customWidth="1"/>
    <col min="7174" max="7175" width="19.28515625" customWidth="1"/>
    <col min="7184" max="7184" width="10" bestFit="1" customWidth="1"/>
    <col min="7185" max="7185" width="17.28515625" bestFit="1" customWidth="1"/>
    <col min="7188" max="7188" width="10" bestFit="1" customWidth="1"/>
    <col min="7192" max="7192" width="18.140625" bestFit="1" customWidth="1"/>
    <col min="7194" max="7194" width="7" customWidth="1"/>
    <col min="7196" max="7196" width="17.28515625" bestFit="1" customWidth="1"/>
    <col min="7427" max="7427" width="43.28515625" customWidth="1"/>
    <col min="7428" max="7428" width="12.7109375" customWidth="1"/>
    <col min="7429" max="7429" width="19.7109375" customWidth="1"/>
    <col min="7430" max="7431" width="19.28515625" customWidth="1"/>
    <col min="7440" max="7440" width="10" bestFit="1" customWidth="1"/>
    <col min="7441" max="7441" width="17.28515625" bestFit="1" customWidth="1"/>
    <col min="7444" max="7444" width="10" bestFit="1" customWidth="1"/>
    <col min="7448" max="7448" width="18.140625" bestFit="1" customWidth="1"/>
    <col min="7450" max="7450" width="7" customWidth="1"/>
    <col min="7452" max="7452" width="17.28515625" bestFit="1" customWidth="1"/>
    <col min="7683" max="7683" width="43.28515625" customWidth="1"/>
    <col min="7684" max="7684" width="12.7109375" customWidth="1"/>
    <col min="7685" max="7685" width="19.7109375" customWidth="1"/>
    <col min="7686" max="7687" width="19.28515625" customWidth="1"/>
    <col min="7696" max="7696" width="10" bestFit="1" customWidth="1"/>
    <col min="7697" max="7697" width="17.28515625" bestFit="1" customWidth="1"/>
    <col min="7700" max="7700" width="10" bestFit="1" customWidth="1"/>
    <col min="7704" max="7704" width="18.140625" bestFit="1" customWidth="1"/>
    <col min="7706" max="7706" width="7" customWidth="1"/>
    <col min="7708" max="7708" width="17.28515625" bestFit="1" customWidth="1"/>
    <col min="7939" max="7939" width="43.28515625" customWidth="1"/>
    <col min="7940" max="7940" width="12.7109375" customWidth="1"/>
    <col min="7941" max="7941" width="19.7109375" customWidth="1"/>
    <col min="7942" max="7943" width="19.28515625" customWidth="1"/>
    <col min="7952" max="7952" width="10" bestFit="1" customWidth="1"/>
    <col min="7953" max="7953" width="17.28515625" bestFit="1" customWidth="1"/>
    <col min="7956" max="7956" width="10" bestFit="1" customWidth="1"/>
    <col min="7960" max="7960" width="18.140625" bestFit="1" customWidth="1"/>
    <col min="7962" max="7962" width="7" customWidth="1"/>
    <col min="7964" max="7964" width="17.28515625" bestFit="1" customWidth="1"/>
    <col min="8195" max="8195" width="43.28515625" customWidth="1"/>
    <col min="8196" max="8196" width="12.7109375" customWidth="1"/>
    <col min="8197" max="8197" width="19.7109375" customWidth="1"/>
    <col min="8198" max="8199" width="19.28515625" customWidth="1"/>
    <col min="8208" max="8208" width="10" bestFit="1" customWidth="1"/>
    <col min="8209" max="8209" width="17.28515625" bestFit="1" customWidth="1"/>
    <col min="8212" max="8212" width="10" bestFit="1" customWidth="1"/>
    <col min="8216" max="8216" width="18.140625" bestFit="1" customWidth="1"/>
    <col min="8218" max="8218" width="7" customWidth="1"/>
    <col min="8220" max="8220" width="17.28515625" bestFit="1" customWidth="1"/>
    <col min="8451" max="8451" width="43.28515625" customWidth="1"/>
    <col min="8452" max="8452" width="12.7109375" customWidth="1"/>
    <col min="8453" max="8453" width="19.7109375" customWidth="1"/>
    <col min="8454" max="8455" width="19.28515625" customWidth="1"/>
    <col min="8464" max="8464" width="10" bestFit="1" customWidth="1"/>
    <col min="8465" max="8465" width="17.28515625" bestFit="1" customWidth="1"/>
    <col min="8468" max="8468" width="10" bestFit="1" customWidth="1"/>
    <col min="8472" max="8472" width="18.140625" bestFit="1" customWidth="1"/>
    <col min="8474" max="8474" width="7" customWidth="1"/>
    <col min="8476" max="8476" width="17.28515625" bestFit="1" customWidth="1"/>
    <col min="8707" max="8707" width="43.28515625" customWidth="1"/>
    <col min="8708" max="8708" width="12.7109375" customWidth="1"/>
    <col min="8709" max="8709" width="19.7109375" customWidth="1"/>
    <col min="8710" max="8711" width="19.28515625" customWidth="1"/>
    <col min="8720" max="8720" width="10" bestFit="1" customWidth="1"/>
    <col min="8721" max="8721" width="17.28515625" bestFit="1" customWidth="1"/>
    <col min="8724" max="8724" width="10" bestFit="1" customWidth="1"/>
    <col min="8728" max="8728" width="18.140625" bestFit="1" customWidth="1"/>
    <col min="8730" max="8730" width="7" customWidth="1"/>
    <col min="8732" max="8732" width="17.28515625" bestFit="1" customWidth="1"/>
    <col min="8963" max="8963" width="43.28515625" customWidth="1"/>
    <col min="8964" max="8964" width="12.7109375" customWidth="1"/>
    <col min="8965" max="8965" width="19.7109375" customWidth="1"/>
    <col min="8966" max="8967" width="19.28515625" customWidth="1"/>
    <col min="8976" max="8976" width="10" bestFit="1" customWidth="1"/>
    <col min="8977" max="8977" width="17.28515625" bestFit="1" customWidth="1"/>
    <col min="8980" max="8980" width="10" bestFit="1" customWidth="1"/>
    <col min="8984" max="8984" width="18.140625" bestFit="1" customWidth="1"/>
    <col min="8986" max="8986" width="7" customWidth="1"/>
    <col min="8988" max="8988" width="17.28515625" bestFit="1" customWidth="1"/>
    <col min="9219" max="9219" width="43.28515625" customWidth="1"/>
    <col min="9220" max="9220" width="12.7109375" customWidth="1"/>
    <col min="9221" max="9221" width="19.7109375" customWidth="1"/>
    <col min="9222" max="9223" width="19.28515625" customWidth="1"/>
    <col min="9232" max="9232" width="10" bestFit="1" customWidth="1"/>
    <col min="9233" max="9233" width="17.28515625" bestFit="1" customWidth="1"/>
    <col min="9236" max="9236" width="10" bestFit="1" customWidth="1"/>
    <col min="9240" max="9240" width="18.140625" bestFit="1" customWidth="1"/>
    <col min="9242" max="9242" width="7" customWidth="1"/>
    <col min="9244" max="9244" width="17.28515625" bestFit="1" customWidth="1"/>
    <col min="9475" max="9475" width="43.28515625" customWidth="1"/>
    <col min="9476" max="9476" width="12.7109375" customWidth="1"/>
    <col min="9477" max="9477" width="19.7109375" customWidth="1"/>
    <col min="9478" max="9479" width="19.28515625" customWidth="1"/>
    <col min="9488" max="9488" width="10" bestFit="1" customWidth="1"/>
    <col min="9489" max="9489" width="17.28515625" bestFit="1" customWidth="1"/>
    <col min="9492" max="9492" width="10" bestFit="1" customWidth="1"/>
    <col min="9496" max="9496" width="18.140625" bestFit="1" customWidth="1"/>
    <col min="9498" max="9498" width="7" customWidth="1"/>
    <col min="9500" max="9500" width="17.28515625" bestFit="1" customWidth="1"/>
    <col min="9731" max="9731" width="43.28515625" customWidth="1"/>
    <col min="9732" max="9732" width="12.7109375" customWidth="1"/>
    <col min="9733" max="9733" width="19.7109375" customWidth="1"/>
    <col min="9734" max="9735" width="19.28515625" customWidth="1"/>
    <col min="9744" max="9744" width="10" bestFit="1" customWidth="1"/>
    <col min="9745" max="9745" width="17.28515625" bestFit="1" customWidth="1"/>
    <col min="9748" max="9748" width="10" bestFit="1" customWidth="1"/>
    <col min="9752" max="9752" width="18.140625" bestFit="1" customWidth="1"/>
    <col min="9754" max="9754" width="7" customWidth="1"/>
    <col min="9756" max="9756" width="17.28515625" bestFit="1" customWidth="1"/>
    <col min="9987" max="9987" width="43.28515625" customWidth="1"/>
    <col min="9988" max="9988" width="12.7109375" customWidth="1"/>
    <col min="9989" max="9989" width="19.7109375" customWidth="1"/>
    <col min="9990" max="9991" width="19.28515625" customWidth="1"/>
    <col min="10000" max="10000" width="10" bestFit="1" customWidth="1"/>
    <col min="10001" max="10001" width="17.28515625" bestFit="1" customWidth="1"/>
    <col min="10004" max="10004" width="10" bestFit="1" customWidth="1"/>
    <col min="10008" max="10008" width="18.140625" bestFit="1" customWidth="1"/>
    <col min="10010" max="10010" width="7" customWidth="1"/>
    <col min="10012" max="10012" width="17.28515625" bestFit="1" customWidth="1"/>
    <col min="10243" max="10243" width="43.28515625" customWidth="1"/>
    <col min="10244" max="10244" width="12.7109375" customWidth="1"/>
    <col min="10245" max="10245" width="19.7109375" customWidth="1"/>
    <col min="10246" max="10247" width="19.28515625" customWidth="1"/>
    <col min="10256" max="10256" width="10" bestFit="1" customWidth="1"/>
    <col min="10257" max="10257" width="17.28515625" bestFit="1" customWidth="1"/>
    <col min="10260" max="10260" width="10" bestFit="1" customWidth="1"/>
    <col min="10264" max="10264" width="18.140625" bestFit="1" customWidth="1"/>
    <col min="10266" max="10266" width="7" customWidth="1"/>
    <col min="10268" max="10268" width="17.28515625" bestFit="1" customWidth="1"/>
    <col min="10499" max="10499" width="43.28515625" customWidth="1"/>
    <col min="10500" max="10500" width="12.7109375" customWidth="1"/>
    <col min="10501" max="10501" width="19.7109375" customWidth="1"/>
    <col min="10502" max="10503" width="19.28515625" customWidth="1"/>
    <col min="10512" max="10512" width="10" bestFit="1" customWidth="1"/>
    <col min="10513" max="10513" width="17.28515625" bestFit="1" customWidth="1"/>
    <col min="10516" max="10516" width="10" bestFit="1" customWidth="1"/>
    <col min="10520" max="10520" width="18.140625" bestFit="1" customWidth="1"/>
    <col min="10522" max="10522" width="7" customWidth="1"/>
    <col min="10524" max="10524" width="17.28515625" bestFit="1" customWidth="1"/>
    <col min="10755" max="10755" width="43.28515625" customWidth="1"/>
    <col min="10756" max="10756" width="12.7109375" customWidth="1"/>
    <col min="10757" max="10757" width="19.7109375" customWidth="1"/>
    <col min="10758" max="10759" width="19.28515625" customWidth="1"/>
    <col min="10768" max="10768" width="10" bestFit="1" customWidth="1"/>
    <col min="10769" max="10769" width="17.28515625" bestFit="1" customWidth="1"/>
    <col min="10772" max="10772" width="10" bestFit="1" customWidth="1"/>
    <col min="10776" max="10776" width="18.140625" bestFit="1" customWidth="1"/>
    <col min="10778" max="10778" width="7" customWidth="1"/>
    <col min="10780" max="10780" width="17.28515625" bestFit="1" customWidth="1"/>
    <col min="11011" max="11011" width="43.28515625" customWidth="1"/>
    <col min="11012" max="11012" width="12.7109375" customWidth="1"/>
    <col min="11013" max="11013" width="19.7109375" customWidth="1"/>
    <col min="11014" max="11015" width="19.28515625" customWidth="1"/>
    <col min="11024" max="11024" width="10" bestFit="1" customWidth="1"/>
    <col min="11025" max="11025" width="17.28515625" bestFit="1" customWidth="1"/>
    <col min="11028" max="11028" width="10" bestFit="1" customWidth="1"/>
    <col min="11032" max="11032" width="18.140625" bestFit="1" customWidth="1"/>
    <col min="11034" max="11034" width="7" customWidth="1"/>
    <col min="11036" max="11036" width="17.28515625" bestFit="1" customWidth="1"/>
    <col min="11267" max="11267" width="43.28515625" customWidth="1"/>
    <col min="11268" max="11268" width="12.7109375" customWidth="1"/>
    <col min="11269" max="11269" width="19.7109375" customWidth="1"/>
    <col min="11270" max="11271" width="19.28515625" customWidth="1"/>
    <col min="11280" max="11280" width="10" bestFit="1" customWidth="1"/>
    <col min="11281" max="11281" width="17.28515625" bestFit="1" customWidth="1"/>
    <col min="11284" max="11284" width="10" bestFit="1" customWidth="1"/>
    <col min="11288" max="11288" width="18.140625" bestFit="1" customWidth="1"/>
    <col min="11290" max="11290" width="7" customWidth="1"/>
    <col min="11292" max="11292" width="17.28515625" bestFit="1" customWidth="1"/>
    <col min="11523" max="11523" width="43.28515625" customWidth="1"/>
    <col min="11524" max="11524" width="12.7109375" customWidth="1"/>
    <col min="11525" max="11525" width="19.7109375" customWidth="1"/>
    <col min="11526" max="11527" width="19.28515625" customWidth="1"/>
    <col min="11536" max="11536" width="10" bestFit="1" customWidth="1"/>
    <col min="11537" max="11537" width="17.28515625" bestFit="1" customWidth="1"/>
    <col min="11540" max="11540" width="10" bestFit="1" customWidth="1"/>
    <col min="11544" max="11544" width="18.140625" bestFit="1" customWidth="1"/>
    <col min="11546" max="11546" width="7" customWidth="1"/>
    <col min="11548" max="11548" width="17.28515625" bestFit="1" customWidth="1"/>
    <col min="11779" max="11779" width="43.28515625" customWidth="1"/>
    <col min="11780" max="11780" width="12.7109375" customWidth="1"/>
    <col min="11781" max="11781" width="19.7109375" customWidth="1"/>
    <col min="11782" max="11783" width="19.28515625" customWidth="1"/>
    <col min="11792" max="11792" width="10" bestFit="1" customWidth="1"/>
    <col min="11793" max="11793" width="17.28515625" bestFit="1" customWidth="1"/>
    <col min="11796" max="11796" width="10" bestFit="1" customWidth="1"/>
    <col min="11800" max="11800" width="18.140625" bestFit="1" customWidth="1"/>
    <col min="11802" max="11802" width="7" customWidth="1"/>
    <col min="11804" max="11804" width="17.28515625" bestFit="1" customWidth="1"/>
    <col min="12035" max="12035" width="43.28515625" customWidth="1"/>
    <col min="12036" max="12036" width="12.7109375" customWidth="1"/>
    <col min="12037" max="12037" width="19.7109375" customWidth="1"/>
    <col min="12038" max="12039" width="19.28515625" customWidth="1"/>
    <col min="12048" max="12048" width="10" bestFit="1" customWidth="1"/>
    <col min="12049" max="12049" width="17.28515625" bestFit="1" customWidth="1"/>
    <col min="12052" max="12052" width="10" bestFit="1" customWidth="1"/>
    <col min="12056" max="12056" width="18.140625" bestFit="1" customWidth="1"/>
    <col min="12058" max="12058" width="7" customWidth="1"/>
    <col min="12060" max="12060" width="17.28515625" bestFit="1" customWidth="1"/>
    <col min="12291" max="12291" width="43.28515625" customWidth="1"/>
    <col min="12292" max="12292" width="12.7109375" customWidth="1"/>
    <col min="12293" max="12293" width="19.7109375" customWidth="1"/>
    <col min="12294" max="12295" width="19.28515625" customWidth="1"/>
    <col min="12304" max="12304" width="10" bestFit="1" customWidth="1"/>
    <col min="12305" max="12305" width="17.28515625" bestFit="1" customWidth="1"/>
    <col min="12308" max="12308" width="10" bestFit="1" customWidth="1"/>
    <col min="12312" max="12312" width="18.140625" bestFit="1" customWidth="1"/>
    <col min="12314" max="12314" width="7" customWidth="1"/>
    <col min="12316" max="12316" width="17.28515625" bestFit="1" customWidth="1"/>
    <col min="12547" max="12547" width="43.28515625" customWidth="1"/>
    <col min="12548" max="12548" width="12.7109375" customWidth="1"/>
    <col min="12549" max="12549" width="19.7109375" customWidth="1"/>
    <col min="12550" max="12551" width="19.28515625" customWidth="1"/>
    <col min="12560" max="12560" width="10" bestFit="1" customWidth="1"/>
    <col min="12561" max="12561" width="17.28515625" bestFit="1" customWidth="1"/>
    <col min="12564" max="12564" width="10" bestFit="1" customWidth="1"/>
    <col min="12568" max="12568" width="18.140625" bestFit="1" customWidth="1"/>
    <col min="12570" max="12570" width="7" customWidth="1"/>
    <col min="12572" max="12572" width="17.28515625" bestFit="1" customWidth="1"/>
    <col min="12803" max="12803" width="43.28515625" customWidth="1"/>
    <col min="12804" max="12804" width="12.7109375" customWidth="1"/>
    <col min="12805" max="12805" width="19.7109375" customWidth="1"/>
    <col min="12806" max="12807" width="19.28515625" customWidth="1"/>
    <col min="12816" max="12816" width="10" bestFit="1" customWidth="1"/>
    <col min="12817" max="12817" width="17.28515625" bestFit="1" customWidth="1"/>
    <col min="12820" max="12820" width="10" bestFit="1" customWidth="1"/>
    <col min="12824" max="12824" width="18.140625" bestFit="1" customWidth="1"/>
    <col min="12826" max="12826" width="7" customWidth="1"/>
    <col min="12828" max="12828" width="17.28515625" bestFit="1" customWidth="1"/>
    <col min="13059" max="13059" width="43.28515625" customWidth="1"/>
    <col min="13060" max="13060" width="12.7109375" customWidth="1"/>
    <col min="13061" max="13061" width="19.7109375" customWidth="1"/>
    <col min="13062" max="13063" width="19.28515625" customWidth="1"/>
    <col min="13072" max="13072" width="10" bestFit="1" customWidth="1"/>
    <col min="13073" max="13073" width="17.28515625" bestFit="1" customWidth="1"/>
    <col min="13076" max="13076" width="10" bestFit="1" customWidth="1"/>
    <col min="13080" max="13080" width="18.140625" bestFit="1" customWidth="1"/>
    <col min="13082" max="13082" width="7" customWidth="1"/>
    <col min="13084" max="13084" width="17.28515625" bestFit="1" customWidth="1"/>
    <col min="13315" max="13315" width="43.28515625" customWidth="1"/>
    <col min="13316" max="13316" width="12.7109375" customWidth="1"/>
    <col min="13317" max="13317" width="19.7109375" customWidth="1"/>
    <col min="13318" max="13319" width="19.28515625" customWidth="1"/>
    <col min="13328" max="13328" width="10" bestFit="1" customWidth="1"/>
    <col min="13329" max="13329" width="17.28515625" bestFit="1" customWidth="1"/>
    <col min="13332" max="13332" width="10" bestFit="1" customWidth="1"/>
    <col min="13336" max="13336" width="18.140625" bestFit="1" customWidth="1"/>
    <col min="13338" max="13338" width="7" customWidth="1"/>
    <col min="13340" max="13340" width="17.28515625" bestFit="1" customWidth="1"/>
    <col min="13571" max="13571" width="43.28515625" customWidth="1"/>
    <col min="13572" max="13572" width="12.7109375" customWidth="1"/>
    <col min="13573" max="13573" width="19.7109375" customWidth="1"/>
    <col min="13574" max="13575" width="19.28515625" customWidth="1"/>
    <col min="13584" max="13584" width="10" bestFit="1" customWidth="1"/>
    <col min="13585" max="13585" width="17.28515625" bestFit="1" customWidth="1"/>
    <col min="13588" max="13588" width="10" bestFit="1" customWidth="1"/>
    <col min="13592" max="13592" width="18.140625" bestFit="1" customWidth="1"/>
    <col min="13594" max="13594" width="7" customWidth="1"/>
    <col min="13596" max="13596" width="17.28515625" bestFit="1" customWidth="1"/>
    <col min="13827" max="13827" width="43.28515625" customWidth="1"/>
    <col min="13828" max="13828" width="12.7109375" customWidth="1"/>
    <col min="13829" max="13829" width="19.7109375" customWidth="1"/>
    <col min="13830" max="13831" width="19.28515625" customWidth="1"/>
    <col min="13840" max="13840" width="10" bestFit="1" customWidth="1"/>
    <col min="13841" max="13841" width="17.28515625" bestFit="1" customWidth="1"/>
    <col min="13844" max="13844" width="10" bestFit="1" customWidth="1"/>
    <col min="13848" max="13848" width="18.140625" bestFit="1" customWidth="1"/>
    <col min="13850" max="13850" width="7" customWidth="1"/>
    <col min="13852" max="13852" width="17.28515625" bestFit="1" customWidth="1"/>
    <col min="14083" max="14083" width="43.28515625" customWidth="1"/>
    <col min="14084" max="14084" width="12.7109375" customWidth="1"/>
    <col min="14085" max="14085" width="19.7109375" customWidth="1"/>
    <col min="14086" max="14087" width="19.28515625" customWidth="1"/>
    <col min="14096" max="14096" width="10" bestFit="1" customWidth="1"/>
    <col min="14097" max="14097" width="17.28515625" bestFit="1" customWidth="1"/>
    <col min="14100" max="14100" width="10" bestFit="1" customWidth="1"/>
    <col min="14104" max="14104" width="18.140625" bestFit="1" customWidth="1"/>
    <col min="14106" max="14106" width="7" customWidth="1"/>
    <col min="14108" max="14108" width="17.28515625" bestFit="1" customWidth="1"/>
    <col min="14339" max="14339" width="43.28515625" customWidth="1"/>
    <col min="14340" max="14340" width="12.7109375" customWidth="1"/>
    <col min="14341" max="14341" width="19.7109375" customWidth="1"/>
    <col min="14342" max="14343" width="19.28515625" customWidth="1"/>
    <col min="14352" max="14352" width="10" bestFit="1" customWidth="1"/>
    <col min="14353" max="14353" width="17.28515625" bestFit="1" customWidth="1"/>
    <col min="14356" max="14356" width="10" bestFit="1" customWidth="1"/>
    <col min="14360" max="14360" width="18.140625" bestFit="1" customWidth="1"/>
    <col min="14362" max="14362" width="7" customWidth="1"/>
    <col min="14364" max="14364" width="17.28515625" bestFit="1" customWidth="1"/>
    <col min="14595" max="14595" width="43.28515625" customWidth="1"/>
    <col min="14596" max="14596" width="12.7109375" customWidth="1"/>
    <col min="14597" max="14597" width="19.7109375" customWidth="1"/>
    <col min="14598" max="14599" width="19.28515625" customWidth="1"/>
    <col min="14608" max="14608" width="10" bestFit="1" customWidth="1"/>
    <col min="14609" max="14609" width="17.28515625" bestFit="1" customWidth="1"/>
    <col min="14612" max="14612" width="10" bestFit="1" customWidth="1"/>
    <col min="14616" max="14616" width="18.140625" bestFit="1" customWidth="1"/>
    <col min="14618" max="14618" width="7" customWidth="1"/>
    <col min="14620" max="14620" width="17.28515625" bestFit="1" customWidth="1"/>
    <col min="14851" max="14851" width="43.28515625" customWidth="1"/>
    <col min="14852" max="14852" width="12.7109375" customWidth="1"/>
    <col min="14853" max="14853" width="19.7109375" customWidth="1"/>
    <col min="14854" max="14855" width="19.28515625" customWidth="1"/>
    <col min="14864" max="14864" width="10" bestFit="1" customWidth="1"/>
    <col min="14865" max="14865" width="17.28515625" bestFit="1" customWidth="1"/>
    <col min="14868" max="14868" width="10" bestFit="1" customWidth="1"/>
    <col min="14872" max="14872" width="18.140625" bestFit="1" customWidth="1"/>
    <col min="14874" max="14874" width="7" customWidth="1"/>
    <col min="14876" max="14876" width="17.28515625" bestFit="1" customWidth="1"/>
    <col min="15107" max="15107" width="43.28515625" customWidth="1"/>
    <col min="15108" max="15108" width="12.7109375" customWidth="1"/>
    <col min="15109" max="15109" width="19.7109375" customWidth="1"/>
    <col min="15110" max="15111" width="19.28515625" customWidth="1"/>
    <col min="15120" max="15120" width="10" bestFit="1" customWidth="1"/>
    <col min="15121" max="15121" width="17.28515625" bestFit="1" customWidth="1"/>
    <col min="15124" max="15124" width="10" bestFit="1" customWidth="1"/>
    <col min="15128" max="15128" width="18.140625" bestFit="1" customWidth="1"/>
    <col min="15130" max="15130" width="7" customWidth="1"/>
    <col min="15132" max="15132" width="17.28515625" bestFit="1" customWidth="1"/>
    <col min="15363" max="15363" width="43.28515625" customWidth="1"/>
    <col min="15364" max="15364" width="12.7109375" customWidth="1"/>
    <col min="15365" max="15365" width="19.7109375" customWidth="1"/>
    <col min="15366" max="15367" width="19.28515625" customWidth="1"/>
    <col min="15376" max="15376" width="10" bestFit="1" customWidth="1"/>
    <col min="15377" max="15377" width="17.28515625" bestFit="1" customWidth="1"/>
    <col min="15380" max="15380" width="10" bestFit="1" customWidth="1"/>
    <col min="15384" max="15384" width="18.140625" bestFit="1" customWidth="1"/>
    <col min="15386" max="15386" width="7" customWidth="1"/>
    <col min="15388" max="15388" width="17.28515625" bestFit="1" customWidth="1"/>
    <col min="15619" max="15619" width="43.28515625" customWidth="1"/>
    <col min="15620" max="15620" width="12.7109375" customWidth="1"/>
    <col min="15621" max="15621" width="19.7109375" customWidth="1"/>
    <col min="15622" max="15623" width="19.28515625" customWidth="1"/>
    <col min="15632" max="15632" width="10" bestFit="1" customWidth="1"/>
    <col min="15633" max="15633" width="17.28515625" bestFit="1" customWidth="1"/>
    <col min="15636" max="15636" width="10" bestFit="1" customWidth="1"/>
    <col min="15640" max="15640" width="18.140625" bestFit="1" customWidth="1"/>
    <col min="15642" max="15642" width="7" customWidth="1"/>
    <col min="15644" max="15644" width="17.28515625" bestFit="1" customWidth="1"/>
    <col min="15875" max="15875" width="43.28515625" customWidth="1"/>
    <col min="15876" max="15876" width="12.7109375" customWidth="1"/>
    <col min="15877" max="15877" width="19.7109375" customWidth="1"/>
    <col min="15878" max="15879" width="19.28515625" customWidth="1"/>
    <col min="15888" max="15888" width="10" bestFit="1" customWidth="1"/>
    <col min="15889" max="15889" width="17.28515625" bestFit="1" customWidth="1"/>
    <col min="15892" max="15892" width="10" bestFit="1" customWidth="1"/>
    <col min="15896" max="15896" width="18.140625" bestFit="1" customWidth="1"/>
    <col min="15898" max="15898" width="7" customWidth="1"/>
    <col min="15900" max="15900" width="17.28515625" bestFit="1" customWidth="1"/>
    <col min="16131" max="16131" width="43.28515625" customWidth="1"/>
    <col min="16132" max="16132" width="12.7109375" customWidth="1"/>
    <col min="16133" max="16133" width="19.7109375" customWidth="1"/>
    <col min="16134" max="16135" width="19.28515625" customWidth="1"/>
    <col min="16144" max="16144" width="10" bestFit="1" customWidth="1"/>
    <col min="16145" max="16145" width="17.28515625" bestFit="1" customWidth="1"/>
    <col min="16148" max="16148" width="10" bestFit="1" customWidth="1"/>
    <col min="16152" max="16152" width="18.140625" bestFit="1" customWidth="1"/>
    <col min="16154" max="16154" width="7" customWidth="1"/>
    <col min="16156" max="16156" width="17.28515625" bestFit="1" customWidth="1"/>
  </cols>
  <sheetData>
    <row r="1" spans="1:28" x14ac:dyDescent="0.25">
      <c r="A1" s="36" t="s">
        <v>0</v>
      </c>
      <c r="B1" s="37" t="s">
        <v>1</v>
      </c>
      <c r="C1" s="38" t="s">
        <v>2</v>
      </c>
      <c r="D1" s="36" t="s">
        <v>3</v>
      </c>
      <c r="E1" s="36" t="s">
        <v>4</v>
      </c>
      <c r="F1" s="36" t="s">
        <v>254</v>
      </c>
      <c r="G1" s="36" t="s">
        <v>255</v>
      </c>
      <c r="H1" s="36" t="s">
        <v>90</v>
      </c>
      <c r="I1" s="36" t="s">
        <v>17</v>
      </c>
      <c r="J1" s="36" t="s">
        <v>18</v>
      </c>
      <c r="K1" s="41" t="s">
        <v>19</v>
      </c>
      <c r="L1" s="36" t="s">
        <v>20</v>
      </c>
      <c r="M1" s="36" t="s">
        <v>21</v>
      </c>
      <c r="N1" s="36" t="s">
        <v>22</v>
      </c>
      <c r="O1" s="36" t="s">
        <v>23</v>
      </c>
      <c r="P1" s="36" t="s">
        <v>97</v>
      </c>
      <c r="Q1" s="36" t="s">
        <v>24</v>
      </c>
      <c r="R1" s="36" t="s">
        <v>25</v>
      </c>
      <c r="S1" s="36" t="s">
        <v>98</v>
      </c>
      <c r="T1" s="36" t="s">
        <v>99</v>
      </c>
      <c r="U1" s="36" t="s">
        <v>100</v>
      </c>
      <c r="V1" s="36" t="s">
        <v>101</v>
      </c>
      <c r="W1" s="36" t="s">
        <v>102</v>
      </c>
      <c r="X1" s="36" t="s">
        <v>103</v>
      </c>
      <c r="Y1" s="36" t="s">
        <v>104</v>
      </c>
      <c r="Z1" s="36" t="s">
        <v>105</v>
      </c>
      <c r="AA1" s="36" t="s">
        <v>106</v>
      </c>
      <c r="AB1" s="36" t="s">
        <v>26</v>
      </c>
    </row>
    <row r="2" spans="1:28" x14ac:dyDescent="0.25">
      <c r="A2" s="1" t="s">
        <v>257</v>
      </c>
      <c r="B2" s="14" t="s">
        <v>91</v>
      </c>
      <c r="C2" s="15" t="s">
        <v>107</v>
      </c>
      <c r="D2" s="17">
        <v>0</v>
      </c>
      <c r="E2" s="17">
        <v>10000000000</v>
      </c>
      <c r="F2" s="17">
        <v>100</v>
      </c>
      <c r="G2" s="44">
        <v>0.9</v>
      </c>
      <c r="H2" s="11" t="s">
        <v>256</v>
      </c>
      <c r="I2" s="11" t="s">
        <v>31</v>
      </c>
      <c r="J2" s="14">
        <v>0</v>
      </c>
      <c r="K2" s="27">
        <v>16.122958300000001</v>
      </c>
      <c r="L2" s="11">
        <v>0.56499999999999995</v>
      </c>
      <c r="M2" s="11">
        <v>0</v>
      </c>
      <c r="N2" s="11">
        <v>0</v>
      </c>
      <c r="O2" s="2">
        <v>25</v>
      </c>
      <c r="P2" s="11">
        <v>25</v>
      </c>
      <c r="Q2" s="2">
        <v>1</v>
      </c>
      <c r="R2" s="2">
        <v>6</v>
      </c>
      <c r="S2" s="11">
        <v>0</v>
      </c>
      <c r="T2" s="11">
        <v>0</v>
      </c>
      <c r="U2" s="11">
        <v>70</v>
      </c>
      <c r="V2" s="11">
        <v>100</v>
      </c>
      <c r="W2" s="11">
        <v>2260</v>
      </c>
      <c r="X2" s="11">
        <v>997</v>
      </c>
      <c r="Y2" s="11">
        <v>4.1900000000000004</v>
      </c>
      <c r="Z2" s="11">
        <v>0.98</v>
      </c>
      <c r="AA2" s="11">
        <v>0.96</v>
      </c>
      <c r="AB2" s="2" t="s">
        <v>92</v>
      </c>
    </row>
    <row r="3" spans="1:28" x14ac:dyDescent="0.25">
      <c r="A3" s="1" t="s">
        <v>108</v>
      </c>
      <c r="B3" s="14" t="s">
        <v>93</v>
      </c>
      <c r="C3" s="15" t="s">
        <v>109</v>
      </c>
      <c r="D3" s="17">
        <v>0</v>
      </c>
      <c r="E3" s="17">
        <v>10000000000</v>
      </c>
      <c r="F3" s="25">
        <v>10</v>
      </c>
      <c r="G3" s="44">
        <v>0.9</v>
      </c>
      <c r="H3" s="11" t="s">
        <v>256</v>
      </c>
      <c r="I3" s="11" t="s">
        <v>31</v>
      </c>
      <c r="J3" s="45">
        <v>0</v>
      </c>
      <c r="K3" s="27">
        <v>0.108</v>
      </c>
      <c r="L3" s="11">
        <v>1</v>
      </c>
      <c r="M3" s="11">
        <v>0</v>
      </c>
      <c r="N3" s="11">
        <v>0</v>
      </c>
      <c r="O3" s="11">
        <v>25</v>
      </c>
      <c r="P3" s="11">
        <v>25</v>
      </c>
      <c r="Q3" s="11">
        <v>2</v>
      </c>
      <c r="R3" s="11">
        <v>6</v>
      </c>
      <c r="S3" s="11">
        <v>0</v>
      </c>
      <c r="T3" s="11">
        <v>0</v>
      </c>
      <c r="U3" s="11">
        <v>4</v>
      </c>
      <c r="V3" s="11">
        <v>13</v>
      </c>
      <c r="W3" s="11">
        <v>0</v>
      </c>
      <c r="X3" s="11">
        <v>997</v>
      </c>
      <c r="Y3" s="11">
        <v>4.1900000000000004</v>
      </c>
      <c r="Z3" s="11">
        <v>0.98</v>
      </c>
      <c r="AA3" s="11">
        <v>0.96</v>
      </c>
      <c r="AB3" s="11" t="s">
        <v>92</v>
      </c>
    </row>
    <row r="4" spans="1:28" x14ac:dyDescent="0.25">
      <c r="A4" s="1" t="s">
        <v>110</v>
      </c>
      <c r="B4" s="14" t="s">
        <v>111</v>
      </c>
      <c r="C4" s="15" t="s">
        <v>109</v>
      </c>
      <c r="D4" s="17">
        <v>0</v>
      </c>
      <c r="E4" s="17">
        <v>10000000000</v>
      </c>
      <c r="F4" s="25">
        <v>0</v>
      </c>
      <c r="G4" s="44">
        <v>0.9</v>
      </c>
      <c r="H4" s="11" t="s">
        <v>256</v>
      </c>
      <c r="I4" s="11" t="s">
        <v>31</v>
      </c>
      <c r="J4" s="45">
        <v>0</v>
      </c>
      <c r="K4" s="27">
        <v>0.1179</v>
      </c>
      <c r="L4" s="11">
        <v>1</v>
      </c>
      <c r="M4" s="11">
        <v>0</v>
      </c>
      <c r="N4" s="11">
        <v>0</v>
      </c>
      <c r="O4" s="11">
        <v>25</v>
      </c>
      <c r="P4" s="11">
        <v>25</v>
      </c>
      <c r="Q4" s="11">
        <v>2</v>
      </c>
      <c r="R4" s="11">
        <v>6</v>
      </c>
      <c r="S4" s="11">
        <v>4.8</v>
      </c>
      <c r="T4" s="11">
        <v>0</v>
      </c>
      <c r="U4" s="11">
        <v>-0.5</v>
      </c>
      <c r="V4" s="11">
        <v>0.5</v>
      </c>
      <c r="W4" s="11">
        <v>334</v>
      </c>
      <c r="X4" s="11">
        <v>917</v>
      </c>
      <c r="Y4" s="11">
        <v>2.11</v>
      </c>
      <c r="Z4" s="11">
        <v>0.98</v>
      </c>
      <c r="AA4" s="11">
        <v>0.96</v>
      </c>
      <c r="AB4" s="11" t="s">
        <v>92</v>
      </c>
    </row>
    <row r="5" spans="1:28" x14ac:dyDescent="0.25">
      <c r="A5" s="1" t="s">
        <v>112</v>
      </c>
      <c r="B5" s="14" t="s">
        <v>113</v>
      </c>
      <c r="C5" s="15" t="s">
        <v>109</v>
      </c>
      <c r="D5" s="17">
        <v>0</v>
      </c>
      <c r="E5" s="17">
        <v>10000000000</v>
      </c>
      <c r="F5" s="25">
        <v>10</v>
      </c>
      <c r="G5" s="44">
        <v>0.9</v>
      </c>
      <c r="H5" s="11" t="s">
        <v>256</v>
      </c>
      <c r="I5" s="11" t="s">
        <v>31</v>
      </c>
      <c r="J5" s="45">
        <v>0</v>
      </c>
      <c r="K5" s="27">
        <v>0.1179</v>
      </c>
      <c r="L5" s="11">
        <v>1</v>
      </c>
      <c r="M5" s="11">
        <v>0</v>
      </c>
      <c r="N5" s="11">
        <v>0</v>
      </c>
      <c r="O5" s="11">
        <v>25</v>
      </c>
      <c r="P5" s="11">
        <v>7</v>
      </c>
      <c r="Q5" s="11">
        <v>2</v>
      </c>
      <c r="R5" s="11">
        <v>6</v>
      </c>
      <c r="S5" s="11">
        <v>4.8</v>
      </c>
      <c r="T5" s="11">
        <v>4</v>
      </c>
      <c r="U5" s="11">
        <v>3.5</v>
      </c>
      <c r="V5" s="11">
        <v>4.5</v>
      </c>
      <c r="W5" s="11">
        <v>234</v>
      </c>
      <c r="X5" s="11">
        <v>1600</v>
      </c>
      <c r="Y5" s="11">
        <v>2</v>
      </c>
      <c r="Z5" s="11">
        <v>0.98</v>
      </c>
      <c r="AA5" s="11">
        <v>0.96</v>
      </c>
      <c r="AB5" s="11" t="s">
        <v>92</v>
      </c>
    </row>
    <row r="6" spans="1:28" x14ac:dyDescent="0.25">
      <c r="A6" s="1" t="s">
        <v>114</v>
      </c>
      <c r="B6" s="14" t="s">
        <v>115</v>
      </c>
      <c r="C6" s="15" t="s">
        <v>109</v>
      </c>
      <c r="D6" s="17">
        <v>0</v>
      </c>
      <c r="E6" s="17">
        <v>10000000000</v>
      </c>
      <c r="F6" s="25">
        <v>10</v>
      </c>
      <c r="G6" s="44">
        <v>0.9</v>
      </c>
      <c r="H6" s="11" t="s">
        <v>256</v>
      </c>
      <c r="I6" s="11" t="s">
        <v>31</v>
      </c>
      <c r="J6" s="45">
        <v>0</v>
      </c>
      <c r="K6" s="27">
        <v>0.15630000000000002</v>
      </c>
      <c r="L6" s="11">
        <v>1</v>
      </c>
      <c r="M6" s="11">
        <v>0</v>
      </c>
      <c r="N6" s="11">
        <v>0</v>
      </c>
      <c r="O6" s="11">
        <v>25</v>
      </c>
      <c r="P6" s="11">
        <v>7</v>
      </c>
      <c r="Q6" s="11">
        <v>2</v>
      </c>
      <c r="R6" s="11">
        <v>6</v>
      </c>
      <c r="S6" s="11">
        <v>27.3</v>
      </c>
      <c r="T6" s="11">
        <v>5.4</v>
      </c>
      <c r="U6" s="11">
        <v>4.9000000000000004</v>
      </c>
      <c r="V6" s="11">
        <v>5.9</v>
      </c>
      <c r="W6" s="11">
        <v>105</v>
      </c>
      <c r="X6" s="11">
        <v>1125</v>
      </c>
      <c r="Y6" s="11">
        <v>2.09</v>
      </c>
      <c r="Z6" s="11">
        <v>0.98</v>
      </c>
      <c r="AA6" s="11">
        <v>0.96</v>
      </c>
      <c r="AB6" s="11" t="s">
        <v>92</v>
      </c>
    </row>
    <row r="7" spans="1:28" x14ac:dyDescent="0.25">
      <c r="A7" s="1" t="s">
        <v>116</v>
      </c>
      <c r="B7" s="14" t="s">
        <v>117</v>
      </c>
      <c r="C7" s="15" t="s">
        <v>109</v>
      </c>
      <c r="D7" s="17">
        <v>0</v>
      </c>
      <c r="E7" s="17">
        <v>10000000000</v>
      </c>
      <c r="F7" s="25">
        <v>10</v>
      </c>
      <c r="G7" s="44">
        <v>0.9</v>
      </c>
      <c r="H7" s="11" t="s">
        <v>256</v>
      </c>
      <c r="I7" s="11" t="s">
        <v>31</v>
      </c>
      <c r="J7" s="45">
        <v>0</v>
      </c>
      <c r="K7" s="27">
        <v>0.14149999999999999</v>
      </c>
      <c r="L7" s="11">
        <v>1</v>
      </c>
      <c r="M7" s="11">
        <v>0</v>
      </c>
      <c r="N7" s="11">
        <v>0</v>
      </c>
      <c r="O7" s="11">
        <v>25</v>
      </c>
      <c r="P7" s="11">
        <v>7</v>
      </c>
      <c r="Q7" s="11">
        <v>2</v>
      </c>
      <c r="R7" s="11">
        <v>6</v>
      </c>
      <c r="S7" s="11">
        <v>19.7</v>
      </c>
      <c r="T7" s="11">
        <v>5</v>
      </c>
      <c r="U7" s="11">
        <v>4.5</v>
      </c>
      <c r="V7" s="11">
        <v>5.5</v>
      </c>
      <c r="W7" s="11">
        <v>230</v>
      </c>
      <c r="X7" s="11">
        <v>760</v>
      </c>
      <c r="Y7" s="11">
        <v>2.14</v>
      </c>
      <c r="Z7" s="11">
        <v>0.98</v>
      </c>
      <c r="AA7" s="11">
        <v>0.96</v>
      </c>
      <c r="AB7" s="11" t="s">
        <v>92</v>
      </c>
    </row>
  </sheetData>
  <sheetProtection selectLockedCells="1" selectUnlockedCells="1"/>
  <phoneticPr fontId="7" type="noConversion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404CD3-4C37-40E4-92E9-4B040C3532C7}">
  <dimension ref="A1:AB2"/>
  <sheetViews>
    <sheetView topLeftCell="C1" zoomScaleNormal="100" workbookViewId="0">
      <selection activeCell="N7" sqref="N7"/>
    </sheetView>
  </sheetViews>
  <sheetFormatPr defaultRowHeight="15" x14ac:dyDescent="0.25"/>
  <cols>
    <col min="1" max="1" width="35" bestFit="1" customWidth="1"/>
    <col min="5" max="5" width="15" bestFit="1" customWidth="1"/>
    <col min="6" max="6" width="18.7109375" bestFit="1" customWidth="1"/>
    <col min="21" max="21" width="13.42578125" bestFit="1" customWidth="1"/>
    <col min="22" max="22" width="14.7109375" bestFit="1" customWidth="1"/>
    <col min="23" max="23" width="14.7109375" customWidth="1"/>
    <col min="24" max="24" width="15" bestFit="1" customWidth="1"/>
    <col min="25" max="25" width="14.5703125" bestFit="1" customWidth="1"/>
    <col min="26" max="27" width="14.5703125" customWidth="1"/>
  </cols>
  <sheetData>
    <row r="1" spans="1:28" x14ac:dyDescent="0.25">
      <c r="A1" s="36" t="s">
        <v>0</v>
      </c>
      <c r="B1" s="37" t="s">
        <v>1</v>
      </c>
      <c r="C1" s="38" t="s">
        <v>2</v>
      </c>
      <c r="D1" s="36" t="s">
        <v>3</v>
      </c>
      <c r="E1" s="36" t="s">
        <v>4</v>
      </c>
      <c r="F1" s="36" t="s">
        <v>255</v>
      </c>
      <c r="G1" s="36" t="s">
        <v>90</v>
      </c>
      <c r="H1" s="36" t="s">
        <v>17</v>
      </c>
      <c r="I1" s="36" t="s">
        <v>18</v>
      </c>
      <c r="J1" s="41" t="s">
        <v>19</v>
      </c>
      <c r="K1" s="36" t="s">
        <v>20</v>
      </c>
      <c r="L1" s="36" t="s">
        <v>21</v>
      </c>
      <c r="M1" s="36" t="s">
        <v>22</v>
      </c>
      <c r="N1" s="36" t="s">
        <v>23</v>
      </c>
      <c r="O1" s="36" t="s">
        <v>97</v>
      </c>
      <c r="P1" s="36" t="s">
        <v>24</v>
      </c>
      <c r="Q1" s="36" t="s">
        <v>25</v>
      </c>
      <c r="R1" s="36" t="s">
        <v>98</v>
      </c>
      <c r="S1" s="36" t="s">
        <v>105</v>
      </c>
      <c r="T1" s="36" t="s">
        <v>106</v>
      </c>
      <c r="U1" s="36" t="s">
        <v>260</v>
      </c>
      <c r="V1" s="36" t="s">
        <v>261</v>
      </c>
      <c r="W1" s="36" t="s">
        <v>267</v>
      </c>
      <c r="X1" s="36" t="s">
        <v>263</v>
      </c>
      <c r="Y1" s="36" t="s">
        <v>264</v>
      </c>
      <c r="Z1" s="41" t="s">
        <v>265</v>
      </c>
      <c r="AA1" s="41" t="s">
        <v>266</v>
      </c>
      <c r="AB1" s="36" t="s">
        <v>26</v>
      </c>
    </row>
    <row r="2" spans="1:28" x14ac:dyDescent="0.25">
      <c r="A2" s="1" t="s">
        <v>262</v>
      </c>
      <c r="B2" s="14" t="s">
        <v>258</v>
      </c>
      <c r="C2" s="15" t="s">
        <v>259</v>
      </c>
      <c r="D2" s="17">
        <v>0</v>
      </c>
      <c r="E2" s="17">
        <v>10000000000</v>
      </c>
      <c r="F2" s="46">
        <v>0.87</v>
      </c>
      <c r="G2" s="11" t="s">
        <v>256</v>
      </c>
      <c r="H2" s="11" t="s">
        <v>31</v>
      </c>
      <c r="I2" s="14">
        <v>0</v>
      </c>
      <c r="J2" s="27">
        <v>0.39400000000000002</v>
      </c>
      <c r="K2" s="11">
        <v>1</v>
      </c>
      <c r="L2" s="11">
        <v>0</v>
      </c>
      <c r="M2" s="11">
        <v>0</v>
      </c>
      <c r="N2" s="2">
        <v>15</v>
      </c>
      <c r="O2" s="11">
        <v>15</v>
      </c>
      <c r="P2" s="2">
        <v>0</v>
      </c>
      <c r="Q2" s="2">
        <v>5</v>
      </c>
      <c r="R2" s="11">
        <v>0</v>
      </c>
      <c r="S2" s="11">
        <v>0.95</v>
      </c>
      <c r="T2" s="11">
        <v>0.92</v>
      </c>
      <c r="U2" s="11">
        <v>30</v>
      </c>
      <c r="V2" s="11">
        <v>230</v>
      </c>
      <c r="W2" s="11">
        <v>1.6999999999999999E-3</v>
      </c>
      <c r="X2" s="11">
        <v>151</v>
      </c>
      <c r="Y2" s="11">
        <v>229</v>
      </c>
      <c r="Z2" s="11">
        <v>311670</v>
      </c>
      <c r="AA2" s="11">
        <v>1250000</v>
      </c>
      <c r="AB2" s="19" t="s">
        <v>92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8DD75-4ED6-A447-B30A-4A128452EE65}">
  <dimension ref="A1:W7"/>
  <sheetViews>
    <sheetView workbookViewId="0">
      <selection activeCell="U27" sqref="U27"/>
    </sheetView>
  </sheetViews>
  <sheetFormatPr defaultColWidth="10.85546875" defaultRowHeight="15" x14ac:dyDescent="0.25"/>
  <cols>
    <col min="1" max="1" width="28.7109375" customWidth="1"/>
    <col min="2" max="2" width="16.42578125" customWidth="1"/>
    <col min="3" max="3" width="30" bestFit="1" customWidth="1"/>
    <col min="4" max="4" width="16.7109375" customWidth="1"/>
    <col min="5" max="5" width="23" customWidth="1"/>
    <col min="6" max="6" width="9" customWidth="1"/>
    <col min="7" max="10" width="17" customWidth="1"/>
    <col min="11" max="11" width="18.28515625" bestFit="1" customWidth="1"/>
    <col min="12" max="12" width="20" bestFit="1" customWidth="1"/>
    <col min="13" max="21" width="8.85546875"/>
    <col min="22" max="22" width="10" bestFit="1" customWidth="1"/>
    <col min="23" max="23" width="16.28515625" customWidth="1"/>
  </cols>
  <sheetData>
    <row r="1" spans="1:23" x14ac:dyDescent="0.25">
      <c r="A1" s="36" t="s">
        <v>0</v>
      </c>
      <c r="B1" s="36" t="s">
        <v>1</v>
      </c>
      <c r="C1" s="36" t="s">
        <v>2</v>
      </c>
      <c r="D1" s="36" t="s">
        <v>3</v>
      </c>
      <c r="E1" s="36" t="s">
        <v>4</v>
      </c>
      <c r="F1" s="36" t="s">
        <v>5</v>
      </c>
      <c r="G1" s="36" t="s">
        <v>220</v>
      </c>
      <c r="H1" s="36" t="s">
        <v>217</v>
      </c>
      <c r="I1" s="36" t="s">
        <v>219</v>
      </c>
      <c r="J1" s="36" t="s">
        <v>218</v>
      </c>
      <c r="K1" s="36" t="s">
        <v>221</v>
      </c>
      <c r="L1" s="36" t="s">
        <v>222</v>
      </c>
      <c r="M1" s="36" t="s">
        <v>17</v>
      </c>
      <c r="N1" s="36" t="s">
        <v>18</v>
      </c>
      <c r="O1" s="36" t="s">
        <v>19</v>
      </c>
      <c r="P1" s="36" t="s">
        <v>20</v>
      </c>
      <c r="Q1" s="36" t="s">
        <v>21</v>
      </c>
      <c r="R1" s="36" t="s">
        <v>22</v>
      </c>
      <c r="S1" s="36" t="s">
        <v>23</v>
      </c>
      <c r="T1" s="36" t="s">
        <v>24</v>
      </c>
      <c r="U1" s="36" t="s">
        <v>25</v>
      </c>
      <c r="V1" s="37" t="s">
        <v>26</v>
      </c>
      <c r="W1" s="40" t="s">
        <v>123</v>
      </c>
    </row>
    <row r="2" spans="1:23" x14ac:dyDescent="0.25">
      <c r="A2" s="1" t="s">
        <v>213</v>
      </c>
      <c r="B2" s="2" t="s">
        <v>206</v>
      </c>
      <c r="C2" s="2" t="s">
        <v>211</v>
      </c>
      <c r="D2" s="17">
        <v>0</v>
      </c>
      <c r="E2" s="17">
        <v>25000</v>
      </c>
      <c r="F2" s="2" t="s">
        <v>207</v>
      </c>
      <c r="G2" s="2">
        <v>1</v>
      </c>
      <c r="H2" s="17">
        <v>360</v>
      </c>
      <c r="I2" s="17">
        <v>360</v>
      </c>
      <c r="J2" s="17">
        <v>1100</v>
      </c>
      <c r="K2" s="2" t="s">
        <v>216</v>
      </c>
      <c r="L2" s="2" t="s">
        <v>216</v>
      </c>
      <c r="M2" s="2" t="s">
        <v>31</v>
      </c>
      <c r="N2" s="2">
        <f>-333/0.962</f>
        <v>-346.15384615384619</v>
      </c>
      <c r="O2" s="2">
        <f>0.067/0.962</f>
        <v>6.964656964656965E-2</v>
      </c>
      <c r="P2" s="2">
        <v>1</v>
      </c>
      <c r="Q2" s="2">
        <v>0</v>
      </c>
      <c r="R2" s="2">
        <v>0</v>
      </c>
      <c r="S2" s="2">
        <v>20</v>
      </c>
      <c r="T2" s="2">
        <v>5</v>
      </c>
      <c r="U2" s="2">
        <v>5</v>
      </c>
      <c r="V2" s="14" t="s">
        <v>197</v>
      </c>
      <c r="W2" s="27" t="s">
        <v>223</v>
      </c>
    </row>
    <row r="3" spans="1:23" x14ac:dyDescent="0.25">
      <c r="A3" s="1" t="s">
        <v>214</v>
      </c>
      <c r="B3" s="2" t="s">
        <v>208</v>
      </c>
      <c r="C3" s="2" t="s">
        <v>212</v>
      </c>
      <c r="D3" s="17">
        <v>5000</v>
      </c>
      <c r="E3" s="17">
        <v>40000000</v>
      </c>
      <c r="F3" s="2" t="s">
        <v>207</v>
      </c>
      <c r="G3" s="2">
        <v>1</v>
      </c>
      <c r="H3" s="17">
        <v>1100</v>
      </c>
      <c r="I3" s="17">
        <v>1100</v>
      </c>
      <c r="J3" s="17">
        <v>36000</v>
      </c>
      <c r="K3" s="2" t="s">
        <v>216</v>
      </c>
      <c r="L3" s="2" t="s">
        <v>216</v>
      </c>
      <c r="M3" s="2" t="s">
        <v>31</v>
      </c>
      <c r="N3" s="2">
        <f>5000/0.962</f>
        <v>5197.5051975051974</v>
      </c>
      <c r="O3" s="2">
        <v>0</v>
      </c>
      <c r="P3" s="2">
        <v>0</v>
      </c>
      <c r="Q3" s="2">
        <v>0</v>
      </c>
      <c r="R3" s="2">
        <v>0</v>
      </c>
      <c r="S3" s="2">
        <v>20</v>
      </c>
      <c r="T3" s="2">
        <v>5</v>
      </c>
      <c r="U3" s="2">
        <v>5</v>
      </c>
      <c r="V3" s="14" t="s">
        <v>197</v>
      </c>
      <c r="W3" s="27" t="s">
        <v>223</v>
      </c>
    </row>
    <row r="4" spans="1:23" x14ac:dyDescent="0.25">
      <c r="A4" s="1" t="s">
        <v>215</v>
      </c>
      <c r="B4" s="2" t="s">
        <v>209</v>
      </c>
      <c r="C4" s="2" t="s">
        <v>210</v>
      </c>
      <c r="D4" s="17">
        <v>5000</v>
      </c>
      <c r="E4" s="17">
        <v>100000000</v>
      </c>
      <c r="F4" s="2" t="s">
        <v>207</v>
      </c>
      <c r="G4" s="2">
        <v>1</v>
      </c>
      <c r="H4" s="17">
        <v>36000</v>
      </c>
      <c r="I4" s="17">
        <v>36000</v>
      </c>
      <c r="J4" s="17">
        <v>100000</v>
      </c>
      <c r="K4" s="2" t="s">
        <v>216</v>
      </c>
      <c r="L4" s="2" t="s">
        <v>216</v>
      </c>
      <c r="M4" s="2" t="s">
        <v>31</v>
      </c>
      <c r="N4" s="2">
        <f>-3000/0.962</f>
        <v>-3118.5031185031185</v>
      </c>
      <c r="O4" s="2">
        <f>0.08/0.962</f>
        <v>8.3160083160083165E-2</v>
      </c>
      <c r="P4" s="2">
        <v>1</v>
      </c>
      <c r="Q4" s="2">
        <v>0</v>
      </c>
      <c r="R4" s="2">
        <v>0</v>
      </c>
      <c r="S4" s="2">
        <v>20</v>
      </c>
      <c r="T4" s="2">
        <v>5</v>
      </c>
      <c r="U4" s="2">
        <v>5</v>
      </c>
      <c r="V4" s="14" t="s">
        <v>197</v>
      </c>
      <c r="W4" s="27" t="s">
        <v>223</v>
      </c>
    </row>
    <row r="7" spans="1:23" x14ac:dyDescent="0.25">
      <c r="A7" s="42"/>
      <c r="U7" s="42"/>
    </row>
  </sheetData>
  <pageMargins left="0.7" right="0.7" top="0.75" bottom="0.75" header="0.3" footer="0.3"/>
  <pageSetup paperSize="9" orientation="portrait" horizontalDpi="0" verticalDpi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O5"/>
  <sheetViews>
    <sheetView zoomScaleNormal="100" workbookViewId="0">
      <selection activeCell="N17" sqref="N17"/>
    </sheetView>
  </sheetViews>
  <sheetFormatPr defaultColWidth="8.85546875" defaultRowHeight="15" x14ac:dyDescent="0.25"/>
  <cols>
    <col min="1" max="1" width="17.42578125" customWidth="1"/>
    <col min="3" max="3" width="18" customWidth="1"/>
    <col min="4" max="5" width="21.7109375" customWidth="1"/>
    <col min="8" max="8" width="11.7109375" customWidth="1"/>
    <col min="10" max="10" width="13" customWidth="1"/>
  </cols>
  <sheetData>
    <row r="1" spans="1:15" x14ac:dyDescent="0.25">
      <c r="A1" s="36" t="s">
        <v>0</v>
      </c>
      <c r="B1" s="36" t="s">
        <v>1</v>
      </c>
      <c r="C1" s="36" t="s">
        <v>3</v>
      </c>
      <c r="D1" s="36" t="s">
        <v>4</v>
      </c>
      <c r="E1" s="36" t="s">
        <v>5</v>
      </c>
      <c r="F1" s="36" t="s">
        <v>17</v>
      </c>
      <c r="G1" s="36" t="s">
        <v>18</v>
      </c>
      <c r="H1" s="36" t="s">
        <v>19</v>
      </c>
      <c r="I1" s="36" t="s">
        <v>20</v>
      </c>
      <c r="J1" s="36" t="s">
        <v>21</v>
      </c>
      <c r="K1" s="36" t="s">
        <v>22</v>
      </c>
      <c r="L1" s="36" t="s">
        <v>23</v>
      </c>
      <c r="M1" s="36" t="s">
        <v>24</v>
      </c>
      <c r="N1" s="36" t="s">
        <v>25</v>
      </c>
      <c r="O1" s="36" t="s">
        <v>26</v>
      </c>
    </row>
    <row r="2" spans="1:15" x14ac:dyDescent="0.25">
      <c r="A2" s="36" t="s">
        <v>94</v>
      </c>
      <c r="B2" s="2" t="s">
        <v>95</v>
      </c>
      <c r="C2" s="2">
        <v>500</v>
      </c>
      <c r="D2" s="2">
        <v>4000</v>
      </c>
      <c r="E2" s="2" t="s">
        <v>30</v>
      </c>
      <c r="F2" s="2" t="s">
        <v>31</v>
      </c>
      <c r="G2" s="2">
        <v>0</v>
      </c>
      <c r="H2" s="2">
        <f>28.2/0.962</f>
        <v>29.313929313929314</v>
      </c>
      <c r="I2" s="2">
        <v>0.52159999999999995</v>
      </c>
      <c r="J2" s="2">
        <v>0</v>
      </c>
      <c r="K2" s="2">
        <v>0</v>
      </c>
      <c r="L2" s="2">
        <v>25</v>
      </c>
      <c r="M2" s="2">
        <v>1</v>
      </c>
      <c r="N2" s="2">
        <v>6</v>
      </c>
      <c r="O2" s="2" t="s">
        <v>23</v>
      </c>
    </row>
    <row r="3" spans="1:15" x14ac:dyDescent="0.25">
      <c r="A3" s="1" t="s">
        <v>94</v>
      </c>
      <c r="B3" s="2" t="s">
        <v>95</v>
      </c>
      <c r="C3" s="2">
        <v>4000</v>
      </c>
      <c r="D3" s="2">
        <v>37000</v>
      </c>
      <c r="E3" s="2" t="s">
        <v>30</v>
      </c>
      <c r="F3" s="2" t="s">
        <v>31</v>
      </c>
      <c r="G3" s="2">
        <v>0</v>
      </c>
      <c r="H3" s="2">
        <f>4.1587/0.962</f>
        <v>4.3229729729729724</v>
      </c>
      <c r="I3" s="2">
        <v>0.74639999999999995</v>
      </c>
      <c r="J3" s="2">
        <v>0</v>
      </c>
      <c r="K3" s="2">
        <v>0</v>
      </c>
      <c r="L3" s="2">
        <v>25</v>
      </c>
      <c r="M3" s="2">
        <v>1</v>
      </c>
      <c r="N3" s="2">
        <v>6</v>
      </c>
      <c r="O3" s="2" t="s">
        <v>23</v>
      </c>
    </row>
    <row r="4" spans="1:15" x14ac:dyDescent="0.25">
      <c r="A4" s="1" t="s">
        <v>94</v>
      </c>
      <c r="B4" s="2" t="s">
        <v>95</v>
      </c>
      <c r="C4" s="2">
        <v>37000</v>
      </c>
      <c r="D4" s="2">
        <v>375000</v>
      </c>
      <c r="E4" s="2" t="s">
        <v>30</v>
      </c>
      <c r="F4" s="2" t="s">
        <v>31</v>
      </c>
      <c r="G4" s="2">
        <v>0</v>
      </c>
      <c r="H4" s="2">
        <f>0.9782/0.962</f>
        <v>1.0168399168399169</v>
      </c>
      <c r="I4" s="2">
        <v>0.88729999999999998</v>
      </c>
      <c r="J4" s="2">
        <v>0</v>
      </c>
      <c r="K4" s="2">
        <v>0</v>
      </c>
      <c r="L4" s="2">
        <v>25</v>
      </c>
      <c r="M4" s="2">
        <v>1</v>
      </c>
      <c r="N4" s="2">
        <v>6</v>
      </c>
      <c r="O4" s="2" t="s">
        <v>23</v>
      </c>
    </row>
    <row r="5" spans="1:15" x14ac:dyDescent="0.25">
      <c r="A5" s="1" t="s">
        <v>94</v>
      </c>
      <c r="B5" s="2" t="s">
        <v>95</v>
      </c>
      <c r="C5" s="2">
        <v>37000</v>
      </c>
      <c r="D5" s="5">
        <v>10000000000</v>
      </c>
      <c r="E5" s="2" t="s">
        <v>30</v>
      </c>
      <c r="F5" s="2" t="s">
        <v>31</v>
      </c>
      <c r="G5" s="2">
        <v>0</v>
      </c>
      <c r="H5" s="2">
        <f>0.9782/0.962</f>
        <v>1.0168399168399169</v>
      </c>
      <c r="I5" s="2">
        <v>0.88729999999999998</v>
      </c>
      <c r="J5" s="2">
        <v>0</v>
      </c>
      <c r="K5" s="2">
        <v>0</v>
      </c>
      <c r="L5" s="2">
        <v>25</v>
      </c>
      <c r="M5" s="2">
        <v>1</v>
      </c>
      <c r="N5" s="2">
        <v>6</v>
      </c>
      <c r="O5" s="2" t="s">
        <v>83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O2"/>
  <sheetViews>
    <sheetView zoomScaleNormal="100" workbookViewId="0">
      <selection activeCell="B6" sqref="B6"/>
    </sheetView>
  </sheetViews>
  <sheetFormatPr defaultColWidth="8.85546875" defaultRowHeight="15" x14ac:dyDescent="0.25"/>
  <cols>
    <col min="1" max="1" width="23" customWidth="1"/>
    <col min="2" max="2" width="15.28515625" customWidth="1"/>
    <col min="3" max="3" width="16.7109375" customWidth="1"/>
    <col min="4" max="4" width="13" customWidth="1"/>
    <col min="15" max="15" width="29.7109375" customWidth="1"/>
  </cols>
  <sheetData>
    <row r="1" spans="1:15" x14ac:dyDescent="0.25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25</v>
      </c>
      <c r="O1" s="1" t="s">
        <v>26</v>
      </c>
    </row>
    <row r="2" spans="1:15" x14ac:dyDescent="0.25">
      <c r="A2" s="1" t="s">
        <v>86</v>
      </c>
      <c r="B2" s="2" t="s">
        <v>87</v>
      </c>
      <c r="C2" s="2">
        <v>1</v>
      </c>
      <c r="D2" s="5">
        <v>10000000000</v>
      </c>
      <c r="E2" s="2" t="s">
        <v>30</v>
      </c>
      <c r="F2" s="2" t="s">
        <v>31</v>
      </c>
      <c r="G2" s="2">
        <v>0</v>
      </c>
      <c r="H2" s="2">
        <f>42.78/0.902</f>
        <v>47.427937915742795</v>
      </c>
      <c r="I2" s="2">
        <v>0.74</v>
      </c>
      <c r="J2" s="2">
        <v>0</v>
      </c>
      <c r="K2" s="2">
        <v>0</v>
      </c>
      <c r="L2" s="2">
        <v>50</v>
      </c>
      <c r="M2" s="2">
        <v>0</v>
      </c>
      <c r="N2" s="2">
        <v>5</v>
      </c>
      <c r="O2" s="2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3"/>
  <sheetViews>
    <sheetView topLeftCell="F1" zoomScaleNormal="100" workbookViewId="0">
      <selection activeCell="AA3" sqref="AA3"/>
    </sheetView>
  </sheetViews>
  <sheetFormatPr defaultColWidth="8.85546875" defaultRowHeight="15" x14ac:dyDescent="0.25"/>
  <cols>
    <col min="1" max="1" width="16.7109375" customWidth="1"/>
    <col min="4" max="4" width="15" bestFit="1" customWidth="1"/>
    <col min="5" max="5" width="14.28515625" bestFit="1" customWidth="1"/>
    <col min="6" max="6" width="16.28515625" bestFit="1" customWidth="1"/>
    <col min="11" max="11" width="9.140625" bestFit="1" customWidth="1"/>
    <col min="12" max="12" width="9" bestFit="1" customWidth="1"/>
    <col min="21" max="21" width="14.28515625" customWidth="1"/>
    <col min="22" max="22" width="12.7109375" customWidth="1"/>
    <col min="23" max="23" width="10.42578125" customWidth="1"/>
    <col min="27" max="27" width="9.5703125" bestFit="1" customWidth="1"/>
  </cols>
  <sheetData>
    <row r="1" spans="1:34" x14ac:dyDescent="0.25">
      <c r="A1" s="36" t="s">
        <v>0</v>
      </c>
      <c r="B1" s="36" t="s">
        <v>1</v>
      </c>
      <c r="C1" s="36" t="s">
        <v>2</v>
      </c>
      <c r="D1" s="36" t="s">
        <v>6</v>
      </c>
      <c r="E1" s="36" t="s">
        <v>37</v>
      </c>
      <c r="F1" s="39" t="s">
        <v>253</v>
      </c>
      <c r="G1" s="36" t="s">
        <v>38</v>
      </c>
      <c r="H1" s="36" t="s">
        <v>39</v>
      </c>
      <c r="I1" s="36" t="s">
        <v>40</v>
      </c>
      <c r="J1" s="36" t="s">
        <v>41</v>
      </c>
      <c r="K1" s="36" t="s">
        <v>42</v>
      </c>
      <c r="L1" s="36" t="s">
        <v>43</v>
      </c>
      <c r="M1" s="36" t="s">
        <v>44</v>
      </c>
      <c r="N1" s="41" t="s">
        <v>45</v>
      </c>
      <c r="O1" s="39" t="s">
        <v>46</v>
      </c>
      <c r="P1" s="39" t="s">
        <v>47</v>
      </c>
      <c r="Q1" s="39" t="s">
        <v>48</v>
      </c>
      <c r="R1" s="39" t="s">
        <v>49</v>
      </c>
      <c r="S1" s="39" t="s">
        <v>50</v>
      </c>
      <c r="T1" s="39" t="s">
        <v>51</v>
      </c>
      <c r="U1" s="39" t="s">
        <v>52</v>
      </c>
      <c r="V1" s="36" t="s">
        <v>3</v>
      </c>
      <c r="W1" s="36" t="s">
        <v>4</v>
      </c>
      <c r="X1" s="36" t="s">
        <v>5</v>
      </c>
      <c r="Y1" s="36" t="s">
        <v>17</v>
      </c>
      <c r="Z1" s="36" t="s">
        <v>18</v>
      </c>
      <c r="AA1" s="36" t="s">
        <v>19</v>
      </c>
      <c r="AB1" s="36" t="s">
        <v>20</v>
      </c>
      <c r="AC1" s="36" t="s">
        <v>21</v>
      </c>
      <c r="AD1" s="36" t="s">
        <v>22</v>
      </c>
      <c r="AE1" s="36" t="s">
        <v>23</v>
      </c>
      <c r="AF1" s="36" t="s">
        <v>24</v>
      </c>
      <c r="AG1" s="36" t="s">
        <v>25</v>
      </c>
      <c r="AH1" s="36" t="s">
        <v>26</v>
      </c>
    </row>
    <row r="2" spans="1:34" x14ac:dyDescent="0.25">
      <c r="A2" s="1" t="s">
        <v>53</v>
      </c>
      <c r="B2" s="2" t="s">
        <v>54</v>
      </c>
      <c r="C2" s="2" t="s">
        <v>55</v>
      </c>
      <c r="D2" s="2">
        <v>2</v>
      </c>
      <c r="E2" s="2">
        <v>2.0230000000000001</v>
      </c>
      <c r="F2" s="2">
        <v>60</v>
      </c>
      <c r="G2" s="2">
        <v>0.88800000000000001</v>
      </c>
      <c r="H2" s="2">
        <v>0.77500000000000002</v>
      </c>
      <c r="I2" s="2">
        <v>3.91</v>
      </c>
      <c r="J2" s="2">
        <v>8.0999999999999996E-3</v>
      </c>
      <c r="K2" s="7">
        <v>57.98</v>
      </c>
      <c r="L2" s="7">
        <v>86.97</v>
      </c>
      <c r="M2" s="7">
        <v>28.99</v>
      </c>
      <c r="N2" s="7">
        <v>8000</v>
      </c>
      <c r="O2" s="7">
        <v>192</v>
      </c>
      <c r="P2" s="7">
        <v>0.87</v>
      </c>
      <c r="Q2" s="7">
        <v>0</v>
      </c>
      <c r="R2" s="8">
        <f>170/($E2*$G2)</f>
        <v>94.632447573624034</v>
      </c>
      <c r="S2" s="8">
        <f>270/($E2*$G2)</f>
        <v>150.29859320516758</v>
      </c>
      <c r="T2" s="8">
        <f>80/($E2*$G2)</f>
        <v>44.532916505234837</v>
      </c>
      <c r="U2" s="8">
        <v>3680</v>
      </c>
      <c r="V2" s="2">
        <v>1</v>
      </c>
      <c r="W2" s="5">
        <v>10000000000</v>
      </c>
      <c r="X2" s="2" t="s">
        <v>268</v>
      </c>
      <c r="Y2" s="2" t="s">
        <v>31</v>
      </c>
      <c r="Z2" s="2">
        <v>0</v>
      </c>
      <c r="AA2" s="7">
        <f>2.05/0.962</f>
        <v>2.130977130977131</v>
      </c>
      <c r="AB2" s="2">
        <v>1</v>
      </c>
      <c r="AC2" s="2">
        <v>0</v>
      </c>
      <c r="AD2" s="2">
        <v>0</v>
      </c>
      <c r="AE2" s="2">
        <v>20</v>
      </c>
      <c r="AF2" s="2">
        <v>1</v>
      </c>
      <c r="AG2" s="2">
        <v>5</v>
      </c>
      <c r="AH2" s="2" t="s">
        <v>25</v>
      </c>
    </row>
    <row r="3" spans="1:34" x14ac:dyDescent="0.25">
      <c r="A3" s="1" t="s">
        <v>56</v>
      </c>
      <c r="B3" s="2" t="s">
        <v>57</v>
      </c>
      <c r="C3" s="2" t="s">
        <v>58</v>
      </c>
      <c r="D3" s="2">
        <v>2</v>
      </c>
      <c r="E3" s="2">
        <v>4.3220000000000001</v>
      </c>
      <c r="F3" s="2">
        <v>100</v>
      </c>
      <c r="G3" s="2">
        <v>0.65500000000000003</v>
      </c>
      <c r="H3" s="2">
        <v>0.72099999999999997</v>
      </c>
      <c r="I3" s="2">
        <v>0.89</v>
      </c>
      <c r="J3" s="2">
        <v>1.9900000000000001E-2</v>
      </c>
      <c r="K3" s="7">
        <v>88.2</v>
      </c>
      <c r="L3" s="7">
        <v>147.12</v>
      </c>
      <c r="M3" s="7">
        <v>33.1</v>
      </c>
      <c r="N3" s="7">
        <v>39000</v>
      </c>
      <c r="O3" s="7">
        <v>196</v>
      </c>
      <c r="P3" s="7">
        <v>0.91</v>
      </c>
      <c r="Q3" s="7">
        <v>0</v>
      </c>
      <c r="R3" s="8">
        <f>8000/($E3*$G3)</f>
        <v>2825.9464271206075</v>
      </c>
      <c r="S3" s="8">
        <f>22000/($E3*$G3)</f>
        <v>7771.3526745816707</v>
      </c>
      <c r="T3" s="8">
        <f>2000/($E3*$G3)</f>
        <v>706.48660678015187</v>
      </c>
      <c r="U3" s="8">
        <v>3680</v>
      </c>
      <c r="V3" s="2">
        <v>1</v>
      </c>
      <c r="W3" s="5">
        <v>10000000000</v>
      </c>
      <c r="X3" s="2" t="s">
        <v>268</v>
      </c>
      <c r="Y3" s="2" t="s">
        <v>31</v>
      </c>
      <c r="Z3" s="2">
        <v>0</v>
      </c>
      <c r="AA3" s="7">
        <v>76.75</v>
      </c>
      <c r="AB3" s="2">
        <v>1</v>
      </c>
      <c r="AC3" s="2">
        <v>0</v>
      </c>
      <c r="AD3" s="2">
        <v>0</v>
      </c>
      <c r="AE3" s="2">
        <v>20</v>
      </c>
      <c r="AF3" s="2">
        <v>1</v>
      </c>
      <c r="AG3" s="2">
        <v>5</v>
      </c>
      <c r="AH3" s="2" t="s">
        <v>25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2"/>
  <sheetViews>
    <sheetView workbookViewId="0">
      <selection activeCell="F54" sqref="F54"/>
    </sheetView>
  </sheetViews>
  <sheetFormatPr defaultColWidth="8.85546875" defaultRowHeight="15" x14ac:dyDescent="0.25"/>
  <cols>
    <col min="1" max="1" width="18.42578125" customWidth="1"/>
    <col min="3" max="3" width="9.42578125" customWidth="1"/>
    <col min="4" max="5" width="10.42578125" customWidth="1"/>
    <col min="8" max="8" width="10.42578125" customWidth="1"/>
  </cols>
  <sheetData>
    <row r="1" spans="1:15" x14ac:dyDescent="0.25">
      <c r="A1" s="36" t="s">
        <v>0</v>
      </c>
      <c r="B1" s="36" t="s">
        <v>1</v>
      </c>
      <c r="C1" s="36" t="s">
        <v>3</v>
      </c>
      <c r="D1" s="36" t="s">
        <v>4</v>
      </c>
      <c r="E1" s="36" t="s">
        <v>5</v>
      </c>
      <c r="F1" s="36" t="s">
        <v>17</v>
      </c>
      <c r="G1" s="36" t="s">
        <v>18</v>
      </c>
      <c r="H1" s="36" t="s">
        <v>19</v>
      </c>
      <c r="I1" s="36" t="s">
        <v>20</v>
      </c>
      <c r="J1" s="36" t="s">
        <v>21</v>
      </c>
      <c r="K1" s="36" t="s">
        <v>22</v>
      </c>
      <c r="L1" s="36" t="s">
        <v>23</v>
      </c>
      <c r="M1" s="36" t="s">
        <v>24</v>
      </c>
      <c r="N1" s="36" t="s">
        <v>25</v>
      </c>
      <c r="O1" s="36" t="s">
        <v>26</v>
      </c>
    </row>
    <row r="2" spans="1:15" x14ac:dyDescent="0.25">
      <c r="A2" s="1" t="s">
        <v>59</v>
      </c>
      <c r="B2" s="2" t="s">
        <v>60</v>
      </c>
      <c r="C2" s="2">
        <v>1</v>
      </c>
      <c r="D2" s="5">
        <v>10000000000</v>
      </c>
      <c r="E2" s="2" t="s">
        <v>30</v>
      </c>
      <c r="F2" s="2" t="s">
        <v>31</v>
      </c>
      <c r="G2" s="2">
        <v>0</v>
      </c>
      <c r="H2" s="4">
        <f>5/0.962</f>
        <v>5.1975051975051976</v>
      </c>
      <c r="I2" s="2">
        <v>1</v>
      </c>
      <c r="J2" s="2">
        <v>0</v>
      </c>
      <c r="K2" s="2">
        <v>0</v>
      </c>
      <c r="L2" s="2">
        <v>20</v>
      </c>
      <c r="M2" s="2">
        <v>1</v>
      </c>
      <c r="N2" s="2">
        <v>5</v>
      </c>
      <c r="O2" s="2" t="s">
        <v>25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10"/>
  <sheetViews>
    <sheetView topLeftCell="H1" zoomScaleNormal="100" workbookViewId="0">
      <selection activeCell="P13" sqref="P13"/>
    </sheetView>
  </sheetViews>
  <sheetFormatPr defaultColWidth="8.85546875" defaultRowHeight="15" x14ac:dyDescent="0.25"/>
  <cols>
    <col min="1" max="1" width="24.85546875" bestFit="1" customWidth="1"/>
    <col min="2" max="4" width="13.28515625" customWidth="1"/>
    <col min="5" max="5" width="17.7109375" customWidth="1"/>
    <col min="6" max="11" width="16.42578125" customWidth="1"/>
    <col min="18" max="18" width="22.7109375" customWidth="1"/>
    <col min="22" max="22" width="75" bestFit="1" customWidth="1"/>
  </cols>
  <sheetData>
    <row r="1" spans="1:22" x14ac:dyDescent="0.25">
      <c r="A1" s="1" t="s">
        <v>0</v>
      </c>
      <c r="B1" s="1" t="s">
        <v>1</v>
      </c>
      <c r="C1" s="1" t="s">
        <v>2</v>
      </c>
      <c r="D1" s="1" t="s">
        <v>159</v>
      </c>
      <c r="E1" s="1" t="s">
        <v>3</v>
      </c>
      <c r="F1" s="1" t="s">
        <v>4</v>
      </c>
      <c r="G1" s="1" t="s">
        <v>5</v>
      </c>
      <c r="H1" s="1" t="s">
        <v>118</v>
      </c>
      <c r="I1" s="1" t="s">
        <v>150</v>
      </c>
      <c r="J1" s="1" t="s">
        <v>151</v>
      </c>
      <c r="K1" s="1" t="s">
        <v>158</v>
      </c>
      <c r="L1" s="1" t="s">
        <v>17</v>
      </c>
      <c r="M1" s="1" t="s">
        <v>18</v>
      </c>
      <c r="N1" s="1" t="s">
        <v>19</v>
      </c>
      <c r="O1" s="1" t="s">
        <v>20</v>
      </c>
      <c r="P1" s="1" t="s">
        <v>21</v>
      </c>
      <c r="Q1" s="1" t="s">
        <v>22</v>
      </c>
      <c r="R1" s="1" t="s">
        <v>23</v>
      </c>
      <c r="S1" s="1" t="s">
        <v>24</v>
      </c>
      <c r="T1" s="1" t="s">
        <v>25</v>
      </c>
      <c r="U1" s="1" t="s">
        <v>26</v>
      </c>
      <c r="V1" s="16" t="s">
        <v>123</v>
      </c>
    </row>
    <row r="2" spans="1:22" x14ac:dyDescent="0.25">
      <c r="A2" s="1" t="s">
        <v>162</v>
      </c>
      <c r="B2" s="2" t="s">
        <v>61</v>
      </c>
      <c r="C2" s="2" t="s">
        <v>156</v>
      </c>
      <c r="D2" s="2" t="s">
        <v>160</v>
      </c>
      <c r="E2" s="17">
        <v>1</v>
      </c>
      <c r="F2" s="17">
        <v>90000</v>
      </c>
      <c r="G2" s="2" t="s">
        <v>30</v>
      </c>
      <c r="H2" s="22">
        <v>0.82</v>
      </c>
      <c r="I2" s="2">
        <v>26.5</v>
      </c>
      <c r="J2" s="2">
        <v>82</v>
      </c>
      <c r="K2" s="2">
        <v>126</v>
      </c>
      <c r="L2" s="2" t="s">
        <v>31</v>
      </c>
      <c r="M2" s="2">
        <f>20300/0.902</f>
        <v>22505.543237250553</v>
      </c>
      <c r="N2" s="2">
        <f>0.275/0.902</f>
        <v>0.3048780487804878</v>
      </c>
      <c r="O2" s="2">
        <v>1</v>
      </c>
      <c r="P2" s="2">
        <v>0</v>
      </c>
      <c r="Q2" s="2">
        <v>0</v>
      </c>
      <c r="R2" s="2">
        <v>20</v>
      </c>
      <c r="S2" s="2">
        <v>5</v>
      </c>
      <c r="T2" s="2">
        <v>5</v>
      </c>
      <c r="U2" s="2"/>
      <c r="V2" s="11" t="s">
        <v>154</v>
      </c>
    </row>
    <row r="3" spans="1:22" x14ac:dyDescent="0.25">
      <c r="A3" s="1" t="s">
        <v>162</v>
      </c>
      <c r="B3" s="2" t="s">
        <v>61</v>
      </c>
      <c r="C3" s="2" t="s">
        <v>156</v>
      </c>
      <c r="D3" s="2" t="s">
        <v>160</v>
      </c>
      <c r="E3" s="17">
        <v>90000</v>
      </c>
      <c r="F3" s="17">
        <v>730000</v>
      </c>
      <c r="G3" s="2" t="s">
        <v>30</v>
      </c>
      <c r="H3" s="22">
        <v>0.8</v>
      </c>
      <c r="I3" s="2">
        <v>26.5</v>
      </c>
      <c r="J3" s="2">
        <v>82</v>
      </c>
      <c r="K3" s="2">
        <v>126</v>
      </c>
      <c r="L3" s="2" t="s">
        <v>31</v>
      </c>
      <c r="M3" s="2">
        <f>35100/0.902</f>
        <v>38913.525498891351</v>
      </c>
      <c r="N3" s="2">
        <f>0.11/0.902</f>
        <v>0.12195121951219512</v>
      </c>
      <c r="O3" s="2">
        <v>1</v>
      </c>
      <c r="P3" s="2">
        <v>0</v>
      </c>
      <c r="Q3" s="2">
        <v>0</v>
      </c>
      <c r="R3" s="2">
        <v>20</v>
      </c>
      <c r="S3" s="2">
        <v>5</v>
      </c>
      <c r="T3" s="2">
        <v>5</v>
      </c>
      <c r="U3" s="2"/>
      <c r="V3" s="11" t="s">
        <v>154</v>
      </c>
    </row>
    <row r="4" spans="1:22" x14ac:dyDescent="0.25">
      <c r="A4" s="1" t="s">
        <v>162</v>
      </c>
      <c r="B4" s="2" t="s">
        <v>61</v>
      </c>
      <c r="C4" s="2" t="s">
        <v>156</v>
      </c>
      <c r="D4" s="2" t="s">
        <v>160</v>
      </c>
      <c r="E4" s="17">
        <v>730000</v>
      </c>
      <c r="F4" s="17">
        <v>10000000000</v>
      </c>
      <c r="G4" s="2" t="s">
        <v>30</v>
      </c>
      <c r="H4" s="22">
        <v>0.82</v>
      </c>
      <c r="I4" s="2">
        <v>26.5</v>
      </c>
      <c r="J4" s="2">
        <v>82</v>
      </c>
      <c r="K4" s="2">
        <v>126</v>
      </c>
      <c r="L4" s="2" t="s">
        <v>31</v>
      </c>
      <c r="M4" s="2">
        <f>84000/0.902</f>
        <v>93126.385809312633</v>
      </c>
      <c r="N4" s="2">
        <f>0.014/0.902</f>
        <v>1.5521064301552106E-2</v>
      </c>
      <c r="O4" s="2">
        <v>1</v>
      </c>
      <c r="P4" s="2">
        <v>0</v>
      </c>
      <c r="Q4" s="2">
        <v>0</v>
      </c>
      <c r="R4" s="2">
        <v>20</v>
      </c>
      <c r="S4" s="2">
        <v>5</v>
      </c>
      <c r="T4" s="2">
        <v>5</v>
      </c>
      <c r="U4" s="2"/>
      <c r="V4" s="11" t="s">
        <v>154</v>
      </c>
    </row>
    <row r="5" spans="1:22" x14ac:dyDescent="0.25">
      <c r="A5" s="1" t="s">
        <v>164</v>
      </c>
      <c r="B5" s="2" t="s">
        <v>153</v>
      </c>
      <c r="C5" s="2" t="s">
        <v>155</v>
      </c>
      <c r="D5" s="2" t="s">
        <v>161</v>
      </c>
      <c r="E5" s="17">
        <v>1</v>
      </c>
      <c r="F5" s="17">
        <v>90000</v>
      </c>
      <c r="G5" s="2" t="s">
        <v>30</v>
      </c>
      <c r="H5" s="22">
        <v>0.84</v>
      </c>
      <c r="I5" s="2">
        <v>26.5</v>
      </c>
      <c r="J5" s="2">
        <v>82</v>
      </c>
      <c r="K5" s="2">
        <v>126</v>
      </c>
      <c r="L5" s="2" t="s">
        <v>31</v>
      </c>
      <c r="M5" s="2">
        <f>20300/0.902</f>
        <v>22505.543237250553</v>
      </c>
      <c r="N5" s="2">
        <f>0.275/0.902</f>
        <v>0.3048780487804878</v>
      </c>
      <c r="O5" s="2">
        <v>1</v>
      </c>
      <c r="P5" s="2">
        <v>0</v>
      </c>
      <c r="Q5" s="2">
        <v>0</v>
      </c>
      <c r="R5" s="2">
        <v>20</v>
      </c>
      <c r="S5" s="2">
        <v>5</v>
      </c>
      <c r="T5" s="2">
        <v>5</v>
      </c>
      <c r="U5" s="2"/>
      <c r="V5" s="11" t="s">
        <v>154</v>
      </c>
    </row>
    <row r="6" spans="1:22" x14ac:dyDescent="0.25">
      <c r="A6" s="1" t="s">
        <v>164</v>
      </c>
      <c r="B6" s="2" t="s">
        <v>153</v>
      </c>
      <c r="C6" s="2" t="s">
        <v>155</v>
      </c>
      <c r="D6" s="2" t="s">
        <v>161</v>
      </c>
      <c r="E6" s="17">
        <v>90000</v>
      </c>
      <c r="F6" s="17">
        <v>730000</v>
      </c>
      <c r="G6" s="2" t="s">
        <v>30</v>
      </c>
      <c r="H6" s="22">
        <v>0.82</v>
      </c>
      <c r="I6" s="2">
        <v>26.5</v>
      </c>
      <c r="J6" s="2">
        <v>82</v>
      </c>
      <c r="K6" s="2">
        <v>126</v>
      </c>
      <c r="L6" s="2" t="s">
        <v>31</v>
      </c>
      <c r="M6" s="2">
        <f>35100/0.902</f>
        <v>38913.525498891351</v>
      </c>
      <c r="N6" s="2">
        <f>0.11/0.902</f>
        <v>0.12195121951219512</v>
      </c>
      <c r="O6" s="2">
        <v>1</v>
      </c>
      <c r="P6" s="2">
        <v>0</v>
      </c>
      <c r="Q6" s="2">
        <v>0</v>
      </c>
      <c r="R6" s="2">
        <v>20</v>
      </c>
      <c r="S6" s="2">
        <v>5</v>
      </c>
      <c r="T6" s="2">
        <v>5</v>
      </c>
      <c r="U6" s="2"/>
      <c r="V6" s="11" t="s">
        <v>154</v>
      </c>
    </row>
    <row r="7" spans="1:22" x14ac:dyDescent="0.25">
      <c r="A7" s="1" t="s">
        <v>164</v>
      </c>
      <c r="B7" s="2" t="s">
        <v>153</v>
      </c>
      <c r="C7" s="2" t="s">
        <v>155</v>
      </c>
      <c r="D7" s="2" t="s">
        <v>161</v>
      </c>
      <c r="E7" s="17">
        <v>730000</v>
      </c>
      <c r="F7" s="17">
        <v>10000000000</v>
      </c>
      <c r="G7" s="2" t="s">
        <v>30</v>
      </c>
      <c r="H7" s="22">
        <v>0.84</v>
      </c>
      <c r="I7" s="2">
        <v>26.5</v>
      </c>
      <c r="J7" s="2">
        <v>82</v>
      </c>
      <c r="K7" s="2">
        <v>126</v>
      </c>
      <c r="L7" s="2" t="s">
        <v>31</v>
      </c>
      <c r="M7" s="2">
        <f>84000/0.902</f>
        <v>93126.385809312633</v>
      </c>
      <c r="N7" s="2">
        <f>0.014/0.902</f>
        <v>1.5521064301552106E-2</v>
      </c>
      <c r="O7" s="2">
        <v>1</v>
      </c>
      <c r="P7" s="2">
        <v>0</v>
      </c>
      <c r="Q7" s="2">
        <v>0</v>
      </c>
      <c r="R7" s="2">
        <v>20</v>
      </c>
      <c r="S7" s="2">
        <v>5</v>
      </c>
      <c r="T7" s="2">
        <v>5</v>
      </c>
      <c r="U7" s="2"/>
      <c r="V7" s="11" t="s">
        <v>154</v>
      </c>
    </row>
    <row r="8" spans="1:22" x14ac:dyDescent="0.25">
      <c r="A8" s="1" t="s">
        <v>163</v>
      </c>
      <c r="B8" s="2" t="s">
        <v>225</v>
      </c>
      <c r="C8" s="2" t="s">
        <v>157</v>
      </c>
      <c r="D8" s="2" t="s">
        <v>160</v>
      </c>
      <c r="E8" s="17">
        <v>1</v>
      </c>
      <c r="F8" s="17">
        <v>90000</v>
      </c>
      <c r="G8" s="2" t="s">
        <v>30</v>
      </c>
      <c r="H8" s="22">
        <v>0.92</v>
      </c>
      <c r="I8" s="2">
        <v>26.5</v>
      </c>
      <c r="J8" s="2">
        <v>82</v>
      </c>
      <c r="K8" s="2">
        <v>88</v>
      </c>
      <c r="L8" s="2" t="s">
        <v>31</v>
      </c>
      <c r="M8" s="2">
        <f>20300/0.902</f>
        <v>22505.543237250553</v>
      </c>
      <c r="N8" s="2">
        <f>0.275/0.902</f>
        <v>0.3048780487804878</v>
      </c>
      <c r="O8" s="2">
        <v>1</v>
      </c>
      <c r="P8" s="2">
        <v>0</v>
      </c>
      <c r="Q8" s="2">
        <v>0</v>
      </c>
      <c r="R8" s="2">
        <v>20</v>
      </c>
      <c r="S8" s="2">
        <v>5</v>
      </c>
      <c r="T8" s="2">
        <v>5</v>
      </c>
      <c r="U8" s="2"/>
      <c r="V8" s="11" t="s">
        <v>154</v>
      </c>
    </row>
    <row r="9" spans="1:22" x14ac:dyDescent="0.25">
      <c r="A9" s="1" t="s">
        <v>163</v>
      </c>
      <c r="B9" s="2" t="s">
        <v>225</v>
      </c>
      <c r="C9" s="2" t="s">
        <v>157</v>
      </c>
      <c r="D9" s="2" t="s">
        <v>160</v>
      </c>
      <c r="E9" s="17">
        <v>90000</v>
      </c>
      <c r="F9" s="17">
        <v>730000</v>
      </c>
      <c r="G9" s="2" t="s">
        <v>30</v>
      </c>
      <c r="H9" s="22">
        <v>0.9</v>
      </c>
      <c r="I9" s="2">
        <v>26.5</v>
      </c>
      <c r="J9" s="2">
        <v>82</v>
      </c>
      <c r="K9" s="2">
        <v>88</v>
      </c>
      <c r="L9" s="2" t="s">
        <v>31</v>
      </c>
      <c r="M9" s="2">
        <f>35100/0.902</f>
        <v>38913.525498891351</v>
      </c>
      <c r="N9" s="2">
        <f>0.11/0.902</f>
        <v>0.12195121951219512</v>
      </c>
      <c r="O9" s="2">
        <v>1</v>
      </c>
      <c r="P9" s="2">
        <v>0</v>
      </c>
      <c r="Q9" s="2">
        <v>0</v>
      </c>
      <c r="R9" s="2">
        <v>20</v>
      </c>
      <c r="S9" s="2">
        <v>5</v>
      </c>
      <c r="T9" s="2">
        <v>5</v>
      </c>
      <c r="U9" s="2"/>
      <c r="V9" s="11" t="s">
        <v>154</v>
      </c>
    </row>
    <row r="10" spans="1:22" x14ac:dyDescent="0.25">
      <c r="A10" s="1" t="s">
        <v>163</v>
      </c>
      <c r="B10" s="2" t="s">
        <v>225</v>
      </c>
      <c r="C10" s="2" t="s">
        <v>157</v>
      </c>
      <c r="D10" s="2" t="s">
        <v>160</v>
      </c>
      <c r="E10" s="17">
        <v>730000</v>
      </c>
      <c r="F10" s="17">
        <v>10000000000</v>
      </c>
      <c r="G10" s="2" t="s">
        <v>30</v>
      </c>
      <c r="H10" s="22">
        <v>0.92</v>
      </c>
      <c r="I10" s="2">
        <v>26.5</v>
      </c>
      <c r="J10" s="2">
        <v>82</v>
      </c>
      <c r="K10" s="2">
        <v>88</v>
      </c>
      <c r="L10" s="2" t="s">
        <v>31</v>
      </c>
      <c r="M10" s="2">
        <f>84000/0.902</f>
        <v>93126.385809312633</v>
      </c>
      <c r="N10" s="2">
        <f>0.014/0.902</f>
        <v>1.5521064301552106E-2</v>
      </c>
      <c r="O10" s="2">
        <v>1</v>
      </c>
      <c r="P10" s="2">
        <v>0</v>
      </c>
      <c r="Q10" s="2">
        <v>0</v>
      </c>
      <c r="R10" s="2">
        <v>20</v>
      </c>
      <c r="S10" s="2">
        <v>5</v>
      </c>
      <c r="T10" s="2">
        <v>5</v>
      </c>
      <c r="U10" s="2"/>
      <c r="V10" s="11" t="s">
        <v>154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13"/>
  <sheetViews>
    <sheetView topLeftCell="M1" workbookViewId="0">
      <selection activeCell="W21" sqref="N18:W21"/>
    </sheetView>
  </sheetViews>
  <sheetFormatPr defaultColWidth="8.85546875" defaultRowHeight="15" x14ac:dyDescent="0.25"/>
  <cols>
    <col min="1" max="1" width="38.7109375" bestFit="1" customWidth="1"/>
    <col min="5" max="5" width="17" customWidth="1"/>
    <col min="6" max="7" width="17.7109375" customWidth="1"/>
    <col min="8" max="9" width="15.42578125" customWidth="1"/>
    <col min="10" max="10" width="17.140625" bestFit="1" customWidth="1"/>
    <col min="11" max="12" width="17.7109375" customWidth="1"/>
    <col min="15" max="15" width="10.42578125" customWidth="1"/>
    <col min="22" max="22" width="18.140625" bestFit="1" customWidth="1"/>
    <col min="23" max="23" width="72.42578125" customWidth="1"/>
  </cols>
  <sheetData>
    <row r="1" spans="1:23" x14ac:dyDescent="0.25">
      <c r="A1" s="36" t="s">
        <v>0</v>
      </c>
      <c r="B1" s="36" t="s">
        <v>1</v>
      </c>
      <c r="C1" s="36" t="s">
        <v>2</v>
      </c>
      <c r="D1" s="36" t="s">
        <v>159</v>
      </c>
      <c r="E1" s="36" t="s">
        <v>3</v>
      </c>
      <c r="F1" s="36" t="s">
        <v>4</v>
      </c>
      <c r="G1" s="36" t="s">
        <v>5</v>
      </c>
      <c r="H1" s="39" t="s">
        <v>170</v>
      </c>
      <c r="I1" s="39" t="s">
        <v>171</v>
      </c>
      <c r="J1" s="39" t="s">
        <v>183</v>
      </c>
      <c r="K1" s="39" t="s">
        <v>136</v>
      </c>
      <c r="L1" s="36" t="s">
        <v>158</v>
      </c>
      <c r="M1" s="36" t="s">
        <v>17</v>
      </c>
      <c r="N1" s="36" t="s">
        <v>18</v>
      </c>
      <c r="O1" s="36" t="s">
        <v>19</v>
      </c>
      <c r="P1" s="36" t="s">
        <v>20</v>
      </c>
      <c r="Q1" s="36" t="s">
        <v>21</v>
      </c>
      <c r="R1" s="36" t="s">
        <v>22</v>
      </c>
      <c r="S1" s="36" t="s">
        <v>23</v>
      </c>
      <c r="T1" s="36" t="s">
        <v>24</v>
      </c>
      <c r="U1" s="36" t="s">
        <v>25</v>
      </c>
      <c r="V1" s="36" t="s">
        <v>26</v>
      </c>
      <c r="W1" s="36" t="s">
        <v>123</v>
      </c>
    </row>
    <row r="2" spans="1:23" ht="45" x14ac:dyDescent="0.25">
      <c r="A2" s="1" t="s">
        <v>175</v>
      </c>
      <c r="B2" s="12" t="s">
        <v>165</v>
      </c>
      <c r="C2" s="12" t="s">
        <v>166</v>
      </c>
      <c r="D2" s="12" t="s">
        <v>160</v>
      </c>
      <c r="E2" s="17">
        <v>850000</v>
      </c>
      <c r="F2" s="17">
        <v>2600000</v>
      </c>
      <c r="G2" s="12" t="s">
        <v>30</v>
      </c>
      <c r="H2" s="28">
        <v>0.4</v>
      </c>
      <c r="I2" s="32">
        <v>0.47</v>
      </c>
      <c r="J2" s="34">
        <v>380</v>
      </c>
      <c r="K2" s="33">
        <v>100</v>
      </c>
      <c r="L2" s="12">
        <v>140</v>
      </c>
      <c r="M2" s="12" t="s">
        <v>31</v>
      </c>
      <c r="N2" s="12">
        <v>0</v>
      </c>
      <c r="O2" s="13">
        <v>1.81</v>
      </c>
      <c r="P2" s="12">
        <v>1</v>
      </c>
      <c r="Q2" s="12">
        <v>0</v>
      </c>
      <c r="R2" s="12">
        <v>0</v>
      </c>
      <c r="S2" s="12">
        <v>30</v>
      </c>
      <c r="T2" s="12">
        <v>2</v>
      </c>
      <c r="U2" s="12">
        <v>5</v>
      </c>
      <c r="V2" s="12" t="s">
        <v>169</v>
      </c>
      <c r="W2" s="31" t="s">
        <v>176</v>
      </c>
    </row>
    <row r="3" spans="1:23" ht="45" x14ac:dyDescent="0.25">
      <c r="A3" s="6" t="s">
        <v>175</v>
      </c>
      <c r="B3" s="23" t="s">
        <v>165</v>
      </c>
      <c r="C3" s="23" t="s">
        <v>166</v>
      </c>
      <c r="D3" s="23" t="s">
        <v>160</v>
      </c>
      <c r="E3" s="17">
        <v>2600000</v>
      </c>
      <c r="F3" s="24">
        <v>3500000</v>
      </c>
      <c r="G3" s="23" t="s">
        <v>30</v>
      </c>
      <c r="H3" s="29">
        <v>0.43</v>
      </c>
      <c r="I3" s="29">
        <v>0.44</v>
      </c>
      <c r="J3" s="35">
        <v>380</v>
      </c>
      <c r="K3" s="12">
        <v>100</v>
      </c>
      <c r="L3" s="12">
        <v>140</v>
      </c>
      <c r="M3" s="12" t="s">
        <v>31</v>
      </c>
      <c r="N3" s="12">
        <v>0</v>
      </c>
      <c r="O3" s="13">
        <v>1.81</v>
      </c>
      <c r="P3" s="12">
        <v>1</v>
      </c>
      <c r="Q3" s="12">
        <v>0</v>
      </c>
      <c r="R3" s="12">
        <v>0</v>
      </c>
      <c r="S3" s="12">
        <v>30</v>
      </c>
      <c r="T3" s="12">
        <v>2</v>
      </c>
      <c r="U3" s="12">
        <v>5</v>
      </c>
      <c r="V3" s="12" t="s">
        <v>169</v>
      </c>
      <c r="W3" s="31" t="s">
        <v>176</v>
      </c>
    </row>
    <row r="4" spans="1:23" ht="45" x14ac:dyDescent="0.25">
      <c r="A4" s="16" t="s">
        <v>175</v>
      </c>
      <c r="B4" s="11" t="s">
        <v>165</v>
      </c>
      <c r="C4" s="11" t="s">
        <v>166</v>
      </c>
      <c r="D4" s="11" t="s">
        <v>160</v>
      </c>
      <c r="E4" s="24">
        <v>3500000</v>
      </c>
      <c r="F4" s="25">
        <v>10000000</v>
      </c>
      <c r="G4" s="11" t="s">
        <v>30</v>
      </c>
      <c r="H4" s="30">
        <v>0.45500000000000002</v>
      </c>
      <c r="I4" s="30">
        <v>0.43</v>
      </c>
      <c r="J4" s="34">
        <v>380</v>
      </c>
      <c r="K4" s="11">
        <v>100</v>
      </c>
      <c r="L4" s="11">
        <v>140</v>
      </c>
      <c r="M4" s="11" t="s">
        <v>31</v>
      </c>
      <c r="N4" s="12">
        <v>0</v>
      </c>
      <c r="O4" s="13">
        <v>1.81</v>
      </c>
      <c r="P4" s="12">
        <v>1</v>
      </c>
      <c r="Q4" s="12">
        <v>0</v>
      </c>
      <c r="R4" s="12">
        <v>0</v>
      </c>
      <c r="S4" s="12">
        <v>30</v>
      </c>
      <c r="T4" s="12">
        <v>2</v>
      </c>
      <c r="U4" s="12">
        <v>5</v>
      </c>
      <c r="V4" s="11" t="s">
        <v>169</v>
      </c>
      <c r="W4" s="31" t="s">
        <v>176</v>
      </c>
    </row>
    <row r="5" spans="1:23" ht="45" x14ac:dyDescent="0.25">
      <c r="A5" s="16" t="s">
        <v>174</v>
      </c>
      <c r="B5" s="11" t="s">
        <v>172</v>
      </c>
      <c r="C5" s="11" t="s">
        <v>184</v>
      </c>
      <c r="D5" s="11" t="s">
        <v>173</v>
      </c>
      <c r="E5" s="25">
        <v>180000</v>
      </c>
      <c r="F5" s="25">
        <v>280000</v>
      </c>
      <c r="G5" s="11" t="s">
        <v>30</v>
      </c>
      <c r="H5" s="30">
        <v>0.35</v>
      </c>
      <c r="I5" s="30">
        <v>0.39</v>
      </c>
      <c r="J5" s="34">
        <v>380</v>
      </c>
      <c r="K5" s="11">
        <v>100</v>
      </c>
      <c r="L5" s="11">
        <v>140</v>
      </c>
      <c r="M5" s="11" t="s">
        <v>31</v>
      </c>
      <c r="N5" s="12">
        <v>0</v>
      </c>
      <c r="O5" s="13">
        <v>1.81</v>
      </c>
      <c r="P5" s="12">
        <v>1</v>
      </c>
      <c r="Q5" s="12">
        <v>0</v>
      </c>
      <c r="R5" s="12">
        <v>0</v>
      </c>
      <c r="S5" s="12">
        <v>30</v>
      </c>
      <c r="T5" s="12">
        <v>3</v>
      </c>
      <c r="U5" s="12">
        <v>5</v>
      </c>
      <c r="V5" s="11" t="s">
        <v>169</v>
      </c>
      <c r="W5" s="31" t="s">
        <v>176</v>
      </c>
    </row>
    <row r="6" spans="1:23" ht="45" x14ac:dyDescent="0.25">
      <c r="A6" s="16" t="s">
        <v>174</v>
      </c>
      <c r="B6" s="11" t="s">
        <v>172</v>
      </c>
      <c r="C6" s="11" t="s">
        <v>184</v>
      </c>
      <c r="D6" s="11" t="s">
        <v>173</v>
      </c>
      <c r="E6" s="25">
        <v>280000</v>
      </c>
      <c r="F6" s="25">
        <v>900000</v>
      </c>
      <c r="G6" s="11" t="s">
        <v>30</v>
      </c>
      <c r="H6" s="30">
        <v>0.39</v>
      </c>
      <c r="I6" s="30">
        <v>0.4</v>
      </c>
      <c r="J6" s="34">
        <v>380</v>
      </c>
      <c r="K6" s="11">
        <v>100</v>
      </c>
      <c r="L6" s="11">
        <v>140</v>
      </c>
      <c r="M6" s="11" t="s">
        <v>31</v>
      </c>
      <c r="N6" s="12">
        <v>0</v>
      </c>
      <c r="O6" s="13">
        <v>1.81</v>
      </c>
      <c r="P6" s="12">
        <v>1</v>
      </c>
      <c r="Q6" s="12">
        <v>0</v>
      </c>
      <c r="R6" s="12">
        <v>0</v>
      </c>
      <c r="S6" s="12">
        <v>30</v>
      </c>
      <c r="T6" s="12">
        <v>3</v>
      </c>
      <c r="U6" s="12">
        <v>5</v>
      </c>
      <c r="V6" s="11" t="s">
        <v>169</v>
      </c>
      <c r="W6" s="31" t="s">
        <v>176</v>
      </c>
    </row>
    <row r="7" spans="1:23" ht="45" x14ac:dyDescent="0.25">
      <c r="A7" s="16" t="s">
        <v>174</v>
      </c>
      <c r="B7" s="11" t="s">
        <v>172</v>
      </c>
      <c r="C7" s="11" t="s">
        <v>184</v>
      </c>
      <c r="D7" s="11" t="s">
        <v>173</v>
      </c>
      <c r="E7" s="25">
        <v>900000</v>
      </c>
      <c r="F7" s="25">
        <v>2600000</v>
      </c>
      <c r="G7" s="11" t="s">
        <v>30</v>
      </c>
      <c r="H7" s="30">
        <v>0.42</v>
      </c>
      <c r="I7" s="30">
        <v>0.41</v>
      </c>
      <c r="J7" s="34">
        <v>380</v>
      </c>
      <c r="K7" s="11">
        <v>100</v>
      </c>
      <c r="L7" s="11">
        <v>140</v>
      </c>
      <c r="M7" s="11" t="s">
        <v>31</v>
      </c>
      <c r="N7" s="12">
        <v>0</v>
      </c>
      <c r="O7" s="13">
        <v>1.81</v>
      </c>
      <c r="P7" s="12">
        <v>1</v>
      </c>
      <c r="Q7" s="12">
        <v>0</v>
      </c>
      <c r="R7" s="12">
        <v>0</v>
      </c>
      <c r="S7" s="12">
        <v>30</v>
      </c>
      <c r="T7" s="12">
        <v>3</v>
      </c>
      <c r="U7" s="12">
        <v>5</v>
      </c>
      <c r="V7" s="11" t="s">
        <v>169</v>
      </c>
      <c r="W7" s="31" t="s">
        <v>176</v>
      </c>
    </row>
    <row r="8" spans="1:23" x14ac:dyDescent="0.25">
      <c r="A8" s="16" t="s">
        <v>179</v>
      </c>
      <c r="B8" s="11" t="s">
        <v>227</v>
      </c>
      <c r="C8" s="11" t="s">
        <v>168</v>
      </c>
      <c r="D8" s="11" t="s">
        <v>178</v>
      </c>
      <c r="E8" s="25">
        <v>1000000</v>
      </c>
      <c r="F8" s="25">
        <v>5000000</v>
      </c>
      <c r="G8" s="11" t="s">
        <v>30</v>
      </c>
      <c r="H8" s="30">
        <v>0.15</v>
      </c>
      <c r="I8" s="30">
        <v>0.65</v>
      </c>
      <c r="J8" s="34">
        <v>380</v>
      </c>
      <c r="K8" s="11">
        <v>100</v>
      </c>
      <c r="L8" s="11">
        <v>250</v>
      </c>
      <c r="M8" s="11" t="s">
        <v>31</v>
      </c>
      <c r="N8" s="11">
        <v>0</v>
      </c>
      <c r="O8" s="26">
        <v>0.74299999999999999</v>
      </c>
      <c r="P8" s="11">
        <v>1</v>
      </c>
      <c r="Q8" s="11">
        <v>0</v>
      </c>
      <c r="R8" s="11">
        <v>0</v>
      </c>
      <c r="S8" s="11">
        <v>20</v>
      </c>
      <c r="T8" s="11">
        <v>5</v>
      </c>
      <c r="U8" s="11">
        <v>5</v>
      </c>
      <c r="V8" s="11" t="s">
        <v>83</v>
      </c>
      <c r="W8" s="27" t="s">
        <v>177</v>
      </c>
    </row>
    <row r="9" spans="1:23" x14ac:dyDescent="0.25">
      <c r="A9" s="16" t="s">
        <v>179</v>
      </c>
      <c r="B9" s="11" t="s">
        <v>227</v>
      </c>
      <c r="C9" s="11" t="s">
        <v>168</v>
      </c>
      <c r="D9" s="11" t="s">
        <v>178</v>
      </c>
      <c r="E9" s="25">
        <v>5000000</v>
      </c>
      <c r="F9" s="25">
        <v>50000000</v>
      </c>
      <c r="G9" s="11" t="s">
        <v>30</v>
      </c>
      <c r="H9" s="30">
        <v>0.17</v>
      </c>
      <c r="I9" s="30">
        <v>0.67</v>
      </c>
      <c r="J9" s="34">
        <v>380</v>
      </c>
      <c r="K9" s="11">
        <v>100</v>
      </c>
      <c r="L9" s="11">
        <v>250</v>
      </c>
      <c r="M9" s="11" t="s">
        <v>31</v>
      </c>
      <c r="N9" s="11">
        <v>0</v>
      </c>
      <c r="O9" s="11">
        <v>0.74299999999999999</v>
      </c>
      <c r="P9" s="11">
        <v>1</v>
      </c>
      <c r="Q9" s="11">
        <v>0</v>
      </c>
      <c r="R9" s="11">
        <v>0</v>
      </c>
      <c r="S9" s="11">
        <v>20</v>
      </c>
      <c r="T9" s="11">
        <v>5</v>
      </c>
      <c r="U9" s="11">
        <v>5</v>
      </c>
      <c r="V9" s="11" t="s">
        <v>83</v>
      </c>
      <c r="W9" s="27" t="s">
        <v>177</v>
      </c>
    </row>
    <row r="10" spans="1:23" x14ac:dyDescent="0.25">
      <c r="A10" s="16" t="s">
        <v>180</v>
      </c>
      <c r="B10" s="11" t="s">
        <v>226</v>
      </c>
      <c r="C10" s="11" t="s">
        <v>168</v>
      </c>
      <c r="D10" s="11" t="s">
        <v>178</v>
      </c>
      <c r="E10" s="25">
        <v>1000000</v>
      </c>
      <c r="F10" s="25">
        <v>50000000</v>
      </c>
      <c r="G10" s="11" t="s">
        <v>30</v>
      </c>
      <c r="H10" s="30">
        <v>0.18</v>
      </c>
      <c r="I10" s="30">
        <v>0.8</v>
      </c>
      <c r="J10" s="34">
        <v>380</v>
      </c>
      <c r="K10" s="11">
        <v>100</v>
      </c>
      <c r="L10" s="11">
        <v>350</v>
      </c>
      <c r="M10" s="11" t="s">
        <v>31</v>
      </c>
      <c r="N10" s="11">
        <v>0</v>
      </c>
      <c r="O10" s="26">
        <v>0.74299999999999999</v>
      </c>
      <c r="P10" s="11">
        <v>1</v>
      </c>
      <c r="Q10" s="11">
        <v>0</v>
      </c>
      <c r="R10" s="11">
        <v>0</v>
      </c>
      <c r="S10" s="11">
        <v>20</v>
      </c>
      <c r="T10" s="11">
        <v>5</v>
      </c>
      <c r="U10" s="11">
        <v>5</v>
      </c>
      <c r="V10" s="11" t="s">
        <v>83</v>
      </c>
      <c r="W10" s="27" t="s">
        <v>177</v>
      </c>
    </row>
    <row r="11" spans="1:23" x14ac:dyDescent="0.25">
      <c r="A11" s="16" t="s">
        <v>182</v>
      </c>
      <c r="B11" s="11" t="s">
        <v>62</v>
      </c>
      <c r="C11" s="11" t="s">
        <v>167</v>
      </c>
      <c r="D11" s="11" t="s">
        <v>160</v>
      </c>
      <c r="E11" s="25">
        <v>30000000</v>
      </c>
      <c r="F11" s="25">
        <v>150000000</v>
      </c>
      <c r="G11" s="11" t="s">
        <v>30</v>
      </c>
      <c r="H11" s="30">
        <v>0.62</v>
      </c>
      <c r="I11" s="30">
        <v>0.28999999999999998</v>
      </c>
      <c r="J11" s="34">
        <v>380</v>
      </c>
      <c r="K11" s="11">
        <v>100</v>
      </c>
      <c r="L11" s="11">
        <v>150</v>
      </c>
      <c r="M11" s="11" t="s">
        <v>31</v>
      </c>
      <c r="N11" s="11">
        <v>0</v>
      </c>
      <c r="O11" s="11">
        <f>534.71/0.962</f>
        <v>555.83160083160089</v>
      </c>
      <c r="P11" s="11">
        <v>0.59670000000000001</v>
      </c>
      <c r="Q11" s="11">
        <v>0</v>
      </c>
      <c r="R11" s="11">
        <v>0</v>
      </c>
      <c r="S11" s="11">
        <v>25</v>
      </c>
      <c r="T11" s="11">
        <v>3</v>
      </c>
      <c r="U11" s="11">
        <v>6</v>
      </c>
      <c r="V11" s="11" t="s">
        <v>83</v>
      </c>
      <c r="W11" s="27" t="s">
        <v>181</v>
      </c>
    </row>
    <row r="13" spans="1:23" x14ac:dyDescent="0.25">
      <c r="B13" s="9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U5"/>
  <sheetViews>
    <sheetView topLeftCell="H1" zoomScaleNormal="100" workbookViewId="0">
      <selection activeCell="A5" sqref="A5:XFD5"/>
    </sheetView>
  </sheetViews>
  <sheetFormatPr defaultColWidth="8.85546875" defaultRowHeight="15" x14ac:dyDescent="0.25"/>
  <cols>
    <col min="1" max="1" width="28.7109375" customWidth="1"/>
    <col min="2" max="2" width="16.42578125" customWidth="1"/>
    <col min="3" max="3" width="17.85546875" bestFit="1" customWidth="1"/>
    <col min="4" max="4" width="16.7109375" customWidth="1"/>
    <col min="5" max="6" width="23" customWidth="1"/>
    <col min="7" max="10" width="15.85546875" customWidth="1"/>
    <col min="20" max="20" width="10" bestFit="1" customWidth="1"/>
    <col min="21" max="21" width="111.7109375" bestFit="1" customWidth="1"/>
  </cols>
  <sheetData>
    <row r="1" spans="1:21" x14ac:dyDescent="0.25">
      <c r="A1" s="36" t="s">
        <v>0</v>
      </c>
      <c r="B1" s="36" t="s">
        <v>1</v>
      </c>
      <c r="C1" s="36" t="s">
        <v>2</v>
      </c>
      <c r="D1" s="36" t="s">
        <v>3</v>
      </c>
      <c r="E1" s="36" t="s">
        <v>4</v>
      </c>
      <c r="F1" s="36" t="s">
        <v>5</v>
      </c>
      <c r="G1" s="36" t="s">
        <v>190</v>
      </c>
      <c r="H1" s="36" t="s">
        <v>186</v>
      </c>
      <c r="I1" s="36" t="s">
        <v>187</v>
      </c>
      <c r="J1" s="36" t="s">
        <v>188</v>
      </c>
      <c r="K1" s="36" t="s">
        <v>17</v>
      </c>
      <c r="L1" s="36" t="s">
        <v>18</v>
      </c>
      <c r="M1" s="36" t="s">
        <v>19</v>
      </c>
      <c r="N1" s="36" t="s">
        <v>20</v>
      </c>
      <c r="O1" s="36" t="s">
        <v>21</v>
      </c>
      <c r="P1" s="36" t="s">
        <v>22</v>
      </c>
      <c r="Q1" s="36" t="s">
        <v>23</v>
      </c>
      <c r="R1" s="36" t="s">
        <v>24</v>
      </c>
      <c r="S1" s="37" t="s">
        <v>25</v>
      </c>
      <c r="T1" s="40" t="s">
        <v>26</v>
      </c>
      <c r="U1" s="40" t="s">
        <v>123</v>
      </c>
    </row>
    <row r="2" spans="1:21" x14ac:dyDescent="0.25">
      <c r="A2" s="1" t="s">
        <v>84</v>
      </c>
      <c r="B2" s="2" t="s">
        <v>85</v>
      </c>
      <c r="C2" s="2" t="s">
        <v>185</v>
      </c>
      <c r="D2" s="17">
        <v>1</v>
      </c>
      <c r="E2" s="17">
        <v>80000</v>
      </c>
      <c r="F2" s="2" t="s">
        <v>30</v>
      </c>
      <c r="G2" s="2">
        <v>-20</v>
      </c>
      <c r="H2" s="2">
        <v>160</v>
      </c>
      <c r="I2" s="2" t="s">
        <v>189</v>
      </c>
      <c r="J2" s="2" t="s">
        <v>189</v>
      </c>
      <c r="K2" s="2" t="s">
        <v>31</v>
      </c>
      <c r="L2" s="2">
        <f>-333/0.962</f>
        <v>-346.15384615384619</v>
      </c>
      <c r="M2" s="2">
        <f>0.067/0.962</f>
        <v>6.964656964656965E-2</v>
      </c>
      <c r="N2" s="2">
        <v>1</v>
      </c>
      <c r="O2" s="2">
        <v>0</v>
      </c>
      <c r="P2" s="2">
        <v>0</v>
      </c>
      <c r="Q2" s="2">
        <v>20</v>
      </c>
      <c r="R2" s="2">
        <v>5</v>
      </c>
      <c r="S2" s="14">
        <v>5</v>
      </c>
      <c r="T2" s="11" t="s">
        <v>83</v>
      </c>
      <c r="U2" s="27" t="s">
        <v>224</v>
      </c>
    </row>
    <row r="3" spans="1:21" x14ac:dyDescent="0.25">
      <c r="A3" s="1" t="s">
        <v>84</v>
      </c>
      <c r="B3" s="2" t="s">
        <v>85</v>
      </c>
      <c r="C3" s="2" t="s">
        <v>185</v>
      </c>
      <c r="D3" s="17">
        <v>80000</v>
      </c>
      <c r="E3" s="17">
        <v>100000</v>
      </c>
      <c r="F3" s="2" t="s">
        <v>30</v>
      </c>
      <c r="G3" s="2">
        <v>-20</v>
      </c>
      <c r="H3" s="2">
        <v>160</v>
      </c>
      <c r="I3" s="2" t="s">
        <v>189</v>
      </c>
      <c r="J3" s="2" t="s">
        <v>189</v>
      </c>
      <c r="K3" s="2" t="s">
        <v>31</v>
      </c>
      <c r="L3" s="2">
        <f>5000/0.962</f>
        <v>5197.5051975051974</v>
      </c>
      <c r="M3" s="2">
        <v>0</v>
      </c>
      <c r="N3" s="2">
        <v>0</v>
      </c>
      <c r="O3" s="2">
        <v>0</v>
      </c>
      <c r="P3" s="2">
        <v>0</v>
      </c>
      <c r="Q3" s="2">
        <v>20</v>
      </c>
      <c r="R3" s="2">
        <v>5</v>
      </c>
      <c r="S3" s="14">
        <v>5</v>
      </c>
      <c r="T3" s="11" t="s">
        <v>83</v>
      </c>
      <c r="U3" s="27" t="s">
        <v>224</v>
      </c>
    </row>
    <row r="4" spans="1:21" x14ac:dyDescent="0.25">
      <c r="A4" s="1" t="s">
        <v>84</v>
      </c>
      <c r="B4" s="2" t="s">
        <v>85</v>
      </c>
      <c r="C4" s="12" t="s">
        <v>185</v>
      </c>
      <c r="D4" s="24">
        <v>100000</v>
      </c>
      <c r="E4" s="24">
        <v>10000000000</v>
      </c>
      <c r="F4" s="12" t="s">
        <v>30</v>
      </c>
      <c r="G4" s="12">
        <v>-20</v>
      </c>
      <c r="H4" s="12">
        <v>160</v>
      </c>
      <c r="I4" s="12" t="s">
        <v>189</v>
      </c>
      <c r="J4" s="12" t="s">
        <v>189</v>
      </c>
      <c r="K4" s="2" t="s">
        <v>31</v>
      </c>
      <c r="L4" s="2">
        <f>-3000/0.962</f>
        <v>-3118.5031185031185</v>
      </c>
      <c r="M4" s="2">
        <f>0.08/0.962</f>
        <v>8.3160083160083165E-2</v>
      </c>
      <c r="N4" s="2">
        <v>1</v>
      </c>
      <c r="O4" s="2">
        <v>0</v>
      </c>
      <c r="P4" s="2">
        <v>0</v>
      </c>
      <c r="Q4" s="2">
        <v>20</v>
      </c>
      <c r="R4" s="2">
        <v>5</v>
      </c>
      <c r="S4" s="14">
        <v>5</v>
      </c>
      <c r="T4" s="11" t="s">
        <v>83</v>
      </c>
      <c r="U4" s="27" t="s">
        <v>224</v>
      </c>
    </row>
    <row r="5" spans="1:21" x14ac:dyDescent="0.25">
      <c r="A5" s="1" t="s">
        <v>233</v>
      </c>
      <c r="B5" s="2" t="s">
        <v>234</v>
      </c>
      <c r="C5" s="2" t="s">
        <v>235</v>
      </c>
      <c r="D5" s="2">
        <v>0</v>
      </c>
      <c r="E5" s="5">
        <v>500</v>
      </c>
      <c r="F5" s="2" t="s">
        <v>236</v>
      </c>
      <c r="G5" s="2"/>
      <c r="H5" s="2"/>
      <c r="I5" s="2"/>
      <c r="J5" s="2"/>
      <c r="K5" s="2" t="s">
        <v>31</v>
      </c>
      <c r="L5" s="2">
        <v>3381</v>
      </c>
      <c r="M5" s="2">
        <v>229.8</v>
      </c>
      <c r="N5" s="2">
        <v>0</v>
      </c>
      <c r="O5" s="2">
        <v>0</v>
      </c>
      <c r="P5" s="2">
        <v>0</v>
      </c>
      <c r="Q5" s="2">
        <v>20</v>
      </c>
      <c r="R5" s="2">
        <v>5</v>
      </c>
      <c r="S5" s="2">
        <v>5</v>
      </c>
      <c r="T5" s="2" t="s">
        <v>237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V15"/>
  <sheetViews>
    <sheetView topLeftCell="D1" zoomScaleNormal="100" workbookViewId="0">
      <selection activeCell="N12" sqref="N12"/>
    </sheetView>
  </sheetViews>
  <sheetFormatPr defaultColWidth="8.85546875" defaultRowHeight="15" x14ac:dyDescent="0.25"/>
  <cols>
    <col min="1" max="1" width="45.42578125" bestFit="1" customWidth="1"/>
    <col min="4" max="4" width="17.42578125" customWidth="1"/>
    <col min="5" max="6" width="15.7109375" customWidth="1"/>
    <col min="7" max="7" width="11.140625" customWidth="1"/>
    <col min="8" max="8" width="12.140625" bestFit="1" customWidth="1"/>
    <col min="9" max="9" width="13.7109375" bestFit="1" customWidth="1"/>
    <col min="10" max="10" width="15.42578125" bestFit="1" customWidth="1"/>
    <col min="11" max="11" width="15.85546875" bestFit="1" customWidth="1"/>
    <col min="21" max="21" width="33.28515625" bestFit="1" customWidth="1"/>
    <col min="22" max="22" width="45.85546875" bestFit="1" customWidth="1"/>
  </cols>
  <sheetData>
    <row r="1" spans="1:22" x14ac:dyDescent="0.25">
      <c r="A1" s="36" t="s">
        <v>0</v>
      </c>
      <c r="B1" s="36" t="s">
        <v>1</v>
      </c>
      <c r="C1" s="1" t="s">
        <v>228</v>
      </c>
      <c r="D1" s="36" t="s">
        <v>2</v>
      </c>
      <c r="E1" s="36" t="s">
        <v>3</v>
      </c>
      <c r="F1" s="36" t="s">
        <v>4</v>
      </c>
      <c r="G1" s="36" t="s">
        <v>5</v>
      </c>
      <c r="H1" s="36" t="s">
        <v>118</v>
      </c>
      <c r="I1" s="36" t="s">
        <v>127</v>
      </c>
      <c r="J1" s="36" t="s">
        <v>126</v>
      </c>
      <c r="K1" s="36" t="s">
        <v>125</v>
      </c>
      <c r="L1" s="36" t="s">
        <v>17</v>
      </c>
      <c r="M1" s="36" t="s">
        <v>18</v>
      </c>
      <c r="N1" s="36" t="s">
        <v>19</v>
      </c>
      <c r="O1" s="36" t="s">
        <v>20</v>
      </c>
      <c r="P1" s="36" t="s">
        <v>21</v>
      </c>
      <c r="Q1" s="36" t="s">
        <v>22</v>
      </c>
      <c r="R1" s="36" t="s">
        <v>23</v>
      </c>
      <c r="S1" s="36" t="s">
        <v>24</v>
      </c>
      <c r="T1" s="36" t="s">
        <v>25</v>
      </c>
      <c r="U1" s="36" t="s">
        <v>26</v>
      </c>
      <c r="V1" s="36" t="s">
        <v>123</v>
      </c>
    </row>
    <row r="2" spans="1:22" x14ac:dyDescent="0.25">
      <c r="A2" s="1" t="s">
        <v>122</v>
      </c>
      <c r="B2" s="2" t="s">
        <v>63</v>
      </c>
      <c r="C2" s="12">
        <v>0.47</v>
      </c>
      <c r="D2" s="2" t="s">
        <v>119</v>
      </c>
      <c r="E2" s="17">
        <v>1050000</v>
      </c>
      <c r="F2" s="17">
        <v>70000000</v>
      </c>
      <c r="G2" s="2" t="s">
        <v>30</v>
      </c>
      <c r="H2" s="2">
        <v>6.3</v>
      </c>
      <c r="I2" s="2">
        <v>380</v>
      </c>
      <c r="J2" s="2">
        <v>34.61</v>
      </c>
      <c r="K2" s="2">
        <v>6.67</v>
      </c>
      <c r="L2" s="2" t="s">
        <v>31</v>
      </c>
      <c r="M2" s="2">
        <v>1568000</v>
      </c>
      <c r="N2" s="2">
        <v>0.3049</v>
      </c>
      <c r="O2" s="2">
        <v>1</v>
      </c>
      <c r="P2" s="2">
        <v>0</v>
      </c>
      <c r="Q2" s="2">
        <v>0</v>
      </c>
      <c r="R2" s="2">
        <v>25</v>
      </c>
      <c r="S2" s="2">
        <v>5</v>
      </c>
      <c r="T2" s="2">
        <v>5</v>
      </c>
      <c r="U2" s="2" t="s">
        <v>96</v>
      </c>
      <c r="V2" s="2" t="s">
        <v>124</v>
      </c>
    </row>
    <row r="3" spans="1:22" x14ac:dyDescent="0.25">
      <c r="A3" s="1" t="s">
        <v>121</v>
      </c>
      <c r="B3" s="14" t="s">
        <v>64</v>
      </c>
      <c r="C3" s="11">
        <v>0.4</v>
      </c>
      <c r="D3" s="19" t="s">
        <v>120</v>
      </c>
      <c r="E3" s="17">
        <v>1</v>
      </c>
      <c r="F3" s="17">
        <v>260000</v>
      </c>
      <c r="G3" s="2" t="s">
        <v>30</v>
      </c>
      <c r="H3" s="2">
        <v>4.7</v>
      </c>
      <c r="I3" s="2">
        <v>380</v>
      </c>
      <c r="J3" s="2">
        <v>34.61</v>
      </c>
      <c r="K3" s="2">
        <v>6.67</v>
      </c>
      <c r="L3" s="2" t="s">
        <v>31</v>
      </c>
      <c r="M3" s="2">
        <f>11357/0.902</f>
        <v>12590.90909090909</v>
      </c>
      <c r="N3" s="2">
        <f>127.5/0.902/1000</f>
        <v>0.14135254988913526</v>
      </c>
      <c r="O3" s="2">
        <v>1</v>
      </c>
      <c r="P3" s="2">
        <v>0</v>
      </c>
      <c r="Q3" s="2">
        <v>0</v>
      </c>
      <c r="R3" s="2">
        <v>25</v>
      </c>
      <c r="S3" s="2">
        <v>5</v>
      </c>
      <c r="T3" s="2">
        <v>5</v>
      </c>
      <c r="U3" s="2" t="s">
        <v>25</v>
      </c>
      <c r="V3" s="2" t="s">
        <v>124</v>
      </c>
    </row>
    <row r="4" spans="1:22" s="9" customFormat="1" x14ac:dyDescent="0.25">
      <c r="A4" s="1" t="s">
        <v>121</v>
      </c>
      <c r="B4" s="14" t="s">
        <v>64</v>
      </c>
      <c r="C4" s="11">
        <v>0.4</v>
      </c>
      <c r="D4" s="19" t="s">
        <v>120</v>
      </c>
      <c r="E4" s="17">
        <v>260000</v>
      </c>
      <c r="F4" s="17">
        <v>530000</v>
      </c>
      <c r="G4" s="2" t="s">
        <v>30</v>
      </c>
      <c r="H4" s="2">
        <v>4.9000000000000004</v>
      </c>
      <c r="I4" s="2">
        <v>380</v>
      </c>
      <c r="J4" s="2">
        <v>34.61</v>
      </c>
      <c r="K4" s="2">
        <v>6.67</v>
      </c>
      <c r="L4" s="2" t="s">
        <v>31</v>
      </c>
      <c r="M4" s="2">
        <f>11357/0.902</f>
        <v>12590.90909090909</v>
      </c>
      <c r="N4" s="2">
        <f>127.5/0.902/1000</f>
        <v>0.14135254988913526</v>
      </c>
      <c r="O4" s="2">
        <v>1</v>
      </c>
      <c r="P4" s="2">
        <v>0</v>
      </c>
      <c r="Q4" s="2">
        <v>0</v>
      </c>
      <c r="R4" s="2">
        <v>25</v>
      </c>
      <c r="S4" s="2">
        <v>5</v>
      </c>
      <c r="T4" s="2">
        <v>5</v>
      </c>
      <c r="U4" s="2" t="s">
        <v>25</v>
      </c>
      <c r="V4" s="2" t="s">
        <v>124</v>
      </c>
    </row>
    <row r="5" spans="1:22" s="9" customFormat="1" x14ac:dyDescent="0.25">
      <c r="A5" s="1" t="s">
        <v>121</v>
      </c>
      <c r="B5" s="14" t="s">
        <v>64</v>
      </c>
      <c r="C5" s="11">
        <v>0.4</v>
      </c>
      <c r="D5" s="19" t="s">
        <v>120</v>
      </c>
      <c r="E5" s="17">
        <v>530000</v>
      </c>
      <c r="F5" s="17">
        <v>1050000</v>
      </c>
      <c r="G5" s="2" t="s">
        <v>30</v>
      </c>
      <c r="H5" s="2">
        <v>5.3</v>
      </c>
      <c r="I5" s="2">
        <v>380</v>
      </c>
      <c r="J5" s="2">
        <v>34.61</v>
      </c>
      <c r="K5" s="2">
        <v>6.67</v>
      </c>
      <c r="L5" s="2" t="s">
        <v>31</v>
      </c>
      <c r="M5" s="2">
        <f>11357/0.902</f>
        <v>12590.90909090909</v>
      </c>
      <c r="N5" s="2">
        <f>127.5/0.902/1000</f>
        <v>0.14135254988913526</v>
      </c>
      <c r="O5" s="2">
        <v>1</v>
      </c>
      <c r="P5" s="2">
        <v>0</v>
      </c>
      <c r="Q5" s="2">
        <v>0</v>
      </c>
      <c r="R5" s="2">
        <v>25</v>
      </c>
      <c r="S5" s="2">
        <v>5</v>
      </c>
      <c r="T5" s="2">
        <v>5</v>
      </c>
      <c r="U5" s="2" t="s">
        <v>25</v>
      </c>
      <c r="V5" s="2" t="s">
        <v>124</v>
      </c>
    </row>
    <row r="6" spans="1:22" s="9" customFormat="1" x14ac:dyDescent="0.25">
      <c r="A6" s="1" t="s">
        <v>121</v>
      </c>
      <c r="B6" s="14" t="s">
        <v>64</v>
      </c>
      <c r="C6" s="11">
        <v>0.4</v>
      </c>
      <c r="D6" s="19" t="s">
        <v>120</v>
      </c>
      <c r="E6" s="17">
        <v>1050000</v>
      </c>
      <c r="F6" s="17">
        <v>2110000</v>
      </c>
      <c r="G6" s="2" t="s">
        <v>30</v>
      </c>
      <c r="H6" s="2">
        <v>5.8</v>
      </c>
      <c r="I6" s="2">
        <v>380</v>
      </c>
      <c r="J6" s="2">
        <v>34.61</v>
      </c>
      <c r="K6" s="2">
        <v>6.67</v>
      </c>
      <c r="L6" s="2" t="s">
        <v>31</v>
      </c>
      <c r="M6" s="2">
        <f>11357/0.902</f>
        <v>12590.90909090909</v>
      </c>
      <c r="N6" s="2">
        <f>127.5/0.902/1000</f>
        <v>0.14135254988913526</v>
      </c>
      <c r="O6" s="2">
        <v>1</v>
      </c>
      <c r="P6" s="2">
        <v>0</v>
      </c>
      <c r="Q6" s="2">
        <v>0</v>
      </c>
      <c r="R6" s="2">
        <v>25</v>
      </c>
      <c r="S6" s="2">
        <v>5</v>
      </c>
      <c r="T6" s="2">
        <v>5</v>
      </c>
      <c r="U6" s="2" t="s">
        <v>25</v>
      </c>
      <c r="V6" s="2" t="s">
        <v>124</v>
      </c>
    </row>
    <row r="7" spans="1:22" s="9" customFormat="1" x14ac:dyDescent="0.25">
      <c r="A7" s="1" t="s">
        <v>121</v>
      </c>
      <c r="B7" s="14" t="s">
        <v>64</v>
      </c>
      <c r="C7" s="11">
        <v>0.4</v>
      </c>
      <c r="D7" s="19" t="s">
        <v>120</v>
      </c>
      <c r="E7" s="17">
        <v>2110000</v>
      </c>
      <c r="F7" s="17">
        <v>70000000</v>
      </c>
      <c r="G7" s="2" t="s">
        <v>30</v>
      </c>
      <c r="H7" s="2">
        <v>6.3</v>
      </c>
      <c r="I7" s="2">
        <v>380</v>
      </c>
      <c r="J7" s="2">
        <v>34.61</v>
      </c>
      <c r="K7" s="2">
        <v>6.67</v>
      </c>
      <c r="L7" s="2" t="s">
        <v>31</v>
      </c>
      <c r="M7" s="2">
        <f>11357/0.902</f>
        <v>12590.90909090909</v>
      </c>
      <c r="N7" s="2">
        <v>0.36063110399999998</v>
      </c>
      <c r="O7" s="2">
        <v>1</v>
      </c>
      <c r="P7" s="2">
        <v>0</v>
      </c>
      <c r="Q7" s="2">
        <v>0</v>
      </c>
      <c r="R7" s="2">
        <v>25</v>
      </c>
      <c r="S7" s="2">
        <v>5</v>
      </c>
      <c r="T7" s="2">
        <v>5</v>
      </c>
      <c r="U7" s="2" t="s">
        <v>25</v>
      </c>
      <c r="V7" s="2" t="s">
        <v>124</v>
      </c>
    </row>
    <row r="13" spans="1:22" x14ac:dyDescent="0.25">
      <c r="P13" s="10"/>
    </row>
    <row r="15" spans="1:22" x14ac:dyDescent="0.25">
      <c r="P15" s="10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G7"/>
  <sheetViews>
    <sheetView topLeftCell="E1" workbookViewId="0">
      <selection activeCell="L10" sqref="L10"/>
    </sheetView>
  </sheetViews>
  <sheetFormatPr defaultColWidth="8.85546875" defaultRowHeight="15" x14ac:dyDescent="0.25"/>
  <cols>
    <col min="1" max="1" width="29.42578125" bestFit="1" customWidth="1"/>
    <col min="4" max="4" width="9.140625" bestFit="1" customWidth="1"/>
    <col min="5" max="5" width="13.7109375" bestFit="1" customWidth="1"/>
    <col min="7" max="7" width="12.140625" bestFit="1" customWidth="1"/>
    <col min="8" max="8" width="12.140625" customWidth="1"/>
    <col min="9" max="9" width="13.7109375" bestFit="1" customWidth="1"/>
    <col min="10" max="10" width="13.7109375" customWidth="1"/>
    <col min="11" max="12" width="12.28515625" bestFit="1" customWidth="1"/>
    <col min="33" max="33" width="45.85546875" bestFit="1" customWidth="1"/>
  </cols>
  <sheetData>
    <row r="1" spans="1:3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118</v>
      </c>
      <c r="H1" s="1" t="s">
        <v>133</v>
      </c>
      <c r="I1" s="1" t="s">
        <v>127</v>
      </c>
      <c r="J1" s="1" t="s">
        <v>128</v>
      </c>
      <c r="K1" s="1" t="s">
        <v>126</v>
      </c>
      <c r="L1" s="1" t="s">
        <v>125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22</v>
      </c>
      <c r="S1" s="1" t="s">
        <v>23</v>
      </c>
      <c r="T1" s="1" t="s">
        <v>24</v>
      </c>
      <c r="U1" s="1" t="s">
        <v>25</v>
      </c>
      <c r="V1" s="1" t="s">
        <v>26</v>
      </c>
      <c r="W1" s="1" t="s">
        <v>65</v>
      </c>
      <c r="X1" s="1" t="s">
        <v>66</v>
      </c>
      <c r="Y1" s="1" t="s">
        <v>67</v>
      </c>
      <c r="Z1" s="1" t="s">
        <v>68</v>
      </c>
      <c r="AA1" s="1" t="s">
        <v>69</v>
      </c>
      <c r="AB1" s="1" t="s">
        <v>70</v>
      </c>
      <c r="AC1" s="1" t="s">
        <v>71</v>
      </c>
      <c r="AD1" s="1" t="s">
        <v>72</v>
      </c>
      <c r="AE1" s="1" t="s">
        <v>73</v>
      </c>
      <c r="AF1" s="1" t="s">
        <v>74</v>
      </c>
      <c r="AG1" s="1" t="s">
        <v>123</v>
      </c>
    </row>
    <row r="2" spans="1:33" x14ac:dyDescent="0.25">
      <c r="A2" s="1" t="s">
        <v>129</v>
      </c>
      <c r="B2" s="2" t="s">
        <v>75</v>
      </c>
      <c r="C2" s="2" t="s">
        <v>76</v>
      </c>
      <c r="D2" s="17">
        <v>0</v>
      </c>
      <c r="E2" s="17">
        <v>51150</v>
      </c>
      <c r="F2" s="2" t="s">
        <v>30</v>
      </c>
      <c r="G2" s="2">
        <v>0.7</v>
      </c>
      <c r="H2" s="2">
        <v>0.01</v>
      </c>
      <c r="I2" s="2">
        <v>460</v>
      </c>
      <c r="J2" s="2">
        <v>90</v>
      </c>
      <c r="K2" s="2">
        <v>38</v>
      </c>
      <c r="L2" s="2">
        <v>7</v>
      </c>
      <c r="M2" s="2" t="s">
        <v>31</v>
      </c>
      <c r="N2" s="2">
        <v>0</v>
      </c>
      <c r="O2" s="2">
        <v>0.4395</v>
      </c>
      <c r="P2" s="2">
        <v>1</v>
      </c>
      <c r="Q2" s="2">
        <v>0</v>
      </c>
      <c r="R2" s="2">
        <v>0</v>
      </c>
      <c r="S2" s="2">
        <v>25</v>
      </c>
      <c r="T2" s="2">
        <v>5</v>
      </c>
      <c r="U2" s="2">
        <v>5</v>
      </c>
      <c r="V2" s="2" t="s">
        <v>25</v>
      </c>
      <c r="W2" s="2">
        <v>0.42</v>
      </c>
      <c r="X2" s="2">
        <v>0.9</v>
      </c>
      <c r="Y2" s="2">
        <v>0.53</v>
      </c>
      <c r="Z2" s="2">
        <v>-2.5</v>
      </c>
      <c r="AA2" s="2">
        <v>-2.5</v>
      </c>
      <c r="AB2" s="2">
        <v>1.8</v>
      </c>
      <c r="AC2" s="2">
        <v>-2.1</v>
      </c>
      <c r="AD2" s="2">
        <v>1.5</v>
      </c>
      <c r="AE2" s="2">
        <v>3.23</v>
      </c>
      <c r="AF2" s="2">
        <v>2.14</v>
      </c>
      <c r="AG2" s="2" t="s">
        <v>238</v>
      </c>
    </row>
    <row r="3" spans="1:33" x14ac:dyDescent="0.25">
      <c r="A3" s="1" t="s">
        <v>129</v>
      </c>
      <c r="B3" s="2" t="s">
        <v>75</v>
      </c>
      <c r="C3" s="2" t="s">
        <v>76</v>
      </c>
      <c r="D3" s="17">
        <v>51150</v>
      </c>
      <c r="E3" s="17">
        <v>1176000</v>
      </c>
      <c r="F3" s="2" t="s">
        <v>30</v>
      </c>
      <c r="G3" s="2">
        <v>0.7</v>
      </c>
      <c r="H3" s="2">
        <v>0.01</v>
      </c>
      <c r="I3" s="2">
        <v>460</v>
      </c>
      <c r="J3" s="2">
        <v>90</v>
      </c>
      <c r="K3" s="2">
        <v>38</v>
      </c>
      <c r="L3" s="2">
        <v>7</v>
      </c>
      <c r="M3" s="2" t="s">
        <v>31</v>
      </c>
      <c r="N3" s="2">
        <v>0</v>
      </c>
      <c r="O3" s="2">
        <v>0.4395</v>
      </c>
      <c r="P3" s="2">
        <v>1</v>
      </c>
      <c r="Q3" s="2">
        <v>0</v>
      </c>
      <c r="R3" s="2">
        <v>0</v>
      </c>
      <c r="S3" s="2">
        <v>25</v>
      </c>
      <c r="T3" s="2">
        <v>5</v>
      </c>
      <c r="U3" s="2">
        <v>5</v>
      </c>
      <c r="V3" s="2" t="s">
        <v>25</v>
      </c>
      <c r="W3" s="2">
        <v>68.12</v>
      </c>
      <c r="X3" s="2">
        <v>-3281.1</v>
      </c>
      <c r="Y3" s="2">
        <v>88.05</v>
      </c>
      <c r="Z3" s="2">
        <v>-4216.1000000000004</v>
      </c>
      <c r="AA3" s="2">
        <v>-1.45</v>
      </c>
      <c r="AB3" s="2">
        <v>1.75</v>
      </c>
      <c r="AC3" s="2">
        <v>-1.45</v>
      </c>
      <c r="AD3" s="2">
        <v>1.75</v>
      </c>
      <c r="AE3" s="2">
        <v>81</v>
      </c>
      <c r="AF3" s="2">
        <v>33</v>
      </c>
      <c r="AG3" s="2" t="s">
        <v>124</v>
      </c>
    </row>
    <row r="4" spans="1:33" x14ac:dyDescent="0.25">
      <c r="A4" s="1" t="s">
        <v>130</v>
      </c>
      <c r="B4" s="2" t="s">
        <v>77</v>
      </c>
      <c r="C4" s="2" t="s">
        <v>79</v>
      </c>
      <c r="D4" s="17">
        <v>0</v>
      </c>
      <c r="E4" s="17">
        <v>58150</v>
      </c>
      <c r="F4" s="2" t="s">
        <v>30</v>
      </c>
      <c r="G4" s="2">
        <v>1</v>
      </c>
      <c r="H4" s="2">
        <v>0.01</v>
      </c>
      <c r="I4" s="2">
        <v>460</v>
      </c>
      <c r="J4" s="2">
        <v>90</v>
      </c>
      <c r="K4" s="2">
        <v>38</v>
      </c>
      <c r="L4" s="2">
        <v>7</v>
      </c>
      <c r="M4" s="2" t="s">
        <v>31</v>
      </c>
      <c r="N4" s="2">
        <v>0</v>
      </c>
      <c r="O4" s="2">
        <v>0.52969999999999995</v>
      </c>
      <c r="P4" s="2">
        <v>1</v>
      </c>
      <c r="Q4" s="2">
        <v>0</v>
      </c>
      <c r="R4" s="2">
        <v>0</v>
      </c>
      <c r="S4" s="2">
        <v>25</v>
      </c>
      <c r="T4" s="2">
        <v>5</v>
      </c>
      <c r="U4" s="2">
        <v>5</v>
      </c>
      <c r="V4" s="2" t="s">
        <v>25</v>
      </c>
      <c r="W4" s="2">
        <v>0.42</v>
      </c>
      <c r="X4" s="2">
        <v>0.9</v>
      </c>
      <c r="Y4" s="2">
        <v>0.53</v>
      </c>
      <c r="Z4" s="2">
        <v>-2.5</v>
      </c>
      <c r="AA4" s="2">
        <v>-2.5</v>
      </c>
      <c r="AB4" s="2">
        <v>1.8</v>
      </c>
      <c r="AC4" s="2">
        <v>-2.1</v>
      </c>
      <c r="AD4" s="2">
        <v>1.5</v>
      </c>
      <c r="AE4" s="2">
        <v>3.75</v>
      </c>
      <c r="AF4" s="2">
        <v>2.5</v>
      </c>
      <c r="AG4" s="2" t="s">
        <v>238</v>
      </c>
    </row>
    <row r="5" spans="1:33" x14ac:dyDescent="0.25">
      <c r="A5" s="1" t="s">
        <v>131</v>
      </c>
      <c r="B5" s="2" t="s">
        <v>77</v>
      </c>
      <c r="C5" s="2" t="s">
        <v>79</v>
      </c>
      <c r="D5" s="17">
        <v>58150</v>
      </c>
      <c r="E5" s="17">
        <v>1337450</v>
      </c>
      <c r="F5" s="2" t="s">
        <v>30</v>
      </c>
      <c r="G5" s="2">
        <v>1</v>
      </c>
      <c r="H5" s="2">
        <v>0.01</v>
      </c>
      <c r="I5" s="2">
        <v>460</v>
      </c>
      <c r="J5" s="2">
        <v>90</v>
      </c>
      <c r="K5" s="2">
        <v>38</v>
      </c>
      <c r="L5" s="2">
        <v>7</v>
      </c>
      <c r="M5" s="2" t="s">
        <v>31</v>
      </c>
      <c r="N5" s="2">
        <v>0</v>
      </c>
      <c r="O5" s="2">
        <v>0.52969999999999995</v>
      </c>
      <c r="P5" s="2">
        <v>1</v>
      </c>
      <c r="Q5" s="2">
        <v>0</v>
      </c>
      <c r="R5" s="2">
        <v>0</v>
      </c>
      <c r="S5" s="2">
        <v>25</v>
      </c>
      <c r="T5" s="2">
        <v>5</v>
      </c>
      <c r="U5" s="2">
        <v>5</v>
      </c>
      <c r="V5" s="2" t="s">
        <v>25</v>
      </c>
      <c r="W5" s="2">
        <v>18.100000000000001</v>
      </c>
      <c r="X5" s="2">
        <v>-1350.5</v>
      </c>
      <c r="Y5" s="2">
        <v>12.54</v>
      </c>
      <c r="Z5" s="2">
        <v>-917.3</v>
      </c>
      <c r="AA5" s="2">
        <v>-2.46</v>
      </c>
      <c r="AB5" s="2">
        <v>4.38</v>
      </c>
      <c r="AC5" s="2">
        <v>-2.46</v>
      </c>
      <c r="AD5" s="2">
        <v>4.38</v>
      </c>
      <c r="AE5" s="2">
        <v>68</v>
      </c>
      <c r="AF5" s="2">
        <v>14</v>
      </c>
      <c r="AG5" s="2" t="s">
        <v>124</v>
      </c>
    </row>
    <row r="6" spans="1:33" x14ac:dyDescent="0.25">
      <c r="A6" s="1" t="s">
        <v>131</v>
      </c>
      <c r="B6" s="2" t="s">
        <v>77</v>
      </c>
      <c r="C6" s="2" t="s">
        <v>79</v>
      </c>
      <c r="D6" s="17">
        <v>1337450</v>
      </c>
      <c r="E6" s="17">
        <v>10000000000</v>
      </c>
      <c r="F6" s="2" t="s">
        <v>30</v>
      </c>
      <c r="G6" s="2">
        <v>1</v>
      </c>
      <c r="H6" s="2">
        <v>0.01</v>
      </c>
      <c r="I6" s="2">
        <v>460</v>
      </c>
      <c r="J6" s="2">
        <v>90</v>
      </c>
      <c r="K6" s="2">
        <v>38</v>
      </c>
      <c r="L6" s="2">
        <v>7</v>
      </c>
      <c r="M6" s="2" t="s">
        <v>31</v>
      </c>
      <c r="N6" s="2">
        <v>0</v>
      </c>
      <c r="O6" s="2">
        <v>0.52969999999999995</v>
      </c>
      <c r="P6" s="2">
        <v>1</v>
      </c>
      <c r="Q6" s="2">
        <v>0</v>
      </c>
      <c r="R6" s="2">
        <v>0</v>
      </c>
      <c r="S6" s="2">
        <v>25</v>
      </c>
      <c r="T6" s="2">
        <v>5</v>
      </c>
      <c r="U6" s="2">
        <v>5</v>
      </c>
      <c r="V6" s="2" t="s">
        <v>25</v>
      </c>
      <c r="W6" s="2">
        <v>18.100000000000001</v>
      </c>
      <c r="X6" s="2">
        <v>-1350.5</v>
      </c>
      <c r="Y6" s="2">
        <v>12.54</v>
      </c>
      <c r="Z6" s="2">
        <v>-917.3</v>
      </c>
      <c r="AA6" s="2">
        <v>-2.46</v>
      </c>
      <c r="AB6" s="2">
        <v>4.38</v>
      </c>
      <c r="AC6" s="2">
        <v>-2.46</v>
      </c>
      <c r="AD6" s="2">
        <v>4.38</v>
      </c>
      <c r="AE6" s="2">
        <v>646</v>
      </c>
      <c r="AF6" s="2">
        <v>431</v>
      </c>
      <c r="AG6" s="2" t="s">
        <v>238</v>
      </c>
    </row>
    <row r="7" spans="1:33" x14ac:dyDescent="0.25">
      <c r="A7" s="1" t="s">
        <v>132</v>
      </c>
      <c r="B7" s="2" t="s">
        <v>78</v>
      </c>
      <c r="C7" s="2" t="s">
        <v>80</v>
      </c>
      <c r="D7" s="17">
        <v>116300</v>
      </c>
      <c r="E7" s="17">
        <v>1628200</v>
      </c>
      <c r="F7" s="2" t="s">
        <v>30</v>
      </c>
      <c r="G7" s="2">
        <v>1.2</v>
      </c>
      <c r="H7" s="2">
        <v>0.01</v>
      </c>
      <c r="I7" s="2">
        <v>460</v>
      </c>
      <c r="J7" s="2">
        <v>90</v>
      </c>
      <c r="K7" s="2">
        <v>38</v>
      </c>
      <c r="L7" s="2">
        <v>7</v>
      </c>
      <c r="M7" s="2" t="s">
        <v>31</v>
      </c>
      <c r="N7" s="2">
        <v>0</v>
      </c>
      <c r="O7" s="2">
        <v>0.64239999999999997</v>
      </c>
      <c r="P7" s="2">
        <v>1</v>
      </c>
      <c r="Q7" s="2">
        <v>0</v>
      </c>
      <c r="R7" s="2">
        <v>0</v>
      </c>
      <c r="S7" s="2">
        <v>25</v>
      </c>
      <c r="T7" s="2">
        <v>5</v>
      </c>
      <c r="U7" s="2">
        <v>5</v>
      </c>
      <c r="V7" s="2" t="s">
        <v>25</v>
      </c>
      <c r="W7" s="2">
        <v>14.6</v>
      </c>
      <c r="X7" s="2">
        <v>-1171.7</v>
      </c>
      <c r="Y7" s="2">
        <v>7.05</v>
      </c>
      <c r="Z7" s="2">
        <v>-504.2</v>
      </c>
      <c r="AA7" s="2">
        <v>-2.14</v>
      </c>
      <c r="AB7" s="2">
        <v>3.29</v>
      </c>
      <c r="AC7" s="2">
        <v>-2.14</v>
      </c>
      <c r="AD7" s="2">
        <v>3.29</v>
      </c>
      <c r="AE7" s="2">
        <v>62</v>
      </c>
      <c r="AF7" s="2">
        <v>10</v>
      </c>
      <c r="AG7" s="18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V7"/>
  <sheetViews>
    <sheetView topLeftCell="G1" zoomScaleNormal="100" workbookViewId="0">
      <selection activeCell="V23" sqref="V23"/>
    </sheetView>
  </sheetViews>
  <sheetFormatPr defaultColWidth="8.85546875" defaultRowHeight="15" x14ac:dyDescent="0.25"/>
  <cols>
    <col min="1" max="1" width="26.42578125" customWidth="1"/>
    <col min="3" max="3" width="11.42578125" bestFit="1" customWidth="1"/>
    <col min="4" max="4" width="18.42578125" customWidth="1"/>
    <col min="5" max="5" width="20.85546875" bestFit="1" customWidth="1"/>
    <col min="6" max="6" width="8.140625" customWidth="1"/>
    <col min="7" max="7" width="12.140625" customWidth="1"/>
    <col min="8" max="8" width="13.7109375" bestFit="1" customWidth="1"/>
    <col min="9" max="9" width="15.140625" bestFit="1" customWidth="1"/>
    <col min="10" max="10" width="16.42578125" bestFit="1" customWidth="1"/>
    <col min="11" max="11" width="12.85546875" bestFit="1" customWidth="1"/>
    <col min="21" max="21" width="29" customWidth="1"/>
    <col min="22" max="22" width="69" bestFit="1" customWidth="1"/>
  </cols>
  <sheetData>
    <row r="1" spans="1:22" x14ac:dyDescent="0.25">
      <c r="A1" s="36" t="s">
        <v>0</v>
      </c>
      <c r="B1" s="36" t="s">
        <v>1</v>
      </c>
      <c r="C1" s="36" t="s">
        <v>2</v>
      </c>
      <c r="D1" s="36" t="s">
        <v>3</v>
      </c>
      <c r="E1" s="36" t="s">
        <v>4</v>
      </c>
      <c r="F1" s="36" t="s">
        <v>5</v>
      </c>
      <c r="G1" s="36" t="s">
        <v>133</v>
      </c>
      <c r="H1" s="36" t="s">
        <v>127</v>
      </c>
      <c r="I1" s="36" t="s">
        <v>134</v>
      </c>
      <c r="J1" s="36" t="s">
        <v>136</v>
      </c>
      <c r="K1" s="36" t="s">
        <v>135</v>
      </c>
      <c r="L1" s="36" t="s">
        <v>17</v>
      </c>
      <c r="M1" s="36" t="s">
        <v>18</v>
      </c>
      <c r="N1" s="36" t="s">
        <v>19</v>
      </c>
      <c r="O1" s="36" t="s">
        <v>20</v>
      </c>
      <c r="P1" s="36" t="s">
        <v>21</v>
      </c>
      <c r="Q1" s="36" t="s">
        <v>22</v>
      </c>
      <c r="R1" s="36" t="s">
        <v>23</v>
      </c>
      <c r="S1" s="36" t="s">
        <v>24</v>
      </c>
      <c r="T1" s="36" t="s">
        <v>25</v>
      </c>
      <c r="U1" s="37" t="s">
        <v>26</v>
      </c>
      <c r="V1" s="40" t="s">
        <v>123</v>
      </c>
    </row>
    <row r="2" spans="1:22" x14ac:dyDescent="0.25">
      <c r="A2" s="1" t="s">
        <v>81</v>
      </c>
      <c r="B2" s="2" t="s">
        <v>82</v>
      </c>
      <c r="C2" s="2" t="s">
        <v>137</v>
      </c>
      <c r="D2" s="17">
        <v>1</v>
      </c>
      <c r="E2" s="17">
        <v>10000000</v>
      </c>
      <c r="F2" s="2" t="s">
        <v>30</v>
      </c>
      <c r="G2" s="20">
        <v>1.26E-2</v>
      </c>
      <c r="H2" s="2">
        <v>460</v>
      </c>
      <c r="I2" s="2">
        <v>35</v>
      </c>
      <c r="J2" s="2">
        <v>29.5</v>
      </c>
      <c r="K2" s="2">
        <v>24</v>
      </c>
      <c r="L2" s="2" t="s">
        <v>31</v>
      </c>
      <c r="M2" s="2">
        <v>1457.3</v>
      </c>
      <c r="N2" s="2">
        <v>1.61E-2</v>
      </c>
      <c r="O2" s="2">
        <v>1</v>
      </c>
      <c r="P2" s="2">
        <v>0</v>
      </c>
      <c r="Q2" s="2">
        <v>0</v>
      </c>
      <c r="R2" s="2">
        <v>20</v>
      </c>
      <c r="S2" s="2">
        <v>10</v>
      </c>
      <c r="T2" s="2">
        <v>15</v>
      </c>
      <c r="U2" s="14" t="s">
        <v>83</v>
      </c>
      <c r="V2" s="11" t="s">
        <v>139</v>
      </c>
    </row>
    <row r="3" spans="1:22" x14ac:dyDescent="0.25">
      <c r="A3" s="1" t="s">
        <v>81</v>
      </c>
      <c r="B3" s="2" t="s">
        <v>82</v>
      </c>
      <c r="C3" s="2" t="s">
        <v>137</v>
      </c>
      <c r="D3" s="17">
        <v>10000000</v>
      </c>
      <c r="E3" s="17">
        <v>1E+16</v>
      </c>
      <c r="F3" s="12" t="s">
        <v>30</v>
      </c>
      <c r="G3" s="20">
        <v>1.26E-2</v>
      </c>
      <c r="H3" s="12">
        <v>460</v>
      </c>
      <c r="I3" s="12">
        <v>35</v>
      </c>
      <c r="J3" s="12">
        <v>29.5</v>
      </c>
      <c r="K3" s="12">
        <v>24</v>
      </c>
      <c r="L3" s="12" t="s">
        <v>31</v>
      </c>
      <c r="M3" s="2">
        <v>1457.3</v>
      </c>
      <c r="N3" s="2">
        <v>1.61E-2</v>
      </c>
      <c r="O3" s="2">
        <v>1</v>
      </c>
      <c r="P3" s="2">
        <v>0</v>
      </c>
      <c r="Q3" s="2">
        <v>0</v>
      </c>
      <c r="R3" s="2">
        <v>20</v>
      </c>
      <c r="S3" s="2">
        <v>10</v>
      </c>
      <c r="T3" s="2">
        <v>15</v>
      </c>
      <c r="U3" s="14" t="s">
        <v>83</v>
      </c>
      <c r="V3" s="11" t="s">
        <v>139</v>
      </c>
    </row>
    <row r="4" spans="1:22" x14ac:dyDescent="0.25">
      <c r="A4" s="1" t="s">
        <v>81</v>
      </c>
      <c r="B4" s="2" t="s">
        <v>152</v>
      </c>
      <c r="C4" s="2" t="s">
        <v>138</v>
      </c>
      <c r="D4" s="17">
        <v>1</v>
      </c>
      <c r="E4" s="17">
        <v>10000000</v>
      </c>
      <c r="F4" s="12" t="s">
        <v>30</v>
      </c>
      <c r="G4" s="20">
        <v>3.15E-2</v>
      </c>
      <c r="H4" s="12">
        <v>460</v>
      </c>
      <c r="I4" s="12">
        <v>39</v>
      </c>
      <c r="J4" s="12">
        <v>32</v>
      </c>
      <c r="K4" s="12">
        <v>24</v>
      </c>
      <c r="L4" s="12" t="s">
        <v>31</v>
      </c>
      <c r="M4" s="2">
        <v>1457.3</v>
      </c>
      <c r="N4" s="2">
        <v>1.61E-2</v>
      </c>
      <c r="O4" s="2">
        <v>1</v>
      </c>
      <c r="P4" s="2">
        <v>0</v>
      </c>
      <c r="Q4" s="2">
        <v>0</v>
      </c>
      <c r="R4" s="2">
        <v>20</v>
      </c>
      <c r="S4" s="2">
        <v>5</v>
      </c>
      <c r="T4" s="2">
        <v>15</v>
      </c>
      <c r="U4" s="14" t="s">
        <v>24</v>
      </c>
      <c r="V4" s="11" t="s">
        <v>139</v>
      </c>
    </row>
    <row r="5" spans="1:22" x14ac:dyDescent="0.25">
      <c r="A5" s="1" t="s">
        <v>81</v>
      </c>
      <c r="B5" s="2" t="s">
        <v>152</v>
      </c>
      <c r="C5" s="2" t="s">
        <v>138</v>
      </c>
      <c r="D5" s="17">
        <v>10000000</v>
      </c>
      <c r="E5" s="17">
        <v>1E+16</v>
      </c>
      <c r="F5" s="11" t="s">
        <v>30</v>
      </c>
      <c r="G5" s="20">
        <v>3.15E-2</v>
      </c>
      <c r="H5" s="11">
        <v>460</v>
      </c>
      <c r="I5" s="11">
        <v>39</v>
      </c>
      <c r="J5" s="11">
        <v>32</v>
      </c>
      <c r="K5" s="11">
        <v>24</v>
      </c>
      <c r="L5" s="11" t="s">
        <v>31</v>
      </c>
      <c r="M5" s="19">
        <v>1457.3</v>
      </c>
      <c r="N5" s="2">
        <v>1.61E-2</v>
      </c>
      <c r="O5" s="2">
        <v>1</v>
      </c>
      <c r="P5" s="2">
        <v>0</v>
      </c>
      <c r="Q5" s="2">
        <v>0</v>
      </c>
      <c r="R5" s="2">
        <v>20</v>
      </c>
      <c r="S5" s="2">
        <v>5</v>
      </c>
      <c r="T5" s="2">
        <v>15</v>
      </c>
      <c r="U5" s="14" t="s">
        <v>83</v>
      </c>
      <c r="V5" s="11" t="s">
        <v>139</v>
      </c>
    </row>
    <row r="6" spans="1:22" x14ac:dyDescent="0.25">
      <c r="G6" s="9"/>
      <c r="H6" s="9"/>
      <c r="I6" s="9"/>
      <c r="J6" s="9"/>
      <c r="K6" s="9"/>
      <c r="V6" s="9"/>
    </row>
    <row r="7" spans="1:22" x14ac:dyDescent="0.25">
      <c r="G7" s="9"/>
      <c r="H7" s="9"/>
      <c r="I7" s="9"/>
      <c r="J7" s="9"/>
      <c r="K7" s="9"/>
      <c r="V7" s="21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PHOTOVOLTAIC_PANELS</vt:lpstr>
      <vt:lpstr>SOLAR_THERMAL_PANELS</vt:lpstr>
      <vt:lpstr>PHOTOVOLTAIC_THERMAL_PANELS</vt:lpstr>
      <vt:lpstr>BOILERS</vt:lpstr>
      <vt:lpstr>COGENERATION_PLANTS</vt:lpstr>
      <vt:lpstr>HEAT_EXCHANGERS</vt:lpstr>
      <vt:lpstr>VAPOR_COMPRESSION_CHILLERS</vt:lpstr>
      <vt:lpstr>ABSORPTION_CHILLERS</vt:lpstr>
      <vt:lpstr>COOLING_TOWERS</vt:lpstr>
      <vt:lpstr>HEAT_SINK</vt:lpstr>
      <vt:lpstr>INVERTERS</vt:lpstr>
      <vt:lpstr>FUEL_CELLS</vt:lpstr>
      <vt:lpstr>UNITARY_AIR_CONDITIONERS</vt:lpstr>
      <vt:lpstr>HEAT_PUMPS</vt:lpstr>
      <vt:lpstr>THERMAL_ENERGY_STORAGES</vt:lpstr>
      <vt:lpstr>BATTERIES</vt:lpstr>
      <vt:lpstr>POWER_TRANSFORMERS</vt:lpstr>
      <vt:lpstr>HYDRAULIC_PUMPS</vt:lpstr>
      <vt:lpstr>BORE_HOLES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Giuseppe NAPPI</cp:lastModifiedBy>
  <dcterms:created xsi:type="dcterms:W3CDTF">2021-09-30T08:03:11Z</dcterms:created>
  <dcterms:modified xsi:type="dcterms:W3CDTF">2024-06-06T09:56:22Z</dcterms:modified>
  <cp:category/>
</cp:coreProperties>
</file>